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h_sz_melléklet" sheetId="6" r:id="rId6"/>
    <sheet name="2_sz_ melléklet" sheetId="7" r:id="rId7"/>
    <sheet name="2_a_d_sz_ melléklet" sheetId="8" r:id="rId8"/>
    <sheet name="2_f_h_sz_ melléklet" sheetId="9" r:id="rId9"/>
    <sheet name="2_e_sz_mell_" sheetId="10" r:id="rId10"/>
    <sheet name="2_i_j_sz_ mell_" sheetId="11" r:id="rId11"/>
    <sheet name="2_k_ sz_ melléklet" sheetId="12" r:id="rId12"/>
    <sheet name="2_l_sz_ melléklet" sheetId="13" r:id="rId13"/>
    <sheet name="2_m_n_sz_ melléklet" sheetId="14" r:id="rId14"/>
    <sheet name="3_sz_ melléklet" sheetId="15" r:id="rId15"/>
    <sheet name="4_sz_ melléklet" sheetId="16" r:id="rId16"/>
    <sheet name="5_sz_ melléklet" sheetId="17" r:id="rId17"/>
    <sheet name="6_sz_ melléklet" sheetId="18" r:id="rId18"/>
    <sheet name="7_sz_ melléklet" sheetId="19" r:id="rId19"/>
    <sheet name="8_sz_ melléklet" sheetId="20" r:id="rId20"/>
    <sheet name="9_sz_ melléklet" sheetId="21" r:id="rId21"/>
    <sheet name="10_ A_B_sz_ melléklet" sheetId="22" r:id="rId22"/>
    <sheet name="11_sz_ melléklet" sheetId="23" r:id="rId23"/>
    <sheet name="12_sz_ melléklet" sheetId="24" r:id="rId24"/>
    <sheet name="13_sz_ melléklet" sheetId="25" r:id="rId25"/>
    <sheet name="14_15_sz_ melléklet" sheetId="26" r:id="rId26"/>
    <sheet name="16a_sz_ melléklet" sheetId="27" r:id="rId27"/>
    <sheet name="16_17_sz_ melléklet" sheetId="28" r:id="rId28"/>
    <sheet name="18_19_ sz_ melléklet" sheetId="29" r:id="rId29"/>
    <sheet name="20_ sz_ melléklet" sheetId="30" r:id="rId30"/>
    <sheet name="23_ sz_ melléklet" sheetId="31" r:id="rId31"/>
    <sheet name="22_ sz_ melléklet" sheetId="32" r:id="rId32"/>
    <sheet name="21_a_sz_ melléklet" sheetId="33" r:id="rId33"/>
    <sheet name="21_b_ sz_ melléklet" sheetId="34" r:id="rId34"/>
    <sheet name="1_sz_ tájékoztató" sheetId="35" r:id="rId35"/>
    <sheet name="2_sz_ tájékoztató" sheetId="36" r:id="rId36"/>
    <sheet name="3_ sz_ tájékoztató" sheetId="37" r:id="rId37"/>
    <sheet name="munka11" sheetId="38" r:id="rId38"/>
  </sheets>
  <externalReferences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<sst xmlns="http://schemas.openxmlformats.org/spreadsheetml/2006/main" count="4081" uniqueCount="1423">
  <si>
    <t>1. sz. melléklet</t>
  </si>
  <si>
    <t>Költségvetés mérlege</t>
  </si>
  <si>
    <t>2007. év</t>
  </si>
  <si>
    <t>BEVÉTEL</t>
  </si>
  <si>
    <t>KIADÁS</t>
  </si>
  <si>
    <t>Megnevezés</t>
  </si>
  <si>
    <t>Eredeti előir.</t>
  </si>
  <si>
    <t>Mód. előir.</t>
  </si>
  <si>
    <t>Teljesítés</t>
  </si>
  <si>
    <t>Telj. %-a</t>
  </si>
  <si>
    <t>Mód.előir.</t>
  </si>
  <si>
    <t>Telj.%-a</t>
  </si>
  <si>
    <t>I. Működési bevételek</t>
  </si>
  <si>
    <t>I. Működési kiadások</t>
  </si>
  <si>
    <t xml:space="preserve">   Ebből: Műk.c.pénzeszk. átv. államházt. kívülről</t>
  </si>
  <si>
    <t>II. Támogatások, támog.értékű bevételek, visszatérülések</t>
  </si>
  <si>
    <t>II. Felhalmozási kiadások</t>
  </si>
  <si>
    <t>III. Felhalmozási és tőke jellegű bevételek</t>
  </si>
  <si>
    <t>III. Támog. értékű kiadás államháztart.belülre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</si>
  <si>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</si>
  <si>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</si>
  <si>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</si>
  <si>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Pénzforg. nélküli bevételek</t>
  </si>
  <si>
    <t>V. Nyújtott kölcsönök</t>
  </si>
  <si>
    <t>VI. Tartalékok</t>
  </si>
  <si>
    <t xml:space="preserve">      Általános tartalék</t>
  </si>
  <si>
    <t xml:space="preserve">      Céltartalék</t>
  </si>
  <si>
    <t xml:space="preserve">           Ebből: Államháztartási tartalék</t>
  </si>
  <si>
    <t>Költségvetési bevételek összesen</t>
  </si>
  <si>
    <t>Költségv. kiadások összesen</t>
  </si>
  <si>
    <t>VI. Hitelfelvétel</t>
  </si>
  <si>
    <t>VII. Hiteltörlesztés</t>
  </si>
  <si>
    <t xml:space="preserve">      Ebből: -működési célú</t>
  </si>
  <si>
    <t xml:space="preserve">    Ebből: -működési célú</t>
  </si>
  <si>
    <t xml:space="preserve">                 -felhalmozási célú</t>
  </si>
  <si>
    <t xml:space="preserve">                -felhalm. célú</t>
  </si>
  <si>
    <t>Bevételek mindösszesen</t>
  </si>
  <si>
    <t>Kiadások mindösszesen</t>
  </si>
  <si>
    <t xml:space="preserve">   1/a. sz. melléklet</t>
  </si>
  <si>
    <t>Az önkormányzat 2007. évi kiadási előirányzatai összesen</t>
  </si>
  <si>
    <t>Ezer Ft-ban</t>
  </si>
  <si>
    <t>KIADÁSOK JOGCÍMEI</t>
  </si>
  <si>
    <t xml:space="preserve">Intézmények összesen </t>
  </si>
  <si>
    <t>Eredeti előirányzat</t>
  </si>
  <si>
    <t>Módosított előirányzat</t>
  </si>
  <si>
    <t xml:space="preserve">Teljesítés </t>
  </si>
  <si>
    <t>Teljesítés     %-a</t>
  </si>
  <si>
    <t>MŰKÖDÉSI KIADÁSOK</t>
  </si>
  <si>
    <t>1. Személyi juttatás</t>
  </si>
  <si>
    <t>2. Munkaadót terh. járulékok</t>
  </si>
  <si>
    <t>3. Dologi kiadás</t>
  </si>
  <si>
    <t xml:space="preserve">    Ebből:hosszú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</si>
  <si>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</si>
  <si>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</si>
  <si>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Társad., szoc.pol.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</si>
  <si>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</si>
  <si>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</si>
  <si>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</si>
  <si>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</si>
  <si>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</si>
  <si>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 kamata</t>
  </si>
  <si>
    <t xml:space="preserve">II. Felhalm. kiadás összesen </t>
  </si>
  <si>
    <t>TÁMOGATÁS ÉRTÉKŰ KIADÁS</t>
  </si>
  <si>
    <t xml:space="preserve">1. Működési célú </t>
  </si>
  <si>
    <t xml:space="preserve">2. Felhalmozási célú </t>
  </si>
  <si>
    <t>III. Támogatás ért.kiadás össz.</t>
  </si>
  <si>
    <t>PÉNZESZK.ÁTAD.ÁH. KÍVÜLRE</t>
  </si>
  <si>
    <t>IV. Pénzeszköz átadás össz.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</si>
  <si>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</si>
  <si>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</si>
  <si>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</si>
  <si>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</si>
  <si>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</si>
  <si>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</si>
  <si>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</si>
  <si>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</si>
  <si>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KÖLTSÉGVETÉSI KIADÁS ÖSSZESEN</t>
  </si>
  <si>
    <t>HITEL TÖRLESZTÉS</t>
  </si>
  <si>
    <t>Működési célú hitel törlesztés</t>
  </si>
  <si>
    <t>Felahalmozási célú hitel törlesztés</t>
  </si>
  <si>
    <t>VII. Hiteltörlesztés összesen</t>
  </si>
  <si>
    <t>KIADÁS MINDÖSSZESEN</t>
  </si>
  <si>
    <t>Az önkormányzat 2007.évi kiadási előirányzatai összesen</t>
  </si>
  <si>
    <t>Polgármesteri Hivatal összesen</t>
  </si>
  <si>
    <t>IV. Pénzeszk.átadás összesen</t>
  </si>
  <si>
    <t>ÖNKORMÁNYZAT ÖSSZESEN</t>
  </si>
  <si>
    <t>1/b. sz. melléklet</t>
  </si>
  <si>
    <t>Önállóan gazdálkodó intézmények  2007. évi költségvetési kiadási</t>
  </si>
  <si>
    <t xml:space="preserve">előirányzatai  </t>
  </si>
  <si>
    <t xml:space="preserve">Ezer Ft-ban </t>
  </si>
  <si>
    <t>KIADÁSOK</t>
  </si>
  <si>
    <t>MEPI</t>
  </si>
  <si>
    <t>JOGCÍMEI</t>
  </si>
  <si>
    <t>Teljesítés %-a</t>
  </si>
  <si>
    <t>ebből: hosszúlejáratú hitel kamata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</si>
  <si>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</si>
  <si>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</si>
  <si>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</si>
  <si>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</si>
  <si>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</si>
  <si>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</si>
  <si>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</si>
  <si>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</si>
  <si>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</si>
  <si>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</si>
  <si>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</si>
  <si>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</si>
  <si>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</si>
  <si>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</si>
  <si>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 xml:space="preserve">1/b. sz. melléklet </t>
  </si>
  <si>
    <t>Rendelőintézet</t>
  </si>
  <si>
    <t>Ebből:hosszú lej. hitel kamata</t>
  </si>
  <si>
    <t>4. Hosszú lej. hitelek kamata</t>
  </si>
  <si>
    <t>Szent László Gimnázium</t>
  </si>
  <si>
    <t>4. Hosszú lejáratú hitelek kamata</t>
  </si>
  <si>
    <t>Széchenyi  István Szakképző Iskola</t>
  </si>
  <si>
    <t>Ebből: hosszú lej. hitel kamata</t>
  </si>
  <si>
    <t>5. Speciálos célú támogatás</t>
  </si>
  <si>
    <t>4. hosszú lejáratú hitel kamata</t>
  </si>
  <si>
    <t>Bayer Róbert Kollégium és Élelmezési Központ</t>
  </si>
  <si>
    <t>Tűzoltóság</t>
  </si>
  <si>
    <t>Ebből: hosszú lej. hitel kamat</t>
  </si>
  <si>
    <t>Önállóan gazdálkodó intézmények összesen</t>
  </si>
  <si>
    <t>1/c. sz. melléklet</t>
  </si>
  <si>
    <t xml:space="preserve"> Részben önállóan gazdálkodó intézmények  2007. évi </t>
  </si>
  <si>
    <t>költségvetési kiadási előirányzatai  és teljesítése</t>
  </si>
  <si>
    <t>MEPI Gazdasági ágazat</t>
  </si>
  <si>
    <t>Teljesítés          %-a</t>
  </si>
  <si>
    <t xml:space="preserve">Ebből: </t>
  </si>
  <si>
    <t>4. Hosszúlej. hitelek kamata</t>
  </si>
  <si>
    <t>VII. Hitel törlesztés</t>
  </si>
  <si>
    <t xml:space="preserve">1/c. sz. melléklet </t>
  </si>
  <si>
    <t>Részben önállóan gazdálkodó intézmények 2007. évi</t>
  </si>
  <si>
    <t>KIADÁSOK                     JOGCÍMEI</t>
  </si>
  <si>
    <t>Városi Óvoda</t>
  </si>
  <si>
    <t>MÁAMIPSZ</t>
  </si>
  <si>
    <t>Könyvtár</t>
  </si>
  <si>
    <t>Részben önállóan gazdálkodó intézmények 2007.  évi</t>
  </si>
  <si>
    <t>Városi Bölcsőde</t>
  </si>
  <si>
    <t>költségvetési kiadási előirányzatai  és telejesítése</t>
  </si>
  <si>
    <t>Szociális Gondozási Központ</t>
  </si>
  <si>
    <t>Városi Sportcsarnok</t>
  </si>
  <si>
    <t>MEPI összesen</t>
  </si>
  <si>
    <t>Polgári Védelem</t>
  </si>
  <si>
    <t>Részben-önállóan gazdálkodó intézmények 2007. évi</t>
  </si>
  <si>
    <t>Részben-önállóan gazdálkodó intézmények összesen</t>
  </si>
  <si>
    <t xml:space="preserve">1/d. sz. melléklet </t>
  </si>
  <si>
    <t xml:space="preserve">   A Polgármesteri Hivatal 2007.évi költségvetési kiadási</t>
  </si>
  <si>
    <t xml:space="preserve">   előirányzatai és teljesítése feladatonként</t>
  </si>
  <si>
    <t>Épületfenntartás</t>
  </si>
  <si>
    <t>Helyi közutak</t>
  </si>
  <si>
    <t>Módosí-      tott előirányzat</t>
  </si>
  <si>
    <t>Teljesí-       tés %-a</t>
  </si>
  <si>
    <t>Ebből:felh.hitel kamata</t>
  </si>
  <si>
    <t>Ebből:- Társadalom-, szociálp. kiad.</t>
  </si>
  <si>
    <t>I. Működési kiadás összesen</t>
  </si>
  <si>
    <t xml:space="preserve">III.Támog.ért.kiad.össz. </t>
  </si>
  <si>
    <t>IV.Pénzeszk.átad.össz.</t>
  </si>
  <si>
    <t xml:space="preserve">2. Felhalmozási célra </t>
  </si>
  <si>
    <t>V.Nyújtott kölcs.össz.</t>
  </si>
  <si>
    <t>1. Általános tartalék</t>
  </si>
  <si>
    <t>2. Céltartalék</t>
  </si>
  <si>
    <t>VI. Tartalékok össz.</t>
  </si>
  <si>
    <t>Működési célú hiteltörl.</t>
  </si>
  <si>
    <t>Felhalm. célú hitel törl.</t>
  </si>
  <si>
    <t>VII. Hiteltörlesztés össz.</t>
  </si>
  <si>
    <t>KIADÁSOK ÖSSZESEN:</t>
  </si>
  <si>
    <t xml:space="preserve">                        A Polgármesteri Hivatal 2007. évi költségvetési kiadási</t>
  </si>
  <si>
    <t>Üdültetés</t>
  </si>
  <si>
    <t>Ingatlan haszn.</t>
  </si>
  <si>
    <t>Ebből: felh.hitel kamata</t>
  </si>
  <si>
    <t xml:space="preserve">   előirányzatai  és teljesítése feladatonként</t>
  </si>
  <si>
    <t>Gyámhivatal, Okmányiroda</t>
  </si>
  <si>
    <t>Önkorm. Ig. tev.</t>
  </si>
  <si>
    <t xml:space="preserve">Ebből: felh. hitel kamata </t>
  </si>
  <si>
    <t xml:space="preserve"> Ebből: - Társadalom-, szociálp. kiad.</t>
  </si>
  <si>
    <t>Kisebbségi önkorm.</t>
  </si>
  <si>
    <t>Önkorm. ellátó tev.</t>
  </si>
  <si>
    <t>Ebből:felh. hitel kamata</t>
  </si>
  <si>
    <t>Szakmai kiseg. tev.</t>
  </si>
  <si>
    <t>Városgazd. Szolg.</t>
  </si>
  <si>
    <t>Települési Vízellátás</t>
  </si>
  <si>
    <t>Közvilágítás</t>
  </si>
  <si>
    <t xml:space="preserve">   előirányzatai és teljesítése  feladatonként</t>
  </si>
  <si>
    <t>Önkorm. elszám.</t>
  </si>
  <si>
    <t>Oktatási célok</t>
  </si>
  <si>
    <t>**********</t>
  </si>
  <si>
    <t>Fogorvosi szolg.</t>
  </si>
  <si>
    <t>Iskolaeü. ellátás</t>
  </si>
  <si>
    <t xml:space="preserve"> Ebből:Társadalom-, szociálp. kiad.</t>
  </si>
  <si>
    <t>4. Hosszú lej.hit.kamata</t>
  </si>
  <si>
    <t xml:space="preserve">Rendsz. pénzb. szoc. </t>
  </si>
  <si>
    <t xml:space="preserve">Rendsz. gyermekv. </t>
  </si>
  <si>
    <t>Ebből:-Társad. szociálp. kiad.</t>
  </si>
  <si>
    <t>I. Műk. kiadás össz.</t>
  </si>
  <si>
    <t>4. Hosszú lej.hit. kamata</t>
  </si>
  <si>
    <t xml:space="preserve">II. Felhalm. kiad. össz. </t>
  </si>
  <si>
    <t>Munkanélk. ellátások</t>
  </si>
  <si>
    <t>Eseti pénzb.szoc</t>
  </si>
  <si>
    <t>Ebből: felh. hitel kamata</t>
  </si>
  <si>
    <t>Ebből:-Társad., szociálp. kiad.</t>
  </si>
  <si>
    <t xml:space="preserve">II. Felhalm.kiad. össz. </t>
  </si>
  <si>
    <t>Eseti pénzb. gyerm.véd</t>
  </si>
  <si>
    <t>Szennyvízelvezetés</t>
  </si>
  <si>
    <t>Ebből: Társadalom-, szociálp. kiad.</t>
  </si>
  <si>
    <t xml:space="preserve">III.Tám..ért.kiad.össz. </t>
  </si>
  <si>
    <t>Műv.Közp., Mozi</t>
  </si>
  <si>
    <t>Kulturális sport</t>
  </si>
  <si>
    <t>Ebből:-Társ.-, szociálp. kiad.</t>
  </si>
  <si>
    <t>Múzeumi tevékenység</t>
  </si>
  <si>
    <t>Fürdő és strandszolg.</t>
  </si>
  <si>
    <t>I. Működ. kiadás össz.</t>
  </si>
  <si>
    <t>4. Hosszú lejáratú hitel kamat</t>
  </si>
  <si>
    <t>Pedagógiai szakmai szolgáltatás</t>
  </si>
  <si>
    <t>Egészségügyi ellátás -orvosi ügyelet</t>
  </si>
  <si>
    <t>**************</t>
  </si>
  <si>
    <t>Önkorm. Képvis. Választása</t>
  </si>
  <si>
    <t>Feladatok összesen</t>
  </si>
  <si>
    <t>ebből: felh. Hitel kamat</t>
  </si>
  <si>
    <t>Tartalék hiteltörlesztés</t>
  </si>
  <si>
    <t>Kiadás mindösszesen</t>
  </si>
  <si>
    <t>I. Működ.kiadás össz.</t>
  </si>
  <si>
    <t>*******</t>
  </si>
  <si>
    <t>1/e. melléklet</t>
  </si>
  <si>
    <t xml:space="preserve">III. Támogatás értékű kiadás </t>
  </si>
  <si>
    <t>Támogatott megnevezése</t>
  </si>
  <si>
    <t>Teljesítés             %-a</t>
  </si>
  <si>
    <t>I. INTÉZMÉNYEK</t>
  </si>
  <si>
    <t>1. Működési célú összesen</t>
  </si>
  <si>
    <t>Ebből:</t>
  </si>
  <si>
    <t xml:space="preserve">    - Rendelőintézet</t>
  </si>
  <si>
    <t xml:space="preserve">2. Felhalmozási célú összesen </t>
  </si>
  <si>
    <t>Összesen</t>
  </si>
  <si>
    <t>II. POLGÁRMESTERI HIVATAL</t>
  </si>
  <si>
    <t xml:space="preserve">    - Polg.Hiv.Többc.Kist.Társ.</t>
  </si>
  <si>
    <t xml:space="preserve">    - Kisebbs. Önkorm.-Cigány</t>
  </si>
  <si>
    <t xml:space="preserve">    - Önkorm. képv.vál. Elsz.</t>
  </si>
  <si>
    <t xml:space="preserve">    - Rendelőint.-13. h. ill.</t>
  </si>
  <si>
    <t xml:space="preserve">    - Kollégium-nyári gyermek étk.</t>
  </si>
  <si>
    <t xml:space="preserve">    - MEPI-könyvtár közműv.érd.t.</t>
  </si>
  <si>
    <t xml:space="preserve">    - Előző évi alulfinansz. átadás</t>
  </si>
  <si>
    <t xml:space="preserve">    - Mentőállomásnak -Ambuman</t>
  </si>
  <si>
    <t xml:space="preserve">    - Kisebbségi Önkormányzat</t>
  </si>
  <si>
    <t>1/f. melléklet</t>
  </si>
  <si>
    <t xml:space="preserve">IV. Pénzeszközátadás államháztartáson kívülre </t>
  </si>
  <si>
    <t>Teljesítés        %-a</t>
  </si>
  <si>
    <t>2. Felhalmozási célú összesen</t>
  </si>
  <si>
    <t xml:space="preserve"> Nonprofit szervek + rendezv. tám. </t>
  </si>
  <si>
    <t>Művelődési Közalapítvány</t>
  </si>
  <si>
    <t>MÉDIA KHT</t>
  </si>
  <si>
    <t>Máltai Szeretet Szolg.</t>
  </si>
  <si>
    <t>Szent László Egyh. Temetőfennt</t>
  </si>
  <si>
    <t>Jézus Szíve Plébánia Altemplom</t>
  </si>
  <si>
    <t>Kisebbségi önkorm. (cigány) tám</t>
  </si>
  <si>
    <t>Könyvkiadás támogatása</t>
  </si>
  <si>
    <t>Cigány Kisebbségi önk. Társ.sz.</t>
  </si>
  <si>
    <t>Örmény Kisebbségi önk. Társ.sz.</t>
  </si>
  <si>
    <t>VG Zrt-nek lakossági vízártám</t>
  </si>
  <si>
    <t>Lakszövnek műk. ktgre</t>
  </si>
  <si>
    <t>Műv. köz. alap. érd. növ. tám.</t>
  </si>
  <si>
    <t>Háztartásoknak vizitdíj</t>
  </si>
  <si>
    <t xml:space="preserve">  - Szennyvízcs.alap.tám.keleti</t>
  </si>
  <si>
    <t xml:space="preserve">  - Szennyvízcs.alap.tám.nyugati</t>
  </si>
  <si>
    <t xml:space="preserve">   - Viziközmű Társ.-nak felh-i hit.kamat</t>
  </si>
  <si>
    <t xml:space="preserve">  - Lakáscélú pénzeszk.átadás</t>
  </si>
  <si>
    <t xml:space="preserve">  - Önerős gázépítő köz.tám.</t>
  </si>
  <si>
    <t xml:space="preserve">  - gázközmű hozzájárulás</t>
  </si>
  <si>
    <t xml:space="preserve">  - Lakszövnek felh. ktgre</t>
  </si>
  <si>
    <t xml:space="preserve">Nonprofit szervek + rendezv. tám. 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</si>
  <si>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</si>
  <si>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</si>
  <si>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</si>
  <si>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</si>
  <si>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</si>
  <si>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</si>
  <si>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</si>
  <si>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</si>
  <si>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Dolgozók lakásép. kölcs.</t>
  </si>
  <si>
    <t xml:space="preserve">      Lakáscélú kölcsön nyújtása háztartásoknak</t>
  </si>
  <si>
    <t xml:space="preserve">      Lakosságnak szennyvízberuházáshoz</t>
  </si>
  <si>
    <t>1.2.Felhalmozási kölcsön nyújtása államháztartáson kívülre  összesen</t>
  </si>
  <si>
    <t>V. Kölcsön nyújtás mindösszesen</t>
  </si>
  <si>
    <t>1/h. melléklet</t>
  </si>
  <si>
    <t>II. Pénzügyi befektetés</t>
  </si>
  <si>
    <t>Városi Rendelőintézet</t>
  </si>
  <si>
    <t>MITIME Nonprofit Kft. Törzstőke</t>
  </si>
  <si>
    <t>Összesen:</t>
  </si>
  <si>
    <t>Polgármesteri Hivatal</t>
  </si>
  <si>
    <t>VG ZRT részvény vásárlás</t>
  </si>
  <si>
    <t>Önkormányzat összesen</t>
  </si>
  <si>
    <t xml:space="preserve">                  2.sz. melléklet</t>
  </si>
  <si>
    <t xml:space="preserve">     Az önkormányzat 2007. évi bevételi előirányzatai összesen</t>
  </si>
  <si>
    <t xml:space="preserve">  BEVÉTELEK JOGCÍMEI</t>
  </si>
  <si>
    <t>Intézmények összesen</t>
  </si>
  <si>
    <t xml:space="preserve">I. Működési bevételek (1+2) </t>
  </si>
  <si>
    <t>1. Intézményi működési bevételek</t>
  </si>
  <si>
    <t>2. Önkorm.sajátos műk. 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</si>
  <si>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</si>
  <si>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</si>
  <si>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</si>
  <si>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</si>
  <si>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</si>
  <si>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>1. Önk. költségv.-i támog. (1.1..+1.5)</t>
  </si>
  <si>
    <t xml:space="preserve">1.1. Normatív támogatások </t>
  </si>
  <si>
    <t xml:space="preserve">1.2. Központosított előirányzatok </t>
  </si>
  <si>
    <t xml:space="preserve">1.3. Egyes jöved.pótló támogatások </t>
  </si>
  <si>
    <t>1.4. Normatív kötött felhaszn.támog.</t>
  </si>
  <si>
    <t xml:space="preserve">1.5. Fejlesztési célú támogatások </t>
  </si>
  <si>
    <t xml:space="preserve">2. Támogatás értékű bev.(2.1.+2.2) </t>
  </si>
  <si>
    <t>2.1. Működési célú tám.értékű átvétel</t>
  </si>
  <si>
    <t xml:space="preserve">      Ebből: Társad. Bizt. Alapból átvett</t>
  </si>
  <si>
    <t>2.2. Felhalm.célú tám.értékű bevétel</t>
  </si>
  <si>
    <t xml:space="preserve">3. Kiegészítések, visszatérülések </t>
  </si>
  <si>
    <t>III. Felhalmozási és tőke jellegű bev.(1+..4)</t>
  </si>
  <si>
    <t>1. Tárgyi eszk.immat.javak értékes.</t>
  </si>
  <si>
    <t>***********</t>
  </si>
  <si>
    <t xml:space="preserve">2. Önk.saj.felhalm.és tőke jell.bev. </t>
  </si>
  <si>
    <t xml:space="preserve">3. Pénzügyi befektetés bevételei </t>
  </si>
  <si>
    <t>4. Felhalm.c.pénz.átvét.ÁH-on kív.</t>
  </si>
  <si>
    <t>IV.Támogatási kölcs.visszatér.    értékpapír ért.kibocs. bevétele</t>
  </si>
  <si>
    <t>1. Működési c.kölcsön visszatér.</t>
  </si>
  <si>
    <t>2. Felhalm. c.kölcsön visszatérül.</t>
  </si>
  <si>
    <t xml:space="preserve">3. Értékpapírok értékesítése </t>
  </si>
  <si>
    <t xml:space="preserve">V. Pénzforg.nélküli bevételek </t>
  </si>
  <si>
    <t xml:space="preserve">1. Előző évi pénzmar.igénybevétele </t>
  </si>
  <si>
    <t xml:space="preserve">       Ebből: működési célú</t>
  </si>
  <si>
    <t xml:space="preserve">                 felhalmozási célú</t>
  </si>
  <si>
    <t>KÖLTSÉGVETÉSI BEVÉTELEK ÖSSZ.         (I…+VI.)</t>
  </si>
  <si>
    <t xml:space="preserve">VI. Hitelek (1+2) </t>
  </si>
  <si>
    <t xml:space="preserve">1. Működési célú hitel igénybevétele </t>
  </si>
  <si>
    <t xml:space="preserve">2. Fejleszt.c.hitel igénybevétele </t>
  </si>
  <si>
    <t>BEVÉTELEK MINDÖSSZESEN (I…+VI.)</t>
  </si>
  <si>
    <t>1.6. ÖNHIKI támogatás</t>
  </si>
  <si>
    <t>1.7. Egyéb központi-szoc. nyári étk.</t>
  </si>
  <si>
    <t>*****************</t>
  </si>
  <si>
    <t>************</t>
  </si>
  <si>
    <t>***************</t>
  </si>
  <si>
    <t>KÖLTSÉGVETÉSI BEVÉTELEK ÖSSZ.(I…+VI.)</t>
  </si>
  <si>
    <t xml:space="preserve">                  2/a. sz. melléklet</t>
  </si>
  <si>
    <t xml:space="preserve">               I/1. Intézményi működési bevételek részletezése </t>
  </si>
  <si>
    <t>INTÉZMÉNYEK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</si>
  <si>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</si>
  <si>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</si>
  <si>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</si>
  <si>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</si>
  <si>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</si>
  <si>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</si>
  <si>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>POLGÁRMESTERI HIVATAL ÖSSZESEN</t>
  </si>
  <si>
    <t xml:space="preserve">2/b. sz. melléklet </t>
  </si>
  <si>
    <t xml:space="preserve">I/1.5. Működési célú pénzeszköz átvétel államháztartáson kívülről </t>
  </si>
  <si>
    <t>Teljesítés      %-a</t>
  </si>
  <si>
    <t>Rendelőintézet: - Háziorv-tól,non-profit szervektől</t>
  </si>
  <si>
    <t>Széchenyi I. Szakképző Isk.- Isk.pártolói tagd.</t>
  </si>
  <si>
    <t xml:space="preserve">                                               -Tempus köza.</t>
  </si>
  <si>
    <t>MEPI-Aranyág alapítványtól szakmai anyagr.</t>
  </si>
  <si>
    <t xml:space="preserve">         - Tempus útravaló progr.</t>
  </si>
  <si>
    <t xml:space="preserve">        -Karitasztól-étkezési díjhoz hzj.</t>
  </si>
  <si>
    <t xml:space="preserve">        -MÁAMIPSZ-Közokt.köza.tehetségg. tábor</t>
  </si>
  <si>
    <t xml:space="preserve">        - Könyvtár-könyvkiadás tám.</t>
  </si>
  <si>
    <t>Bayer R. Kollégium-Tempus köza. Ösztönd.</t>
  </si>
  <si>
    <t>Tűzoltóság (PV): Vállalkozásoktól,</t>
  </si>
  <si>
    <t>Tűzoltóság :alapítványtól</t>
  </si>
  <si>
    <t>I/1.5. Működési célú pénzeszköz átvétel      államháztartáson kívülről összesen</t>
  </si>
  <si>
    <t>Rendelőintézet: - Háziorvosoktól</t>
  </si>
  <si>
    <t xml:space="preserve">                                                - Tempus köza.</t>
  </si>
  <si>
    <t>Tűzoltóság (PV): Vállalkozásoktól</t>
  </si>
  <si>
    <t>I/1.5. Működési célú pénzeszköz átvétel      államháztartáson kívülről mindösszesen</t>
  </si>
  <si>
    <t>2/c. sz. melléklet</t>
  </si>
  <si>
    <t xml:space="preserve">          I/2.1. Helyi adó bevételek részletezése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</si>
  <si>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</si>
  <si>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</si>
  <si>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</si>
  <si>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</si>
  <si>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          iparűzési tevékenység után</t>
  </si>
  <si>
    <t>2.1.6. Iparűzési adó ideiglenes jelleggel végzett                                                               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</si>
  <si>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</si>
  <si>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</si>
  <si>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</si>
  <si>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 ebből: talajterhelési díj</t>
  </si>
  <si>
    <t>2/d. sz. melléklet</t>
  </si>
  <si>
    <t xml:space="preserve"> I/2.2. Átengedett központi adók részletezése </t>
  </si>
  <si>
    <t>Teljesítés       %-a</t>
  </si>
  <si>
    <t xml:space="preserve">2.2.1. Személyi jöv.adó helyben maradó része </t>
  </si>
  <si>
    <t xml:space="preserve">2.2.2. Jövedelemkülönbségek mérséklése (+, -) </t>
  </si>
  <si>
    <t xml:space="preserve">2.2.3. Szem.jöv.adó norm.módon elosztott része </t>
  </si>
  <si>
    <t xml:space="preserve">2.2.4. Gépjárműadó </t>
  </si>
  <si>
    <t>2.2.5. Luxusadó</t>
  </si>
  <si>
    <t xml:space="preserve">2.2.6. Termőföld bérbeadásából szárm. jöv.adó </t>
  </si>
  <si>
    <t xml:space="preserve">2.2.7. Átengedett egyéb központi adók </t>
  </si>
  <si>
    <t xml:space="preserve">I/2.2. Átengedett központi adók összesen </t>
  </si>
  <si>
    <t xml:space="preserve">      2/f. sz. melléklet</t>
  </si>
  <si>
    <t xml:space="preserve">II/1.2. Központosított előirányzatok részletezése </t>
  </si>
  <si>
    <t xml:space="preserve">BEVÉTELEK JOGCÍMEI </t>
  </si>
  <si>
    <t>Kisebbs. Önkorm.tám.-cigány</t>
  </si>
  <si>
    <t>Kisebbs. Önkorm.tám.-örmény</t>
  </si>
  <si>
    <t>13. havi ill. +járulékai</t>
  </si>
  <si>
    <t>Tűzoltóság túlóra kieg+létsz.bér</t>
  </si>
  <si>
    <t>Könyvtári, közm.érdnövn.tám.</t>
  </si>
  <si>
    <t>Lakossági víz,csat. szolg.tám.</t>
  </si>
  <si>
    <t>Érettségi vizsgadíj+szakvizsga</t>
  </si>
  <si>
    <t>Lakossági közműfejl. hzj.</t>
  </si>
  <si>
    <t>TEUT-Napfürdő út</t>
  </si>
  <si>
    <t>TEUT-Károly út</t>
  </si>
  <si>
    <t>TEUT-Júlia úti lerakó</t>
  </si>
  <si>
    <t xml:space="preserve">ped.szaksz.fa.gk. beszerz. </t>
  </si>
  <si>
    <t xml:space="preserve">közokt. fejl. szakmai inform. </t>
  </si>
  <si>
    <t>hozájár. létszámcsökk. kiad.</t>
  </si>
  <si>
    <t>vizitdíj visszafiz. tám.</t>
  </si>
  <si>
    <t>II/1.2. Központosított előirányzatok összesen</t>
  </si>
  <si>
    <t>II/1.3. Egyes jöv. pótló támogatások</t>
  </si>
  <si>
    <t>II.1.6. ÖNHIKI</t>
  </si>
  <si>
    <t>II.1.7. Egyéb központi támog. szoc. nyári étkeztetés+Tüo.</t>
  </si>
  <si>
    <t xml:space="preserve">       2/g. sz. melléklet</t>
  </si>
  <si>
    <t xml:space="preserve">II/1.5. Fejlesztési célú támogatások részletezése </t>
  </si>
  <si>
    <t xml:space="preserve">1.5.1. Címzett támogatás </t>
  </si>
  <si>
    <t>1.5.2. Céltámogatás: eü gép.</t>
  </si>
  <si>
    <t>1.5.3. A helyi önk.-ok fejlesztési és vis maior feladatainak támogatása</t>
  </si>
  <si>
    <t xml:space="preserve">    - TEKI tám. - "B" ép., </t>
  </si>
  <si>
    <t xml:space="preserve">    - Marx K. út támog.., </t>
  </si>
  <si>
    <t xml:space="preserve">II/1.5. Fejlesztési célú támog. összesen </t>
  </si>
  <si>
    <t xml:space="preserve">       2/h. sz. melléklet</t>
  </si>
  <si>
    <t>II/2. Támogatás értékű bevételek részletezése</t>
  </si>
  <si>
    <t xml:space="preserve">               Ezer Ft-ban </t>
  </si>
  <si>
    <t>Teljesítés            %-a</t>
  </si>
  <si>
    <t>INTÉZMÉNYEK ÖSZESEN</t>
  </si>
  <si>
    <t>2.1. Működési bev.össz.</t>
  </si>
  <si>
    <t xml:space="preserve"> MEPI - Munkaügyi Központ</t>
  </si>
  <si>
    <t xml:space="preserve">           - Mobilitástól</t>
  </si>
  <si>
    <t xml:space="preserve">           - Gödöllői Szt. István Egyet.</t>
  </si>
  <si>
    <t xml:space="preserve">           - Nemzeti Utánpótlás</t>
  </si>
  <si>
    <t xml:space="preserve">           - MOB támogatás</t>
  </si>
  <si>
    <t xml:space="preserve">           - Mozgókönyvtár működ-re</t>
  </si>
  <si>
    <t xml:space="preserve">           -Gazd. és Közlek.Min.</t>
  </si>
  <si>
    <t xml:space="preserve">           -Kiállítás szervezés</t>
  </si>
  <si>
    <t xml:space="preserve">           - Tagisk. bef. tanulói tk, ped.k.</t>
  </si>
  <si>
    <t xml:space="preserve">           -Könyvtár SZJA 1%</t>
  </si>
  <si>
    <t xml:space="preserve">           -Mecénás Alap tám. Könyvtár</t>
  </si>
  <si>
    <t xml:space="preserve">          -Miskolci egyetem</t>
  </si>
  <si>
    <t xml:space="preserve">           -BAZ.Önk. pály. tám</t>
  </si>
  <si>
    <t xml:space="preserve">          - OKM- útravaló pály</t>
  </si>
  <si>
    <t xml:space="preserve">           -Könyvt. Érd. Növ. Tám</t>
  </si>
  <si>
    <t>Rendelő - TB alapból</t>
  </si>
  <si>
    <t xml:space="preserve">    - Vidéki önkormányzatoktól</t>
  </si>
  <si>
    <t xml:space="preserve">    - Semmelweis Belgyógy.Oszt.</t>
  </si>
  <si>
    <t xml:space="preserve">   - Munkaügyi Központ</t>
  </si>
  <si>
    <t xml:space="preserve">   -Mköv. Önkorm. 13. havi ill.</t>
  </si>
  <si>
    <t>Gimnázium:-Munkaügyi Közp.</t>
  </si>
  <si>
    <t>SZISZI-ÖTM pály.tám</t>
  </si>
  <si>
    <t>SZISZI-Útravaló ösztöndíjas tám.</t>
  </si>
  <si>
    <t>Tűzoltóság- Munkaügyi Központtól</t>
  </si>
  <si>
    <t>Tűzoltóság- Heves önkorm.</t>
  </si>
  <si>
    <t>Bayer R. Koll. -Munkaügyi Közp</t>
  </si>
  <si>
    <t xml:space="preserve">                        -szoc. nyári étkezt.</t>
  </si>
  <si>
    <t>2.2. Felhalmozási bev.összesen</t>
  </si>
  <si>
    <t>Széchenyi I.-Szakképző OMAI Decentr. Szakképz.pály.2006.évi</t>
  </si>
  <si>
    <t>Széchenyi I.-Szakképző OMAI Decentr. Szakképz.pály.2007.évi</t>
  </si>
  <si>
    <t>POLG.HIVATAL ÖSSZESEN</t>
  </si>
  <si>
    <t>2.1. Működési bevét.össz.</t>
  </si>
  <si>
    <t>Ebből:- Többcélú Kist.Társ.tól átvett</t>
  </si>
  <si>
    <t xml:space="preserve">  - Egerlövőtől átvett</t>
  </si>
  <si>
    <t xml:space="preserve">  - PV-hez vidéki önkorm.-tól</t>
  </si>
  <si>
    <t xml:space="preserve">  - Iskola eü.-re TB-től</t>
  </si>
  <si>
    <t xml:space="preserve">  - Kp-i kv-i szervtől egyébt..</t>
  </si>
  <si>
    <t xml:space="preserve"> - Kp-i kv-i szervtől Otthont.tám.   </t>
  </si>
  <si>
    <t xml:space="preserve"> - Kp-i kv-i szervtől mozgásk.t</t>
  </si>
  <si>
    <t xml:space="preserve"> - Kistérs. Fogl. Paktum</t>
  </si>
  <si>
    <t xml:space="preserve"> - Tagiskola működésére</t>
  </si>
  <si>
    <t xml:space="preserve"> - Területi kisebbségi önk.vál.</t>
  </si>
  <si>
    <t xml:space="preserve"> - Közhaszn. fogl. Mkaügyi Kp.</t>
  </si>
  <si>
    <t xml:space="preserve"> - Okt. Min. érettségi vizsgákra</t>
  </si>
  <si>
    <t xml:space="preserve"> - Nemzeti Kult. Alap</t>
  </si>
  <si>
    <t xml:space="preserve"> Orsz.Széchenyi Könyvt.továbbk.</t>
  </si>
  <si>
    <t xml:space="preserve"> - Iskolatej támog.</t>
  </si>
  <si>
    <t xml:space="preserve"> - Komplex ifj. fejl. pály.</t>
  </si>
  <si>
    <t xml:space="preserve"> - TEUT - Károly út</t>
  </si>
  <si>
    <t xml:space="preserve"> - Napfürdő út</t>
  </si>
  <si>
    <t xml:space="preserve"> - KIOP állati hulladéktár.</t>
  </si>
  <si>
    <t xml:space="preserve"> - Júlia úti hulladéklarakó</t>
  </si>
  <si>
    <t xml:space="preserve"> - Damjanich út felújítás</t>
  </si>
  <si>
    <t xml:space="preserve"> - Piac építésére (AVOP, BM)</t>
  </si>
  <si>
    <t xml:space="preserve"> - Térségi integrál szakképző Közp.</t>
  </si>
  <si>
    <t xml:space="preserve"> - Eü. Gép-műszer céltám - 2006.évi</t>
  </si>
  <si>
    <t xml:space="preserve"> - Többcélú kist. Társ. Marx K.</t>
  </si>
  <si>
    <t xml:space="preserve"> - Eü. Gép-műszer vidéki önkorm.</t>
  </si>
  <si>
    <t>Támogatás értékű bevételek mindösszesen</t>
  </si>
  <si>
    <t>2/e/1. sz. melléklet</t>
  </si>
  <si>
    <t>II/1.1. Normatív állami hozzájárulás részletezése</t>
  </si>
  <si>
    <t>BEVÉTELEK JOGCÍMEI</t>
  </si>
  <si>
    <t>Bentlakásos és átmeneti elh. nyújtó intézményi ellátás ( 55x769.200 Ft)( 55*730.000) 55*700000*57%</t>
  </si>
  <si>
    <t>Nappali szociális intézeti ellátás (30x200.000 Ft) (65*197.000) 30*150.000*57,89%</t>
  </si>
  <si>
    <t>Bölcsődei ellátás  (47x462.900 Ft) (48*460.000)48*547.000</t>
  </si>
  <si>
    <t>Ingyenes bölcsődei étk. (15fő*31500 ) (15*50.000)6*50000</t>
  </si>
  <si>
    <r>
      <t xml:space="preserve">Óvodai nev.alaphzj </t>
    </r>
    <r>
      <rPr>
        <sz val="8"/>
        <rFont val="Times New Roman"/>
        <family val="1"/>
      </rPr>
      <t>(451x199.000Ft)(453*199.000)497*199.000*8/12</t>
    </r>
  </si>
  <si>
    <t>Alaphzj.2007.szept.1-től  8,5*2550000*4/12 1.nev.év.</t>
  </si>
  <si>
    <t>Alaphzj.2007.szept.1-től 33,2*2550000*4/12 2-3.nev.év.</t>
  </si>
  <si>
    <t>beszéd, enyhe ért.fogy.pszichés fejl.zavar integrált nev. 3*417600*8/12</t>
  </si>
  <si>
    <t>beszéd, enyhe ért.fogy.pszichés fejl.zavar integrált nev. 1*192000*4/12</t>
  </si>
  <si>
    <r>
      <t xml:space="preserve">Isk.okt.alaph.1-4évf.( </t>
    </r>
    <r>
      <rPr>
        <sz val="8"/>
        <rFont val="Times New Roman"/>
        <family val="1"/>
      </rPr>
      <t>538x204.000)(491*204.000)453*204.000*8/12</t>
    </r>
  </si>
  <si>
    <t>Alaphzj.2007.szept.1-től 6,1*2550000*4/12  1.évf.</t>
  </si>
  <si>
    <t>Alaphzj.2007.szept.1-től 15,2*2550000*4/12  2-3.évf.</t>
  </si>
  <si>
    <t>Alaphzj.2007.szept.1-től 11,4*2550000*4/12  4.évf.</t>
  </si>
  <si>
    <t>sajátos nev.ig. 1-4.név (testi, érzékszervi, autista, értelmi fogy.) 2*603,200*8/12</t>
  </si>
  <si>
    <t>beszéd, enyhe ért.fogy.pszichés fejl.zavar integrált nev.      1-4. Évf.8*417600*8/12</t>
  </si>
  <si>
    <t>beszéd, enyhe ért.fogy.pszichés fejl.zavar integrált nev.      1-4. Évf. külön szerv. Csopr. 13*371200*8/12</t>
  </si>
  <si>
    <t>beszéd, enyhe ért.fogy. integrált nev. 1-4.évf.külön szerv.csopr. 8*192000*4/12</t>
  </si>
  <si>
    <t>Isk.okt. alaph.5-8.évf.(632x212.000) (596*212.000) 578*212000*8/12</t>
  </si>
  <si>
    <t>Alaphzj.2007.szept.1-től 9,4*2550000*4/12 5.évf.</t>
  </si>
  <si>
    <t>Alaphzj.2007.szept.1-től  13,7*2550000*4/12 6.évf.</t>
  </si>
  <si>
    <t>Alaphzj.2007.szept.1-től 25,9*2550000*4/12 7-8évf.</t>
  </si>
  <si>
    <t>sajátos nev.ig. 5-8.név (testi, érzékszervi, autista, értelmi fogy.) 4*603,200*8/12</t>
  </si>
  <si>
    <t>beszéd, enyhe ért.fogy.pszichés fejl.zavar integrált nev.      5-8. Évf.11*417600*8/12</t>
  </si>
  <si>
    <t>beszéd, enyhe ért.fogy.pszichés fejl.zavar integrált nev.      5-8. Évf. külön szerv. Csopr. 21*371200*8/12</t>
  </si>
  <si>
    <t>sajátos nev.ig. 5-8.név (testi, érzékszervi, autista, értelmi fogy.) 4*312000*4/12</t>
  </si>
  <si>
    <t>sajátos nev. Ig. 1-4. Név.(testi, érzékszervi, autista, ért. Fogy.)1*384,000*4/12</t>
  </si>
  <si>
    <t>beszéd, enyhe ért.fogy.többi gyerm. együtt.     1-4. Évf. 5*192.000*4/12</t>
  </si>
  <si>
    <t>beszéd, enyhe ért.fogy.többi gyerm. együtt.     5-8. Évf. 11*192.000*4/12</t>
  </si>
  <si>
    <t>beszéd, enyhe ért.fogy.integrált nev.      5-8. Évf. külön szerv. Csopr. 22*192000*4/12</t>
  </si>
  <si>
    <r>
      <t>Isk.okt.9-13 évf</t>
    </r>
    <r>
      <rPr>
        <sz val="8"/>
        <rFont val="Times New Roman"/>
        <family val="1"/>
      </rPr>
      <t>(1285x 262.000)(1266*262.000)</t>
    </r>
    <r>
      <rPr>
        <i/>
        <sz val="8"/>
        <rFont val="Times New Roman"/>
        <family val="1"/>
      </rPr>
      <t>1255*262000*8/12</t>
    </r>
  </si>
  <si>
    <t>Alaphzj.2007.szept.1-től 31,6*2550000*4/12 9.évf.</t>
  </si>
  <si>
    <t>Alaphzj.2007.szept.1-től 33,2*2550000*4/12 10.évf.</t>
  </si>
  <si>
    <t>Alaphzj.2007.szept.1-től 54,5*2550000*4/12 11-13.évf.</t>
  </si>
  <si>
    <r>
      <t>Isk.szak</t>
    </r>
    <r>
      <rPr>
        <sz val="8"/>
        <rFont val="Times New Roman"/>
        <family val="1"/>
      </rPr>
      <t xml:space="preserve">.(szakm.elm)(330 x 210.000)( </t>
    </r>
    <r>
      <rPr>
        <i/>
        <sz val="8"/>
        <rFont val="Times New Roman"/>
        <family val="1"/>
      </rPr>
      <t>346*210.000)305*210000*8/12</t>
    </r>
  </si>
  <si>
    <t>Alaphzj.2007.szept.1-től 13,7*2550000*4/12 (felzárkózt. 9. Évf., szakisk. 1/11évf., szakközisk. 1/13évf.)</t>
  </si>
  <si>
    <t>Alaphzj.2007.szept.1-től 10,4*2550000*4/12 ( szakisk. 1/12évf., szakközisk. 1/14évf.)</t>
  </si>
  <si>
    <t>Isk. gyak. Okt.9-10.évf (74*40000*8/12+216*40000*4/12)</t>
  </si>
  <si>
    <r>
      <t>Isk.szak(szakm.gyak)(14x112.000)(11*112.000)(</t>
    </r>
    <r>
      <rPr>
        <i/>
        <sz val="10"/>
        <rFont val="Times New Roman"/>
        <family val="1"/>
      </rPr>
      <t>13*112000*8/12+11*112000*4/12)</t>
    </r>
  </si>
  <si>
    <r>
      <t>Isk.szak.(szak.gyak.)(134*156.800) 93*156.800)(68</t>
    </r>
    <r>
      <rPr>
        <i/>
        <sz val="10"/>
        <rFont val="Times New Roman CE"/>
        <family val="1"/>
      </rPr>
      <t>*156800*8/12+76*156800*4/12)</t>
    </r>
    <r>
      <rPr>
        <sz val="10"/>
        <rFont val="Times New Roman CE"/>
        <family val="1"/>
      </rPr>
      <t xml:space="preserve"> </t>
    </r>
  </si>
  <si>
    <r>
      <t>Isk.szak(szakm gyak)(68*22.400)(</t>
    </r>
    <r>
      <rPr>
        <i/>
        <sz val="10"/>
        <rFont val="Times New Roman"/>
        <family val="1"/>
      </rPr>
      <t xml:space="preserve"> 103*22.400) 156*22,400</t>
    </r>
  </si>
  <si>
    <r>
      <t>Iskol.szak. záró évf. képz. (49*67.200)</t>
    </r>
    <r>
      <rPr>
        <i/>
        <sz val="10"/>
        <rFont val="Times New Roman"/>
        <family val="1"/>
      </rPr>
      <t>46*67200</t>
    </r>
  </si>
  <si>
    <r>
      <t xml:space="preserve">Korai fejl gond.(6*240.000)(5x240.000) </t>
    </r>
    <r>
      <rPr>
        <i/>
        <sz val="10"/>
        <rFont val="Times New Roman"/>
        <family val="1"/>
      </rPr>
      <t xml:space="preserve"> 5*240.000</t>
    </r>
  </si>
  <si>
    <r>
      <t xml:space="preserve">Fejlesztő felkészítés (3*325.000)(  </t>
    </r>
    <r>
      <rPr>
        <i/>
        <sz val="10"/>
        <rFont val="Times New Roman"/>
        <family val="1"/>
      </rPr>
      <t>3*325.000) 3*325000</t>
    </r>
  </si>
  <si>
    <r>
      <t>Alapf.műv.zenem.ág.(</t>
    </r>
    <r>
      <rPr>
        <sz val="8"/>
        <rFont val="Times New Roman"/>
        <family val="1"/>
      </rPr>
      <t>298*105.000)(321*105.000</t>
    </r>
    <r>
      <rPr>
        <i/>
        <sz val="9"/>
        <rFont val="Times New Roman"/>
        <family val="1"/>
      </rPr>
      <t>)(303*105000*8/12+280*105000*4/12)</t>
    </r>
  </si>
  <si>
    <r>
      <t>Képzőm, táncm (171x59.000)</t>
    </r>
    <r>
      <rPr>
        <i/>
        <sz val="9"/>
        <rFont val="Times New Roman"/>
        <family val="1"/>
      </rPr>
      <t>(141*59.000)144*50000*6/12</t>
    </r>
  </si>
  <si>
    <t>Képző .min.int.heti 5ó. 116*40000*6/12</t>
  </si>
  <si>
    <t>Képző.min.int.heti 4ó.-nál kevesebb 31*40000*6/12</t>
  </si>
  <si>
    <r>
      <t>Bentl kollég ell(119x220.000)(103*318.000</t>
    </r>
    <r>
      <rPr>
        <i/>
        <sz val="10"/>
        <rFont val="Times New Roman"/>
        <family val="1"/>
      </rPr>
      <t>)(103*318000*8/12+90*318000*4/12)</t>
    </r>
  </si>
  <si>
    <r>
      <t>Ált.Isk. napk. Fogl.(435x23.000)(353*23.000</t>
    </r>
    <r>
      <rPr>
        <i/>
        <sz val="10"/>
        <rFont val="Times New Roman"/>
        <family val="1"/>
      </rPr>
      <t>) 375*23000</t>
    </r>
  </si>
  <si>
    <r>
      <t>Különl.helyz.lévő tan.(96*40000)(</t>
    </r>
    <r>
      <rPr>
        <i/>
        <sz val="10"/>
        <rFont val="Times New Roman"/>
        <family val="1"/>
      </rPr>
      <t xml:space="preserve"> 50*20.500)50*20500*8/12</t>
    </r>
  </si>
  <si>
    <t>integrációs felkészítés 20*60000    20*61500</t>
  </si>
  <si>
    <r>
      <t>roma kisebbségi okt. magyar nyelven (14*45.000</t>
    </r>
    <r>
      <rPr>
        <i/>
        <sz val="10"/>
        <rFont val="Times New Roman"/>
        <family val="1"/>
      </rPr>
      <t>) 14*45000</t>
    </r>
  </si>
  <si>
    <r>
      <t>Nyelvi felkészítő tanf. (33*76.500)(60*71.500</t>
    </r>
    <r>
      <rPr>
        <i/>
        <sz val="10"/>
        <rFont val="Times New Roman"/>
        <family val="1"/>
      </rPr>
      <t>) 61*71500</t>
    </r>
  </si>
  <si>
    <t>50%-os tér.d. (óvóda, isk,.koll. Tartós beteg, ) 50*55000</t>
  </si>
  <si>
    <t>50%-os tér.d.(óvóda, isk,.koll. 3 és több gyerm.) 255*55000</t>
  </si>
  <si>
    <t>50%-os tér.d.( 5.évf-tól isk. okt. szakk.rensz. Gyvt.) 300*55000</t>
  </si>
  <si>
    <r>
      <t xml:space="preserve"> 100%-os tér díj.kedv.óvod (186*60000)(</t>
    </r>
    <r>
      <rPr>
        <i/>
        <sz val="10"/>
        <rFont val="Times New Roman"/>
        <family val="1"/>
      </rPr>
      <t>239*55.000) 103*55eft</t>
    </r>
  </si>
  <si>
    <r>
      <t xml:space="preserve"> 100%-os tér díj.kedv.1-4 évf. rendsz. Gyvt. 150</t>
    </r>
    <r>
      <rPr>
        <i/>
        <sz val="10"/>
        <rFont val="Times New Roman"/>
        <family val="1"/>
      </rPr>
      <t>*55eft</t>
    </r>
  </si>
  <si>
    <r>
      <t>Bejáró tan.1-4. Évf. (32x 25.000)( 38*15.000</t>
    </r>
    <r>
      <rPr>
        <i/>
        <sz val="10"/>
        <rFont val="Times New Roman"/>
        <family val="1"/>
      </rPr>
      <t>) 38*15000*8/12</t>
    </r>
  </si>
  <si>
    <r>
      <t xml:space="preserve">                5-8. Évf.(60x 25.000( 86*15.000</t>
    </r>
    <r>
      <rPr>
        <i/>
        <sz val="10"/>
        <rFont val="Times New Roman"/>
        <family val="1"/>
      </rPr>
      <t>) 55*15000*8/12</t>
    </r>
  </si>
  <si>
    <r>
      <t xml:space="preserve">                óvodás (3*25.000Ft)(4*15.000)</t>
    </r>
    <r>
      <rPr>
        <i/>
        <sz val="10"/>
        <rFont val="Times New Roman"/>
        <family val="1"/>
      </rPr>
      <t xml:space="preserve"> 7*15000*8/12</t>
    </r>
  </si>
  <si>
    <r>
      <t xml:space="preserve">                9-13. Évf.(810*15000)(</t>
    </r>
    <r>
      <rPr>
        <i/>
        <sz val="10"/>
        <rFont val="Times New Roman"/>
        <family val="1"/>
      </rPr>
      <t xml:space="preserve"> 600*15.000)(608*15000*8/12+610*15000*4/12)</t>
    </r>
  </si>
  <si>
    <r>
      <t xml:space="preserve">                iskolai szak.(178*9800) (149*15.000</t>
    </r>
    <r>
      <rPr>
        <i/>
        <sz val="10"/>
        <rFont val="Times New Roman"/>
        <family val="1"/>
      </rPr>
      <t>) 178*15000</t>
    </r>
  </si>
  <si>
    <t>Intfent. társ. ált. isk. bejáró1-4 évf. 29*45000</t>
  </si>
  <si>
    <t>Intfent. társ. ált. isk. bejáró5-8. Évf. (29*45000*8/12+21*45000*4/12)</t>
  </si>
  <si>
    <r>
      <t>Szoc. Étkeztetés (200*75600)(169*70800)</t>
    </r>
    <r>
      <rPr>
        <i/>
        <sz val="9"/>
        <rFont val="Times New Roman"/>
        <family val="1"/>
      </rPr>
      <t>180*81200</t>
    </r>
  </si>
  <si>
    <r>
      <t>Házi segítségnyújtás (14fő *120000) (18*104800)</t>
    </r>
    <r>
      <rPr>
        <i/>
        <sz val="9"/>
        <rFont val="Times New Roman"/>
        <family val="1"/>
      </rPr>
      <t>20*111500</t>
    </r>
  </si>
  <si>
    <t>Tanulói tankönyv ingy.ell.- tartósan beteg tanuló 99*10000</t>
  </si>
  <si>
    <t>Tanulói tankönyv ingy.ell.- sajátos nev.tanuló 36*10000</t>
  </si>
  <si>
    <t>Tanulói tankönyv ingy.ell.- nagyk. Sajátj. Csp. Jog. 15*10000</t>
  </si>
  <si>
    <t>Tanulói tankönyv ingy.ell.-Rsz.GYvt.kedv.rész.630*10000</t>
  </si>
  <si>
    <t>Tanulói tankönyv ingy.ell.- 3 v többgy. Család tan. 430*10000</t>
  </si>
  <si>
    <t>Tanulói tankönyv   2627*1000</t>
  </si>
  <si>
    <r>
      <t>Ped.szakm.szolg.(3281x720) (3210*720)(3150</t>
    </r>
    <r>
      <rPr>
        <i/>
        <sz val="10"/>
        <rFont val="Times New Roman"/>
        <family val="1"/>
      </rPr>
      <t>*720*8/12)</t>
    </r>
  </si>
  <si>
    <r>
      <t>Hozzájár.tömegkfelad(17811*516)</t>
    </r>
    <r>
      <rPr>
        <i/>
        <sz val="10"/>
        <rFont val="Times New Roman"/>
        <family val="1"/>
      </rPr>
      <t>(17685*515) 17603*515</t>
    </r>
  </si>
  <si>
    <t>II/1.1. Normatív állami hozzájárulás összesen</t>
  </si>
  <si>
    <t>2/e/2. sz. melléklet</t>
  </si>
  <si>
    <t>1.4. Normatív kötött felh.támog.</t>
  </si>
  <si>
    <t>Önk. által szervezett közcélú foglalkoztatás támogatása</t>
  </si>
  <si>
    <t>Pedagógiai szakszolgálat     7 x 1.020.000  Ft</t>
  </si>
  <si>
    <t>Pedagógus szakvizsga és továbbképzés (312 főx11.700 Ft/fő*8/12+299*11.700*4/12)</t>
  </si>
  <si>
    <t>Szociális továbbképzés szakvizsga                                  38 x 9.400 Ft*31,37%</t>
  </si>
  <si>
    <t>1.4. Normatív kötött felh. támog.   Ö s s z e s e n :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</si>
  <si>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</si>
  <si>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</si>
  <si>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</si>
  <si>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B e v é t e l</t>
  </si>
  <si>
    <t>Járműértékesítés - Tűzoltóság</t>
  </si>
  <si>
    <t xml:space="preserve">                          - Rendelőintézet</t>
  </si>
  <si>
    <t xml:space="preserve">Intézmény összesen: </t>
  </si>
  <si>
    <t>Ingatlan értékesités</t>
  </si>
  <si>
    <t>Gázátadó résztörlesztés</t>
  </si>
  <si>
    <t xml:space="preserve">Polgármesteri Hivatal összesen: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</si>
  <si>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</si>
  <si>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</si>
  <si>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</si>
  <si>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</si>
  <si>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Önkorm. Vagyon bérbeadás (Zsóry víz,-csat.+egyéb saj. Bev.)</t>
  </si>
  <si>
    <t>Önkormányzati lakás értékesités</t>
  </si>
  <si>
    <t>Osztalék, hozam bev. (MÉH Rt)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</si>
  <si>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</si>
  <si>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</si>
  <si>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</si>
  <si>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értékesítése</t>
  </si>
  <si>
    <t>III/2. Pénzügyi befektetés bevétele összesen</t>
  </si>
  <si>
    <t>2/i./4. sz. melléklet</t>
  </si>
  <si>
    <t>III/4. Felhalmozási célú pénzeszköz átvétel államháztartáson kívülről</t>
  </si>
  <si>
    <t>ezer Ft-ban</t>
  </si>
  <si>
    <t>Szent László Gimnázium - SZKHJ</t>
  </si>
  <si>
    <t>Széchenyi István Szakképző Isk. - SZKHJ</t>
  </si>
  <si>
    <t>Tűzoltóság Alapítványtól</t>
  </si>
  <si>
    <t>Szennyvízberuh.-háztartásoktól+alapítv.</t>
  </si>
  <si>
    <t>Szomolyai úti villamos. Rácsatl.</t>
  </si>
  <si>
    <t>Kisebbségi önkorm. tám.</t>
  </si>
  <si>
    <t>Képviselők-notebook vás.-hoz</t>
  </si>
  <si>
    <t>Polgármesteri Hivatal összesen:</t>
  </si>
  <si>
    <t>III./4. Felhalmozási célú pénzeszköz átvétel államháztartáson kívülről mindösszesen</t>
  </si>
  <si>
    <t>2/j. sz. melléklet</t>
  </si>
  <si>
    <t xml:space="preserve">IV. Támogatási kölcsönök visszatérülése </t>
  </si>
  <si>
    <t>Működési célú kölcsön visszatér.</t>
  </si>
  <si>
    <t>Felhalmozási célú kölcsön visszatér.</t>
  </si>
  <si>
    <t>IV. Támogatási kölcs.visszatér.</t>
  </si>
  <si>
    <t>2/k. melléklet</t>
  </si>
  <si>
    <t>Önállóan gazdálkodó költségvetési intézmények 2007. évi</t>
  </si>
  <si>
    <t>költségvetési bevételei</t>
  </si>
  <si>
    <t>Rendelő-intézet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</si>
  <si>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</si>
  <si>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</si>
  <si>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</si>
  <si>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</si>
  <si>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2.1. Műk.célú támog.ért.átvétel</t>
  </si>
  <si>
    <t xml:space="preserve">      Ebből: TB Alapból átvett</t>
  </si>
  <si>
    <t>2.2. Felhalm.célú tám.ért.bev.</t>
  </si>
  <si>
    <t>3. Előző évi költségv.viszatér.</t>
  </si>
  <si>
    <t>II/2. Támogatás értékű bev.</t>
  </si>
  <si>
    <t>1. Tárgyi eszk., immat.javak értékesítése</t>
  </si>
  <si>
    <t>4. Felhalm.c. pénzeszk.átv. államházt.kívülről</t>
  </si>
  <si>
    <t>III. Felhalmozási és tőke jell.bev.össz.</t>
  </si>
  <si>
    <t>1. Műk.célú kölcsön visszatér.</t>
  </si>
  <si>
    <t>2. Értékpapírok értékesítése</t>
  </si>
  <si>
    <t>IV. Támogat. kölcsön visszatér., ért.pap.ért. kibocs. bev.</t>
  </si>
  <si>
    <t>1. Előző évi pénzmaradvány igénybevétele</t>
  </si>
  <si>
    <t xml:space="preserve">      Ebből: működési célú</t>
  </si>
  <si>
    <t xml:space="preserve">                felhalmozási célú</t>
  </si>
  <si>
    <t>V. Pénzforgalom nélküli bevételek össz.</t>
  </si>
  <si>
    <t>Intézményi bevételek összesen</t>
  </si>
  <si>
    <t xml:space="preserve">1. Műk.célú hitel igénybevétele </t>
  </si>
  <si>
    <t xml:space="preserve">2. Fejleszt.célú hitel igénybev. </t>
  </si>
  <si>
    <t>Önkormányzati támogatás</t>
  </si>
  <si>
    <t>Intézményi bevételek mindösszesen</t>
  </si>
  <si>
    <t>Széchenyi I. Szakképző Iskola</t>
  </si>
  <si>
    <t>3. Előző évi költségv. visszatér.</t>
  </si>
  <si>
    <t>1. Előző évi pénzmar.igénybev.</t>
  </si>
  <si>
    <t xml:space="preserve">1. Műk.célú hitel igénybev. </t>
  </si>
  <si>
    <t>Önállóan gazdálkodó költségvetési intézmények 2007.  évi</t>
  </si>
  <si>
    <t>Bayer R. Koll.</t>
  </si>
  <si>
    <t>I/1. Intézményi működési  bevét.összesen</t>
  </si>
  <si>
    <t>2.1. Működési célú támog. értékű átvétel</t>
  </si>
  <si>
    <t>2.2. Felhalmozási célú támog. értékű bevétel</t>
  </si>
  <si>
    <t xml:space="preserve">1. Mű. célú hitel igénybev. </t>
  </si>
  <si>
    <t>II/2. Támogatás értékű bevételek</t>
  </si>
  <si>
    <t>2/l. melléklet</t>
  </si>
  <si>
    <t>Részben-önállóan gazdálkodó költségvetési intézmények 2007. évi</t>
  </si>
  <si>
    <t>MEPI gazdasági ágazat</t>
  </si>
  <si>
    <t>1.4. Hozam és kamatbev.</t>
  </si>
  <si>
    <t xml:space="preserve">I/1. Intézm.műk.bev.össz. </t>
  </si>
  <si>
    <t>1. Műk.célú kölcs.visszatér.</t>
  </si>
  <si>
    <t>2. Értékpapírok érték.</t>
  </si>
  <si>
    <t xml:space="preserve">                felhalm. célú</t>
  </si>
  <si>
    <t xml:space="preserve">2. Fejl.célú hitel igénybevétele </t>
  </si>
  <si>
    <t>Városi könyvtár</t>
  </si>
  <si>
    <t>Szociális és Gondozási Központ</t>
  </si>
  <si>
    <t xml:space="preserve">      2/m. sz. melléklet</t>
  </si>
  <si>
    <t xml:space="preserve">IV/1. Működési célú támogatási kölcsön visszatérülése   </t>
  </si>
  <si>
    <t>Önkormányzat</t>
  </si>
  <si>
    <t>Teljesítés    %-a</t>
  </si>
  <si>
    <t xml:space="preserve">1.1. Kölcsön visszatérülése államházt-on belülről  </t>
  </si>
  <si>
    <t xml:space="preserve">1.2. Kölcsön visszatérülése államházt-on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</si>
  <si>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</si>
  <si>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</si>
  <si>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</si>
  <si>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</si>
  <si>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</si>
  <si>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</si>
  <si>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kölcsön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</si>
  <si>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</si>
  <si>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</si>
  <si>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</si>
  <si>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</si>
  <si>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r>
      <t xml:space="preserve"> </t>
    </r>
    <r>
      <rPr>
        <b/>
        <u val="single"/>
        <sz val="10"/>
        <rFont val="Arial CE"/>
        <family val="2"/>
      </rPr>
      <t>3. sz. melléklet</t>
    </r>
  </si>
  <si>
    <t>Felújítási kiadási előirányzatok</t>
  </si>
  <si>
    <t>célonkénti részletezése</t>
  </si>
  <si>
    <t>Felújítási cél</t>
  </si>
  <si>
    <t>Intézmények</t>
  </si>
  <si>
    <t>Szent László Gimnázium és Sz.</t>
  </si>
  <si>
    <t>Szaktantermi nyílászárók felúj.</t>
  </si>
  <si>
    <t>Ö s s z e s e n:</t>
  </si>
  <si>
    <t>Intézmények összesen:</t>
  </si>
  <si>
    <t>Napfürdő út felújítás</t>
  </si>
  <si>
    <t>Damjanich út felújítás</t>
  </si>
  <si>
    <t>Útfelújítás összesen</t>
  </si>
  <si>
    <t>Marx K. úti épület homlokzat felújítás</t>
  </si>
  <si>
    <t>Gyula u. 4. Orv. Rend. Kazáncs.</t>
  </si>
  <si>
    <t>"B" épület felújítás áthúzódó</t>
  </si>
  <si>
    <t>Kisjankó B.24. felújítása</t>
  </si>
  <si>
    <t>Mező F. isk. felújítása</t>
  </si>
  <si>
    <t>László K. út 20.</t>
  </si>
  <si>
    <t>Bölcsődei csoportszoba kialakitása</t>
  </si>
  <si>
    <t>Önkormányzati ingatlanok felújítása össz. (Városg.)</t>
  </si>
  <si>
    <t>Víz-, csatorna felújítás</t>
  </si>
  <si>
    <t>Települési vízellátás összesen</t>
  </si>
  <si>
    <t>Önkormányzat összesen:</t>
  </si>
  <si>
    <t>4.sz. melléklet</t>
  </si>
  <si>
    <t>Beruházási kiadási előirányzatok feladatonkénti részletezése</t>
  </si>
  <si>
    <t>Beruházási feladat</t>
  </si>
  <si>
    <t>MÁAMIPSZ-Bárdos L. tagisk.-fénymásoló</t>
  </si>
  <si>
    <t xml:space="preserve">                                                -interaktív tábla</t>
  </si>
  <si>
    <t xml:space="preserve">                       Nev. Tan.   notebook beszerzés</t>
  </si>
  <si>
    <t xml:space="preserve">     Városi Könyvtár-mozgókönyvt.ell. Notebook</t>
  </si>
  <si>
    <t xml:space="preserve">     Városi Könyvtár-mozgókönyvt.ell. Softverek</t>
  </si>
  <si>
    <t xml:space="preserve">     Városi Könyvtár- Softverek</t>
  </si>
  <si>
    <t xml:space="preserve">     Városi Könyvtár-projektor, könyvespolc</t>
  </si>
  <si>
    <t xml:space="preserve">    Szív UH vizsgálófej  beszerzés</t>
  </si>
  <si>
    <t>Szent László Gimnázium és Szakközépiskola</t>
  </si>
  <si>
    <t>Szoftverek vásárlása</t>
  </si>
  <si>
    <t>Ügyviteli és számtech. eszk. beszerzése</t>
  </si>
  <si>
    <t>Egyéb gépek, berendezések</t>
  </si>
  <si>
    <t>Széchenyi István Szakképző Iskola</t>
  </si>
  <si>
    <t>építőipari gyakorló terem kialakítása</t>
  </si>
  <si>
    <t>szoftver vás. (esztergálás, marás)</t>
  </si>
  <si>
    <t>jármű beszerzés (új Ford)</t>
  </si>
  <si>
    <t>Tanműhelyi eszközellátottság fejlesztése (gépek, ber.)</t>
  </si>
  <si>
    <t>utánfutó beszerzés (Tüo.)</t>
  </si>
  <si>
    <t>CM160 motorola rádó beszerzése</t>
  </si>
  <si>
    <t>ágvágó beszerzése</t>
  </si>
  <si>
    <t>vészvilágító berendezés</t>
  </si>
  <si>
    <t>Toyota plató doboztető beszerzés</t>
  </si>
  <si>
    <t xml:space="preserve"> PV számítógép beszerzés</t>
  </si>
  <si>
    <t xml:space="preserve">Polgármesteri Hivatal  </t>
  </si>
  <si>
    <t>Piaccsarnok kivitelezési ktge (áthúzódó)</t>
  </si>
  <si>
    <t>Piaccsarnok műszaki ellenőri díja (áthúzódó)</t>
  </si>
  <si>
    <t>Piaccsarnok ivóvíz-szennyvízhálózat kiépítés (áthúzódó)</t>
  </si>
  <si>
    <t>Piaccsarnok tervezési díja (áthúzódó)</t>
  </si>
  <si>
    <t>Eü. Gép-műszer beszerzés (áthúzódó)</t>
  </si>
  <si>
    <t>Térségi Integrált Szakképző Központ eszközbesz. (áthúzódó)</t>
  </si>
  <si>
    <t>Júlia úti hulladéklerakó</t>
  </si>
  <si>
    <t>Állati hulladéktároló pótmunkák (áthúzódó)</t>
  </si>
  <si>
    <t>2006. évről áthúzódó kiadás összesen</t>
  </si>
  <si>
    <t>Korosított fák vásárlása A-B. épület elé</t>
  </si>
  <si>
    <t>Bölcsőde nagyteljesítményű mosógép beszerzése</t>
  </si>
  <si>
    <t>"B" épület hangosító berendezés</t>
  </si>
  <si>
    <t>Szövőház-elektromos csatl.</t>
  </si>
  <si>
    <t>Játszótéri eszközök</t>
  </si>
  <si>
    <t>Diszvilágitás</t>
  </si>
  <si>
    <t>Varga P. Gaál I. úti parkoló</t>
  </si>
  <si>
    <t>MEHR adatbázis, kötelezettségváll. program</t>
  </si>
  <si>
    <t>Tüzoltók védőruhájára</t>
  </si>
  <si>
    <t>Gyula úti rend. Terve</t>
  </si>
  <si>
    <t>Tervezési költségekre</t>
  </si>
  <si>
    <t>Városgazd. Szolg. mindösszesen</t>
  </si>
  <si>
    <t>Közvilágítás bővítés (áthúzódó)</t>
  </si>
  <si>
    <t>Közvilágítási feladatok összesen</t>
  </si>
  <si>
    <t>Zsóry vízkezelő berendezés (áthúzódó)</t>
  </si>
  <si>
    <t xml:space="preserve">       Fürdő és Strandszolg. összesen</t>
  </si>
  <si>
    <t>Személygépkocsi beszerzés-Ped.szakszolg. felad.</t>
  </si>
  <si>
    <t xml:space="preserve">      Oktatási célok összesen</t>
  </si>
  <si>
    <t>Géppark bővités</t>
  </si>
  <si>
    <t>Mátyás király u. 65. telek, épület vásárlás</t>
  </si>
  <si>
    <t>Pacsirta u. 5. telek vásárlás</t>
  </si>
  <si>
    <t>Ádám u. 16. telek vásárlás</t>
  </si>
  <si>
    <t>Bútorvásárlás</t>
  </si>
  <si>
    <t>Számítógép, monitor, notebook vásárlás</t>
  </si>
  <si>
    <t xml:space="preserve">      Önkormányzati igazg. összesen</t>
  </si>
  <si>
    <t xml:space="preserve">      Pedagógiai Szakmai szolg. Összesen</t>
  </si>
  <si>
    <t>Nyomtató vásárlás</t>
  </si>
  <si>
    <t xml:space="preserve">      Kisebbségi Önk. igazg-i tev. összesen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</si>
  <si>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</si>
  <si>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</si>
  <si>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</si>
  <si>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</si>
  <si>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>M Ű K Ö D É S</t>
  </si>
  <si>
    <t>Inézményi karbantartás</t>
  </si>
  <si>
    <t xml:space="preserve">Működési céltartalék összesen: </t>
  </si>
  <si>
    <t xml:space="preserve">Felhalmozás </t>
  </si>
  <si>
    <t>Pályázati önerő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</si>
  <si>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</si>
  <si>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</si>
  <si>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6. sz. melléklet</t>
    </r>
  </si>
  <si>
    <t>Költségvetési szervek létszámkerete</t>
  </si>
  <si>
    <t>Költségvetési szerv</t>
  </si>
  <si>
    <t>Jóváh.létszám 2007. 01.01./fő/</t>
  </si>
  <si>
    <t>Jóváh.létszám 2007. 12.30./fő/</t>
  </si>
  <si>
    <t>tényl.létszám 2007. 12.31./fő/</t>
  </si>
  <si>
    <t>Önkormányzati Tűzoltóság</t>
  </si>
  <si>
    <t>Bayer Róbert Középiskolai Kollégium</t>
  </si>
  <si>
    <t>Közcélú foglalkoztatottak</t>
  </si>
  <si>
    <t>Városi Önkorm. Rendelőintézet</t>
  </si>
  <si>
    <t>Polgári Védelmi Társulás</t>
  </si>
  <si>
    <t>Bölcsőde</t>
  </si>
  <si>
    <t xml:space="preserve">Városi  Sportcsarnok és Szabadidőközpont </t>
  </si>
  <si>
    <t>intézménynél alk. Közcélú fogl.</t>
  </si>
  <si>
    <t>Létszámkeret összesen</t>
  </si>
  <si>
    <t>7. sz. melléklet</t>
  </si>
  <si>
    <t>I. Működési célú bevételek és kiadások mérlege</t>
  </si>
  <si>
    <t>K i a d á s</t>
  </si>
  <si>
    <t>Működési bevételek</t>
  </si>
  <si>
    <t>Személyi juttatások</t>
  </si>
  <si>
    <t>Felhalm.ÁFA visszatér.</t>
  </si>
  <si>
    <t>Munkaadót terhelő járulékok</t>
  </si>
  <si>
    <t xml:space="preserve">Magánsz.komm.adója 100 % </t>
  </si>
  <si>
    <t>Dologi kiadások</t>
  </si>
  <si>
    <t>Magánszem.ép.adó 20 %</t>
  </si>
  <si>
    <t>ebből: - rövid lejáratú hit.kamata</t>
  </si>
  <si>
    <t>Támog. támog.ért.bevételek</t>
  </si>
  <si>
    <t xml:space="preserve">          -hosszú lejár.hit.kamata</t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</si>
  <si>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</si>
  <si>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</si>
  <si>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</si>
  <si>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</si>
  <si>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kölcs.visszatér.</t>
  </si>
  <si>
    <t>ebből: - társad.és szocpol.juttat.</t>
  </si>
  <si>
    <t>Pénzmaradv.igénybevétele</t>
  </si>
  <si>
    <t>Ellátottak pénzbeni jutt.</t>
  </si>
  <si>
    <t>Luxusadó 20%-a</t>
  </si>
  <si>
    <t>Támogtás értékű kiadás</t>
  </si>
  <si>
    <t>ért. Tárgyi. E. ÁFA bev.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</si>
  <si>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</si>
  <si>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</si>
  <si>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</si>
  <si>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</si>
  <si>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</si>
  <si>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Költségvetési bev.össz.</t>
  </si>
  <si>
    <t>Költségvetési kiadás össz.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</si>
  <si>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</si>
  <si>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</si>
  <si>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</si>
  <si>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</si>
  <si>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</si>
  <si>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</si>
  <si>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</si>
  <si>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</si>
  <si>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</si>
  <si>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</si>
  <si>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</si>
  <si>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</si>
  <si>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</si>
  <si>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</si>
  <si>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</si>
  <si>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Pénzmaradvány igénybevétel</t>
  </si>
  <si>
    <t>Nyújtott kölcsön visszatér.</t>
  </si>
  <si>
    <t>Hosszú lejáratú hitelek kamata</t>
  </si>
  <si>
    <t>Átengedett közp.-i adók</t>
  </si>
  <si>
    <t>ebből: lakáshoz jut.és lak.fennt.tám.SZJA 50 %-a</t>
  </si>
  <si>
    <t>a./ általános tartalék</t>
  </si>
  <si>
    <t>Magánszem.komm.adója      100 %</t>
  </si>
  <si>
    <t>b./ céltartalék</t>
  </si>
  <si>
    <t>Magánsz.építm.és telekadó       20 %</t>
  </si>
  <si>
    <t>Értékesített tárgyie.áfabefiz.</t>
  </si>
  <si>
    <t>Támogatás értékű kiadás</t>
  </si>
  <si>
    <t>Közp. ei-ből felhalm. támog.</t>
  </si>
  <si>
    <t>Felhalm.kiad.ÁFA visszatér.</t>
  </si>
  <si>
    <t>Költségvetési bevét.össz.</t>
  </si>
  <si>
    <t>Költségvetési kiad.össz.</t>
  </si>
  <si>
    <t>Hitelfelvétel</t>
  </si>
  <si>
    <t>Felhalm.bevét.össz.</t>
  </si>
  <si>
    <t>Felhalm.célú kiad.össz.</t>
  </si>
  <si>
    <t>Költségvetési bevét.mindössz.</t>
  </si>
  <si>
    <t>Költségvetési kiad.mindössz.</t>
  </si>
  <si>
    <t>Hiteltörlesztés összesen</t>
  </si>
  <si>
    <t>Önkorm.bevét.mindössz.</t>
  </si>
  <si>
    <t>Önkorm.kiadás mindössz.</t>
  </si>
  <si>
    <t>k</t>
  </si>
  <si>
    <t>b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</si>
  <si>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</si>
  <si>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</si>
  <si>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</si>
  <si>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2006. év</t>
  </si>
  <si>
    <t>2008.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</si>
  <si>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</si>
  <si>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</si>
  <si>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</si>
  <si>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</si>
  <si>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</si>
  <si>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</si>
  <si>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</si>
  <si>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</si>
  <si>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</si>
  <si>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</si>
  <si>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</si>
  <si>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</si>
  <si>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</si>
  <si>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</si>
  <si>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</si>
  <si>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</si>
  <si>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</si>
  <si>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</si>
  <si>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</si>
  <si>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</si>
  <si>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</si>
  <si>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</si>
  <si>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</si>
  <si>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</si>
  <si>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</si>
  <si>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</si>
  <si>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</si>
  <si>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</si>
  <si>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</si>
  <si>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</si>
  <si>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</si>
  <si>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</si>
  <si>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</si>
  <si>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</si>
  <si>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</si>
  <si>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</si>
  <si>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</si>
  <si>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</si>
  <si>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</si>
  <si>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</si>
  <si>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</si>
  <si>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</si>
  <si>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</si>
  <si>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</si>
  <si>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</si>
  <si>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</si>
  <si>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</si>
  <si>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</si>
  <si>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</si>
  <si>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</si>
  <si>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</si>
  <si>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</si>
  <si>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</si>
  <si>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2007.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</si>
  <si>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</si>
  <si>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</si>
  <si>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</si>
  <si>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</si>
  <si>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</si>
  <si>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</si>
  <si>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</si>
  <si>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</si>
  <si>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</si>
  <si>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</si>
  <si>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</si>
  <si>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</si>
  <si>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</si>
  <si>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</si>
  <si>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</si>
  <si>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</si>
  <si>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</si>
  <si>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</si>
  <si>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</si>
  <si>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</si>
  <si>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</si>
  <si>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2007.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</si>
  <si>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</si>
  <si>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</si>
  <si>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</si>
  <si>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 2007. évi költségvetése</t>
  </si>
  <si>
    <t>Bevételek alakulása  2007. év</t>
  </si>
  <si>
    <t xml:space="preserve">  - Központi támogatás</t>
  </si>
  <si>
    <t xml:space="preserve">  - Önkormányzati támogatás</t>
  </si>
  <si>
    <t xml:space="preserve">  - Átvett pénz</t>
  </si>
  <si>
    <t>Ö s s z e s   b e v é t e l</t>
  </si>
  <si>
    <t>Kiadások alakulása  2007. év</t>
  </si>
  <si>
    <t>KÖZPONTI TÁMOGATÁS</t>
  </si>
  <si>
    <t>Szoc.rászoruló iskolások részére mikulás ünneps.megrend.</t>
  </si>
  <si>
    <t>Tisztasági csomag vásárlás óvodásoknak</t>
  </si>
  <si>
    <t>2007. évi telefon</t>
  </si>
  <si>
    <t>Eszközbeszerzés - irodaszer, nyomtató bezs.</t>
  </si>
  <si>
    <t>2007. évi kiküldetés, saját szgk*haszn.</t>
  </si>
  <si>
    <t>Roma Ki Mit Tud, Roma Nap</t>
  </si>
  <si>
    <t>Rászoruló iskolás tanulók táboroztatása /önerő/</t>
  </si>
  <si>
    <t>2007-ban hátrányos helyzetű iskolások füzetcsomag vásárlása, pótlása</t>
  </si>
  <si>
    <t>Koszorú vásárlás</t>
  </si>
  <si>
    <t>Nyomtató beszerzés</t>
  </si>
  <si>
    <t>Zeneiskolai tanulmány támog.</t>
  </si>
  <si>
    <t>Társadalmi szervek tám.</t>
  </si>
  <si>
    <t>Ö s s z e s   k i a d á s</t>
  </si>
  <si>
    <t>ÖNKORMÁNYZATI TÁMOGATÁS</t>
  </si>
  <si>
    <t>Eszközbeszerzés - irodaszer</t>
  </si>
  <si>
    <t>Rászoruló isk. tanulók táboroztatása /önerő/</t>
  </si>
  <si>
    <t>Pály. tám. továbbk.</t>
  </si>
  <si>
    <t>10/B. sz. melléklet</t>
  </si>
  <si>
    <t>Az Örmény Kisebbségi Önkormányzat 2007. évi költségvetése</t>
  </si>
  <si>
    <t>Társadalmi szervek támogatása</t>
  </si>
  <si>
    <t>Dologi kiadás</t>
  </si>
  <si>
    <t xml:space="preserve">   -ebből jereváni utazás költségeire</t>
  </si>
  <si>
    <t>Összes kiadás:</t>
  </si>
  <si>
    <t xml:space="preserve">11. sz. melléklet </t>
  </si>
  <si>
    <t xml:space="preserve">   ELŐIRÁNYZAT-FELHASZNÁLÁSI ÜTEMTERV</t>
  </si>
  <si>
    <t xml:space="preserve">       2007. év 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</si>
  <si>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</si>
  <si>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</si>
  <si>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</si>
  <si>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</si>
  <si>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</si>
  <si>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</si>
  <si>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</si>
  <si>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</si>
  <si>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</si>
  <si>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</si>
  <si>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</si>
  <si>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</si>
  <si>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</si>
  <si>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</si>
  <si>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</si>
  <si>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Hitel felvétel </t>
  </si>
  <si>
    <t>Hitel törlesztés</t>
  </si>
  <si>
    <t>12. sz. melléklet</t>
  </si>
  <si>
    <t xml:space="preserve">Mezőkövesd város képviselő-testületének hitelállománya </t>
  </si>
  <si>
    <t>és visszafizetési kötelezettsége</t>
  </si>
  <si>
    <t>Adatok ezer Ft-ban</t>
  </si>
  <si>
    <t>Felvétel    éve</t>
  </si>
  <si>
    <t>Működési hitel</t>
  </si>
  <si>
    <t>Fejlesztési hitel</t>
  </si>
  <si>
    <t>Hitelek összesen</t>
  </si>
  <si>
    <t>Egyéb működési hitel</t>
  </si>
  <si>
    <t>Rulírozó hitel</t>
  </si>
  <si>
    <t>TEKI, TRFC tám. megelől. hitel</t>
  </si>
  <si>
    <t>Út-járda ép.önk.ing-ok felúj.  2004.</t>
  </si>
  <si>
    <t>Zsóry fürdő 2003.</t>
  </si>
  <si>
    <t>Megszünt Viziköz- mű Társ.hit.</t>
  </si>
  <si>
    <t xml:space="preserve">2006.ind. ber. Piac, "B" ép. </t>
  </si>
  <si>
    <t>TEKI,TRFC tám. Szennyvíz</t>
  </si>
  <si>
    <t>16 lakásos bérlakás-építés</t>
  </si>
  <si>
    <t>Gépjármű hitel - Kollégium</t>
  </si>
  <si>
    <t>Gépjármű hitel - Tűzoltó-ság</t>
  </si>
  <si>
    <t>Zsóry fürdő      2005.</t>
  </si>
  <si>
    <t>Fennálló hitel  2007. I. 1-jén</t>
  </si>
  <si>
    <t>2007. évi hitelfelvét.</t>
  </si>
  <si>
    <t>Hitel vissza-fizetési köt.</t>
  </si>
  <si>
    <t xml:space="preserve"> </t>
  </si>
  <si>
    <t>13.sz. melléklet</t>
  </si>
  <si>
    <t>K I M U T A T Á S</t>
  </si>
  <si>
    <t>Mezőkövesd város önkormányzata által 2007.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</si>
  <si>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</si>
  <si>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</si>
  <si>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</si>
  <si>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</si>
  <si>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</si>
  <si>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</si>
  <si>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</si>
  <si>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Kölcsönnyújtás (szennyvíz)</t>
  </si>
  <si>
    <t>Ö s s z e s e n :</t>
  </si>
  <si>
    <t xml:space="preserve">  14. sz. melléklet</t>
  </si>
  <si>
    <t>a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</si>
  <si>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</si>
  <si>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</si>
  <si>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</si>
  <si>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</si>
  <si>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54/2004. (XII.16.) ÖK. sz. rend. 7. § (2) bek. 25 %-os kedv. </t>
  </si>
  <si>
    <t xml:space="preserve">54/2004. (XII.16.) ÖK. sz. rend. 7. § (3)-(6) bek. Regiszt. </t>
  </si>
  <si>
    <t xml:space="preserve">54/2004. (XII.16.) ÖK. sz. rend. 10 § (3( bek. beruh. Kedv.) </t>
  </si>
  <si>
    <t xml:space="preserve">Adókedvezmény, mentesség gépjárműadónál: </t>
  </si>
  <si>
    <t xml:space="preserve">1991. évi LXXXII.tv. Környezetvéd. Oszt. </t>
  </si>
  <si>
    <t xml:space="preserve">1991. évi LXXXII. tv. Mozgáskobl. mentesség </t>
  </si>
  <si>
    <t xml:space="preserve">Összesen </t>
  </si>
  <si>
    <t xml:space="preserve">  15. sz. melléklet</t>
  </si>
  <si>
    <t>a pénzeszközök tervezett változásáról</t>
  </si>
  <si>
    <t xml:space="preserve">M e g n e v e z é s </t>
  </si>
  <si>
    <t>Kv-i elsz.</t>
  </si>
  <si>
    <t>Nyitó pénzkészlet 2006. január 1-jén</t>
  </si>
  <si>
    <t xml:space="preserve">Összes bevétel tervezett összege </t>
  </si>
  <si>
    <t xml:space="preserve">Összes kiadás tervezett összege </t>
  </si>
  <si>
    <t>Záró pénzkészlet terverett 2006. dec. 31-én</t>
  </si>
  <si>
    <t>16/a.sz. melléklet</t>
  </si>
  <si>
    <t>az önkormányzat hitelállományáról, lejárat szerinti bontásban</t>
  </si>
  <si>
    <t>Hitelintézet megnevezése</t>
  </si>
  <si>
    <t>Hitel megnevezése</t>
  </si>
  <si>
    <t>Hitel-állomány 2007.  12.30-án</t>
  </si>
  <si>
    <t>Hitel lejárata</t>
  </si>
  <si>
    <t>OTP Bank Nyrt.</t>
  </si>
  <si>
    <t>Zsóry beruh.hitel</t>
  </si>
  <si>
    <t>16 lakásos bérlakásépítés fejl.</t>
  </si>
  <si>
    <t>Utak, önkorm. ingatlanok felújítása</t>
  </si>
  <si>
    <t>Víziközmű Társ.tól átv.hitel</t>
  </si>
  <si>
    <t>OTP Bank Nyrt</t>
  </si>
  <si>
    <t>Zsóry fejl. 2005. Évi</t>
  </si>
  <si>
    <t>CIB Credit Rt.</t>
  </si>
  <si>
    <t>Tüo. Gépjármű hitel</t>
  </si>
  <si>
    <t>Piac-AVOP tám.meg.</t>
  </si>
  <si>
    <t>Piac-EU Önerőalap</t>
  </si>
  <si>
    <t>Piac-Fejl. hitel</t>
  </si>
  <si>
    <t>xxxxxxxxxxxxxxxxxxxxx</t>
  </si>
  <si>
    <t>Hitel-állomány 2007. 12. 30-án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</si>
  <si>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</si>
  <si>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</si>
  <si>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</si>
  <si>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2007. év </t>
  </si>
  <si>
    <t xml:space="preserve">Hitelintézet megnevezése 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</si>
  <si>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</si>
  <si>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</si>
  <si>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</si>
  <si>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</si>
  <si>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</si>
  <si>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</si>
  <si>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</si>
  <si>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</si>
  <si>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</si>
  <si>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</si>
  <si>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Zsóry beruh. hitel</t>
  </si>
  <si>
    <t xml:space="preserve">Munkabérhitel </t>
  </si>
  <si>
    <t>16 lak.bérlakásép. fejl. hitel.</t>
  </si>
  <si>
    <t>Utak, önk-i ing. felúj.</t>
  </si>
  <si>
    <t>Víziközmű Társ. hitel</t>
  </si>
  <si>
    <t>Zsóry fejl. hitel 2005.</t>
  </si>
  <si>
    <t>HÍDÉPÍTŐ Rt.</t>
  </si>
  <si>
    <t>TEKI, TRFC tám.megelőleg.</t>
  </si>
  <si>
    <t>"B". épület tám. megelőleg.</t>
  </si>
  <si>
    <t>Piac-AVOP tám. megelőleg.</t>
  </si>
  <si>
    <t>Piac-EU Önerő alap</t>
  </si>
  <si>
    <t>Piac-Fejlesztési célhitel</t>
  </si>
  <si>
    <t>Folyószámla hitel</t>
  </si>
  <si>
    <t>Merkantil Car. Rt.</t>
  </si>
  <si>
    <t>CIB CREDIT Rt.</t>
  </si>
  <si>
    <t>Gépjármű hitel - Tűzoltóság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</si>
  <si>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</si>
  <si>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</si>
  <si>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</si>
  <si>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</si>
  <si>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2007. év </t>
  </si>
  <si>
    <t xml:space="preserve">Hitelt (kölcsönt) igénybe vevő  megnevezése </t>
  </si>
  <si>
    <t>Hitel (kölcsön) állomány</t>
  </si>
  <si>
    <t>Nyitó tétel</t>
  </si>
  <si>
    <t xml:space="preserve">Hitel (kölcsön) </t>
  </si>
  <si>
    <t xml:space="preserve">Visszafizetett hitel </t>
  </si>
  <si>
    <t>Hitel (kölcsön)</t>
  </si>
  <si>
    <t>korrekciója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</si>
  <si>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</si>
  <si>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</si>
  <si>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</si>
  <si>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</si>
  <si>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</si>
  <si>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</si>
  <si>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Munkáltatói lakásépítési kölcsön</t>
  </si>
  <si>
    <t>Első lakáshozjutók támogatása</t>
  </si>
  <si>
    <t>Lakáscélú kamatmentes kölcsön</t>
  </si>
  <si>
    <t>Szennyvízberuházáshoz lakosságnak</t>
  </si>
  <si>
    <t>Kamattámogatás</t>
  </si>
  <si>
    <t>Hosszúlejáratú hitelek kölcsönök összesen</t>
  </si>
  <si>
    <t>Rövidlejáratú kölcsönök összesen</t>
  </si>
  <si>
    <t>* Elszámolt értékvesztés összege:</t>
  </si>
  <si>
    <t>548 eFt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</si>
  <si>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</si>
  <si>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</si>
  <si>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</si>
  <si>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</si>
  <si>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</si>
  <si>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</si>
  <si>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>Ellátottak térítési díjának méltányossági alapon történő elengedése</t>
  </si>
  <si>
    <t>Lakosság részére lakásépítéshez, lakásfelújításhoz nyújtott kölcsönök elengedése</t>
  </si>
  <si>
    <t>1992. évi LXXXII. tv.  Egyházak, ktgvetési szervek, alap.</t>
  </si>
  <si>
    <t>Helyiségek, eszközök hasznosításáből származó bevételből nyújtott kedvezmény, mentesség összege</t>
  </si>
  <si>
    <t>Egyéb nyújtott kedvezmény vagy kölcsön elengedésének összege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</si>
  <si>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</si>
  <si>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</si>
  <si>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</si>
  <si>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</si>
  <si>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2007.január 1-jén </t>
  </si>
  <si>
    <t>Összes bevétel összege</t>
  </si>
  <si>
    <t>Összes kiadás összege</t>
  </si>
  <si>
    <t xml:space="preserve">Záró pénzkészlet 2007. dec. 31-én </t>
  </si>
  <si>
    <t>20.sz. melléklet</t>
  </si>
  <si>
    <t>Több éves kihatással járó döntések számszerűsítése</t>
  </si>
  <si>
    <t>Felhalmozási célú pénzeszköz átadás-Mköv. Szennyvíz.A. K-i vár.r.</t>
  </si>
  <si>
    <t>Felhalmozási célú kölcsönnyújtás lakosságnak - szennyvíz</t>
  </si>
  <si>
    <t>Hivatásos Önkormányzati Tűzoltóság gépjárművásárlás</t>
  </si>
  <si>
    <t>Mköv. Szennyvíz. A. támogatására Ny-i vár.r.</t>
  </si>
  <si>
    <t>VG Zrt. Részvény vásárlás (Közös Érdek Dolgozói Alapítványtól)</t>
  </si>
  <si>
    <t>Ö S S Z E S E N :</t>
  </si>
  <si>
    <t>23. sz. melléklet</t>
  </si>
  <si>
    <t xml:space="preserve"> Az önkormányzat 2007. évi vagyona</t>
  </si>
  <si>
    <t>I. ESZKÖZÖK - FORRÁSOK</t>
  </si>
  <si>
    <t>eFt-ban</t>
  </si>
  <si>
    <t>E S Z K Ö Z Ö K</t>
  </si>
  <si>
    <t>Előző év</t>
  </si>
  <si>
    <t>Tárgyév</t>
  </si>
  <si>
    <t>A.</t>
  </si>
  <si>
    <t>BEFEKTETETT ESZKÖZÖK</t>
  </si>
  <si>
    <t>I.</t>
  </si>
  <si>
    <t>Immateriális javak</t>
  </si>
  <si>
    <r>
      <t xml:space="preserve">  a.) </t>
    </r>
    <r>
      <rPr>
        <i/>
        <sz val="9"/>
        <rFont val="Arial CE"/>
        <family val="2"/>
      </rPr>
      <t>Törzsvagyon</t>
    </r>
  </si>
  <si>
    <t xml:space="preserve">       Ebből:</t>
  </si>
  <si>
    <t xml:space="preserve">            a.a.) Forgalom képtelen</t>
  </si>
  <si>
    <r>
      <t xml:space="preserve">            </t>
    </r>
    <r>
      <rPr>
        <i/>
        <sz val="9"/>
        <rFont val="Arial CE"/>
        <family val="2"/>
      </rPr>
      <t>a.b.) Korlátozottan forgalomképes</t>
    </r>
  </si>
  <si>
    <t xml:space="preserve">   b.) Törzsvagyonon kívüli egyéb vagyon</t>
  </si>
  <si>
    <t xml:space="preserve">II. </t>
  </si>
  <si>
    <t>Tárgyi eszközök</t>
  </si>
  <si>
    <t>1. Ingatlanok és a kapcsolódó vagyoni értékű jogok</t>
  </si>
  <si>
    <t xml:space="preserve">    Ebből:</t>
  </si>
  <si>
    <r>
      <t xml:space="preserve">     a.) </t>
    </r>
    <r>
      <rPr>
        <i/>
        <sz val="9"/>
        <rFont val="Arial CE"/>
        <family val="2"/>
      </rPr>
      <t>Törzsvagyon</t>
    </r>
  </si>
  <si>
    <t xml:space="preserve">          Ebből:</t>
  </si>
  <si>
    <t xml:space="preserve">             a.a.) Forgalom képtelen</t>
  </si>
  <si>
    <r>
      <t xml:space="preserve">             </t>
    </r>
    <r>
      <rPr>
        <i/>
        <sz val="9"/>
        <rFont val="Arial CE"/>
        <family val="2"/>
      </rPr>
      <t>a.b.) Korlátozottan forgalomképes</t>
    </r>
  </si>
  <si>
    <t xml:space="preserve">     b.) Törzsvagyonon kívüli egyéb vagyon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</si>
  <si>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</si>
  <si>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</si>
  <si>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</si>
  <si>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</si>
  <si>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</si>
  <si>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</si>
  <si>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</si>
  <si>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III.</t>
  </si>
  <si>
    <t>Befektetett pénzügyi eszközök</t>
  </si>
  <si>
    <t>1. Egyéb tartós részesedés</t>
  </si>
  <si>
    <t>2. Tartós hitelviszonyt megtestesítő értékpapír</t>
  </si>
  <si>
    <t>3. Tartósan adott kölcsön</t>
  </si>
  <si>
    <t>4. Hosszú lejáratú bankbetétek</t>
  </si>
  <si>
    <t>5. Egyéb hosszú lejárató követelések</t>
  </si>
  <si>
    <t>6. Befektetett pénzügyi eszközök értékehelyesbítése</t>
  </si>
  <si>
    <t>IV.</t>
  </si>
  <si>
    <t>Üzemeltetésre, kezelésre átadott, koncesszóba adott, vagyonkezelésbe vett eszközök</t>
  </si>
  <si>
    <t>B</t>
  </si>
  <si>
    <t>FORGÓESZKÖZÖK</t>
  </si>
  <si>
    <t xml:space="preserve"> Készletek</t>
  </si>
  <si>
    <t>II.</t>
  </si>
  <si>
    <t xml:space="preserve"> Követelések</t>
  </si>
  <si>
    <t xml:space="preserve">III. </t>
  </si>
  <si>
    <t>Értékpapírok</t>
  </si>
  <si>
    <t>Pénzeszközök</t>
  </si>
  <si>
    <t xml:space="preserve">V. </t>
  </si>
  <si>
    <t>Egyéb aktív pénzügyi elszámolások</t>
  </si>
  <si>
    <t>ESZKÖZÖK ÖSSZESEN</t>
  </si>
  <si>
    <t>F O R R Á S O K</t>
  </si>
  <si>
    <t>Tárgy év</t>
  </si>
  <si>
    <t>Induló tőke</t>
  </si>
  <si>
    <t xml:space="preserve"> Tőkeváltozások</t>
  </si>
  <si>
    <t>D.</t>
  </si>
  <si>
    <t>SAJÁT TŐKE ÖSSZESEN</t>
  </si>
  <si>
    <t>1. Költségvetési tartalék elszámolás</t>
  </si>
  <si>
    <t xml:space="preserve">     - tárgyévi költségvetési tartalék</t>
  </si>
  <si>
    <t xml:space="preserve">     - előző évi költségvetési tartalék</t>
  </si>
  <si>
    <t>2. Költségvetési pénzmaradvány</t>
  </si>
  <si>
    <t>KÖLTSÉGVETÉSI TARTALÉK ÖSSZESEN</t>
  </si>
  <si>
    <t>VÁLLALKOZÁSI TARTALÉK ÖSSZESEN</t>
  </si>
  <si>
    <t>E</t>
  </si>
  <si>
    <t>TARTALÉKOK ÖSSZESEN</t>
  </si>
  <si>
    <t>1. Fejlesztési célú hitelek</t>
  </si>
  <si>
    <t>2. Egyéb hosszúlejáratú kötelezettség</t>
  </si>
  <si>
    <t xml:space="preserve"> HOSSZÚLEJÁRATÚ KÖTELEZETTSÉG</t>
  </si>
  <si>
    <t xml:space="preserve">   1. Rövid lejáratú hitelek</t>
  </si>
  <si>
    <t xml:space="preserve">   2. Kötelezettségek-szállító</t>
  </si>
  <si>
    <t xml:space="preserve">        - Tárgyévi költségvetési száll.</t>
  </si>
  <si>
    <t xml:space="preserve">        - Tárgyévet követő szállítói kötel.</t>
  </si>
  <si>
    <t xml:space="preserve">   2. Működési célú hitelek</t>
  </si>
  <si>
    <t xml:space="preserve">   3. Egyéb rövid lejáratú kötelezettség</t>
  </si>
  <si>
    <t xml:space="preserve">        - Fejl.hitel következő évi törl.</t>
  </si>
  <si>
    <t xml:space="preserve">        - Hosszú lejár. k.köv.é.terh.rész.</t>
  </si>
  <si>
    <t xml:space="preserve">        - Tárgyévi ktg.-t terh. röv. köt.</t>
  </si>
  <si>
    <t xml:space="preserve">        - Egyéb rövid lejár. köt.</t>
  </si>
  <si>
    <t xml:space="preserve"> RÖVID LEJÁRATÚ KÖTELEZETTSÉG</t>
  </si>
  <si>
    <t xml:space="preserve"> EGYÉB PASSZÍV PÉNZÜGYI ELSZÁMOLÁSOK</t>
  </si>
  <si>
    <t xml:space="preserve">                                                              </t>
  </si>
  <si>
    <t>F.</t>
  </si>
  <si>
    <t>KÖTELEZETTSÉGEK ÖSSZESEN</t>
  </si>
  <si>
    <t>FORRÁSOK ÖSSZESEN</t>
  </si>
  <si>
    <t>II."0"-RA LEÍRT, DE HASZNÁLATBAN LÉVŐ, ILLETVE HASZNÁLATON KÍVÜLI ESZKÖZÖK</t>
  </si>
  <si>
    <t>ÁLLOMÁNYA (BRUTTÓ ÉRTÉK)</t>
  </si>
  <si>
    <t>Ingatlanok, vagyoni értékű jogok</t>
  </si>
  <si>
    <t>Gépek, berendezések, felszerelések</t>
  </si>
  <si>
    <t>Járművek</t>
  </si>
  <si>
    <t>Tenyészállatok</t>
  </si>
  <si>
    <t>Átadott eszközök</t>
  </si>
  <si>
    <t>Ö s s z e s e n</t>
  </si>
  <si>
    <t>III. AZ ÖNKORMÁNYZAT TULAJDONÁBAN LÉVŐ,</t>
  </si>
  <si>
    <t>KÜLÖN JOGSZABÁLY ALAPJÁN</t>
  </si>
  <si>
    <t>ÉRTÉK NÉLKÜL NYILVÁNTARTOTT ESZKÖZÖK ÁLLOMÁNYA</t>
  </si>
  <si>
    <t>Gimnázium</t>
  </si>
  <si>
    <t>Szakkép.Isk.</t>
  </si>
  <si>
    <t>Bayer R.Koll.</t>
  </si>
  <si>
    <t>Polg.Hiv.</t>
  </si>
  <si>
    <t>Mindösszesen</t>
  </si>
  <si>
    <t>Könyvtári könyvek (db)</t>
  </si>
  <si>
    <t>Képzőműv. alkotások (db)</t>
  </si>
  <si>
    <t>IV. A MÉRLEGBEN ÉRTÉKKEL NEM SZEREPLŐ KÖTELEZETTSÉGEK</t>
  </si>
  <si>
    <t xml:space="preserve">eFt-ban  </t>
  </si>
  <si>
    <t>a.) Kezességvállalás</t>
  </si>
  <si>
    <t xml:space="preserve">       - Keleti városrész szennyvízberuházás hitelt.</t>
  </si>
  <si>
    <t xml:space="preserve">       - Nyugati városrész szennyvízberuházás hitelt.</t>
  </si>
  <si>
    <t>Kezességvállalás összesen:</t>
  </si>
  <si>
    <t>b.) Garanciavállalás</t>
  </si>
  <si>
    <t>22.sz. melléklet</t>
  </si>
  <si>
    <t>2 0 0 7.  é v</t>
  </si>
  <si>
    <t>Pénzmaradvány kimutatása</t>
  </si>
  <si>
    <t>Városi Rendelő-intézet</t>
  </si>
  <si>
    <t>Gimná-     zium</t>
  </si>
  <si>
    <t>Szakkép-     ző Isk.</t>
  </si>
  <si>
    <t>Kollé-      gium</t>
  </si>
  <si>
    <t>Tűzoltó-      ság</t>
  </si>
  <si>
    <t>Polgárm.    Hivatal</t>
  </si>
  <si>
    <t>2007.évi záró pénzkészlet</t>
  </si>
  <si>
    <t>Aktív és passzív pü-i elszám.</t>
  </si>
  <si>
    <t>Előző évek tartalék maradv.</t>
  </si>
  <si>
    <t>Tárgyévi helyesb.maradv.</t>
  </si>
  <si>
    <t>Intézmények befizetése(pm.elvonás)</t>
  </si>
  <si>
    <t>Kiutalatlan állami támogatás miatt</t>
  </si>
  <si>
    <t>Alulfinansz.miatti kiutalás</t>
  </si>
  <si>
    <t>Jóváhagyott maradvány</t>
  </si>
  <si>
    <t>Önkormányzat által elvont maradv.</t>
  </si>
  <si>
    <t>Intézménynek kiutalandó támog.</t>
  </si>
  <si>
    <t>Adóerőkép.+normat visszafiz.</t>
  </si>
  <si>
    <t>Módosított pénzmaradvány</t>
  </si>
  <si>
    <t>Javaslat felosztására:</t>
  </si>
  <si>
    <t>Személyi juttatás</t>
  </si>
  <si>
    <t>Munkaadót terhelő</t>
  </si>
  <si>
    <t>Spec.célú tám.</t>
  </si>
  <si>
    <t>Működési kiadás</t>
  </si>
  <si>
    <t>Felhalmozási kiadás</t>
  </si>
  <si>
    <t>Felhaszn.pénzmaradvány</t>
  </si>
  <si>
    <t>21/a. sz. melléklet</t>
  </si>
  <si>
    <t>A 2007. évi normatív állami hozzájárulás elszámolása</t>
  </si>
  <si>
    <t>Ft-ban</t>
  </si>
  <si>
    <t>2007. év terv</t>
  </si>
  <si>
    <t>Évközi változás</t>
  </si>
  <si>
    <t>2007. év tény</t>
  </si>
  <si>
    <t>Eltérés</t>
  </si>
  <si>
    <t>mutató</t>
  </si>
  <si>
    <t>állami hzj.</t>
  </si>
  <si>
    <t>Települ.önk.üz.ig.és sport feladat</t>
  </si>
  <si>
    <t>Települ.önk.tömegközl.feladat</t>
  </si>
  <si>
    <t>Okmányir.és gyámügyig.alap.hzj.</t>
  </si>
  <si>
    <t>Okmányiroda működési kiadásai</t>
  </si>
  <si>
    <t>Igazg.-gyámügyig. Feladatok</t>
  </si>
  <si>
    <t>Építésgyi igazg. Feladatok</t>
  </si>
  <si>
    <t>Körjegyzőség működéséhez hzj.</t>
  </si>
  <si>
    <t>Lakott külterülettek kapcs. Feladatok</t>
  </si>
  <si>
    <t>Üdülőhelyi feladatok</t>
  </si>
  <si>
    <t>Pénzbeli szoc juttatások</t>
  </si>
  <si>
    <t>Lakáshoz jutás feladatai</t>
  </si>
  <si>
    <t>Szoc. és gyerm.jóléti alap szolg. Szoc.étk</t>
  </si>
  <si>
    <t>Szoc. és gyerm.jóléti alap sz. házi segíts.</t>
  </si>
  <si>
    <t>Idősek nappali intézményi ellátása</t>
  </si>
  <si>
    <t>Bentlakásos ellátás</t>
  </si>
  <si>
    <t>Bölcsödei ellátás</t>
  </si>
  <si>
    <t>Bölcsödei ingyenes étkeztetés</t>
  </si>
  <si>
    <t>Óvodai nevelés</t>
  </si>
  <si>
    <t>Iskolai okt. 1-4. Évfolyam</t>
  </si>
  <si>
    <t>Iskolai okt. 5-8. Évfolyam</t>
  </si>
  <si>
    <t>Iskolai okt. 9-13. Évfolyam</t>
  </si>
  <si>
    <t>Szakmai elméleti képzés</t>
  </si>
  <si>
    <t>alap hzj. Óvóda 1.nev.év 4hó</t>
  </si>
  <si>
    <t>alap hzj. Óvóda 2-3.nev.év 4hó</t>
  </si>
  <si>
    <t>ált.isk. 1. évf. 4 hó</t>
  </si>
  <si>
    <t>ált.isk. 2-3 évf. 4 hó</t>
  </si>
  <si>
    <t>ált.isk. 4. évf. 4 hó</t>
  </si>
  <si>
    <t>ált.isk. 5. évf. 4 hó</t>
  </si>
  <si>
    <t>ált.isk.6. évf. 4 hó</t>
  </si>
  <si>
    <t>ált.isk. 7-8. évf. 4 hó</t>
  </si>
  <si>
    <t>alap hzj. 9. évf. szakisk.</t>
  </si>
  <si>
    <t>alap hzj. 9. évf. szakközépiskolában</t>
  </si>
  <si>
    <t>alap hzj. 10. évf. szakisk.</t>
  </si>
  <si>
    <t>alap hzj. 10. évf. szakközépiskolában</t>
  </si>
  <si>
    <t>alap hzj. 11-13. évf. szakisk.+szakköz.</t>
  </si>
  <si>
    <t>alap hzj. Szakk. 1/11. évf. szakisk.</t>
  </si>
  <si>
    <t>alap hzj. Szakk. 1/12. évf. szakisk.</t>
  </si>
  <si>
    <t>alap hzj. Szakk. 1/13. évf. szakisk+szakk.</t>
  </si>
  <si>
    <t>alap hzj. Szakk. 1/14. évf. szakk.</t>
  </si>
  <si>
    <t>Iskolai szakmai gyak. Képzés 9-10.évf.</t>
  </si>
  <si>
    <t>Iskolai szakmai gyak. képzés</t>
  </si>
  <si>
    <t>Iskolai szakmai gyak. Képzés</t>
  </si>
  <si>
    <t xml:space="preserve">Iskolai szakmai gyak. Képzés </t>
  </si>
  <si>
    <t>Iskolai szakmai gyak. Képzés 4hó</t>
  </si>
  <si>
    <t>Különleges gond. Gyógyped. Ell. Óvodás</t>
  </si>
  <si>
    <t>Különleges gond. Gyógyped. Ell. 1-4.évf</t>
  </si>
  <si>
    <t>Különleges gond. Gyógyped. Ell. 5-8.évf</t>
  </si>
  <si>
    <t>Korai fejlesztés gondozás</t>
  </si>
  <si>
    <t>Fejlesztő felkészítés</t>
  </si>
  <si>
    <t>Gyógyped. Fogyatékos aut. Tan. 1-4.évf.</t>
  </si>
  <si>
    <t>Gyógyped. Fogyatékos aut. Tan. 5-8.évf.</t>
  </si>
  <si>
    <t>Gyógyped. Enyhe fogy. Integr. tan. 1-4.évf</t>
  </si>
  <si>
    <t>Gyógyped. Enyhe fogy. Integr. tan. 5-8.évf</t>
  </si>
  <si>
    <t>Gyógyped. Enyhe fogy.külön. tan. 1-4.évf</t>
  </si>
  <si>
    <t>Gyógyped. Enyhe fogy.külön. tan. 5-8.évf</t>
  </si>
  <si>
    <t>sajátos nev.ig.test. Fogy 1-4 évf. 4 hó</t>
  </si>
  <si>
    <t>sajátos nev.ig.test. Fogy 5-8 évf. 4 hó</t>
  </si>
  <si>
    <t>sajátos nev.ig.test. És besz.Fogy int. Óvoda</t>
  </si>
  <si>
    <t>sajátos nev.ig.test. És besz.Fogy int. 1-4</t>
  </si>
  <si>
    <t>sajátos nev.ig.test. És besz.Fogy int. 5-8</t>
  </si>
  <si>
    <t>sajátos nev.ig.test. Fogy különcs.1-4</t>
  </si>
  <si>
    <t>sajátos nev.ig.test. Fogy különcs.5-8</t>
  </si>
  <si>
    <t>Alapfokú műv.okt.zeneművészeti ág</t>
  </si>
  <si>
    <t>Alapfokú műv.okt.képzőművészet,tánc</t>
  </si>
  <si>
    <t>zeneműv. 4 hó</t>
  </si>
  <si>
    <t>képző, táncműv. Minősített 4 hó</t>
  </si>
  <si>
    <t>képző táncműv. Nem min.</t>
  </si>
  <si>
    <t>Kollégiumi ellátás</t>
  </si>
  <si>
    <t>Kollégiumi ellátás 4hó</t>
  </si>
  <si>
    <t>Ált.isk.napközis foglalkoztatás</t>
  </si>
  <si>
    <t>Fejlesztő felkészítő oktatás</t>
  </si>
  <si>
    <t>Etnikai kisebbs. Okt. 8 hó</t>
  </si>
  <si>
    <t>Etnikai kisebbs. Okt. 4 hó</t>
  </si>
  <si>
    <t>Nyelvi előkészítő 8 hó</t>
  </si>
  <si>
    <t>Nyelvi előkészítő 4 hó</t>
  </si>
  <si>
    <t>Ped. Szakmai szolgáltatás</t>
  </si>
  <si>
    <t>Bejáró óvodás</t>
  </si>
  <si>
    <t>Bejáró ált. isk. 1-4. Évf.</t>
  </si>
  <si>
    <t>Bejáró ált. isk. 5-8. Évf.</t>
  </si>
  <si>
    <t>Bejáró szakközépisk. 9-13. Évf.</t>
  </si>
  <si>
    <t>Bejáró szakképzési évfolyamra</t>
  </si>
  <si>
    <t>Bejáró szakközépisk. 9-13. Évf. 4.hó</t>
  </si>
  <si>
    <t>Bejáró szakképzési évfolyamra 4.hó</t>
  </si>
  <si>
    <t>Int. Tár. Iskolájába bejáró 1-4. Évf.</t>
  </si>
  <si>
    <t>Int. Tár. Iskolájába bejáró 5-8. Évf.</t>
  </si>
  <si>
    <t>Int. Tár. Iskolájába bejáró 1-4. Évf. 4 hó</t>
  </si>
  <si>
    <t>Int. Tár. Iskolájába bejáró 5-8. Évf. 4hó</t>
  </si>
  <si>
    <t>50 % étkezési kedvezm. Tartósan beteg</t>
  </si>
  <si>
    <t>50 % étkezési kedvezm. 3v. Többgy.</t>
  </si>
  <si>
    <t>50 % étkezési kedvezm. Jogosult 5-8.évf</t>
  </si>
  <si>
    <t>51 % étkezési kedvezm. Jogosult óvodás</t>
  </si>
  <si>
    <t>52 % étkezési kedvezm. ált. isk.1-4.évf.</t>
  </si>
  <si>
    <t>ingyenes tankönyv ált. tám.</t>
  </si>
  <si>
    <t>Ingyenes tankönyv tatósan beteg.</t>
  </si>
  <si>
    <t>Ingyenes tankönyv sajátos nev. Ig.</t>
  </si>
  <si>
    <t xml:space="preserve">Ingyenes tankönyv nagykorú </t>
  </si>
  <si>
    <t>Ingyenes tankönyv rgyvt-ben rész.</t>
  </si>
  <si>
    <t>Ingyenes tankönyv 3. v. többgy. rész.</t>
  </si>
  <si>
    <t>Közműv. És közgyűjt. Feladatok ellátása</t>
  </si>
  <si>
    <t>21/b.sz.melléklet</t>
  </si>
  <si>
    <t>Normatív kötött felhasználású támogatások elszámolása</t>
  </si>
  <si>
    <t>Támogatás jogcíme</t>
  </si>
  <si>
    <t>2007 év terv</t>
  </si>
  <si>
    <t>Önk.által</t>
  </si>
  <si>
    <t>Eltérés állami hzj.</t>
  </si>
  <si>
    <t xml:space="preserve">mutató </t>
  </si>
  <si>
    <t>dec.31-ig felh.        összeg</t>
  </si>
  <si>
    <t>feladattal terh.marad-    vány</t>
  </si>
  <si>
    <t>Ped.szakvizsga továbbképz.</t>
  </si>
  <si>
    <t>Ped.szakvizsga továbbképz.4</t>
  </si>
  <si>
    <t>Pedagógiai szolgálat 8hó</t>
  </si>
  <si>
    <t>Pedagógiai szolgálat 4hó</t>
  </si>
  <si>
    <t>Szoc. Továbbképzés szakvizsg.</t>
  </si>
  <si>
    <t>Hiv.Önk.Tűzoltóságok támogatás</t>
  </si>
  <si>
    <t>1. sz. tájékoztató</t>
  </si>
  <si>
    <t>3. sz. tájékoztató</t>
  </si>
  <si>
    <t>Út - híd keret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</si>
</sst>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0%"/>
    <numFmt numFmtId="167" formatCode="D\-MMM"/>
    <numFmt numFmtId="168" formatCode="GENERAL"/>
    <numFmt numFmtId="169" formatCode="_-* #,##0.00\ _F_t_-;\-* #,##0.00\ _F_t_-;_-* \-??\ _F_t_-;_-@_-"/>
    <numFmt numFmtId="170" formatCode="0.00"/>
    <numFmt numFmtId="171" formatCode="#,##0.0"/>
    <numFmt numFmtId="172" formatCode="0.0"/>
    <numFmt numFmtId="173" formatCode="_-* #,##0\ _F_t_-;\-* #,##0\ _F_t_-;_-* \-??\ _F_t_-;_-@_-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u val="single"/>
      <sz val="10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11"/>
      <name val="Times New Roman CE"/>
      <family val="1"/>
    </font>
    <font>
      <b/>
      <u val="single"/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 CE"/>
      <family val="2"/>
    </font>
    <font>
      <b/>
      <sz val="9"/>
      <name val="Arial CE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b/>
      <sz val="8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i/>
      <sz val="10"/>
      <name val="Arial CE"/>
      <family val="2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u val="single"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Protection="0">
      <alignment/>
    </xf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23" borderId="0" applyNumberFormat="0" applyBorder="0" applyAlignment="0" applyProtection="0"/>
    <xf numFmtId="164" fontId="18" fillId="22" borderId="1" applyNumberFormat="0" applyAlignment="0" applyProtection="0"/>
  </cellStyleXfs>
  <cellXfs count="1903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2" fillId="0" borderId="0" xfId="0" applyFont="1" applyAlignment="1">
      <alignment/>
    </xf>
    <xf numFmtId="164" fontId="21" fillId="0" borderId="10" xfId="0" applyFont="1" applyBorder="1" applyAlignment="1">
      <alignment horizontal="center"/>
    </xf>
    <xf numFmtId="164" fontId="23" fillId="0" borderId="11" xfId="0" applyFont="1" applyBorder="1" applyAlignment="1">
      <alignment horizontal="center"/>
    </xf>
    <xf numFmtId="164" fontId="23" fillId="0" borderId="12" xfId="0" applyFont="1" applyBorder="1" applyAlignment="1">
      <alignment horizontal="center"/>
    </xf>
    <xf numFmtId="164" fontId="23" fillId="0" borderId="13" xfId="0" applyFont="1" applyBorder="1" applyAlignment="1">
      <alignment horizontal="center"/>
    </xf>
    <xf numFmtId="164" fontId="23" fillId="0" borderId="14" xfId="0" applyFont="1" applyBorder="1" applyAlignment="1">
      <alignment horizontal="center"/>
    </xf>
    <xf numFmtId="164" fontId="24" fillId="0" borderId="15" xfId="0" applyFont="1" applyBorder="1" applyAlignment="1">
      <alignment/>
    </xf>
    <xf numFmtId="164" fontId="24" fillId="0" borderId="11" xfId="0" applyFont="1" applyBorder="1" applyAlignment="1">
      <alignment/>
    </xf>
    <xf numFmtId="164" fontId="25" fillId="0" borderId="0" xfId="0" applyFont="1" applyAlignment="1">
      <alignment/>
    </xf>
    <xf numFmtId="164" fontId="24" fillId="0" borderId="16" xfId="0" applyFont="1" applyBorder="1" applyAlignment="1">
      <alignment/>
    </xf>
    <xf numFmtId="165" fontId="24" fillId="0" borderId="16" xfId="0" applyNumberFormat="1" applyFont="1" applyBorder="1" applyAlignment="1">
      <alignment/>
    </xf>
    <xf numFmtId="166" fontId="24" fillId="0" borderId="16" xfId="0" applyNumberFormat="1" applyFont="1" applyBorder="1" applyAlignment="1">
      <alignment/>
    </xf>
    <xf numFmtId="165" fontId="23" fillId="0" borderId="17" xfId="0" applyNumberFormat="1" applyFont="1" applyBorder="1" applyAlignment="1">
      <alignment horizontal="right"/>
    </xf>
    <xf numFmtId="165" fontId="23" fillId="0" borderId="16" xfId="0" applyNumberFormat="1" applyFont="1" applyBorder="1" applyAlignment="1">
      <alignment horizontal="right"/>
    </xf>
    <xf numFmtId="166" fontId="24" fillId="0" borderId="18" xfId="0" applyNumberFormat="1" applyFont="1" applyBorder="1" applyAlignment="1">
      <alignment/>
    </xf>
    <xf numFmtId="164" fontId="24" fillId="0" borderId="16" xfId="0" applyFont="1" applyBorder="1" applyAlignment="1">
      <alignment wrapText="1"/>
    </xf>
    <xf numFmtId="164" fontId="26" fillId="0" borderId="16" xfId="0" applyFont="1" applyBorder="1" applyAlignment="1">
      <alignment/>
    </xf>
    <xf numFmtId="166" fontId="24" fillId="0" borderId="19" xfId="0" applyNumberFormat="1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165" fontId="19" fillId="0" borderId="16" xfId="0" applyNumberFormat="1" applyFont="1" applyBorder="1" applyAlignment="1">
      <alignment horizontal="right"/>
    </xf>
    <xf numFmtId="166" fontId="24" fillId="0" borderId="20" xfId="0" applyNumberFormat="1" applyFont="1" applyBorder="1" applyAlignment="1">
      <alignment/>
    </xf>
    <xf numFmtId="164" fontId="26" fillId="0" borderId="16" xfId="0" applyFont="1" applyBorder="1" applyAlignment="1">
      <alignment wrapText="1"/>
    </xf>
    <xf numFmtId="166" fontId="24" fillId="0" borderId="21" xfId="0" applyNumberFormat="1" applyFont="1" applyBorder="1" applyAlignment="1">
      <alignment/>
    </xf>
    <xf numFmtId="164" fontId="27" fillId="0" borderId="0" xfId="0" applyFont="1" applyAlignment="1">
      <alignment/>
    </xf>
    <xf numFmtId="165" fontId="24" fillId="0" borderId="11" xfId="0" applyNumberFormat="1" applyFont="1" applyBorder="1" applyAlignment="1">
      <alignment/>
    </xf>
    <xf numFmtId="166" fontId="24" fillId="0" borderId="11" xfId="0" applyNumberFormat="1" applyFont="1" applyBorder="1" applyAlignment="1">
      <alignment/>
    </xf>
    <xf numFmtId="164" fontId="28" fillId="0" borderId="11" xfId="0" applyFont="1" applyBorder="1" applyAlignment="1">
      <alignment/>
    </xf>
    <xf numFmtId="165" fontId="23" fillId="0" borderId="15" xfId="0" applyNumberFormat="1" applyFont="1" applyBorder="1" applyAlignment="1">
      <alignment horizontal="right"/>
    </xf>
    <xf numFmtId="164" fontId="29" fillId="0" borderId="0" xfId="0" applyFont="1" applyAlignment="1">
      <alignment/>
    </xf>
    <xf numFmtId="164" fontId="26" fillId="0" borderId="13" xfId="0" applyFont="1" applyBorder="1" applyAlignment="1">
      <alignment/>
    </xf>
    <xf numFmtId="165" fontId="26" fillId="0" borderId="13" xfId="0" applyNumberFormat="1" applyFont="1" applyBorder="1" applyAlignment="1">
      <alignment/>
    </xf>
    <xf numFmtId="166" fontId="24" fillId="0" borderId="13" xfId="0" applyNumberFormat="1" applyFont="1" applyBorder="1" applyAlignment="1">
      <alignment/>
    </xf>
    <xf numFmtId="165" fontId="19" fillId="0" borderId="22" xfId="0" applyNumberFormat="1" applyFont="1" applyBorder="1" applyAlignment="1">
      <alignment horizontal="right"/>
    </xf>
    <xf numFmtId="164" fontId="30" fillId="0" borderId="0" xfId="0" applyFont="1" applyAlignment="1">
      <alignment/>
    </xf>
    <xf numFmtId="164" fontId="24" fillId="0" borderId="20" xfId="0" applyFont="1" applyBorder="1" applyAlignment="1">
      <alignment/>
    </xf>
    <xf numFmtId="165" fontId="24" fillId="0" borderId="20" xfId="0" applyNumberFormat="1" applyFont="1" applyBorder="1" applyAlignment="1">
      <alignment/>
    </xf>
    <xf numFmtId="165" fontId="23" fillId="0" borderId="23" xfId="0" applyNumberFormat="1" applyFont="1" applyBorder="1" applyAlignment="1">
      <alignment horizontal="right"/>
    </xf>
    <xf numFmtId="165" fontId="23" fillId="0" borderId="20" xfId="0" applyNumberFormat="1" applyFont="1" applyBorder="1" applyAlignment="1">
      <alignment horizontal="right"/>
    </xf>
    <xf numFmtId="165" fontId="23" fillId="0" borderId="11" xfId="0" applyNumberFormat="1" applyFont="1" applyBorder="1" applyAlignment="1">
      <alignment/>
    </xf>
    <xf numFmtId="165" fontId="23" fillId="0" borderId="11" xfId="0" applyNumberFormat="1" applyFont="1" applyBorder="1" applyAlignment="1">
      <alignment horizontal="right"/>
    </xf>
    <xf numFmtId="166" fontId="24" fillId="0" borderId="24" xfId="0" applyNumberFormat="1" applyFont="1" applyBorder="1" applyAlignment="1">
      <alignment/>
    </xf>
    <xf numFmtId="164" fontId="31" fillId="0" borderId="0" xfId="0" applyFont="1" applyAlignment="1">
      <alignment horizontal="right"/>
    </xf>
    <xf numFmtId="164" fontId="32" fillId="0" borderId="0" xfId="0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0" fillId="0" borderId="0" xfId="0" applyFont="1" applyAlignment="1">
      <alignment horizontal="right"/>
    </xf>
    <xf numFmtId="164" fontId="32" fillId="0" borderId="11" xfId="0" applyFont="1" applyBorder="1" applyAlignment="1">
      <alignment vertical="center"/>
    </xf>
    <xf numFmtId="164" fontId="34" fillId="0" borderId="11" xfId="0" applyFont="1" applyBorder="1" applyAlignment="1">
      <alignment horizontal="center" vertical="center"/>
    </xf>
    <xf numFmtId="164" fontId="34" fillId="0" borderId="25" xfId="0" applyFont="1" applyBorder="1" applyAlignment="1">
      <alignment horizontal="center" vertical="center" wrapText="1"/>
    </xf>
    <xf numFmtId="164" fontId="34" fillId="0" borderId="26" xfId="0" applyFont="1" applyBorder="1" applyAlignment="1">
      <alignment vertical="center" wrapText="1"/>
    </xf>
    <xf numFmtId="164" fontId="0" fillId="0" borderId="26" xfId="0" applyBorder="1" applyAlignment="1">
      <alignment/>
    </xf>
    <xf numFmtId="164" fontId="0" fillId="0" borderId="0" xfId="0" applyBorder="1" applyAlignment="1">
      <alignment/>
    </xf>
    <xf numFmtId="164" fontId="0" fillId="0" borderId="27" xfId="0" applyBorder="1" applyAlignment="1">
      <alignment/>
    </xf>
    <xf numFmtId="164" fontId="0" fillId="0" borderId="12" xfId="0" applyBorder="1" applyAlignment="1">
      <alignment/>
    </xf>
    <xf numFmtId="164" fontId="14" fillId="0" borderId="16" xfId="0" applyFont="1" applyBorder="1" applyAlignment="1">
      <alignment vertical="center" wrapText="1"/>
    </xf>
    <xf numFmtId="165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0" fillId="0" borderId="13" xfId="0" applyFont="1" applyBorder="1" applyAlignment="1">
      <alignment vertical="center" wrapText="1"/>
    </xf>
    <xf numFmtId="164" fontId="0" fillId="0" borderId="13" xfId="0" applyFont="1" applyBorder="1" applyAlignment="1">
      <alignment/>
    </xf>
    <xf numFmtId="164" fontId="34" fillId="0" borderId="16" xfId="0" applyFont="1" applyBorder="1" applyAlignment="1">
      <alignment vertical="center" wrapText="1"/>
    </xf>
    <xf numFmtId="165" fontId="0" fillId="0" borderId="20" xfId="0" applyNumberFormat="1" applyBorder="1" applyAlignment="1">
      <alignment/>
    </xf>
    <xf numFmtId="164" fontId="34" fillId="0" borderId="12" xfId="0" applyFont="1" applyBorder="1" applyAlignment="1">
      <alignment vertical="center" wrapText="1"/>
    </xf>
    <xf numFmtId="165" fontId="35" fillId="0" borderId="14" xfId="0" applyNumberFormat="1" applyFont="1" applyBorder="1" applyAlignment="1">
      <alignment/>
    </xf>
    <xf numFmtId="165" fontId="35" fillId="0" borderId="12" xfId="0" applyNumberFormat="1" applyFont="1" applyBorder="1" applyAlignment="1">
      <alignment/>
    </xf>
    <xf numFmtId="165" fontId="35" fillId="0" borderId="28" xfId="0" applyNumberFormat="1" applyFont="1" applyBorder="1" applyAlignment="1">
      <alignment/>
    </xf>
    <xf numFmtId="166" fontId="0" fillId="0" borderId="26" xfId="0" applyNumberFormat="1" applyBorder="1" applyAlignment="1">
      <alignment/>
    </xf>
    <xf numFmtId="164" fontId="34" fillId="0" borderId="29" xfId="0" applyFont="1" applyBorder="1" applyAlignment="1">
      <alignment vertical="center" wrapText="1"/>
    </xf>
    <xf numFmtId="165" fontId="0" fillId="0" borderId="30" xfId="0" applyNumberFormat="1" applyBorder="1" applyAlignment="1">
      <alignment/>
    </xf>
    <xf numFmtId="165" fontId="35" fillId="0" borderId="29" xfId="0" applyNumberFormat="1" applyFont="1" applyBorder="1" applyAlignment="1">
      <alignment/>
    </xf>
    <xf numFmtId="165" fontId="35" fillId="0" borderId="31" xfId="0" applyNumberFormat="1" applyFont="1" applyBorder="1" applyAlignment="1">
      <alignment/>
    </xf>
    <xf numFmtId="164" fontId="34" fillId="0" borderId="13" xfId="0" applyFont="1" applyBorder="1" applyAlignment="1">
      <alignment vertical="center" wrapText="1"/>
    </xf>
    <xf numFmtId="165" fontId="0" fillId="0" borderId="22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18" xfId="0" applyBorder="1" applyAlignment="1">
      <alignment/>
    </xf>
    <xf numFmtId="165" fontId="0" fillId="0" borderId="17" xfId="0" applyNumberFormat="1" applyBorder="1" applyAlignment="1">
      <alignment/>
    </xf>
    <xf numFmtId="164" fontId="0" fillId="0" borderId="25" xfId="0" applyFont="1" applyBorder="1" applyAlignment="1">
      <alignment vertical="center" wrapText="1"/>
    </xf>
    <xf numFmtId="165" fontId="0" fillId="0" borderId="23" xfId="0" applyNumberFormat="1" applyBorder="1" applyAlignment="1">
      <alignment/>
    </xf>
    <xf numFmtId="166" fontId="0" fillId="0" borderId="20" xfId="0" applyNumberFormat="1" applyBorder="1" applyAlignment="1">
      <alignment/>
    </xf>
    <xf numFmtId="164" fontId="34" fillId="0" borderId="11" xfId="0" applyFont="1" applyBorder="1" applyAlignment="1">
      <alignment vertical="center" wrapText="1"/>
    </xf>
    <xf numFmtId="165" fontId="35" fillId="0" borderId="15" xfId="0" applyNumberFormat="1" applyFont="1" applyBorder="1" applyAlignment="1">
      <alignment/>
    </xf>
    <xf numFmtId="165" fontId="35" fillId="0" borderId="11" xfId="0" applyNumberFormat="1" applyFont="1" applyBorder="1" applyAlignment="1">
      <alignment/>
    </xf>
    <xf numFmtId="165" fontId="35" fillId="0" borderId="24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14" fillId="0" borderId="29" xfId="0" applyFont="1" applyBorder="1" applyAlignment="1">
      <alignment vertical="center" wrapText="1"/>
    </xf>
    <xf numFmtId="165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0" fillId="0" borderId="29" xfId="0" applyFont="1" applyBorder="1" applyAlignment="1">
      <alignment vertical="center" wrapText="1"/>
    </xf>
    <xf numFmtId="164" fontId="34" fillId="0" borderId="30" xfId="0" applyFont="1" applyBorder="1" applyAlignment="1">
      <alignment vertical="center" wrapText="1"/>
    </xf>
    <xf numFmtId="164" fontId="34" fillId="0" borderId="22" xfId="0" applyFont="1" applyBorder="1" applyAlignment="1">
      <alignment vertical="center" wrapText="1"/>
    </xf>
    <xf numFmtId="164" fontId="14" fillId="0" borderId="22" xfId="0" applyFont="1" applyBorder="1" applyAlignment="1">
      <alignment vertical="center" wrapText="1"/>
    </xf>
    <xf numFmtId="164" fontId="14" fillId="0" borderId="17" xfId="0" applyFont="1" applyBorder="1" applyAlignment="1">
      <alignment vertical="center" wrapText="1"/>
    </xf>
    <xf numFmtId="165" fontId="0" fillId="0" borderId="29" xfId="0" applyNumberFormat="1" applyBorder="1" applyAlignment="1">
      <alignment/>
    </xf>
    <xf numFmtId="164" fontId="0" fillId="0" borderId="29" xfId="0" applyBorder="1" applyAlignment="1">
      <alignment/>
    </xf>
    <xf numFmtId="164" fontId="34" fillId="24" borderId="11" xfId="0" applyFont="1" applyFill="1" applyBorder="1" applyAlignment="1">
      <alignment vertical="center" wrapText="1"/>
    </xf>
    <xf numFmtId="164" fontId="34" fillId="24" borderId="30" xfId="0" applyFont="1" applyFill="1" applyBorder="1" applyAlignment="1">
      <alignment vertical="center" wrapText="1"/>
    </xf>
    <xf numFmtId="165" fontId="0" fillId="24" borderId="0" xfId="0" applyNumberFormat="1" applyFill="1" applyBorder="1" applyAlignment="1">
      <alignment/>
    </xf>
    <xf numFmtId="165" fontId="0" fillId="0" borderId="18" xfId="0" applyNumberFormat="1" applyBorder="1" applyAlignment="1">
      <alignment/>
    </xf>
    <xf numFmtId="164" fontId="0" fillId="0" borderId="0" xfId="0" applyFont="1" applyAlignment="1">
      <alignment/>
    </xf>
    <xf numFmtId="164" fontId="14" fillId="0" borderId="30" xfId="0" applyFont="1" applyBorder="1" applyAlignment="1">
      <alignment vertical="center" wrapText="1"/>
    </xf>
    <xf numFmtId="165" fontId="0" fillId="0" borderId="34" xfId="0" applyNumberFormat="1" applyBorder="1" applyAlignment="1">
      <alignment/>
    </xf>
    <xf numFmtId="165" fontId="35" fillId="24" borderId="11" xfId="0" applyNumberFormat="1" applyFont="1" applyFill="1" applyBorder="1" applyAlignment="1">
      <alignment/>
    </xf>
    <xf numFmtId="164" fontId="35" fillId="0" borderId="0" xfId="0" applyFont="1" applyBorder="1" applyAlignment="1">
      <alignment horizontal="center"/>
    </xf>
    <xf numFmtId="164" fontId="34" fillId="0" borderId="10" xfId="0" applyFont="1" applyBorder="1" applyAlignment="1">
      <alignment horizontal="center" vertical="center" wrapText="1"/>
    </xf>
    <xf numFmtId="164" fontId="34" fillId="0" borderId="11" xfId="0" applyFont="1" applyBorder="1" applyAlignment="1">
      <alignment horizontal="center" vertical="center" wrapText="1"/>
    </xf>
    <xf numFmtId="164" fontId="34" fillId="0" borderId="35" xfId="0" applyFont="1" applyBorder="1" applyAlignment="1">
      <alignment horizontal="center" vertical="center" wrapText="1"/>
    </xf>
    <xf numFmtId="164" fontId="34" fillId="0" borderId="27" xfId="0" applyFont="1" applyBorder="1" applyAlignment="1">
      <alignment vertical="center" wrapText="1"/>
    </xf>
    <xf numFmtId="164" fontId="0" fillId="0" borderId="36" xfId="0" applyBorder="1" applyAlignment="1">
      <alignment/>
    </xf>
    <xf numFmtId="164" fontId="0" fillId="0" borderId="28" xfId="0" applyBorder="1" applyAlignment="1">
      <alignment/>
    </xf>
    <xf numFmtId="164" fontId="0" fillId="0" borderId="22" xfId="0" applyFont="1" applyBorder="1" applyAlignment="1">
      <alignment vertical="center" wrapText="1"/>
    </xf>
    <xf numFmtId="164" fontId="34" fillId="0" borderId="17" xfId="0" applyFont="1" applyBorder="1" applyAlignment="1">
      <alignment vertical="center" wrapText="1"/>
    </xf>
    <xf numFmtId="164" fontId="34" fillId="0" borderId="15" xfId="0" applyFont="1" applyBorder="1" applyAlignment="1">
      <alignment vertical="center" wrapText="1"/>
    </xf>
    <xf numFmtId="165" fontId="35" fillId="0" borderId="0" xfId="0" applyNumberFormat="1" applyFont="1" applyBorder="1" applyAlignment="1">
      <alignment/>
    </xf>
    <xf numFmtId="164" fontId="0" fillId="0" borderId="31" xfId="0" applyBorder="1" applyAlignment="1">
      <alignment/>
    </xf>
    <xf numFmtId="164" fontId="0" fillId="0" borderId="37" xfId="0" applyFont="1" applyBorder="1" applyAlignment="1">
      <alignment vertical="center" wrapText="1"/>
    </xf>
    <xf numFmtId="165" fontId="0" fillId="0" borderId="36" xfId="0" applyNumberFormat="1" applyBorder="1" applyAlignment="1">
      <alignment/>
    </xf>
    <xf numFmtId="164" fontId="0" fillId="0" borderId="30" xfId="0" applyFont="1" applyBorder="1" applyAlignment="1">
      <alignment vertical="center" wrapText="1"/>
    </xf>
    <xf numFmtId="164" fontId="0" fillId="0" borderId="32" xfId="0" applyBorder="1" applyAlignment="1">
      <alignment/>
    </xf>
    <xf numFmtId="164" fontId="34" fillId="24" borderId="15" xfId="0" applyFont="1" applyFill="1" applyBorder="1" applyAlignment="1">
      <alignment vertical="center" wrapText="1"/>
    </xf>
    <xf numFmtId="165" fontId="0" fillId="24" borderId="29" xfId="0" applyNumberFormat="1" applyFill="1" applyBorder="1" applyAlignment="1">
      <alignment/>
    </xf>
    <xf numFmtId="164" fontId="0" fillId="0" borderId="33" xfId="0" applyBorder="1" applyAlignment="1">
      <alignment/>
    </xf>
    <xf numFmtId="164" fontId="34" fillId="0" borderId="11" xfId="0" applyFont="1" applyBorder="1" applyAlignment="1">
      <alignment horizontal="center"/>
    </xf>
    <xf numFmtId="165" fontId="0" fillId="0" borderId="20" xfId="0" applyNumberFormat="1" applyFont="1" applyBorder="1" applyAlignment="1">
      <alignment/>
    </xf>
    <xf numFmtId="164" fontId="31" fillId="0" borderId="0" xfId="0" applyFont="1" applyBorder="1" applyAlignment="1">
      <alignment horizontal="right"/>
    </xf>
    <xf numFmtId="164" fontId="32" fillId="0" borderId="27" xfId="0" applyFont="1" applyBorder="1" applyAlignment="1">
      <alignment/>
    </xf>
    <xf numFmtId="164" fontId="32" fillId="0" borderId="25" xfId="0" applyFont="1" applyBorder="1" applyAlignment="1">
      <alignment vertical="center"/>
    </xf>
    <xf numFmtId="164" fontId="35" fillId="0" borderId="25" xfId="0" applyFont="1" applyBorder="1" applyAlignment="1">
      <alignment horizontal="center" vertical="center" wrapText="1"/>
    </xf>
    <xf numFmtId="164" fontId="34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164" fontId="14" fillId="0" borderId="13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6" xfId="0" applyFont="1" applyBorder="1" applyAlignment="1">
      <alignment/>
    </xf>
    <xf numFmtId="164" fontId="34" fillId="0" borderId="11" xfId="0" applyFont="1" applyBorder="1" applyAlignment="1">
      <alignment/>
    </xf>
    <xf numFmtId="164" fontId="35" fillId="0" borderId="0" xfId="0" applyFont="1" applyAlignment="1">
      <alignment/>
    </xf>
    <xf numFmtId="164" fontId="34" fillId="0" borderId="27" xfId="0" applyFont="1" applyBorder="1" applyAlignment="1">
      <alignment/>
    </xf>
    <xf numFmtId="164" fontId="34" fillId="0" borderId="13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30" xfId="0" applyBorder="1" applyAlignment="1">
      <alignment/>
    </xf>
    <xf numFmtId="165" fontId="0" fillId="0" borderId="25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31" xfId="0" applyNumberFormat="1" applyBorder="1" applyAlignment="1">
      <alignment/>
    </xf>
    <xf numFmtId="164" fontId="34" fillId="0" borderId="30" xfId="0" applyFont="1" applyBorder="1" applyAlignment="1">
      <alignment/>
    </xf>
    <xf numFmtId="164" fontId="34" fillId="0" borderId="29" xfId="0" applyFont="1" applyBorder="1" applyAlignment="1">
      <alignment/>
    </xf>
    <xf numFmtId="164" fontId="14" fillId="0" borderId="16" xfId="0" applyFont="1" applyBorder="1" applyAlignment="1">
      <alignment/>
    </xf>
    <xf numFmtId="164" fontId="14" fillId="0" borderId="20" xfId="0" applyFont="1" applyFill="1" applyBorder="1" applyAlignment="1">
      <alignment/>
    </xf>
    <xf numFmtId="166" fontId="0" fillId="0" borderId="25" xfId="0" applyNumberFormat="1" applyBorder="1" applyAlignment="1">
      <alignment/>
    </xf>
    <xf numFmtId="164" fontId="34" fillId="0" borderId="29" xfId="0" applyFont="1" applyBorder="1" applyAlignment="1">
      <alignment/>
    </xf>
    <xf numFmtId="164" fontId="14" fillId="0" borderId="16" xfId="0" applyFont="1" applyFill="1" applyBorder="1" applyAlignment="1">
      <alignment/>
    </xf>
    <xf numFmtId="164" fontId="34" fillId="0" borderId="25" xfId="0" applyFont="1" applyBorder="1" applyAlignment="1">
      <alignment/>
    </xf>
    <xf numFmtId="164" fontId="14" fillId="0" borderId="25" xfId="0" applyFont="1" applyBorder="1" applyAlignment="1">
      <alignment/>
    </xf>
    <xf numFmtId="164" fontId="34" fillId="0" borderId="26" xfId="0" applyFont="1" applyBorder="1" applyAlignment="1">
      <alignment/>
    </xf>
    <xf numFmtId="164" fontId="34" fillId="0" borderId="15" xfId="0" applyFont="1" applyBorder="1" applyAlignment="1">
      <alignment/>
    </xf>
    <xf numFmtId="165" fontId="0" fillId="0" borderId="24" xfId="0" applyNumberFormat="1" applyBorder="1" applyAlignment="1">
      <alignment/>
    </xf>
    <xf numFmtId="164" fontId="34" fillId="0" borderId="14" xfId="0" applyFont="1" applyBorder="1" applyAlignment="1">
      <alignment/>
    </xf>
    <xf numFmtId="165" fontId="0" fillId="0" borderId="14" xfId="0" applyNumberFormat="1" applyBorder="1" applyAlignment="1">
      <alignment/>
    </xf>
    <xf numFmtId="164" fontId="14" fillId="0" borderId="22" xfId="0" applyFont="1" applyBorder="1" applyAlignment="1">
      <alignment/>
    </xf>
    <xf numFmtId="164" fontId="14" fillId="0" borderId="17" xfId="0" applyFont="1" applyBorder="1" applyAlignment="1">
      <alignment/>
    </xf>
    <xf numFmtId="165" fontId="0" fillId="0" borderId="38" xfId="0" applyNumberFormat="1" applyBorder="1" applyAlignment="1">
      <alignment/>
    </xf>
    <xf numFmtId="164" fontId="34" fillId="24" borderId="27" xfId="0" applyFont="1" applyFill="1" applyBorder="1" applyAlignment="1">
      <alignment/>
    </xf>
    <xf numFmtId="164" fontId="34" fillId="24" borderId="15" xfId="0" applyFont="1" applyFill="1" applyBorder="1" applyAlignment="1">
      <alignment/>
    </xf>
    <xf numFmtId="165" fontId="0" fillId="24" borderId="15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27" xfId="0" applyNumberFormat="1" applyBorder="1" applyAlignment="1">
      <alignment/>
    </xf>
    <xf numFmtId="164" fontId="14" fillId="0" borderId="30" xfId="0" applyFont="1" applyBorder="1" applyAlignment="1">
      <alignment/>
    </xf>
    <xf numFmtId="164" fontId="35" fillId="0" borderId="15" xfId="0" applyFont="1" applyBorder="1" applyAlignment="1">
      <alignment/>
    </xf>
    <xf numFmtId="164" fontId="0" fillId="0" borderId="0" xfId="0" applyBorder="1" applyAlignment="1">
      <alignment horizontal="center"/>
    </xf>
    <xf numFmtId="165" fontId="0" fillId="0" borderId="35" xfId="0" applyNumberFormat="1" applyBorder="1" applyAlignment="1">
      <alignment/>
    </xf>
    <xf numFmtId="164" fontId="34" fillId="24" borderId="27" xfId="0" applyFont="1" applyFill="1" applyBorder="1" applyAlignment="1">
      <alignment/>
    </xf>
    <xf numFmtId="165" fontId="0" fillId="24" borderId="26" xfId="0" applyNumberFormat="1" applyFill="1" applyBorder="1" applyAlignment="1">
      <alignment/>
    </xf>
    <xf numFmtId="165" fontId="0" fillId="24" borderId="27" xfId="0" applyNumberFormat="1" applyFill="1" applyBorder="1" applyAlignment="1">
      <alignment/>
    </xf>
    <xf numFmtId="164" fontId="34" fillId="0" borderId="16" xfId="0" applyFont="1" applyBorder="1" applyAlignment="1">
      <alignment/>
    </xf>
    <xf numFmtId="164" fontId="35" fillId="0" borderId="0" xfId="0" applyFont="1" applyBorder="1" applyAlignment="1">
      <alignment/>
    </xf>
    <xf numFmtId="166" fontId="35" fillId="0" borderId="0" xfId="0" applyNumberFormat="1" applyFont="1" applyBorder="1" applyAlignment="1">
      <alignment/>
    </xf>
    <xf numFmtId="164" fontId="35" fillId="0" borderId="11" xfId="0" applyFont="1" applyBorder="1" applyAlignment="1">
      <alignment horizontal="center" wrapText="1"/>
    </xf>
    <xf numFmtId="164" fontId="35" fillId="0" borderId="25" xfId="0" applyFont="1" applyBorder="1" applyAlignment="1">
      <alignment horizontal="center" wrapText="1"/>
    </xf>
    <xf numFmtId="165" fontId="0" fillId="0" borderId="29" xfId="0" applyNumberFormat="1" applyFill="1" applyBorder="1" applyAlignment="1">
      <alignment/>
    </xf>
    <xf numFmtId="164" fontId="34" fillId="0" borderId="17" xfId="0" applyFont="1" applyBorder="1" applyAlignment="1">
      <alignment/>
    </xf>
    <xf numFmtId="165" fontId="0" fillId="0" borderId="39" xfId="0" applyNumberFormat="1" applyBorder="1" applyAlignment="1">
      <alignment/>
    </xf>
    <xf numFmtId="164" fontId="34" fillId="0" borderId="22" xfId="0" applyFont="1" applyBorder="1" applyAlignment="1">
      <alignment/>
    </xf>
    <xf numFmtId="164" fontId="14" fillId="0" borderId="37" xfId="0" applyFont="1" applyBorder="1" applyAlignment="1">
      <alignment/>
    </xf>
    <xf numFmtId="164" fontId="34" fillId="24" borderId="15" xfId="0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0" xfId="0" applyAlignment="1">
      <alignment/>
    </xf>
    <xf numFmtId="164" fontId="35" fillId="0" borderId="15" xfId="0" applyFont="1" applyBorder="1" applyAlignment="1">
      <alignment horizontal="center" wrapText="1"/>
    </xf>
    <xf numFmtId="164" fontId="35" fillId="0" borderId="11" xfId="0" applyFont="1" applyBorder="1" applyAlignment="1">
      <alignment horizontal="center" vertical="center" wrapText="1"/>
    </xf>
    <xf numFmtId="164" fontId="35" fillId="0" borderId="35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5" fontId="0" fillId="0" borderId="4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35" fillId="0" borderId="11" xfId="0" applyNumberFormat="1" applyFon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35" fillId="0" borderId="24" xfId="0" applyNumberFormat="1" applyFon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24" borderId="36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4" fontId="33" fillId="0" borderId="0" xfId="0" applyFont="1" applyAlignment="1">
      <alignment horizontal="right"/>
    </xf>
    <xf numFmtId="164" fontId="32" fillId="0" borderId="26" xfId="0" applyFont="1" applyBorder="1" applyAlignment="1">
      <alignment horizontal="center"/>
    </xf>
    <xf numFmtId="164" fontId="32" fillId="0" borderId="25" xfId="0" applyFont="1" applyBorder="1" applyAlignment="1">
      <alignment horizontal="center"/>
    </xf>
    <xf numFmtId="164" fontId="35" fillId="0" borderId="26" xfId="0" applyFont="1" applyBorder="1" applyAlignment="1">
      <alignment horizontal="center" vertical="center" wrapText="1"/>
    </xf>
    <xf numFmtId="164" fontId="0" fillId="0" borderId="46" xfId="0" applyBorder="1" applyAlignment="1">
      <alignment/>
    </xf>
    <xf numFmtId="164" fontId="34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5" fontId="0" fillId="0" borderId="47" xfId="0" applyNumberFormat="1" applyBorder="1" applyAlignment="1">
      <alignment/>
    </xf>
    <xf numFmtId="164" fontId="0" fillId="0" borderId="20" xfId="0" applyBorder="1" applyAlignment="1">
      <alignment/>
    </xf>
    <xf numFmtId="165" fontId="35" fillId="0" borderId="36" xfId="0" applyNumberFormat="1" applyFont="1" applyBorder="1" applyAlignment="1">
      <alignment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0" fillId="0" borderId="17" xfId="0" applyFont="1" applyBorder="1" applyAlignment="1">
      <alignment/>
    </xf>
    <xf numFmtId="165" fontId="35" fillId="0" borderId="38" xfId="0" applyNumberFormat="1" applyFont="1" applyBorder="1" applyAlignment="1">
      <alignment/>
    </xf>
    <xf numFmtId="164" fontId="14" fillId="0" borderId="17" xfId="0" applyFont="1" applyBorder="1" applyAlignment="1">
      <alignment/>
    </xf>
    <xf numFmtId="164" fontId="14" fillId="0" borderId="23" xfId="0" applyFont="1" applyFill="1" applyBorder="1" applyAlignment="1">
      <alignment/>
    </xf>
    <xf numFmtId="164" fontId="34" fillId="0" borderId="17" xfId="0" applyFont="1" applyBorder="1" applyAlignment="1">
      <alignment/>
    </xf>
    <xf numFmtId="164" fontId="14" fillId="0" borderId="17" xfId="0" applyFont="1" applyFill="1" applyBorder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Fill="1" applyBorder="1" applyAlignment="1">
      <alignment/>
    </xf>
    <xf numFmtId="164" fontId="34" fillId="0" borderId="0" xfId="0" applyFont="1" applyBorder="1" applyAlignment="1">
      <alignment/>
    </xf>
    <xf numFmtId="165" fontId="35" fillId="0" borderId="32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35" fillId="0" borderId="15" xfId="0" applyNumberFormat="1" applyFont="1" applyBorder="1" applyAlignment="1">
      <alignment/>
    </xf>
    <xf numFmtId="165" fontId="35" fillId="0" borderId="30" xfId="0" applyNumberFormat="1" applyFont="1" applyBorder="1" applyAlignment="1">
      <alignment/>
    </xf>
    <xf numFmtId="164" fontId="0" fillId="0" borderId="15" xfId="0" applyBorder="1" applyAlignment="1">
      <alignment/>
    </xf>
    <xf numFmtId="164" fontId="0" fillId="0" borderId="0" xfId="0" applyAlignment="1">
      <alignment horizontal="left"/>
    </xf>
    <xf numFmtId="164" fontId="34" fillId="24" borderId="0" xfId="0" applyFont="1" applyFill="1" applyBorder="1" applyAlignment="1">
      <alignment/>
    </xf>
    <xf numFmtId="164" fontId="32" fillId="0" borderId="11" xfId="0" applyFont="1" applyBorder="1" applyAlignment="1">
      <alignment horizontal="center" wrapText="1"/>
    </xf>
    <xf numFmtId="164" fontId="34" fillId="0" borderId="30" xfId="0" applyFont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6" fontId="0" fillId="0" borderId="19" xfId="0" applyNumberFormat="1" applyBorder="1" applyAlignment="1">
      <alignment/>
    </xf>
    <xf numFmtId="164" fontId="0" fillId="0" borderId="21" xfId="0" applyBorder="1" applyAlignment="1">
      <alignment/>
    </xf>
    <xf numFmtId="166" fontId="35" fillId="0" borderId="24" xfId="0" applyNumberFormat="1" applyFont="1" applyBorder="1" applyAlignment="1">
      <alignment/>
    </xf>
    <xf numFmtId="164" fontId="0" fillId="0" borderId="19" xfId="0" applyBorder="1" applyAlignment="1">
      <alignment/>
    </xf>
    <xf numFmtId="165" fontId="35" fillId="0" borderId="0" xfId="0" applyNumberFormat="1" applyFont="1" applyBorder="1" applyAlignment="1">
      <alignment/>
    </xf>
    <xf numFmtId="164" fontId="35" fillId="0" borderId="29" xfId="0" applyFont="1" applyBorder="1" applyAlignment="1">
      <alignment horizontal="center" vertical="center" wrapText="1"/>
    </xf>
    <xf numFmtId="165" fontId="35" fillId="0" borderId="32" xfId="0" applyNumberFormat="1" applyFont="1" applyBorder="1" applyAlignment="1">
      <alignment horizontal="center" wrapText="1"/>
    </xf>
    <xf numFmtId="165" fontId="35" fillId="0" borderId="26" xfId="0" applyNumberFormat="1" applyFont="1" applyBorder="1" applyAlignment="1">
      <alignment horizontal="center" wrapText="1"/>
    </xf>
    <xf numFmtId="165" fontId="35" fillId="0" borderId="27" xfId="0" applyNumberFormat="1" applyFont="1" applyBorder="1" applyAlignment="1">
      <alignment horizontal="center" wrapText="1"/>
    </xf>
    <xf numFmtId="165" fontId="0" fillId="0" borderId="34" xfId="0" applyNumberFormat="1" applyBorder="1" applyAlignment="1">
      <alignment/>
    </xf>
    <xf numFmtId="165" fontId="35" fillId="0" borderId="25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35" fillId="0" borderId="12" xfId="0" applyNumberFormat="1" applyFont="1" applyBorder="1" applyAlignment="1">
      <alignment/>
    </xf>
    <xf numFmtId="164" fontId="36" fillId="0" borderId="11" xfId="0" applyFont="1" applyBorder="1" applyAlignment="1">
      <alignment horizontal="center" wrapText="1"/>
    </xf>
    <xf numFmtId="165" fontId="35" fillId="0" borderId="11" xfId="0" applyNumberFormat="1" applyFont="1" applyBorder="1" applyAlignment="1">
      <alignment horizontal="center" wrapText="1"/>
    </xf>
    <xf numFmtId="165" fontId="0" fillId="0" borderId="39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35" fillId="0" borderId="10" xfId="0" applyNumberFormat="1" applyFont="1" applyBorder="1" applyAlignment="1">
      <alignment/>
    </xf>
    <xf numFmtId="165" fontId="35" fillId="0" borderId="38" xfId="0" applyNumberFormat="1" applyFon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3" xfId="0" applyNumberFormat="1" applyBorder="1" applyAlignment="1">
      <alignment/>
    </xf>
    <xf numFmtId="164" fontId="34" fillId="0" borderId="16" xfId="0" applyFont="1" applyBorder="1" applyAlignment="1">
      <alignment/>
    </xf>
    <xf numFmtId="164" fontId="14" fillId="0" borderId="16" xfId="0" applyFont="1" applyBorder="1" applyAlignment="1">
      <alignment/>
    </xf>
    <xf numFmtId="164" fontId="34" fillId="24" borderId="11" xfId="0" applyFont="1" applyFill="1" applyBorder="1" applyAlignment="1">
      <alignment/>
    </xf>
    <xf numFmtId="164" fontId="34" fillId="24" borderId="11" xfId="0" applyFont="1" applyFill="1" applyBorder="1" applyAlignment="1">
      <alignment/>
    </xf>
    <xf numFmtId="164" fontId="0" fillId="0" borderId="11" xfId="0" applyBorder="1" applyAlignment="1">
      <alignment/>
    </xf>
    <xf numFmtId="164" fontId="35" fillId="0" borderId="11" xfId="0" applyFont="1" applyBorder="1" applyAlignment="1">
      <alignment/>
    </xf>
    <xf numFmtId="164" fontId="0" fillId="0" borderId="0" xfId="0" applyBorder="1" applyAlignment="1">
      <alignment horizontal="right"/>
    </xf>
    <xf numFmtId="164" fontId="34" fillId="24" borderId="0" xfId="0" applyFont="1" applyFill="1" applyBorder="1" applyAlignment="1">
      <alignment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19" fillId="0" borderId="0" xfId="0" applyFont="1" applyAlignment="1">
      <alignment horizontal="right"/>
    </xf>
    <xf numFmtId="164" fontId="23" fillId="0" borderId="0" xfId="0" applyFont="1" applyBorder="1" applyAlignment="1">
      <alignment horizontal="left"/>
    </xf>
    <xf numFmtId="164" fontId="32" fillId="0" borderId="0" xfId="0" applyFont="1" applyBorder="1" applyAlignment="1">
      <alignment horizontal="left"/>
    </xf>
    <xf numFmtId="164" fontId="23" fillId="0" borderId="15" xfId="0" applyFont="1" applyBorder="1" applyAlignment="1">
      <alignment vertical="center" wrapText="1"/>
    </xf>
    <xf numFmtId="164" fontId="23" fillId="0" borderId="11" xfId="0" applyFont="1" applyBorder="1" applyAlignment="1">
      <alignment horizontal="center" wrapText="1"/>
    </xf>
    <xf numFmtId="164" fontId="23" fillId="0" borderId="15" xfId="0" applyFont="1" applyBorder="1" applyAlignment="1">
      <alignment horizontal="center" wrapText="1"/>
    </xf>
    <xf numFmtId="164" fontId="23" fillId="0" borderId="24" xfId="0" applyFont="1" applyBorder="1" applyAlignment="1">
      <alignment horizontal="center" wrapText="1"/>
    </xf>
    <xf numFmtId="164" fontId="23" fillId="0" borderId="12" xfId="0" applyFont="1" applyBorder="1" applyAlignment="1">
      <alignment/>
    </xf>
    <xf numFmtId="164" fontId="19" fillId="0" borderId="12" xfId="0" applyFont="1" applyBorder="1" applyAlignment="1">
      <alignment/>
    </xf>
    <xf numFmtId="164" fontId="19" fillId="0" borderId="33" xfId="0" applyFont="1" applyBorder="1" applyAlignment="1">
      <alignment/>
    </xf>
    <xf numFmtId="164" fontId="19" fillId="0" borderId="13" xfId="0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39" xfId="0" applyNumberFormat="1" applyFont="1" applyBorder="1" applyAlignment="1">
      <alignment/>
    </xf>
    <xf numFmtId="165" fontId="19" fillId="0" borderId="16" xfId="0" applyNumberFormat="1" applyFont="1" applyBorder="1" applyAlignment="1">
      <alignment/>
    </xf>
    <xf numFmtId="166" fontId="19" fillId="0" borderId="39" xfId="0" applyNumberFormat="1" applyFont="1" applyBorder="1" applyAlignment="1">
      <alignment/>
    </xf>
    <xf numFmtId="166" fontId="19" fillId="0" borderId="16" xfId="0" applyNumberFormat="1" applyFont="1" applyBorder="1" applyAlignment="1">
      <alignment/>
    </xf>
    <xf numFmtId="164" fontId="19" fillId="0" borderId="17" xfId="0" applyFont="1" applyBorder="1" applyAlignment="1">
      <alignment shrinkToFit="1"/>
    </xf>
    <xf numFmtId="164" fontId="19" fillId="0" borderId="22" xfId="0" applyFont="1" applyBorder="1" applyAlignment="1">
      <alignment/>
    </xf>
    <xf numFmtId="164" fontId="19" fillId="0" borderId="23" xfId="0" applyFont="1" applyBorder="1" applyAlignment="1">
      <alignment shrinkToFit="1"/>
    </xf>
    <xf numFmtId="164" fontId="19" fillId="0" borderId="49" xfId="0" applyFont="1" applyBorder="1" applyAlignment="1">
      <alignment shrinkToFit="1"/>
    </xf>
    <xf numFmtId="164" fontId="23" fillId="0" borderId="15" xfId="0" applyFont="1" applyBorder="1" applyAlignment="1">
      <alignment shrinkToFit="1"/>
    </xf>
    <xf numFmtId="165" fontId="23" fillId="0" borderId="38" xfId="0" applyNumberFormat="1" applyFont="1" applyBorder="1" applyAlignment="1">
      <alignment/>
    </xf>
    <xf numFmtId="166" fontId="23" fillId="0" borderId="38" xfId="0" applyNumberFormat="1" applyFont="1" applyBorder="1" applyAlignment="1">
      <alignment/>
    </xf>
    <xf numFmtId="164" fontId="23" fillId="0" borderId="30" xfId="0" applyFont="1" applyBorder="1" applyAlignment="1">
      <alignment/>
    </xf>
    <xf numFmtId="165" fontId="23" fillId="0" borderId="29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165" fontId="23" fillId="0" borderId="26" xfId="0" applyNumberFormat="1" applyFont="1" applyBorder="1" applyAlignment="1">
      <alignment/>
    </xf>
    <xf numFmtId="166" fontId="19" fillId="0" borderId="29" xfId="0" applyNumberFormat="1" applyFont="1" applyBorder="1" applyAlignment="1">
      <alignment/>
    </xf>
    <xf numFmtId="164" fontId="23" fillId="0" borderId="22" xfId="0" applyFont="1" applyBorder="1" applyAlignment="1">
      <alignment shrinkToFit="1"/>
    </xf>
    <xf numFmtId="165" fontId="19" fillId="0" borderId="33" xfId="0" applyNumberFormat="1" applyFont="1" applyBorder="1" applyAlignment="1">
      <alignment/>
    </xf>
    <xf numFmtId="166" fontId="19" fillId="0" borderId="33" xfId="0" applyNumberFormat="1" applyFont="1" applyBorder="1" applyAlignment="1">
      <alignment/>
    </xf>
    <xf numFmtId="166" fontId="19" fillId="0" borderId="13" xfId="0" applyNumberFormat="1" applyFont="1" applyBorder="1" applyAlignment="1">
      <alignment/>
    </xf>
    <xf numFmtId="164" fontId="19" fillId="0" borderId="17" xfId="0" applyFont="1" applyBorder="1" applyAlignment="1">
      <alignment/>
    </xf>
    <xf numFmtId="165" fontId="19" fillId="0" borderId="29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19" fillId="0" borderId="41" xfId="0" applyFont="1" applyBorder="1" applyAlignment="1">
      <alignment/>
    </xf>
    <xf numFmtId="164" fontId="19" fillId="0" borderId="20" xfId="0" applyFont="1" applyFill="1" applyBorder="1" applyAlignment="1">
      <alignment/>
    </xf>
    <xf numFmtId="166" fontId="19" fillId="0" borderId="47" xfId="0" applyNumberFormat="1" applyFont="1" applyBorder="1" applyAlignment="1">
      <alignment/>
    </xf>
    <xf numFmtId="166" fontId="19" fillId="0" borderId="20" xfId="0" applyNumberFormat="1" applyFont="1" applyBorder="1" applyAlignment="1">
      <alignment/>
    </xf>
    <xf numFmtId="164" fontId="23" fillId="0" borderId="11" xfId="0" applyFont="1" applyBorder="1" applyAlignment="1">
      <alignment/>
    </xf>
    <xf numFmtId="166" fontId="23" fillId="0" borderId="11" xfId="0" applyNumberFormat="1" applyFont="1" applyBorder="1" applyAlignment="1">
      <alignment/>
    </xf>
    <xf numFmtId="164" fontId="23" fillId="0" borderId="29" xfId="0" applyFont="1" applyBorder="1" applyAlignment="1">
      <alignment/>
    </xf>
    <xf numFmtId="164" fontId="19" fillId="0" borderId="16" xfId="0" applyFont="1" applyBorder="1" applyAlignment="1">
      <alignment/>
    </xf>
    <xf numFmtId="165" fontId="19" fillId="0" borderId="26" xfId="0" applyNumberFormat="1" applyFont="1" applyBorder="1" applyAlignment="1">
      <alignment/>
    </xf>
    <xf numFmtId="164" fontId="19" fillId="0" borderId="29" xfId="0" applyFont="1" applyBorder="1" applyAlignment="1">
      <alignment/>
    </xf>
    <xf numFmtId="164" fontId="19" fillId="0" borderId="20" xfId="0" applyFont="1" applyBorder="1" applyAlignment="1">
      <alignment/>
    </xf>
    <xf numFmtId="164" fontId="23" fillId="0" borderId="13" xfId="0" applyFont="1" applyBorder="1" applyAlignment="1">
      <alignment/>
    </xf>
    <xf numFmtId="164" fontId="19" fillId="0" borderId="16" xfId="0" applyFont="1" applyBorder="1" applyAlignment="1">
      <alignment/>
    </xf>
    <xf numFmtId="164" fontId="23" fillId="0" borderId="15" xfId="0" applyFont="1" applyBorder="1" applyAlignment="1">
      <alignment/>
    </xf>
    <xf numFmtId="165" fontId="37" fillId="0" borderId="0" xfId="0" applyNumberFormat="1" applyFont="1" applyBorder="1" applyAlignment="1">
      <alignment/>
    </xf>
    <xf numFmtId="165" fontId="23" fillId="24" borderId="11" xfId="0" applyNumberFormat="1" applyFont="1" applyFill="1" applyBorder="1" applyAlignment="1">
      <alignment/>
    </xf>
    <xf numFmtId="164" fontId="23" fillId="24" borderId="15" xfId="0" applyFont="1" applyFill="1" applyBorder="1" applyAlignment="1">
      <alignment wrapText="1"/>
    </xf>
    <xf numFmtId="165" fontId="23" fillId="24" borderId="38" xfId="0" applyNumberFormat="1" applyFont="1" applyFill="1" applyBorder="1" applyAlignment="1">
      <alignment/>
    </xf>
    <xf numFmtId="164" fontId="23" fillId="24" borderId="27" xfId="0" applyFont="1" applyFill="1" applyBorder="1" applyAlignment="1">
      <alignment/>
    </xf>
    <xf numFmtId="165" fontId="19" fillId="24" borderId="26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4" fontId="23" fillId="0" borderId="22" xfId="0" applyFont="1" applyBorder="1" applyAlignment="1">
      <alignment/>
    </xf>
    <xf numFmtId="165" fontId="19" fillId="24" borderId="13" xfId="0" applyNumberFormat="1" applyFont="1" applyFill="1" applyBorder="1" applyAlignment="1">
      <alignment/>
    </xf>
    <xf numFmtId="165" fontId="19" fillId="24" borderId="33" xfId="0" applyNumberFormat="1" applyFont="1" applyFill="1" applyBorder="1" applyAlignment="1">
      <alignment/>
    </xf>
    <xf numFmtId="164" fontId="19" fillId="0" borderId="22" xfId="0" applyFont="1" applyBorder="1" applyAlignment="1">
      <alignment/>
    </xf>
    <xf numFmtId="164" fontId="19" fillId="0" borderId="30" xfId="0" applyFont="1" applyBorder="1" applyAlignment="1">
      <alignment/>
    </xf>
    <xf numFmtId="166" fontId="28" fillId="0" borderId="38" xfId="0" applyNumberFormat="1" applyFont="1" applyBorder="1" applyAlignment="1">
      <alignment/>
    </xf>
    <xf numFmtId="165" fontId="19" fillId="0" borderId="25" xfId="0" applyNumberFormat="1" applyFont="1" applyBorder="1" applyAlignment="1">
      <alignment/>
    </xf>
    <xf numFmtId="164" fontId="23" fillId="24" borderId="15" xfId="0" applyFont="1" applyFill="1" applyBorder="1" applyAlignment="1">
      <alignment/>
    </xf>
    <xf numFmtId="164" fontId="23" fillId="24" borderId="0" xfId="0" applyFont="1" applyFill="1" applyBorder="1" applyAlignment="1">
      <alignment/>
    </xf>
    <xf numFmtId="165" fontId="23" fillId="24" borderId="0" xfId="0" applyNumberFormat="1" applyFont="1" applyFill="1" applyBorder="1" applyAlignment="1">
      <alignment/>
    </xf>
    <xf numFmtId="166" fontId="28" fillId="0" borderId="0" xfId="0" applyNumberFormat="1" applyFont="1" applyBorder="1" applyAlignment="1">
      <alignment/>
    </xf>
    <xf numFmtId="166" fontId="24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19" fillId="0" borderId="14" xfId="0" applyFont="1" applyBorder="1" applyAlignment="1">
      <alignment/>
    </xf>
    <xf numFmtId="164" fontId="19" fillId="0" borderId="46" xfId="0" applyFont="1" applyBorder="1" applyAlignment="1">
      <alignment/>
    </xf>
    <xf numFmtId="165" fontId="19" fillId="0" borderId="22" xfId="0" applyNumberFormat="1" applyFont="1" applyBorder="1" applyAlignment="1">
      <alignment/>
    </xf>
    <xf numFmtId="165" fontId="19" fillId="0" borderId="17" xfId="0" applyNumberFormat="1" applyFont="1" applyBorder="1" applyAlignment="1">
      <alignment/>
    </xf>
    <xf numFmtId="165" fontId="19" fillId="0" borderId="34" xfId="0" applyNumberFormat="1" applyFont="1" applyBorder="1" applyAlignment="1">
      <alignment/>
    </xf>
    <xf numFmtId="165" fontId="19" fillId="0" borderId="47" xfId="0" applyNumberFormat="1" applyFont="1" applyBorder="1" applyAlignment="1">
      <alignment/>
    </xf>
    <xf numFmtId="165" fontId="23" fillId="0" borderId="15" xfId="0" applyNumberFormat="1" applyFont="1" applyBorder="1" applyAlignment="1">
      <alignment/>
    </xf>
    <xf numFmtId="165" fontId="23" fillId="0" borderId="27" xfId="0" applyNumberFormat="1" applyFont="1" applyBorder="1" applyAlignment="1">
      <alignment/>
    </xf>
    <xf numFmtId="164" fontId="19" fillId="0" borderId="49" xfId="0" applyFont="1" applyBorder="1" applyAlignment="1">
      <alignment/>
    </xf>
    <xf numFmtId="165" fontId="19" fillId="0" borderId="49" xfId="0" applyNumberFormat="1" applyFont="1" applyBorder="1" applyAlignment="1">
      <alignment/>
    </xf>
    <xf numFmtId="165" fontId="19" fillId="0" borderId="30" xfId="0" applyNumberFormat="1" applyFont="1" applyBorder="1" applyAlignment="1">
      <alignment/>
    </xf>
    <xf numFmtId="165" fontId="19" fillId="0" borderId="36" xfId="0" applyNumberFormat="1" applyFont="1" applyBorder="1" applyAlignment="1">
      <alignment/>
    </xf>
    <xf numFmtId="165" fontId="19" fillId="0" borderId="27" xfId="0" applyNumberFormat="1" applyFont="1" applyBorder="1" applyAlignment="1">
      <alignment/>
    </xf>
    <xf numFmtId="165" fontId="23" fillId="24" borderId="15" xfId="0" applyNumberFormat="1" applyFont="1" applyFill="1" applyBorder="1" applyAlignment="1">
      <alignment/>
    </xf>
    <xf numFmtId="166" fontId="19" fillId="0" borderId="26" xfId="0" applyNumberFormat="1" applyFont="1" applyBorder="1" applyAlignment="1">
      <alignment/>
    </xf>
    <xf numFmtId="164" fontId="19" fillId="0" borderId="37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20" xfId="0" applyNumberFormat="1" applyFont="1" applyBorder="1" applyAlignment="1">
      <alignment/>
    </xf>
    <xf numFmtId="165" fontId="23" fillId="0" borderId="30" xfId="0" applyNumberFormat="1" applyFont="1" applyBorder="1" applyAlignment="1">
      <alignment/>
    </xf>
    <xf numFmtId="165" fontId="23" fillId="0" borderId="36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19" fillId="0" borderId="38" xfId="0" applyNumberFormat="1" applyFont="1" applyBorder="1" applyAlignment="1">
      <alignment/>
    </xf>
    <xf numFmtId="164" fontId="19" fillId="0" borderId="25" xfId="0" applyFont="1" applyBorder="1" applyAlignment="1">
      <alignment/>
    </xf>
    <xf numFmtId="165" fontId="19" fillId="24" borderId="36" xfId="0" applyNumberFormat="1" applyFont="1" applyFill="1" applyBorder="1" applyAlignment="1">
      <alignment/>
    </xf>
    <xf numFmtId="165" fontId="23" fillId="24" borderId="24" xfId="0" applyNumberFormat="1" applyFont="1" applyFill="1" applyBorder="1" applyAlignment="1">
      <alignment/>
    </xf>
    <xf numFmtId="165" fontId="23" fillId="0" borderId="25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165" fontId="19" fillId="0" borderId="46" xfId="0" applyNumberFormat="1" applyFont="1" applyBorder="1" applyAlignment="1">
      <alignment/>
    </xf>
    <xf numFmtId="165" fontId="19" fillId="0" borderId="19" xfId="0" applyNumberFormat="1" applyFont="1" applyBorder="1" applyAlignment="1">
      <alignment/>
    </xf>
    <xf numFmtId="164" fontId="23" fillId="0" borderId="27" xfId="0" applyFont="1" applyBorder="1" applyAlignment="1">
      <alignment/>
    </xf>
    <xf numFmtId="164" fontId="19" fillId="0" borderId="41" xfId="0" applyFont="1" applyBorder="1" applyAlignment="1">
      <alignment/>
    </xf>
    <xf numFmtId="165" fontId="19" fillId="24" borderId="29" xfId="0" applyNumberFormat="1" applyFont="1" applyFill="1" applyBorder="1" applyAlignment="1">
      <alignment/>
    </xf>
    <xf numFmtId="165" fontId="19" fillId="24" borderId="20" xfId="0" applyNumberFormat="1" applyFont="1" applyFill="1" applyBorder="1" applyAlignment="1">
      <alignment/>
    </xf>
    <xf numFmtId="165" fontId="19" fillId="24" borderId="34" xfId="0" applyNumberFormat="1" applyFont="1" applyFill="1" applyBorder="1" applyAlignment="1">
      <alignment/>
    </xf>
    <xf numFmtId="164" fontId="19" fillId="0" borderId="0" xfId="0" applyFont="1" applyBorder="1" applyAlignment="1">
      <alignment horizontal="center"/>
    </xf>
    <xf numFmtId="164" fontId="23" fillId="0" borderId="38" xfId="0" applyFont="1" applyBorder="1" applyAlignment="1">
      <alignment horizontal="center" wrapText="1"/>
    </xf>
    <xf numFmtId="165" fontId="19" fillId="0" borderId="29" xfId="0" applyNumberFormat="1" applyFont="1" applyFill="1" applyBorder="1" applyAlignment="1">
      <alignment/>
    </xf>
    <xf numFmtId="166" fontId="19" fillId="0" borderId="31" xfId="0" applyNumberFormat="1" applyFont="1" applyBorder="1" applyAlignment="1">
      <alignment/>
    </xf>
    <xf numFmtId="166" fontId="19" fillId="0" borderId="18" xfId="0" applyNumberFormat="1" applyFont="1" applyBorder="1" applyAlignment="1">
      <alignment/>
    </xf>
    <xf numFmtId="166" fontId="19" fillId="0" borderId="19" xfId="0" applyNumberFormat="1" applyFont="1" applyBorder="1" applyAlignment="1">
      <alignment/>
    </xf>
    <xf numFmtId="166" fontId="19" fillId="0" borderId="21" xfId="0" applyNumberFormat="1" applyFont="1" applyBorder="1" applyAlignment="1">
      <alignment/>
    </xf>
    <xf numFmtId="166" fontId="23" fillId="0" borderId="24" xfId="0" applyNumberFormat="1" applyFont="1" applyBorder="1" applyAlignment="1">
      <alignment/>
    </xf>
    <xf numFmtId="166" fontId="19" fillId="0" borderId="11" xfId="0" applyNumberFormat="1" applyFont="1" applyBorder="1" applyAlignment="1">
      <alignment/>
    </xf>
    <xf numFmtId="164" fontId="23" fillId="24" borderId="30" xfId="0" applyFont="1" applyFill="1" applyBorder="1" applyAlignment="1">
      <alignment wrapText="1"/>
    </xf>
    <xf numFmtId="165" fontId="23" fillId="24" borderId="29" xfId="0" applyNumberFormat="1" applyFont="1" applyFill="1" applyBorder="1" applyAlignment="1">
      <alignment/>
    </xf>
    <xf numFmtId="166" fontId="23" fillId="0" borderId="29" xfId="0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165" fontId="23" fillId="0" borderId="24" xfId="0" applyNumberFormat="1" applyFont="1" applyBorder="1" applyAlignment="1">
      <alignment/>
    </xf>
    <xf numFmtId="165" fontId="23" fillId="0" borderId="32" xfId="0" applyNumberFormat="1" applyFont="1" applyBorder="1" applyAlignment="1">
      <alignment/>
    </xf>
    <xf numFmtId="164" fontId="23" fillId="0" borderId="17" xfId="0" applyFont="1" applyBorder="1" applyAlignment="1">
      <alignment shrinkToFit="1"/>
    </xf>
    <xf numFmtId="165" fontId="19" fillId="0" borderId="18" xfId="0" applyNumberFormat="1" applyFont="1" applyBorder="1" applyAlignment="1">
      <alignment/>
    </xf>
    <xf numFmtId="165" fontId="19" fillId="0" borderId="32" xfId="0" applyNumberFormat="1" applyFont="1" applyBorder="1" applyAlignment="1">
      <alignment/>
    </xf>
    <xf numFmtId="164" fontId="23" fillId="0" borderId="16" xfId="0" applyFont="1" applyBorder="1" applyAlignment="1">
      <alignment/>
    </xf>
    <xf numFmtId="164" fontId="23" fillId="0" borderId="16" xfId="0" applyFont="1" applyBorder="1" applyAlignment="1">
      <alignment/>
    </xf>
    <xf numFmtId="165" fontId="23" fillId="24" borderId="11" xfId="0" applyNumberFormat="1" applyFont="1" applyFill="1" applyBorder="1" applyAlignment="1">
      <alignment/>
    </xf>
    <xf numFmtId="164" fontId="23" fillId="0" borderId="17" xfId="0" applyFont="1" applyBorder="1" applyAlignment="1">
      <alignment/>
    </xf>
    <xf numFmtId="165" fontId="19" fillId="24" borderId="16" xfId="0" applyNumberFormat="1" applyFont="1" applyFill="1" applyBorder="1" applyAlignment="1">
      <alignment/>
    </xf>
    <xf numFmtId="165" fontId="19" fillId="24" borderId="19" xfId="0" applyNumberFormat="1" applyFont="1" applyFill="1" applyBorder="1" applyAlignment="1">
      <alignment/>
    </xf>
    <xf numFmtId="165" fontId="19" fillId="24" borderId="16" xfId="0" applyNumberFormat="1" applyFont="1" applyFill="1" applyBorder="1" applyAlignment="1">
      <alignment/>
    </xf>
    <xf numFmtId="165" fontId="19" fillId="24" borderId="25" xfId="0" applyNumberFormat="1" applyFont="1" applyFill="1" applyBorder="1" applyAlignment="1">
      <alignment/>
    </xf>
    <xf numFmtId="165" fontId="19" fillId="0" borderId="15" xfId="0" applyNumberFormat="1" applyFont="1" applyBorder="1" applyAlignment="1">
      <alignment/>
    </xf>
    <xf numFmtId="165" fontId="23" fillId="24" borderId="29" xfId="0" applyNumberFormat="1" applyFont="1" applyFill="1" applyBorder="1" applyAlignment="1">
      <alignment/>
    </xf>
    <xf numFmtId="165" fontId="23" fillId="24" borderId="12" xfId="0" applyNumberFormat="1" applyFont="1" applyFill="1" applyBorder="1" applyAlignment="1">
      <alignment/>
    </xf>
    <xf numFmtId="165" fontId="23" fillId="24" borderId="26" xfId="0" applyNumberFormat="1" applyFont="1" applyFill="1" applyBorder="1" applyAlignment="1">
      <alignment/>
    </xf>
    <xf numFmtId="165" fontId="19" fillId="24" borderId="18" xfId="0" applyNumberFormat="1" applyFont="1" applyFill="1" applyBorder="1" applyAlignment="1">
      <alignment/>
    </xf>
    <xf numFmtId="165" fontId="19" fillId="0" borderId="31" xfId="0" applyNumberFormat="1" applyFont="1" applyBorder="1" applyAlignment="1">
      <alignment/>
    </xf>
    <xf numFmtId="166" fontId="19" fillId="0" borderId="25" xfId="0" applyNumberFormat="1" applyFont="1" applyBorder="1" applyAlignment="1">
      <alignment/>
    </xf>
    <xf numFmtId="165" fontId="23" fillId="24" borderId="25" xfId="0" applyNumberFormat="1" applyFont="1" applyFill="1" applyBorder="1" applyAlignment="1">
      <alignment/>
    </xf>
    <xf numFmtId="164" fontId="23" fillId="0" borderId="0" xfId="0" applyFont="1" applyBorder="1" applyAlignment="1">
      <alignment/>
    </xf>
    <xf numFmtId="165" fontId="23" fillId="0" borderId="12" xfId="0" applyNumberFormat="1" applyFont="1" applyBorder="1" applyAlignment="1">
      <alignment/>
    </xf>
    <xf numFmtId="164" fontId="19" fillId="0" borderId="17" xfId="0" applyFont="1" applyBorder="1" applyAlignment="1">
      <alignment/>
    </xf>
    <xf numFmtId="164" fontId="19" fillId="0" borderId="37" xfId="0" applyFont="1" applyBorder="1" applyAlignment="1">
      <alignment/>
    </xf>
    <xf numFmtId="165" fontId="19" fillId="0" borderId="35" xfId="0" applyNumberFormat="1" applyFont="1" applyBorder="1" applyAlignment="1">
      <alignment/>
    </xf>
    <xf numFmtId="166" fontId="23" fillId="0" borderId="25" xfId="0" applyNumberFormat="1" applyFont="1" applyBorder="1" applyAlignment="1">
      <alignment/>
    </xf>
    <xf numFmtId="166" fontId="23" fillId="0" borderId="15" xfId="0" applyNumberFormat="1" applyFont="1" applyBorder="1" applyAlignment="1">
      <alignment/>
    </xf>
    <xf numFmtId="165" fontId="19" fillId="0" borderId="50" xfId="0" applyNumberFormat="1" applyFont="1" applyBorder="1" applyAlignment="1">
      <alignment/>
    </xf>
    <xf numFmtId="165" fontId="19" fillId="24" borderId="32" xfId="0" applyNumberFormat="1" applyFont="1" applyFill="1" applyBorder="1" applyAlignment="1">
      <alignment/>
    </xf>
    <xf numFmtId="165" fontId="23" fillId="24" borderId="24" xfId="0" applyNumberFormat="1" applyFont="1" applyFill="1" applyBorder="1" applyAlignment="1">
      <alignment/>
    </xf>
    <xf numFmtId="164" fontId="23" fillId="0" borderId="14" xfId="0" applyFont="1" applyBorder="1" applyAlignment="1">
      <alignment/>
    </xf>
    <xf numFmtId="165" fontId="19" fillId="0" borderId="23" xfId="0" applyNumberFormat="1" applyFont="1" applyBorder="1" applyAlignment="1">
      <alignment/>
    </xf>
    <xf numFmtId="164" fontId="23" fillId="0" borderId="15" xfId="0" applyFont="1" applyBorder="1" applyAlignment="1">
      <alignment/>
    </xf>
    <xf numFmtId="165" fontId="19" fillId="0" borderId="37" xfId="0" applyNumberFormat="1" applyFont="1" applyBorder="1" applyAlignment="1">
      <alignment/>
    </xf>
    <xf numFmtId="166" fontId="19" fillId="0" borderId="51" xfId="0" applyNumberFormat="1" applyFont="1" applyBorder="1" applyAlignment="1">
      <alignment/>
    </xf>
    <xf numFmtId="165" fontId="19" fillId="24" borderId="27" xfId="0" applyNumberFormat="1" applyFont="1" applyFill="1" applyBorder="1" applyAlignment="1">
      <alignment/>
    </xf>
    <xf numFmtId="165" fontId="19" fillId="24" borderId="39" xfId="0" applyNumberFormat="1" applyFont="1" applyFill="1" applyBorder="1" applyAlignment="1">
      <alignment/>
    </xf>
    <xf numFmtId="165" fontId="19" fillId="24" borderId="17" xfId="0" applyNumberFormat="1" applyFont="1" applyFill="1" applyBorder="1" applyAlignment="1">
      <alignment/>
    </xf>
    <xf numFmtId="164" fontId="19" fillId="0" borderId="23" xfId="0" applyFont="1" applyBorder="1" applyAlignment="1">
      <alignment/>
    </xf>
    <xf numFmtId="166" fontId="19" fillId="0" borderId="34" xfId="0" applyNumberFormat="1" applyFont="1" applyBorder="1" applyAlignment="1">
      <alignment/>
    </xf>
    <xf numFmtId="164" fontId="19" fillId="0" borderId="18" xfId="0" applyFont="1" applyBorder="1" applyAlignment="1">
      <alignment/>
    </xf>
    <xf numFmtId="164" fontId="19" fillId="0" borderId="28" xfId="0" applyFont="1" applyBorder="1" applyAlignment="1">
      <alignment/>
    </xf>
    <xf numFmtId="165" fontId="19" fillId="24" borderId="50" xfId="0" applyNumberFormat="1" applyFont="1" applyFill="1" applyBorder="1" applyAlignment="1">
      <alignment/>
    </xf>
    <xf numFmtId="165" fontId="19" fillId="0" borderId="24" xfId="0" applyNumberFormat="1" applyFont="1" applyBorder="1" applyAlignment="1">
      <alignment/>
    </xf>
    <xf numFmtId="164" fontId="19" fillId="0" borderId="44" xfId="0" applyFont="1" applyBorder="1" applyAlignment="1">
      <alignment/>
    </xf>
    <xf numFmtId="165" fontId="23" fillId="0" borderId="31" xfId="0" applyNumberFormat="1" applyFont="1" applyBorder="1" applyAlignment="1">
      <alignment/>
    </xf>
    <xf numFmtId="166" fontId="38" fillId="0" borderId="16" xfId="0" applyNumberFormat="1" applyFont="1" applyBorder="1" applyAlignment="1">
      <alignment/>
    </xf>
    <xf numFmtId="166" fontId="38" fillId="0" borderId="11" xfId="0" applyNumberFormat="1" applyFont="1" applyBorder="1" applyAlignment="1">
      <alignment/>
    </xf>
    <xf numFmtId="166" fontId="19" fillId="0" borderId="12" xfId="0" applyNumberFormat="1" applyFont="1" applyBorder="1" applyAlignment="1">
      <alignment/>
    </xf>
    <xf numFmtId="165" fontId="19" fillId="24" borderId="12" xfId="0" applyNumberFormat="1" applyFont="1" applyFill="1" applyBorder="1" applyAlignment="1">
      <alignment/>
    </xf>
    <xf numFmtId="166" fontId="38" fillId="0" borderId="20" xfId="0" applyNumberFormat="1" applyFont="1" applyBorder="1" applyAlignment="1">
      <alignment/>
    </xf>
    <xf numFmtId="164" fontId="23" fillId="0" borderId="23" xfId="0" applyFont="1" applyBorder="1" applyAlignment="1">
      <alignment shrinkToFit="1"/>
    </xf>
    <xf numFmtId="164" fontId="19" fillId="0" borderId="19" xfId="0" applyFont="1" applyBorder="1" applyAlignment="1">
      <alignment/>
    </xf>
    <xf numFmtId="166" fontId="38" fillId="0" borderId="19" xfId="0" applyNumberFormat="1" applyFont="1" applyBorder="1" applyAlignment="1">
      <alignment/>
    </xf>
    <xf numFmtId="166" fontId="38" fillId="0" borderId="21" xfId="0" applyNumberFormat="1" applyFont="1" applyBorder="1" applyAlignment="1">
      <alignment/>
    </xf>
    <xf numFmtId="166" fontId="39" fillId="0" borderId="11" xfId="0" applyNumberFormat="1" applyFont="1" applyBorder="1" applyAlignment="1">
      <alignment/>
    </xf>
    <xf numFmtId="165" fontId="19" fillId="0" borderId="26" xfId="0" applyNumberFormat="1" applyFont="1" applyBorder="1" applyAlignment="1">
      <alignment/>
    </xf>
    <xf numFmtId="165" fontId="19" fillId="24" borderId="32" xfId="0" applyNumberFormat="1" applyFont="1" applyFill="1" applyBorder="1" applyAlignment="1">
      <alignment/>
    </xf>
    <xf numFmtId="165" fontId="19" fillId="0" borderId="16" xfId="0" applyNumberFormat="1" applyFont="1" applyBorder="1" applyAlignment="1">
      <alignment/>
    </xf>
    <xf numFmtId="165" fontId="19" fillId="24" borderId="19" xfId="0" applyNumberFormat="1" applyFont="1" applyFill="1" applyBorder="1" applyAlignment="1">
      <alignment/>
    </xf>
    <xf numFmtId="166" fontId="28" fillId="0" borderId="24" xfId="0" applyNumberFormat="1" applyFont="1" applyBorder="1" applyAlignment="1">
      <alignment/>
    </xf>
    <xf numFmtId="164" fontId="19" fillId="0" borderId="0" xfId="0" applyFont="1" applyFill="1" applyBorder="1" applyAlignment="1">
      <alignment/>
    </xf>
    <xf numFmtId="165" fontId="35" fillId="24" borderId="0" xfId="0" applyNumberFormat="1" applyFont="1" applyFill="1" applyBorder="1" applyAlignment="1">
      <alignment/>
    </xf>
    <xf numFmtId="164" fontId="34" fillId="0" borderId="0" xfId="0" applyFont="1" applyBorder="1" applyAlignment="1">
      <alignment horizontal="center"/>
    </xf>
    <xf numFmtId="165" fontId="0" fillId="24" borderId="0" xfId="0" applyNumberFormat="1" applyFont="1" applyFill="1" applyBorder="1" applyAlignment="1">
      <alignment/>
    </xf>
    <xf numFmtId="164" fontId="32" fillId="0" borderId="0" xfId="0" applyFont="1" applyBorder="1" applyAlignment="1">
      <alignment vertical="center" wrapText="1"/>
    </xf>
    <xf numFmtId="164" fontId="34" fillId="0" borderId="0" xfId="0" applyFont="1" applyBorder="1" applyAlignment="1">
      <alignment horizontal="center" wrapText="1"/>
    </xf>
    <xf numFmtId="164" fontId="34" fillId="24" borderId="0" xfId="0" applyFont="1" applyFill="1" applyBorder="1" applyAlignment="1">
      <alignment wrapText="1"/>
    </xf>
    <xf numFmtId="164" fontId="35" fillId="0" borderId="0" xfId="0" applyFont="1" applyBorder="1" applyAlignment="1">
      <alignment/>
    </xf>
    <xf numFmtId="164" fontId="0" fillId="24" borderId="0" xfId="0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vertical="center" wrapText="1"/>
    </xf>
    <xf numFmtId="164" fontId="35" fillId="0" borderId="0" xfId="0" applyFont="1" applyBorder="1" applyAlignment="1">
      <alignment horizontal="right"/>
    </xf>
    <xf numFmtId="164" fontId="35" fillId="0" borderId="0" xfId="0" applyFont="1" applyAlignment="1">
      <alignment horizontal="right"/>
    </xf>
    <xf numFmtId="164" fontId="0" fillId="0" borderId="10" xfId="0" applyFont="1" applyBorder="1" applyAlignment="1">
      <alignment horizontal="right"/>
    </xf>
    <xf numFmtId="164" fontId="34" fillId="0" borderId="25" xfId="0" applyFont="1" applyBorder="1" applyAlignment="1">
      <alignment vertical="center" wrapText="1"/>
    </xf>
    <xf numFmtId="164" fontId="34" fillId="0" borderId="15" xfId="0" applyFont="1" applyBorder="1" applyAlignment="1">
      <alignment horizontal="center" wrapText="1"/>
    </xf>
    <xf numFmtId="164" fontId="34" fillId="0" borderId="11" xfId="0" applyFont="1" applyBorder="1" applyAlignment="1">
      <alignment horizontal="center" wrapText="1"/>
    </xf>
    <xf numFmtId="164" fontId="34" fillId="0" borderId="38" xfId="0" applyFont="1" applyBorder="1" applyAlignment="1">
      <alignment horizontal="center" vertical="center" wrapText="1"/>
    </xf>
    <xf numFmtId="164" fontId="40" fillId="0" borderId="25" xfId="0" applyFont="1" applyBorder="1" applyAlignment="1">
      <alignment vertical="center" wrapText="1"/>
    </xf>
    <xf numFmtId="164" fontId="34" fillId="0" borderId="30" xfId="0" applyFont="1" applyBorder="1" applyAlignment="1">
      <alignment horizontal="center" wrapText="1"/>
    </xf>
    <xf numFmtId="164" fontId="34" fillId="0" borderId="29" xfId="0" applyFont="1" applyBorder="1" applyAlignment="1">
      <alignment horizont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29" xfId="0" applyFont="1" applyBorder="1" applyAlignment="1">
      <alignment horizontal="center" vertical="center" wrapText="1"/>
    </xf>
    <xf numFmtId="164" fontId="35" fillId="0" borderId="11" xfId="0" applyFont="1" applyBorder="1" applyAlignment="1">
      <alignment/>
    </xf>
    <xf numFmtId="165" fontId="35" fillId="0" borderId="15" xfId="0" applyNumberFormat="1" applyFont="1" applyBorder="1" applyAlignment="1">
      <alignment horizontal="right"/>
    </xf>
    <xf numFmtId="165" fontId="35" fillId="0" borderId="11" xfId="0" applyNumberFormat="1" applyFont="1" applyBorder="1" applyAlignment="1">
      <alignment horizontal="right"/>
    </xf>
    <xf numFmtId="165" fontId="35" fillId="0" borderId="38" xfId="0" applyNumberFormat="1" applyFont="1" applyBorder="1" applyAlignment="1">
      <alignment horizontal="right"/>
    </xf>
    <xf numFmtId="166" fontId="35" fillId="0" borderId="11" xfId="0" applyNumberFormat="1" applyFont="1" applyBorder="1" applyAlignment="1">
      <alignment horizontal="right"/>
    </xf>
    <xf numFmtId="164" fontId="35" fillId="0" borderId="38" xfId="0" applyFont="1" applyBorder="1" applyAlignment="1">
      <alignment/>
    </xf>
    <xf numFmtId="165" fontId="0" fillId="0" borderId="22" xfId="0" applyNumberFormat="1" applyBorder="1" applyAlignment="1">
      <alignment horizontal="right"/>
    </xf>
    <xf numFmtId="166" fontId="35" fillId="0" borderId="26" xfId="0" applyNumberFormat="1" applyFon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6" fontId="0" fillId="0" borderId="16" xfId="0" applyNumberFormat="1" applyFont="1" applyBorder="1" applyAlignment="1">
      <alignment horizontal="right"/>
    </xf>
    <xf numFmtId="166" fontId="35" fillId="0" borderId="12" xfId="0" applyNumberFormat="1" applyFont="1" applyBorder="1" applyAlignment="1">
      <alignment horizontal="right"/>
    </xf>
    <xf numFmtId="164" fontId="0" fillId="0" borderId="39" xfId="0" applyBorder="1" applyAlignment="1">
      <alignment/>
    </xf>
    <xf numFmtId="166" fontId="0" fillId="0" borderId="13" xfId="0" applyNumberFormat="1" applyFont="1" applyBorder="1" applyAlignment="1">
      <alignment horizontal="right"/>
    </xf>
    <xf numFmtId="165" fontId="35" fillId="0" borderId="27" xfId="0" applyNumberFormat="1" applyFont="1" applyBorder="1" applyAlignment="1">
      <alignment horizontal="right"/>
    </xf>
    <xf numFmtId="165" fontId="35" fillId="0" borderId="26" xfId="0" applyNumberFormat="1" applyFont="1" applyBorder="1" applyAlignment="1">
      <alignment horizontal="right"/>
    </xf>
    <xf numFmtId="165" fontId="35" fillId="0" borderId="36" xfId="0" applyNumberFormat="1" applyFont="1" applyBorder="1" applyAlignment="1">
      <alignment horizontal="right"/>
    </xf>
    <xf numFmtId="165" fontId="35" fillId="0" borderId="10" xfId="0" applyNumberFormat="1" applyFont="1" applyBorder="1" applyAlignment="1">
      <alignment horizontal="right"/>
    </xf>
    <xf numFmtId="165" fontId="35" fillId="0" borderId="25" xfId="0" applyNumberFormat="1" applyFont="1" applyBorder="1" applyAlignment="1">
      <alignment horizontal="right"/>
    </xf>
    <xf numFmtId="166" fontId="35" fillId="0" borderId="25" xfId="0" applyNumberFormat="1" applyFont="1" applyBorder="1" applyAlignment="1">
      <alignment horizontal="right"/>
    </xf>
    <xf numFmtId="164" fontId="40" fillId="0" borderId="25" xfId="0" applyFont="1" applyBorder="1" applyAlignment="1">
      <alignment horizontal="left" vertical="center" wrapText="1"/>
    </xf>
    <xf numFmtId="164" fontId="34" fillId="0" borderId="37" xfId="0" applyFont="1" applyBorder="1" applyAlignment="1">
      <alignment horizontal="center" wrapText="1"/>
    </xf>
    <xf numFmtId="164" fontId="34" fillId="0" borderId="25" xfId="0" applyFont="1" applyBorder="1" applyAlignment="1">
      <alignment horizontal="center" wrapText="1"/>
    </xf>
    <xf numFmtId="165" fontId="0" fillId="0" borderId="33" xfId="0" applyNumberFormat="1" applyBorder="1" applyAlignment="1">
      <alignment horizontal="right"/>
    </xf>
    <xf numFmtId="165" fontId="0" fillId="0" borderId="39" xfId="0" applyNumberFormat="1" applyBorder="1" applyAlignment="1">
      <alignment horizontal="right"/>
    </xf>
    <xf numFmtId="164" fontId="0" fillId="0" borderId="34" xfId="0" applyBorder="1" applyAlignment="1">
      <alignment/>
    </xf>
    <xf numFmtId="165" fontId="0" fillId="0" borderId="12" xfId="0" applyNumberFormat="1" applyFont="1" applyBorder="1" applyAlignment="1">
      <alignment horizontal="right"/>
    </xf>
    <xf numFmtId="164" fontId="34" fillId="0" borderId="37" xfId="0" applyFont="1" applyBorder="1" applyAlignment="1">
      <alignment/>
    </xf>
    <xf numFmtId="165" fontId="0" fillId="0" borderId="25" xfId="0" applyNumberFormat="1" applyBorder="1" applyAlignment="1">
      <alignment horizontal="right"/>
    </xf>
    <xf numFmtId="166" fontId="35" fillId="0" borderId="2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165" fontId="0" fillId="0" borderId="25" xfId="0" applyNumberFormat="1" applyFont="1" applyBorder="1" applyAlignment="1">
      <alignment horizontal="right"/>
    </xf>
    <xf numFmtId="164" fontId="0" fillId="0" borderId="47" xfId="0" applyBorder="1" applyAlignment="1">
      <alignment/>
    </xf>
    <xf numFmtId="166" fontId="0" fillId="0" borderId="25" xfId="0" applyNumberFormat="1" applyFont="1" applyBorder="1" applyAlignment="1">
      <alignment horizontal="right"/>
    </xf>
    <xf numFmtId="165" fontId="35" fillId="0" borderId="0" xfId="0" applyNumberFormat="1" applyFont="1" applyBorder="1" applyAlignment="1">
      <alignment horizontal="right"/>
    </xf>
    <xf numFmtId="164" fontId="32" fillId="0" borderId="0" xfId="0" applyFont="1" applyBorder="1" applyAlignment="1">
      <alignment horizontal="center" vertical="center"/>
    </xf>
    <xf numFmtId="164" fontId="34" fillId="0" borderId="11" xfId="0" applyFont="1" applyBorder="1" applyAlignment="1">
      <alignment vertical="center"/>
    </xf>
    <xf numFmtId="164" fontId="34" fillId="0" borderId="15" xfId="0" applyFont="1" applyBorder="1" applyAlignment="1">
      <alignment horizontal="center" vertical="center" wrapText="1"/>
    </xf>
    <xf numFmtId="164" fontId="34" fillId="0" borderId="24" xfId="0" applyFont="1" applyBorder="1" applyAlignment="1">
      <alignment horizontal="center" vertical="center" wrapText="1"/>
    </xf>
    <xf numFmtId="164" fontId="40" fillId="0" borderId="11" xfId="0" applyFont="1" applyBorder="1" applyAlignment="1">
      <alignment horizontal="left" vertical="center"/>
    </xf>
    <xf numFmtId="166" fontId="35" fillId="0" borderId="26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6" fontId="35" fillId="0" borderId="25" xfId="0" applyNumberFormat="1" applyFont="1" applyBorder="1" applyAlignment="1">
      <alignment/>
    </xf>
    <xf numFmtId="165" fontId="35" fillId="0" borderId="27" xfId="0" applyNumberFormat="1" applyFont="1" applyBorder="1" applyAlignment="1">
      <alignment/>
    </xf>
    <xf numFmtId="165" fontId="35" fillId="0" borderId="26" xfId="0" applyNumberFormat="1" applyFont="1" applyBorder="1" applyAlignment="1">
      <alignment/>
    </xf>
    <xf numFmtId="165" fontId="35" fillId="0" borderId="10" xfId="0" applyNumberFormat="1" applyFont="1" applyBorder="1" applyAlignment="1">
      <alignment/>
    </xf>
    <xf numFmtId="165" fontId="35" fillId="0" borderId="25" xfId="0" applyNumberFormat="1" applyFont="1" applyBorder="1" applyAlignment="1">
      <alignment/>
    </xf>
    <xf numFmtId="166" fontId="35" fillId="0" borderId="29" xfId="0" applyNumberFormat="1" applyFont="1" applyBorder="1" applyAlignment="1">
      <alignment/>
    </xf>
    <xf numFmtId="165" fontId="34" fillId="0" borderId="37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41" fillId="0" borderId="22" xfId="0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29" xfId="0" applyNumberFormat="1" applyFont="1" applyBorder="1" applyAlignment="1">
      <alignment/>
    </xf>
    <xf numFmtId="164" fontId="0" fillId="0" borderId="23" xfId="0" applyFont="1" applyBorder="1" applyAlignment="1">
      <alignment/>
    </xf>
    <xf numFmtId="165" fontId="0" fillId="0" borderId="21" xfId="0" applyNumberFormat="1" applyBorder="1" applyAlignment="1">
      <alignment/>
    </xf>
    <xf numFmtId="164" fontId="41" fillId="0" borderId="23" xfId="0" applyFont="1" applyBorder="1" applyAlignment="1">
      <alignment/>
    </xf>
    <xf numFmtId="164" fontId="0" fillId="0" borderId="52" xfId="0" applyFont="1" applyBorder="1" applyAlignment="1">
      <alignment/>
    </xf>
    <xf numFmtId="165" fontId="0" fillId="0" borderId="53" xfId="0" applyNumberFormat="1" applyBorder="1" applyAlignment="1">
      <alignment/>
    </xf>
    <xf numFmtId="164" fontId="35" fillId="0" borderId="15" xfId="0" applyFont="1" applyBorder="1" applyAlignment="1">
      <alignment/>
    </xf>
    <xf numFmtId="164" fontId="0" fillId="0" borderId="14" xfId="0" applyFont="1" applyBorder="1" applyAlignment="1">
      <alignment/>
    </xf>
    <xf numFmtId="166" fontId="35" fillId="0" borderId="28" xfId="0" applyNumberFormat="1" applyFont="1" applyBorder="1" applyAlignment="1">
      <alignment/>
    </xf>
    <xf numFmtId="166" fontId="0" fillId="0" borderId="31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4" fontId="42" fillId="0" borderId="22" xfId="0" applyFont="1" applyBorder="1" applyAlignment="1">
      <alignment/>
    </xf>
    <xf numFmtId="164" fontId="0" fillId="0" borderId="25" xfId="0" applyFont="1" applyBorder="1" applyAlignment="1">
      <alignment/>
    </xf>
    <xf numFmtId="166" fontId="0" fillId="0" borderId="35" xfId="0" applyNumberFormat="1" applyFont="1" applyBorder="1" applyAlignment="1">
      <alignment/>
    </xf>
    <xf numFmtId="164" fontId="40" fillId="0" borderId="11" xfId="0" applyFont="1" applyBorder="1" applyAlignment="1">
      <alignment vertical="center"/>
    </xf>
    <xf numFmtId="165" fontId="34" fillId="0" borderId="25" xfId="0" applyNumberFormat="1" applyFont="1" applyBorder="1" applyAlignment="1">
      <alignment horizontal="center" vertical="center" wrapText="1"/>
    </xf>
    <xf numFmtId="165" fontId="34" fillId="0" borderId="10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/>
    </xf>
    <xf numFmtId="164" fontId="41" fillId="0" borderId="13" xfId="0" applyFont="1" applyBorder="1" applyAlignment="1">
      <alignment/>
    </xf>
    <xf numFmtId="164" fontId="41" fillId="0" borderId="20" xfId="0" applyFont="1" applyBorder="1" applyAlignment="1">
      <alignment/>
    </xf>
    <xf numFmtId="165" fontId="0" fillId="0" borderId="16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34" fillId="0" borderId="26" xfId="0" applyFont="1" applyBorder="1" applyAlignment="1">
      <alignment vertical="center"/>
    </xf>
    <xf numFmtId="164" fontId="34" fillId="0" borderId="27" xfId="0" applyFont="1" applyBorder="1" applyAlignment="1">
      <alignment horizontal="center" vertical="center" wrapText="1"/>
    </xf>
    <xf numFmtId="164" fontId="34" fillId="0" borderId="26" xfId="0" applyFont="1" applyBorder="1" applyAlignment="1">
      <alignment horizontal="center" vertical="center" wrapText="1"/>
    </xf>
    <xf numFmtId="164" fontId="34" fillId="0" borderId="32" xfId="0" applyFont="1" applyBorder="1" applyAlignment="1">
      <alignment horizontal="center" vertical="center" wrapText="1"/>
    </xf>
    <xf numFmtId="164" fontId="0" fillId="0" borderId="54" xfId="0" applyFont="1" applyBorder="1" applyAlignment="1">
      <alignment/>
    </xf>
    <xf numFmtId="166" fontId="0" fillId="0" borderId="34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6" fontId="35" fillId="0" borderId="31" xfId="0" applyNumberFormat="1" applyFont="1" applyBorder="1" applyAlignment="1">
      <alignment/>
    </xf>
    <xf numFmtId="164" fontId="43" fillId="0" borderId="0" xfId="0" applyFont="1" applyAlignment="1">
      <alignment horizontal="right"/>
    </xf>
    <xf numFmtId="164" fontId="32" fillId="0" borderId="43" xfId="0" applyFont="1" applyBorder="1" applyAlignment="1">
      <alignment horizontal="center"/>
    </xf>
    <xf numFmtId="164" fontId="34" fillId="0" borderId="55" xfId="0" applyFont="1" applyBorder="1" applyAlignment="1">
      <alignment horizontal="center" wrapText="1"/>
    </xf>
    <xf numFmtId="164" fontId="35" fillId="0" borderId="17" xfId="0" applyFont="1" applyBorder="1" applyAlignment="1">
      <alignment wrapText="1"/>
    </xf>
    <xf numFmtId="165" fontId="0" fillId="0" borderId="56" xfId="0" applyNumberFormat="1" applyBorder="1" applyAlignment="1">
      <alignment/>
    </xf>
    <xf numFmtId="165" fontId="0" fillId="0" borderId="57" xfId="0" applyNumberFormat="1" applyBorder="1" applyAlignment="1">
      <alignment/>
    </xf>
    <xf numFmtId="166" fontId="0" fillId="0" borderId="12" xfId="0" applyNumberFormat="1" applyBorder="1" applyAlignment="1">
      <alignment/>
    </xf>
    <xf numFmtId="165" fontId="0" fillId="0" borderId="51" xfId="0" applyNumberFormat="1" applyBorder="1" applyAlignment="1">
      <alignment/>
    </xf>
    <xf numFmtId="165" fontId="0" fillId="0" borderId="52" xfId="0" applyNumberFormat="1" applyBorder="1" applyAlignment="1">
      <alignment/>
    </xf>
    <xf numFmtId="164" fontId="35" fillId="0" borderId="15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164" fontId="0" fillId="0" borderId="44" xfId="0" applyBorder="1" applyAlignment="1">
      <alignment/>
    </xf>
    <xf numFmtId="165" fontId="0" fillId="0" borderId="59" xfId="0" applyNumberFormat="1" applyBorder="1" applyAlignment="1">
      <alignment/>
    </xf>
    <xf numFmtId="165" fontId="0" fillId="0" borderId="60" xfId="0" applyNumberFormat="1" applyBorder="1" applyAlignment="1">
      <alignment/>
    </xf>
    <xf numFmtId="164" fontId="0" fillId="0" borderId="17" xfId="0" applyFont="1" applyBorder="1" applyAlignment="1">
      <alignment wrapText="1"/>
    </xf>
    <xf numFmtId="165" fontId="0" fillId="0" borderId="56" xfId="0" applyNumberFormat="1" applyFont="1" applyBorder="1" applyAlignment="1">
      <alignment/>
    </xf>
    <xf numFmtId="165" fontId="0" fillId="0" borderId="57" xfId="0" applyNumberFormat="1" applyFont="1" applyBorder="1" applyAlignment="1">
      <alignment/>
    </xf>
    <xf numFmtId="164" fontId="41" fillId="0" borderId="17" xfId="0" applyFont="1" applyBorder="1" applyAlignment="1">
      <alignment/>
    </xf>
    <xf numFmtId="164" fontId="35" fillId="0" borderId="22" xfId="0" applyFont="1" applyBorder="1" applyAlignment="1">
      <alignment wrapText="1"/>
    </xf>
    <xf numFmtId="165" fontId="0" fillId="0" borderId="61" xfId="0" applyNumberFormat="1" applyBorder="1" applyAlignment="1">
      <alignment/>
    </xf>
    <xf numFmtId="165" fontId="0" fillId="0" borderId="62" xfId="0" applyNumberFormat="1" applyBorder="1" applyAlignment="1">
      <alignment/>
    </xf>
    <xf numFmtId="166" fontId="0" fillId="0" borderId="29" xfId="0" applyNumberFormat="1" applyBorder="1" applyAlignment="1">
      <alignment/>
    </xf>
    <xf numFmtId="165" fontId="35" fillId="0" borderId="63" xfId="0" applyNumberFormat="1" applyFont="1" applyBorder="1" applyAlignment="1">
      <alignment/>
    </xf>
    <xf numFmtId="164" fontId="44" fillId="0" borderId="41" xfId="0" applyFont="1" applyBorder="1" applyAlignment="1">
      <alignment/>
    </xf>
    <xf numFmtId="164" fontId="0" fillId="0" borderId="56" xfId="0" applyBorder="1" applyAlignment="1">
      <alignment/>
    </xf>
    <xf numFmtId="164" fontId="0" fillId="0" borderId="64" xfId="0" applyBorder="1" applyAlignment="1">
      <alignment/>
    </xf>
    <xf numFmtId="164" fontId="0" fillId="0" borderId="42" xfId="0" applyFont="1" applyBorder="1" applyAlignment="1">
      <alignment/>
    </xf>
    <xf numFmtId="164" fontId="0" fillId="0" borderId="51" xfId="0" applyBorder="1" applyAlignment="1">
      <alignment/>
    </xf>
    <xf numFmtId="166" fontId="0" fillId="0" borderId="65" xfId="0" applyNumberFormat="1" applyBorder="1" applyAlignment="1">
      <alignment/>
    </xf>
    <xf numFmtId="164" fontId="35" fillId="0" borderId="63" xfId="0" applyFont="1" applyBorder="1" applyAlignment="1">
      <alignment/>
    </xf>
    <xf numFmtId="164" fontId="35" fillId="0" borderId="58" xfId="0" applyFont="1" applyBorder="1" applyAlignment="1">
      <alignment/>
    </xf>
    <xf numFmtId="166" fontId="35" fillId="0" borderId="66" xfId="0" applyNumberFormat="1" applyFont="1" applyBorder="1" applyAlignment="1">
      <alignment/>
    </xf>
    <xf numFmtId="164" fontId="0" fillId="0" borderId="59" xfId="0" applyBorder="1" applyAlignment="1">
      <alignment/>
    </xf>
    <xf numFmtId="164" fontId="0" fillId="0" borderId="67" xfId="0" applyBorder="1" applyAlignment="1">
      <alignment/>
    </xf>
    <xf numFmtId="164" fontId="0" fillId="0" borderId="45" xfId="0" applyFont="1" applyBorder="1" applyAlignment="1">
      <alignment/>
    </xf>
    <xf numFmtId="164" fontId="0" fillId="0" borderId="61" xfId="0" applyBorder="1" applyAlignment="1">
      <alignment/>
    </xf>
    <xf numFmtId="166" fontId="0" fillId="0" borderId="68" xfId="0" applyNumberFormat="1" applyBorder="1" applyAlignment="1">
      <alignment/>
    </xf>
    <xf numFmtId="165" fontId="35" fillId="0" borderId="69" xfId="0" applyNumberFormat="1" applyFont="1" applyBorder="1" applyAlignment="1">
      <alignment/>
    </xf>
    <xf numFmtId="164" fontId="0" fillId="0" borderId="68" xfId="0" applyBorder="1" applyAlignment="1">
      <alignment/>
    </xf>
    <xf numFmtId="164" fontId="0" fillId="0" borderId="42" xfId="0" applyBorder="1" applyAlignment="1">
      <alignment/>
    </xf>
    <xf numFmtId="164" fontId="0" fillId="0" borderId="65" xfId="0" applyBorder="1" applyAlignment="1">
      <alignment/>
    </xf>
    <xf numFmtId="164" fontId="45" fillId="0" borderId="0" xfId="0" applyFont="1" applyAlignment="1">
      <alignment horizontal="right"/>
    </xf>
    <xf numFmtId="164" fontId="46" fillId="0" borderId="0" xfId="0" applyFont="1" applyBorder="1" applyAlignment="1">
      <alignment horizontal="center"/>
    </xf>
    <xf numFmtId="164" fontId="47" fillId="0" borderId="15" xfId="0" applyFont="1" applyBorder="1" applyAlignment="1">
      <alignment vertical="center"/>
    </xf>
    <xf numFmtId="164" fontId="24" fillId="0" borderId="11" xfId="0" applyFont="1" applyBorder="1" applyAlignment="1">
      <alignment horizontal="center" vertical="center" wrapText="1"/>
    </xf>
    <xf numFmtId="164" fontId="24" fillId="0" borderId="35" xfId="0" applyFont="1" applyBorder="1" applyAlignment="1">
      <alignment horizontal="center" vertical="center" wrapText="1"/>
    </xf>
    <xf numFmtId="164" fontId="24" fillId="24" borderId="15" xfId="0" applyFont="1" applyFill="1" applyBorder="1" applyAlignment="1">
      <alignment wrapText="1"/>
    </xf>
    <xf numFmtId="166" fontId="23" fillId="24" borderId="24" xfId="0" applyNumberFormat="1" applyFont="1" applyFill="1" applyBorder="1" applyAlignment="1">
      <alignment/>
    </xf>
    <xf numFmtId="165" fontId="46" fillId="24" borderId="0" xfId="0" applyNumberFormat="1" applyFont="1" applyFill="1" applyBorder="1" applyAlignment="1">
      <alignment/>
    </xf>
    <xf numFmtId="164" fontId="26" fillId="0" borderId="15" xfId="0" applyFont="1" applyBorder="1" applyAlignment="1">
      <alignment wrapText="1"/>
    </xf>
    <xf numFmtId="166" fontId="19" fillId="24" borderId="32" xfId="0" applyNumberFormat="1" applyFont="1" applyFill="1" applyBorder="1" applyAlignment="1">
      <alignment/>
    </xf>
    <xf numFmtId="165" fontId="48" fillId="0" borderId="0" xfId="0" applyNumberFormat="1" applyFont="1" applyBorder="1" applyAlignment="1">
      <alignment/>
    </xf>
    <xf numFmtId="167" fontId="26" fillId="0" borderId="27" xfId="0" applyNumberFormat="1" applyFont="1" applyBorder="1" applyAlignment="1">
      <alignment wrapText="1"/>
    </xf>
    <xf numFmtId="165" fontId="19" fillId="24" borderId="11" xfId="0" applyNumberFormat="1" applyFont="1" applyFill="1" applyBorder="1" applyAlignment="1">
      <alignment/>
    </xf>
    <xf numFmtId="166" fontId="19" fillId="24" borderId="11" xfId="0" applyNumberFormat="1" applyFont="1" applyFill="1" applyBorder="1" applyAlignment="1">
      <alignment/>
    </xf>
    <xf numFmtId="165" fontId="48" fillId="24" borderId="0" xfId="0" applyNumberFormat="1" applyFont="1" applyFill="1" applyBorder="1" applyAlignment="1">
      <alignment/>
    </xf>
    <xf numFmtId="167" fontId="26" fillId="0" borderId="14" xfId="0" applyNumberFormat="1" applyFont="1" applyBorder="1" applyAlignment="1">
      <alignment wrapText="1"/>
    </xf>
    <xf numFmtId="166" fontId="19" fillId="24" borderId="13" xfId="0" applyNumberFormat="1" applyFont="1" applyFill="1" applyBorder="1" applyAlignment="1">
      <alignment/>
    </xf>
    <xf numFmtId="165" fontId="48" fillId="0" borderId="0" xfId="0" applyNumberFormat="1" applyFont="1" applyBorder="1" applyAlignment="1">
      <alignment/>
    </xf>
    <xf numFmtId="167" fontId="26" fillId="0" borderId="17" xfId="0" applyNumberFormat="1" applyFont="1" applyBorder="1" applyAlignment="1">
      <alignment wrapText="1"/>
    </xf>
    <xf numFmtId="166" fontId="19" fillId="24" borderId="31" xfId="0" applyNumberFormat="1" applyFont="1" applyFill="1" applyBorder="1" applyAlignment="1">
      <alignment/>
    </xf>
    <xf numFmtId="166" fontId="19" fillId="24" borderId="16" xfId="0" applyNumberFormat="1" applyFont="1" applyFill="1" applyBorder="1" applyAlignment="1">
      <alignment/>
    </xf>
    <xf numFmtId="167" fontId="26" fillId="0" borderId="23" xfId="0" applyNumberFormat="1" applyFont="1" applyBorder="1" applyAlignment="1">
      <alignment wrapText="1"/>
    </xf>
    <xf numFmtId="166" fontId="19" fillId="24" borderId="35" xfId="0" applyNumberFormat="1" applyFont="1" applyFill="1" applyBorder="1" applyAlignment="1">
      <alignment/>
    </xf>
    <xf numFmtId="164" fontId="24" fillId="24" borderId="15" xfId="0" applyFont="1" applyFill="1" applyBorder="1" applyAlignment="1">
      <alignment vertical="center" wrapText="1"/>
    </xf>
    <xf numFmtId="165" fontId="23" fillId="0" borderId="11" xfId="0" applyNumberFormat="1" applyFont="1" applyBorder="1" applyAlignment="1">
      <alignment/>
    </xf>
    <xf numFmtId="165" fontId="46" fillId="24" borderId="0" xfId="0" applyNumberFormat="1" applyFont="1" applyFill="1" applyBorder="1" applyAlignment="1">
      <alignment/>
    </xf>
    <xf numFmtId="165" fontId="48" fillId="0" borderId="11" xfId="0" applyNumberFormat="1" applyFont="1" applyBorder="1" applyAlignment="1">
      <alignment/>
    </xf>
    <xf numFmtId="164" fontId="26" fillId="0" borderId="14" xfId="0" applyFont="1" applyBorder="1" applyAlignment="1">
      <alignment wrapText="1"/>
    </xf>
    <xf numFmtId="164" fontId="26" fillId="0" borderId="23" xfId="0" applyFont="1" applyBorder="1" applyAlignment="1">
      <alignment wrapText="1"/>
    </xf>
    <xf numFmtId="164" fontId="26" fillId="0" borderId="17" xfId="0" applyFont="1" applyBorder="1" applyAlignment="1">
      <alignment wrapText="1"/>
    </xf>
    <xf numFmtId="164" fontId="26" fillId="0" borderId="14" xfId="0" applyFont="1" applyFill="1" applyBorder="1" applyAlignment="1">
      <alignment wrapText="1"/>
    </xf>
    <xf numFmtId="164" fontId="26" fillId="0" borderId="22" xfId="0" applyFont="1" applyBorder="1" applyAlignment="1">
      <alignment wrapText="1"/>
    </xf>
    <xf numFmtId="164" fontId="26" fillId="0" borderId="37" xfId="0" applyFont="1" applyBorder="1" applyAlignment="1">
      <alignment wrapText="1"/>
    </xf>
    <xf numFmtId="166" fontId="23" fillId="24" borderId="32" xfId="0" applyNumberFormat="1" applyFont="1" applyFill="1" applyBorder="1" applyAlignment="1">
      <alignment/>
    </xf>
    <xf numFmtId="166" fontId="19" fillId="24" borderId="19" xfId="0" applyNumberFormat="1" applyFont="1" applyFill="1" applyBorder="1" applyAlignment="1">
      <alignment/>
    </xf>
    <xf numFmtId="164" fontId="26" fillId="0" borderId="30" xfId="0" applyFont="1" applyBorder="1" applyAlignment="1">
      <alignment wrapText="1"/>
    </xf>
    <xf numFmtId="165" fontId="48" fillId="0" borderId="25" xfId="0" applyNumberFormat="1" applyFont="1" applyBorder="1" applyAlignment="1">
      <alignment/>
    </xf>
    <xf numFmtId="164" fontId="19" fillId="0" borderId="25" xfId="0" applyFont="1" applyBorder="1" applyAlignment="1">
      <alignment/>
    </xf>
    <xf numFmtId="166" fontId="46" fillId="24" borderId="35" xfId="0" applyNumberFormat="1" applyFont="1" applyFill="1" applyBorder="1" applyAlignment="1">
      <alignment/>
    </xf>
    <xf numFmtId="165" fontId="46" fillId="24" borderId="11" xfId="0" applyNumberFormat="1" applyFont="1" applyFill="1" applyBorder="1" applyAlignment="1">
      <alignment/>
    </xf>
    <xf numFmtId="164" fontId="24" fillId="24" borderId="30" xfId="0" applyFont="1" applyFill="1" applyBorder="1" applyAlignment="1">
      <alignment wrapText="1"/>
    </xf>
    <xf numFmtId="165" fontId="46" fillId="24" borderId="29" xfId="0" applyNumberFormat="1" applyFont="1" applyFill="1" applyBorder="1" applyAlignment="1">
      <alignment/>
    </xf>
    <xf numFmtId="164" fontId="23" fillId="24" borderId="29" xfId="0" applyFont="1" applyFill="1" applyBorder="1" applyAlignment="1">
      <alignment/>
    </xf>
    <xf numFmtId="165" fontId="48" fillId="0" borderId="16" xfId="0" applyNumberFormat="1" applyFont="1" applyBorder="1" applyAlignment="1">
      <alignment/>
    </xf>
    <xf numFmtId="165" fontId="48" fillId="0" borderId="13" xfId="0" applyNumberFormat="1" applyFont="1" applyBorder="1" applyAlignment="1">
      <alignment/>
    </xf>
    <xf numFmtId="164" fontId="19" fillId="0" borderId="47" xfId="0" applyFont="1" applyBorder="1" applyAlignment="1">
      <alignment/>
    </xf>
    <xf numFmtId="164" fontId="19" fillId="0" borderId="20" xfId="0" applyFont="1" applyBorder="1" applyAlignment="1">
      <alignment/>
    </xf>
    <xf numFmtId="165" fontId="48" fillId="0" borderId="12" xfId="0" applyNumberFormat="1" applyFont="1" applyBorder="1" applyAlignment="1">
      <alignment/>
    </xf>
    <xf numFmtId="164" fontId="19" fillId="0" borderId="33" xfId="0" applyFont="1" applyBorder="1" applyAlignment="1">
      <alignment/>
    </xf>
    <xf numFmtId="164" fontId="19" fillId="0" borderId="13" xfId="0" applyFont="1" applyBorder="1" applyAlignment="1">
      <alignment/>
    </xf>
    <xf numFmtId="164" fontId="26" fillId="0" borderId="49" xfId="0" applyFont="1" applyBorder="1" applyAlignment="1">
      <alignment wrapText="1"/>
    </xf>
    <xf numFmtId="165" fontId="48" fillId="0" borderId="25" xfId="0" applyNumberFormat="1" applyFont="1" applyBorder="1" applyAlignment="1">
      <alignment/>
    </xf>
    <xf numFmtId="165" fontId="46" fillId="0" borderId="0" xfId="0" applyNumberFormat="1" applyFont="1" applyBorder="1" applyAlignment="1">
      <alignment/>
    </xf>
    <xf numFmtId="164" fontId="24" fillId="0" borderId="15" xfId="0" applyFont="1" applyBorder="1" applyAlignment="1">
      <alignment wrapText="1"/>
    </xf>
    <xf numFmtId="166" fontId="23" fillId="24" borderId="11" xfId="0" applyNumberFormat="1" applyFont="1" applyFill="1" applyBorder="1" applyAlignment="1">
      <alignment/>
    </xf>
    <xf numFmtId="164" fontId="24" fillId="24" borderId="37" xfId="0" applyFont="1" applyFill="1" applyBorder="1" applyAlignment="1">
      <alignment wrapText="1"/>
    </xf>
    <xf numFmtId="165" fontId="46" fillId="0" borderId="25" xfId="0" applyNumberFormat="1" applyFont="1" applyBorder="1" applyAlignment="1">
      <alignment/>
    </xf>
    <xf numFmtId="166" fontId="46" fillId="24" borderId="11" xfId="0" applyNumberFormat="1" applyFont="1" applyFill="1" applyBorder="1" applyAlignment="1">
      <alignment/>
    </xf>
    <xf numFmtId="164" fontId="26" fillId="0" borderId="27" xfId="0" applyFont="1" applyBorder="1" applyAlignment="1">
      <alignment wrapText="1"/>
    </xf>
    <xf numFmtId="165" fontId="48" fillId="0" borderId="14" xfId="0" applyNumberFormat="1" applyFont="1" applyBorder="1" applyAlignment="1">
      <alignment/>
    </xf>
    <xf numFmtId="166" fontId="19" fillId="24" borderId="26" xfId="0" applyNumberFormat="1" applyFont="1" applyFill="1" applyBorder="1" applyAlignment="1">
      <alignment/>
    </xf>
    <xf numFmtId="165" fontId="48" fillId="0" borderId="22" xfId="0" applyNumberFormat="1" applyFont="1" applyBorder="1" applyAlignment="1">
      <alignment/>
    </xf>
    <xf numFmtId="166" fontId="19" fillId="24" borderId="20" xfId="0" applyNumberFormat="1" applyFont="1" applyFill="1" applyBorder="1" applyAlignment="1">
      <alignment/>
    </xf>
    <xf numFmtId="164" fontId="24" fillId="0" borderId="15" xfId="0" applyFont="1" applyBorder="1" applyAlignment="1">
      <alignment vertical="center" wrapText="1"/>
    </xf>
    <xf numFmtId="164" fontId="24" fillId="0" borderId="0" xfId="0" applyFont="1" applyBorder="1" applyAlignment="1">
      <alignment vertical="center" wrapText="1"/>
    </xf>
    <xf numFmtId="166" fontId="23" fillId="24" borderId="0" xfId="0" applyNumberFormat="1" applyFont="1" applyFill="1" applyBorder="1" applyAlignment="1">
      <alignment/>
    </xf>
    <xf numFmtId="164" fontId="47" fillId="0" borderId="0" xfId="0" applyFont="1" applyAlignment="1">
      <alignment horizontal="right"/>
    </xf>
    <xf numFmtId="164" fontId="46" fillId="0" borderId="15" xfId="0" applyFont="1" applyBorder="1" applyAlignment="1">
      <alignment vertical="center"/>
    </xf>
    <xf numFmtId="164" fontId="23" fillId="0" borderId="11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6" fontId="19" fillId="24" borderId="24" xfId="0" applyNumberFormat="1" applyFont="1" applyFill="1" applyBorder="1" applyAlignment="1">
      <alignment/>
    </xf>
    <xf numFmtId="165" fontId="23" fillId="24" borderId="15" xfId="0" applyNumberFormat="1" applyFont="1" applyFill="1" applyBorder="1" applyAlignment="1">
      <alignment/>
    </xf>
    <xf numFmtId="167" fontId="26" fillId="0" borderId="30" xfId="0" applyNumberFormat="1" applyFont="1" applyBorder="1" applyAlignment="1">
      <alignment wrapText="1"/>
    </xf>
    <xf numFmtId="165" fontId="19" fillId="0" borderId="29" xfId="0" applyNumberFormat="1" applyFont="1" applyBorder="1" applyAlignment="1">
      <alignment/>
    </xf>
    <xf numFmtId="166" fontId="19" fillId="24" borderId="29" xfId="0" applyNumberFormat="1" applyFont="1" applyFill="1" applyBorder="1" applyAlignment="1">
      <alignment/>
    </xf>
    <xf numFmtId="165" fontId="19" fillId="0" borderId="13" xfId="0" applyNumberFormat="1" applyFont="1" applyBorder="1" applyAlignment="1">
      <alignment/>
    </xf>
    <xf numFmtId="166" fontId="23" fillId="24" borderId="35" xfId="0" applyNumberFormat="1" applyFont="1" applyFill="1" applyBorder="1" applyAlignment="1">
      <alignment/>
    </xf>
    <xf numFmtId="164" fontId="23" fillId="0" borderId="0" xfId="0" applyFont="1" applyBorder="1" applyAlignment="1">
      <alignment/>
    </xf>
    <xf numFmtId="165" fontId="19" fillId="0" borderId="20" xfId="0" applyNumberFormat="1" applyFont="1" applyBorder="1" applyAlignment="1">
      <alignment/>
    </xf>
    <xf numFmtId="167" fontId="26" fillId="0" borderId="16" xfId="0" applyNumberFormat="1" applyFont="1" applyBorder="1" applyAlignment="1">
      <alignment wrapText="1"/>
    </xf>
    <xf numFmtId="165" fontId="19" fillId="0" borderId="25" xfId="0" applyNumberFormat="1" applyFont="1" applyBorder="1" applyAlignment="1">
      <alignment/>
    </xf>
    <xf numFmtId="164" fontId="23" fillId="0" borderId="0" xfId="0" applyFont="1" applyBorder="1" applyAlignment="1">
      <alignment horizontal="right"/>
    </xf>
    <xf numFmtId="164" fontId="23" fillId="0" borderId="0" xfId="0" applyFont="1" applyAlignment="1">
      <alignment horizontal="right"/>
    </xf>
    <xf numFmtId="164" fontId="23" fillId="0" borderId="0" xfId="0" applyFont="1" applyAlignment="1">
      <alignment horizontal="center"/>
    </xf>
    <xf numFmtId="164" fontId="23" fillId="0" borderId="27" xfId="0" applyFont="1" applyBorder="1" applyAlignment="1">
      <alignment/>
    </xf>
    <xf numFmtId="164" fontId="23" fillId="0" borderId="26" xfId="0" applyFont="1" applyBorder="1" applyAlignment="1">
      <alignment horizontal="center" wrapText="1"/>
    </xf>
    <xf numFmtId="164" fontId="23" fillId="0" borderId="26" xfId="0" applyFont="1" applyBorder="1" applyAlignment="1">
      <alignment horizontal="center" vertical="center" wrapText="1"/>
    </xf>
    <xf numFmtId="164" fontId="49" fillId="0" borderId="14" xfId="0" applyFont="1" applyBorder="1" applyAlignment="1">
      <alignment vertical="center"/>
    </xf>
    <xf numFmtId="164" fontId="19" fillId="24" borderId="30" xfId="0" applyFont="1" applyFill="1" applyBorder="1" applyAlignment="1">
      <alignment/>
    </xf>
    <xf numFmtId="164" fontId="19" fillId="0" borderId="30" xfId="0" applyFont="1" applyFill="1" applyBorder="1" applyAlignment="1">
      <alignment/>
    </xf>
    <xf numFmtId="164" fontId="19" fillId="0" borderId="49" xfId="0" applyFont="1" applyBorder="1" applyAlignment="1">
      <alignment/>
    </xf>
    <xf numFmtId="165" fontId="23" fillId="24" borderId="30" xfId="0" applyNumberFormat="1" applyFont="1" applyFill="1" applyBorder="1" applyAlignment="1">
      <alignment/>
    </xf>
    <xf numFmtId="164" fontId="49" fillId="0" borderId="22" xfId="0" applyFont="1" applyBorder="1" applyAlignment="1">
      <alignment vertical="center"/>
    </xf>
    <xf numFmtId="164" fontId="23" fillId="0" borderId="29" xfId="0" applyFont="1" applyBorder="1" applyAlignment="1">
      <alignment wrapText="1"/>
    </xf>
    <xf numFmtId="165" fontId="23" fillId="0" borderId="0" xfId="0" applyNumberFormat="1" applyFont="1" applyBorder="1" applyAlignment="1">
      <alignment wrapText="1"/>
    </xf>
    <xf numFmtId="165" fontId="23" fillId="0" borderId="30" xfId="0" applyNumberFormat="1" applyFont="1" applyBorder="1" applyAlignment="1">
      <alignment wrapText="1"/>
    </xf>
    <xf numFmtId="164" fontId="0" fillId="0" borderId="0" xfId="0" applyAlignment="1">
      <alignment wrapText="1"/>
    </xf>
    <xf numFmtId="164" fontId="19" fillId="24" borderId="17" xfId="0" applyFont="1" applyFill="1" applyBorder="1" applyAlignment="1">
      <alignment/>
    </xf>
    <xf numFmtId="164" fontId="23" fillId="0" borderId="29" xfId="0" applyFont="1" applyBorder="1" applyAlignment="1">
      <alignment/>
    </xf>
    <xf numFmtId="164" fontId="19" fillId="0" borderId="0" xfId="0" applyFont="1" applyAlignment="1">
      <alignment/>
    </xf>
    <xf numFmtId="164" fontId="23" fillId="0" borderId="27" xfId="0" applyFont="1" applyBorder="1" applyAlignment="1">
      <alignment vertical="center"/>
    </xf>
    <xf numFmtId="164" fontId="23" fillId="0" borderId="15" xfId="0" applyFont="1" applyBorder="1" applyAlignment="1">
      <alignment horizontal="center" vertical="center" wrapText="1"/>
    </xf>
    <xf numFmtId="164" fontId="49" fillId="0" borderId="27" xfId="0" applyFont="1" applyBorder="1" applyAlignment="1">
      <alignment horizontal="left"/>
    </xf>
    <xf numFmtId="164" fontId="19" fillId="0" borderId="27" xfId="0" applyFont="1" applyBorder="1" applyAlignment="1">
      <alignment/>
    </xf>
    <xf numFmtId="164" fontId="19" fillId="0" borderId="26" xfId="0" applyFont="1" applyBorder="1" applyAlignment="1">
      <alignment/>
    </xf>
    <xf numFmtId="164" fontId="19" fillId="0" borderId="32" xfId="0" applyFont="1" applyBorder="1" applyAlignment="1">
      <alignment/>
    </xf>
    <xf numFmtId="164" fontId="19" fillId="0" borderId="57" xfId="0" applyFont="1" applyBorder="1" applyAlignment="1">
      <alignment/>
    </xf>
    <xf numFmtId="166" fontId="19" fillId="0" borderId="35" xfId="0" applyNumberFormat="1" applyFont="1" applyBorder="1" applyAlignment="1">
      <alignment/>
    </xf>
    <xf numFmtId="164" fontId="23" fillId="0" borderId="15" xfId="0" applyFont="1" applyBorder="1" applyAlignment="1">
      <alignment wrapText="1"/>
    </xf>
    <xf numFmtId="165" fontId="23" fillId="0" borderId="15" xfId="0" applyNumberFormat="1" applyFont="1" applyBorder="1" applyAlignment="1">
      <alignment/>
    </xf>
    <xf numFmtId="164" fontId="23" fillId="0" borderId="0" xfId="0" applyFont="1" applyBorder="1" applyAlignment="1">
      <alignment wrapText="1"/>
    </xf>
    <xf numFmtId="165" fontId="23" fillId="0" borderId="0" xfId="0" applyNumberFormat="1" applyFont="1" applyBorder="1" applyAlignment="1">
      <alignment/>
    </xf>
    <xf numFmtId="164" fontId="49" fillId="0" borderId="22" xfId="0" applyFont="1" applyBorder="1" applyAlignment="1">
      <alignment/>
    </xf>
    <xf numFmtId="164" fontId="49" fillId="0" borderId="30" xfId="0" applyFont="1" applyBorder="1" applyAlignment="1">
      <alignment/>
    </xf>
    <xf numFmtId="164" fontId="49" fillId="0" borderId="22" xfId="0" applyFont="1" applyBorder="1" applyAlignment="1">
      <alignment horizontal="left"/>
    </xf>
    <xf numFmtId="164" fontId="19" fillId="0" borderId="39" xfId="0" applyFont="1" applyBorder="1" applyAlignment="1">
      <alignment/>
    </xf>
    <xf numFmtId="164" fontId="45" fillId="0" borderId="0" xfId="0" applyFont="1" applyAlignment="1">
      <alignment/>
    </xf>
    <xf numFmtId="164" fontId="23" fillId="0" borderId="25" xfId="0" applyFont="1" applyBorder="1" applyAlignment="1">
      <alignment horizontal="center" wrapText="1"/>
    </xf>
    <xf numFmtId="165" fontId="19" fillId="0" borderId="14" xfId="0" applyNumberFormat="1" applyFont="1" applyBorder="1" applyAlignment="1">
      <alignment/>
    </xf>
    <xf numFmtId="164" fontId="19" fillId="24" borderId="23" xfId="0" applyFont="1" applyFill="1" applyBorder="1" applyAlignment="1">
      <alignment wrapText="1" shrinkToFit="1"/>
    </xf>
    <xf numFmtId="164" fontId="19" fillId="24" borderId="23" xfId="0" applyFont="1" applyFill="1" applyBorder="1" applyAlignment="1">
      <alignment wrapText="1"/>
    </xf>
    <xf numFmtId="165" fontId="19" fillId="24" borderId="47" xfId="0" applyNumberFormat="1" applyFont="1" applyFill="1" applyBorder="1" applyAlignment="1">
      <alignment/>
    </xf>
    <xf numFmtId="164" fontId="23" fillId="0" borderId="63" xfId="0" applyFont="1" applyBorder="1" applyAlignment="1">
      <alignment/>
    </xf>
    <xf numFmtId="166" fontId="23" fillId="0" borderId="13" xfId="0" applyNumberFormat="1" applyFont="1" applyBorder="1" applyAlignment="1">
      <alignment/>
    </xf>
    <xf numFmtId="164" fontId="23" fillId="0" borderId="37" xfId="0" applyFont="1" applyBorder="1" applyAlignment="1">
      <alignment/>
    </xf>
    <xf numFmtId="164" fontId="47" fillId="0" borderId="0" xfId="0" applyFont="1" applyAlignment="1">
      <alignment/>
    </xf>
    <xf numFmtId="164" fontId="23" fillId="0" borderId="11" xfId="0" applyFont="1" applyBorder="1" applyAlignment="1">
      <alignment horizontal="center" vertical="center"/>
    </xf>
    <xf numFmtId="164" fontId="23" fillId="0" borderId="37" xfId="0" applyFont="1" applyBorder="1" applyAlignment="1">
      <alignment horizontal="center" wrapText="1"/>
    </xf>
    <xf numFmtId="164" fontId="23" fillId="0" borderId="24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wrapText="1"/>
    </xf>
    <xf numFmtId="164" fontId="26" fillId="0" borderId="14" xfId="0" applyFont="1" applyBorder="1" applyAlignment="1">
      <alignment/>
    </xf>
    <xf numFmtId="164" fontId="26" fillId="0" borderId="17" xfId="0" applyFont="1" applyBorder="1" applyAlignment="1">
      <alignment/>
    </xf>
    <xf numFmtId="164" fontId="26" fillId="0" borderId="22" xfId="0" applyFont="1" applyBorder="1" applyAlignment="1">
      <alignment/>
    </xf>
    <xf numFmtId="164" fontId="26" fillId="24" borderId="49" xfId="0" applyFont="1" applyFill="1" applyBorder="1" applyAlignment="1">
      <alignment/>
    </xf>
    <xf numFmtId="164" fontId="0" fillId="0" borderId="0" xfId="0" applyFont="1" applyBorder="1" applyAlignment="1">
      <alignment horizontal="right"/>
    </xf>
    <xf numFmtId="164" fontId="50" fillId="0" borderId="27" xfId="0" applyFont="1" applyBorder="1" applyAlignment="1">
      <alignment/>
    </xf>
    <xf numFmtId="164" fontId="0" fillId="0" borderId="37" xfId="0" applyBorder="1" applyAlignment="1">
      <alignment/>
    </xf>
    <xf numFmtId="164" fontId="35" fillId="0" borderId="2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6" fontId="0" fillId="0" borderId="28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6" fontId="0" fillId="0" borderId="18" xfId="0" applyNumberFormat="1" applyBorder="1" applyAlignment="1">
      <alignment/>
    </xf>
    <xf numFmtId="165" fontId="0" fillId="0" borderId="23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165" fontId="0" fillId="0" borderId="29" xfId="0" applyNumberFormat="1" applyBorder="1" applyAlignment="1">
      <alignment horizontal="right"/>
    </xf>
    <xf numFmtId="164" fontId="51" fillId="0" borderId="37" xfId="0" applyFont="1" applyBorder="1" applyAlignment="1">
      <alignment wrapText="1"/>
    </xf>
    <xf numFmtId="165" fontId="35" fillId="0" borderId="37" xfId="0" applyNumberFormat="1" applyFont="1" applyBorder="1" applyAlignment="1">
      <alignment horizontal="right"/>
    </xf>
    <xf numFmtId="166" fontId="35" fillId="0" borderId="35" xfId="0" applyNumberFormat="1" applyFont="1" applyBorder="1" applyAlignment="1">
      <alignment/>
    </xf>
    <xf numFmtId="164" fontId="51" fillId="0" borderId="15" xfId="0" applyFont="1" applyBorder="1" applyAlignment="1">
      <alignment wrapText="1"/>
    </xf>
    <xf numFmtId="164" fontId="34" fillId="0" borderId="26" xfId="0" applyFont="1" applyBorder="1" applyAlignment="1">
      <alignment/>
    </xf>
    <xf numFmtId="165" fontId="34" fillId="0" borderId="26" xfId="0" applyNumberFormat="1" applyFont="1" applyBorder="1" applyAlignment="1">
      <alignment/>
    </xf>
    <xf numFmtId="166" fontId="34" fillId="0" borderId="26" xfId="0" applyNumberFormat="1" applyFont="1" applyBorder="1" applyAlignment="1">
      <alignment/>
    </xf>
    <xf numFmtId="164" fontId="34" fillId="0" borderId="63" xfId="0" applyFont="1" applyBorder="1" applyAlignment="1">
      <alignment wrapText="1"/>
    </xf>
    <xf numFmtId="165" fontId="34" fillId="0" borderId="58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165" fontId="34" fillId="0" borderId="0" xfId="0" applyNumberFormat="1" applyFont="1" applyBorder="1" applyAlignment="1">
      <alignment/>
    </xf>
    <xf numFmtId="166" fontId="34" fillId="0" borderId="0" xfId="0" applyNumberFormat="1" applyFont="1" applyBorder="1" applyAlignment="1">
      <alignment/>
    </xf>
    <xf numFmtId="164" fontId="32" fillId="0" borderId="15" xfId="0" applyFont="1" applyBorder="1" applyAlignment="1">
      <alignment wrapText="1"/>
    </xf>
    <xf numFmtId="164" fontId="34" fillId="0" borderId="26" xfId="0" applyFont="1" applyBorder="1" applyAlignment="1">
      <alignment horizontal="center" vertical="center"/>
    </xf>
    <xf numFmtId="165" fontId="0" fillId="0" borderId="46" xfId="0" applyNumberFormat="1" applyBorder="1" applyAlignment="1">
      <alignment/>
    </xf>
    <xf numFmtId="164" fontId="34" fillId="0" borderId="15" xfId="0" applyFont="1" applyBorder="1" applyAlignment="1">
      <alignment wrapText="1"/>
    </xf>
    <xf numFmtId="166" fontId="35" fillId="0" borderId="11" xfId="0" applyNumberFormat="1" applyFont="1" applyBorder="1" applyAlignment="1">
      <alignment/>
    </xf>
    <xf numFmtId="164" fontId="19" fillId="0" borderId="10" xfId="0" applyFont="1" applyBorder="1" applyAlignment="1">
      <alignment horizontal="right"/>
    </xf>
    <xf numFmtId="164" fontId="23" fillId="0" borderId="11" xfId="0" applyFont="1" applyBorder="1" applyAlignment="1">
      <alignment vertical="center"/>
    </xf>
    <xf numFmtId="164" fontId="23" fillId="0" borderId="30" xfId="0" applyFont="1" applyBorder="1" applyAlignment="1">
      <alignment horizontal="center" wrapText="1"/>
    </xf>
    <xf numFmtId="164" fontId="23" fillId="0" borderId="27" xfId="0" applyFont="1" applyBorder="1" applyAlignment="1">
      <alignment horizontal="center" wrapText="1"/>
    </xf>
    <xf numFmtId="164" fontId="23" fillId="0" borderId="27" xfId="0" applyFont="1" applyBorder="1" applyAlignment="1">
      <alignment horizontal="center" vertical="center" wrapText="1"/>
    </xf>
    <xf numFmtId="164" fontId="49" fillId="0" borderId="37" xfId="0" applyFont="1" applyBorder="1" applyAlignment="1">
      <alignment vertical="center"/>
    </xf>
    <xf numFmtId="167" fontId="23" fillId="0" borderId="15" xfId="0" applyNumberFormat="1" applyFont="1" applyBorder="1" applyAlignment="1">
      <alignment wrapText="1"/>
    </xf>
    <xf numFmtId="167" fontId="19" fillId="0" borderId="14" xfId="0" applyNumberFormat="1" applyFont="1" applyBorder="1" applyAlignment="1">
      <alignment wrapText="1"/>
    </xf>
    <xf numFmtId="167" fontId="19" fillId="0" borderId="17" xfId="0" applyNumberFormat="1" applyFont="1" applyBorder="1" applyAlignment="1">
      <alignment wrapText="1"/>
    </xf>
    <xf numFmtId="164" fontId="19" fillId="0" borderId="17" xfId="0" applyFont="1" applyBorder="1" applyAlignment="1">
      <alignment wrapText="1"/>
    </xf>
    <xf numFmtId="164" fontId="19" fillId="0" borderId="22" xfId="0" applyFont="1" applyBorder="1" applyAlignment="1">
      <alignment wrapText="1"/>
    </xf>
    <xf numFmtId="167" fontId="19" fillId="0" borderId="22" xfId="0" applyNumberFormat="1" applyFont="1" applyBorder="1" applyAlignment="1">
      <alignment wrapText="1"/>
    </xf>
    <xf numFmtId="167" fontId="19" fillId="0" borderId="49" xfId="0" applyNumberFormat="1" applyFont="1" applyBorder="1" applyAlignment="1">
      <alignment wrapText="1"/>
    </xf>
    <xf numFmtId="165" fontId="19" fillId="0" borderId="70" xfId="0" applyNumberFormat="1" applyFont="1" applyBorder="1" applyAlignment="1">
      <alignment/>
    </xf>
    <xf numFmtId="165" fontId="19" fillId="0" borderId="54" xfId="0" applyNumberFormat="1" applyFont="1" applyBorder="1" applyAlignment="1">
      <alignment/>
    </xf>
    <xf numFmtId="167" fontId="19" fillId="0" borderId="30" xfId="0" applyNumberFormat="1" applyFont="1" applyBorder="1" applyAlignment="1">
      <alignment wrapText="1"/>
    </xf>
    <xf numFmtId="164" fontId="21" fillId="0" borderId="11" xfId="0" applyFont="1" applyBorder="1" applyAlignment="1">
      <alignment wrapText="1"/>
    </xf>
    <xf numFmtId="165" fontId="21" fillId="0" borderId="15" xfId="0" applyNumberFormat="1" applyFont="1" applyBorder="1" applyAlignment="1">
      <alignment/>
    </xf>
    <xf numFmtId="166" fontId="21" fillId="0" borderId="11" xfId="0" applyNumberFormat="1" applyFont="1" applyBorder="1" applyAlignment="1">
      <alignment/>
    </xf>
    <xf numFmtId="164" fontId="52" fillId="0" borderId="0" xfId="0" applyFont="1" applyAlignment="1">
      <alignment/>
    </xf>
    <xf numFmtId="164" fontId="19" fillId="0" borderId="12" xfId="0" applyFont="1" applyBorder="1" applyAlignment="1">
      <alignment wrapText="1"/>
    </xf>
    <xf numFmtId="165" fontId="21" fillId="0" borderId="14" xfId="0" applyNumberFormat="1" applyFont="1" applyBorder="1" applyAlignment="1">
      <alignment/>
    </xf>
    <xf numFmtId="164" fontId="19" fillId="0" borderId="25" xfId="0" applyFont="1" applyBorder="1" applyAlignment="1">
      <alignment wrapText="1"/>
    </xf>
    <xf numFmtId="164" fontId="19" fillId="0" borderId="0" xfId="0" applyFont="1" applyBorder="1" applyAlignment="1">
      <alignment wrapText="1"/>
    </xf>
    <xf numFmtId="164" fontId="49" fillId="0" borderId="30" xfId="0" applyFont="1" applyBorder="1" applyAlignment="1">
      <alignment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27" xfId="0" applyFont="1" applyBorder="1" applyAlignment="1">
      <alignment wrapText="1"/>
    </xf>
    <xf numFmtId="164" fontId="19" fillId="0" borderId="14" xfId="0" applyFont="1" applyBorder="1" applyAlignment="1">
      <alignment wrapText="1"/>
    </xf>
    <xf numFmtId="165" fontId="19" fillId="0" borderId="28" xfId="0" applyNumberFormat="1" applyFont="1" applyBorder="1" applyAlignment="1">
      <alignment/>
    </xf>
    <xf numFmtId="166" fontId="19" fillId="0" borderId="32" xfId="0" applyNumberFormat="1" applyFont="1" applyBorder="1" applyAlignment="1">
      <alignment/>
    </xf>
    <xf numFmtId="164" fontId="19" fillId="0" borderId="17" xfId="0" applyFont="1" applyBorder="1" applyAlignment="1">
      <alignment horizontal="left" wrapText="1"/>
    </xf>
    <xf numFmtId="164" fontId="19" fillId="0" borderId="17" xfId="0" applyFont="1" applyBorder="1" applyAlignment="1">
      <alignment horizontal="left"/>
    </xf>
    <xf numFmtId="164" fontId="19" fillId="0" borderId="23" xfId="0" applyFont="1" applyBorder="1" applyAlignment="1">
      <alignment horizontal="left" wrapText="1"/>
    </xf>
    <xf numFmtId="164" fontId="19" fillId="0" borderId="30" xfId="0" applyFont="1" applyBorder="1" applyAlignment="1">
      <alignment horizontal="left" wrapText="1"/>
    </xf>
    <xf numFmtId="164" fontId="0" fillId="0" borderId="35" xfId="0" applyBorder="1" applyAlignment="1">
      <alignment/>
    </xf>
    <xf numFmtId="164" fontId="23" fillId="0" borderId="11" xfId="0" applyFont="1" applyBorder="1" applyAlignment="1">
      <alignment wrapText="1"/>
    </xf>
    <xf numFmtId="164" fontId="19" fillId="0" borderId="16" xfId="0" applyFont="1" applyBorder="1" applyAlignment="1">
      <alignment wrapText="1"/>
    </xf>
    <xf numFmtId="164" fontId="19" fillId="0" borderId="29" xfId="0" applyFont="1" applyBorder="1" applyAlignment="1">
      <alignment wrapText="1"/>
    </xf>
    <xf numFmtId="164" fontId="19" fillId="0" borderId="16" xfId="0" applyFont="1" applyFill="1" applyBorder="1" applyAlignment="1">
      <alignment wrapText="1"/>
    </xf>
    <xf numFmtId="165" fontId="19" fillId="0" borderId="39" xfId="0" applyNumberFormat="1" applyFont="1" applyFill="1" applyBorder="1" applyAlignment="1">
      <alignment/>
    </xf>
    <xf numFmtId="165" fontId="19" fillId="0" borderId="17" xfId="0" applyNumberFormat="1" applyFont="1" applyFill="1" applyBorder="1" applyAlignment="1">
      <alignment/>
    </xf>
    <xf numFmtId="164" fontId="49" fillId="0" borderId="25" xfId="0" applyFont="1" applyBorder="1" applyAlignment="1">
      <alignment vertical="center"/>
    </xf>
    <xf numFmtId="164" fontId="23" fillId="0" borderId="10" xfId="0" applyFont="1" applyBorder="1" applyAlignment="1">
      <alignment/>
    </xf>
    <xf numFmtId="165" fontId="23" fillId="0" borderId="25" xfId="0" applyNumberFormat="1" applyFont="1" applyBorder="1" applyAlignment="1">
      <alignment horizontal="center" wrapText="1"/>
    </xf>
    <xf numFmtId="165" fontId="23" fillId="0" borderId="10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3" fillId="0" borderId="11" xfId="0" applyFont="1" applyBorder="1" applyAlignment="1">
      <alignment horizontal="left" vertical="center"/>
    </xf>
    <xf numFmtId="164" fontId="23" fillId="0" borderId="38" xfId="0" applyFont="1" applyBorder="1" applyAlignment="1">
      <alignment horizontal="center" vertical="center" wrapText="1"/>
    </xf>
    <xf numFmtId="164" fontId="19" fillId="0" borderId="22" xfId="0" applyFont="1" applyBorder="1" applyAlignment="1">
      <alignment horizontal="left" vertical="center" wrapText="1"/>
    </xf>
    <xf numFmtId="165" fontId="19" fillId="0" borderId="13" xfId="0" applyNumberFormat="1" applyFont="1" applyBorder="1" applyAlignment="1">
      <alignment horizontal="right" wrapText="1"/>
    </xf>
    <xf numFmtId="164" fontId="19" fillId="0" borderId="30" xfId="0" applyFont="1" applyBorder="1" applyAlignment="1">
      <alignment horizontal="left" vertical="center" wrapText="1"/>
    </xf>
    <xf numFmtId="165" fontId="19" fillId="0" borderId="29" xfId="0" applyNumberFormat="1" applyFont="1" applyBorder="1" applyAlignment="1">
      <alignment horizontal="right" wrapText="1"/>
    </xf>
    <xf numFmtId="164" fontId="53" fillId="0" borderId="17" xfId="0" applyFont="1" applyBorder="1" applyAlignment="1">
      <alignment wrapText="1"/>
    </xf>
    <xf numFmtId="164" fontId="53" fillId="0" borderId="49" xfId="0" applyFont="1" applyBorder="1" applyAlignment="1">
      <alignment wrapText="1"/>
    </xf>
    <xf numFmtId="164" fontId="53" fillId="0" borderId="0" xfId="0" applyFont="1" applyBorder="1" applyAlignment="1">
      <alignment wrapText="1"/>
    </xf>
    <xf numFmtId="165" fontId="14" fillId="0" borderId="0" xfId="0" applyNumberFormat="1" applyFont="1" applyBorder="1" applyAlignment="1">
      <alignment/>
    </xf>
    <xf numFmtId="164" fontId="23" fillId="0" borderId="0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left" vertical="center" wrapText="1"/>
    </xf>
    <xf numFmtId="165" fontId="19" fillId="0" borderId="12" xfId="0" applyNumberFormat="1" applyFont="1" applyBorder="1" applyAlignment="1">
      <alignment horizontal="right" wrapText="1"/>
    </xf>
    <xf numFmtId="164" fontId="53" fillId="0" borderId="16" xfId="0" applyFont="1" applyBorder="1" applyAlignment="1">
      <alignment wrapText="1"/>
    </xf>
    <xf numFmtId="165" fontId="19" fillId="0" borderId="16" xfId="0" applyNumberFormat="1" applyFont="1" applyBorder="1" applyAlignment="1">
      <alignment horizontal="right" wrapText="1"/>
    </xf>
    <xf numFmtId="164" fontId="55" fillId="0" borderId="16" xfId="0" applyFont="1" applyBorder="1" applyAlignment="1">
      <alignment wrapText="1"/>
    </xf>
    <xf numFmtId="164" fontId="34" fillId="0" borderId="0" xfId="0" applyFont="1" applyBorder="1" applyAlignment="1">
      <alignment horizontal="left" vertical="center"/>
    </xf>
    <xf numFmtId="164" fontId="56" fillId="0" borderId="16" xfId="0" applyFont="1" applyBorder="1" applyAlignment="1">
      <alignment wrapText="1"/>
    </xf>
    <xf numFmtId="164" fontId="19" fillId="0" borderId="34" xfId="0" applyFont="1" applyBorder="1" applyAlignment="1">
      <alignment wrapText="1"/>
    </xf>
    <xf numFmtId="165" fontId="19" fillId="0" borderId="34" xfId="0" applyNumberFormat="1" applyFont="1" applyBorder="1" applyAlignment="1">
      <alignment/>
    </xf>
    <xf numFmtId="164" fontId="23" fillId="0" borderId="36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right"/>
    </xf>
    <xf numFmtId="165" fontId="19" fillId="0" borderId="12" xfId="0" applyNumberFormat="1" applyFont="1" applyBorder="1" applyAlignment="1">
      <alignment horizontal="right"/>
    </xf>
    <xf numFmtId="166" fontId="19" fillId="0" borderId="12" xfId="0" applyNumberFormat="1" applyFont="1" applyBorder="1" applyAlignment="1">
      <alignment horizontal="right" wrapText="1"/>
    </xf>
    <xf numFmtId="166" fontId="19" fillId="0" borderId="16" xfId="0" applyNumberFormat="1" applyFont="1" applyBorder="1" applyAlignment="1">
      <alignment horizontal="right" wrapText="1"/>
    </xf>
    <xf numFmtId="164" fontId="55" fillId="0" borderId="17" xfId="0" applyFont="1" applyBorder="1" applyAlignment="1">
      <alignment wrapText="1"/>
    </xf>
    <xf numFmtId="164" fontId="19" fillId="0" borderId="13" xfId="0" applyFont="1" applyBorder="1" applyAlignment="1">
      <alignment wrapText="1"/>
    </xf>
    <xf numFmtId="164" fontId="19" fillId="0" borderId="16" xfId="0" applyFont="1" applyBorder="1" applyAlignment="1">
      <alignment horizontal="left" vertical="center" wrapText="1"/>
    </xf>
    <xf numFmtId="165" fontId="19" fillId="0" borderId="39" xfId="0" applyNumberFormat="1" applyFont="1" applyBorder="1" applyAlignment="1">
      <alignment horizontal="right" wrapText="1"/>
    </xf>
    <xf numFmtId="164" fontId="19" fillId="0" borderId="20" xfId="0" applyFont="1" applyBorder="1" applyAlignment="1">
      <alignment wrapText="1"/>
    </xf>
    <xf numFmtId="165" fontId="19" fillId="0" borderId="23" xfId="0" applyNumberFormat="1" applyFont="1" applyBorder="1" applyAlignment="1">
      <alignment horizontal="right"/>
    </xf>
    <xf numFmtId="165" fontId="19" fillId="0" borderId="49" xfId="0" applyNumberFormat="1" applyFont="1" applyBorder="1" applyAlignment="1">
      <alignment horizontal="right"/>
    </xf>
    <xf numFmtId="165" fontId="19" fillId="0" borderId="34" xfId="0" applyNumberFormat="1" applyFont="1" applyBorder="1" applyAlignment="1">
      <alignment horizontal="right"/>
    </xf>
    <xf numFmtId="166" fontId="19" fillId="0" borderId="18" xfId="0" applyNumberFormat="1" applyFont="1" applyBorder="1" applyAlignment="1">
      <alignment horizontal="right" wrapText="1"/>
    </xf>
    <xf numFmtId="165" fontId="23" fillId="0" borderId="15" xfId="0" applyNumberFormat="1" applyFont="1" applyBorder="1" applyAlignment="1">
      <alignment horizontal="right" wrapText="1"/>
    </xf>
    <xf numFmtId="166" fontId="23" fillId="0" borderId="11" xfId="0" applyNumberFormat="1" applyFont="1" applyBorder="1" applyAlignment="1">
      <alignment horizontal="right" wrapText="1"/>
    </xf>
    <xf numFmtId="165" fontId="23" fillId="0" borderId="0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/>
    </xf>
    <xf numFmtId="164" fontId="23" fillId="0" borderId="31" xfId="0" applyFont="1" applyBorder="1" applyAlignment="1">
      <alignment horizontal="center" vertical="center" wrapText="1"/>
    </xf>
    <xf numFmtId="164" fontId="19" fillId="0" borderId="47" xfId="0" applyFont="1" applyBorder="1" applyAlignment="1">
      <alignment/>
    </xf>
    <xf numFmtId="164" fontId="23" fillId="0" borderId="26" xfId="0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right" vertical="center"/>
    </xf>
    <xf numFmtId="166" fontId="19" fillId="0" borderId="13" xfId="0" applyNumberFormat="1" applyFont="1" applyBorder="1" applyAlignment="1">
      <alignment horizontal="right" vertical="center"/>
    </xf>
    <xf numFmtId="165" fontId="19" fillId="0" borderId="29" xfId="0" applyNumberFormat="1" applyFont="1" applyBorder="1" applyAlignment="1">
      <alignment horizontal="right" vertical="center"/>
    </xf>
    <xf numFmtId="165" fontId="19" fillId="0" borderId="29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6" fontId="19" fillId="0" borderId="29" xfId="0" applyNumberFormat="1" applyFont="1" applyBorder="1" applyAlignment="1">
      <alignment horizontal="right" vertical="center"/>
    </xf>
    <xf numFmtId="164" fontId="23" fillId="0" borderId="15" xfId="0" applyFont="1" applyBorder="1" applyAlignment="1">
      <alignment horizontal="left" vertical="center" wrapText="1"/>
    </xf>
    <xf numFmtId="165" fontId="23" fillId="0" borderId="11" xfId="0" applyNumberFormat="1" applyFont="1" applyBorder="1" applyAlignment="1">
      <alignment horizontal="right" vertical="center"/>
    </xf>
    <xf numFmtId="166" fontId="19" fillId="0" borderId="11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164" fontId="48" fillId="0" borderId="16" xfId="0" applyFont="1" applyBorder="1" applyAlignment="1">
      <alignment horizontal="center"/>
    </xf>
    <xf numFmtId="165" fontId="48" fillId="0" borderId="16" xfId="0" applyNumberFormat="1" applyFont="1" applyBorder="1" applyAlignment="1">
      <alignment horizontal="right"/>
    </xf>
    <xf numFmtId="165" fontId="48" fillId="0" borderId="39" xfId="0" applyNumberFormat="1" applyFont="1" applyBorder="1" applyAlignment="1">
      <alignment/>
    </xf>
    <xf numFmtId="166" fontId="23" fillId="0" borderId="11" xfId="0" applyNumberFormat="1" applyFont="1" applyBorder="1" applyAlignment="1">
      <alignment horizontal="right" vertical="center"/>
    </xf>
    <xf numFmtId="164" fontId="28" fillId="0" borderId="25" xfId="0" applyFont="1" applyBorder="1" applyAlignment="1">
      <alignment vertical="center" wrapText="1"/>
    </xf>
    <xf numFmtId="165" fontId="23" fillId="0" borderId="37" xfId="0" applyNumberFormat="1" applyFont="1" applyBorder="1" applyAlignment="1">
      <alignment/>
    </xf>
    <xf numFmtId="164" fontId="28" fillId="0" borderId="0" xfId="0" applyFont="1" applyBorder="1" applyAlignment="1">
      <alignment vertical="center" wrapText="1"/>
    </xf>
    <xf numFmtId="164" fontId="47" fillId="0" borderId="0" xfId="0" applyFont="1" applyBorder="1" applyAlignment="1">
      <alignment horizontal="center"/>
    </xf>
    <xf numFmtId="164" fontId="23" fillId="0" borderId="10" xfId="0" applyFont="1" applyBorder="1" applyAlignment="1">
      <alignment horizontal="center"/>
    </xf>
    <xf numFmtId="166" fontId="19" fillId="0" borderId="26" xfId="0" applyNumberFormat="1" applyFont="1" applyBorder="1" applyAlignment="1">
      <alignment horizontal="right"/>
    </xf>
    <xf numFmtId="166" fontId="19" fillId="0" borderId="16" xfId="0" applyNumberFormat="1" applyFont="1" applyBorder="1" applyAlignment="1">
      <alignment horizontal="right"/>
    </xf>
    <xf numFmtId="164" fontId="19" fillId="0" borderId="30" xfId="0" applyFont="1" applyBorder="1" applyAlignment="1">
      <alignment wrapText="1"/>
    </xf>
    <xf numFmtId="165" fontId="19" fillId="0" borderId="25" xfId="0" applyNumberFormat="1" applyFont="1" applyBorder="1" applyAlignment="1">
      <alignment horizontal="right"/>
    </xf>
    <xf numFmtId="165" fontId="19" fillId="0" borderId="37" xfId="0" applyNumberFormat="1" applyFont="1" applyBorder="1" applyAlignment="1">
      <alignment horizontal="right"/>
    </xf>
    <xf numFmtId="164" fontId="24" fillId="0" borderId="15" xfId="0" applyFont="1" applyBorder="1" applyAlignment="1">
      <alignment horizontal="left" vertical="center" wrapText="1"/>
    </xf>
    <xf numFmtId="164" fontId="19" fillId="0" borderId="14" xfId="0" applyFont="1" applyBorder="1" applyAlignment="1">
      <alignment vertical="center" wrapText="1"/>
    </xf>
    <xf numFmtId="165" fontId="19" fillId="0" borderId="12" xfId="0" applyNumberFormat="1" applyFont="1" applyBorder="1" applyAlignment="1">
      <alignment horizontal="right" vertical="center"/>
    </xf>
    <xf numFmtId="165" fontId="19" fillId="0" borderId="28" xfId="0" applyNumberFormat="1" applyFont="1" applyBorder="1" applyAlignment="1">
      <alignment horizontal="right" vertical="center"/>
    </xf>
    <xf numFmtId="165" fontId="19" fillId="0" borderId="14" xfId="0" applyNumberFormat="1" applyFont="1" applyBorder="1" applyAlignment="1">
      <alignment horizontal="right" vertical="center"/>
    </xf>
    <xf numFmtId="166" fontId="19" fillId="0" borderId="26" xfId="0" applyNumberFormat="1" applyFont="1" applyBorder="1" applyAlignment="1">
      <alignment horizontal="right" vertical="center"/>
    </xf>
    <xf numFmtId="164" fontId="48" fillId="0" borderId="17" xfId="0" applyFont="1" applyBorder="1" applyAlignment="1">
      <alignment vertical="center"/>
    </xf>
    <xf numFmtId="165" fontId="19" fillId="0" borderId="34" xfId="0" applyNumberFormat="1" applyFont="1" applyBorder="1" applyAlignment="1">
      <alignment horizontal="right" vertical="center"/>
    </xf>
    <xf numFmtId="165" fontId="19" fillId="0" borderId="31" xfId="0" applyNumberFormat="1" applyFont="1" applyBorder="1" applyAlignment="1">
      <alignment horizontal="right" vertical="center"/>
    </xf>
    <xf numFmtId="165" fontId="19" fillId="0" borderId="49" xfId="0" applyNumberFormat="1" applyFont="1" applyBorder="1" applyAlignment="1">
      <alignment horizontal="right" vertical="center"/>
    </xf>
    <xf numFmtId="166" fontId="19" fillId="0" borderId="20" xfId="0" applyNumberFormat="1" applyFont="1" applyBorder="1" applyAlignment="1">
      <alignment horizontal="right" vertical="center"/>
    </xf>
    <xf numFmtId="164" fontId="46" fillId="0" borderId="0" xfId="0" applyFont="1" applyAlignment="1">
      <alignment horizontal="center"/>
    </xf>
    <xf numFmtId="164" fontId="24" fillId="0" borderId="24" xfId="0" applyFont="1" applyBorder="1" applyAlignment="1">
      <alignment horizontal="center" wrapText="1"/>
    </xf>
    <xf numFmtId="164" fontId="19" fillId="0" borderId="42" xfId="0" applyFont="1" applyBorder="1" applyAlignment="1">
      <alignment/>
    </xf>
    <xf numFmtId="164" fontId="23" fillId="0" borderId="11" xfId="0" applyFont="1" applyBorder="1" applyAlignment="1">
      <alignment/>
    </xf>
    <xf numFmtId="166" fontId="23" fillId="0" borderId="26" xfId="0" applyNumberFormat="1" applyFont="1" applyBorder="1" applyAlignment="1">
      <alignment/>
    </xf>
    <xf numFmtId="164" fontId="19" fillId="0" borderId="45" xfId="0" applyFont="1" applyBorder="1" applyAlignment="1">
      <alignment/>
    </xf>
    <xf numFmtId="164" fontId="58" fillId="0" borderId="0" xfId="0" applyFont="1" applyBorder="1" applyAlignment="1">
      <alignment horizontal="center"/>
    </xf>
    <xf numFmtId="164" fontId="19" fillId="0" borderId="12" xfId="0" applyFont="1" applyBorder="1" applyAlignment="1">
      <alignment vertical="center"/>
    </xf>
    <xf numFmtId="164" fontId="19" fillId="0" borderId="28" xfId="0" applyFont="1" applyBorder="1" applyAlignment="1">
      <alignment vertical="center"/>
    </xf>
    <xf numFmtId="166" fontId="19" fillId="0" borderId="12" xfId="0" applyNumberFormat="1" applyFont="1" applyBorder="1" applyAlignment="1">
      <alignment horizontal="right" vertical="center"/>
    </xf>
    <xf numFmtId="164" fontId="19" fillId="0" borderId="16" xfId="0" applyFont="1" applyBorder="1" applyAlignment="1">
      <alignment vertical="center"/>
    </xf>
    <xf numFmtId="165" fontId="19" fillId="0" borderId="50" xfId="0" applyNumberFormat="1" applyFont="1" applyBorder="1" applyAlignment="1">
      <alignment horizontal="right" vertical="center"/>
    </xf>
    <xf numFmtId="165" fontId="19" fillId="0" borderId="31" xfId="0" applyNumberFormat="1" applyFont="1" applyBorder="1" applyAlignment="1">
      <alignment vertical="center"/>
    </xf>
    <xf numFmtId="164" fontId="23" fillId="0" borderId="11" xfId="0" applyFont="1" applyBorder="1" applyAlignment="1">
      <alignment horizontal="left" vertical="center" wrapText="1"/>
    </xf>
    <xf numFmtId="165" fontId="23" fillId="0" borderId="24" xfId="0" applyNumberFormat="1" applyFont="1" applyBorder="1" applyAlignment="1">
      <alignment horizontal="right" vertical="center"/>
    </xf>
    <xf numFmtId="164" fontId="34" fillId="0" borderId="0" xfId="0" applyFont="1" applyAlignment="1">
      <alignment horizontal="center"/>
    </xf>
    <xf numFmtId="164" fontId="59" fillId="0" borderId="11" xfId="0" applyFont="1" applyBorder="1" applyAlignment="1">
      <alignment vertical="center"/>
    </xf>
    <xf numFmtId="164" fontId="59" fillId="0" borderId="26" xfId="0" applyFont="1" applyBorder="1" applyAlignment="1">
      <alignment horizontal="center" vertical="center" wrapText="1"/>
    </xf>
    <xf numFmtId="164" fontId="60" fillId="0" borderId="15" xfId="0" applyFont="1" applyBorder="1" applyAlignment="1">
      <alignment horizontal="center" vertical="center" wrapText="1"/>
    </xf>
    <xf numFmtId="164" fontId="60" fillId="0" borderId="11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61" fillId="24" borderId="27" xfId="0" applyFont="1" applyFill="1" applyBorder="1" applyAlignment="1">
      <alignment wrapText="1"/>
    </xf>
    <xf numFmtId="165" fontId="42" fillId="24" borderId="22" xfId="0" applyNumberFormat="1" applyFont="1" applyFill="1" applyBorder="1" applyAlignment="1">
      <alignment/>
    </xf>
    <xf numFmtId="165" fontId="42" fillId="24" borderId="13" xfId="0" applyNumberFormat="1" applyFont="1" applyFill="1" applyBorder="1" applyAlignment="1">
      <alignment/>
    </xf>
    <xf numFmtId="165" fontId="42" fillId="24" borderId="33" xfId="0" applyNumberFormat="1" applyFont="1" applyFill="1" applyBorder="1" applyAlignment="1">
      <alignment/>
    </xf>
    <xf numFmtId="166" fontId="42" fillId="24" borderId="13" xfId="0" applyNumberFormat="1" applyFont="1" applyFill="1" applyBorder="1" applyAlignment="1">
      <alignment/>
    </xf>
    <xf numFmtId="165" fontId="42" fillId="24" borderId="12" xfId="0" applyNumberFormat="1" applyFont="1" applyFill="1" applyBorder="1" applyAlignment="1">
      <alignment/>
    </xf>
    <xf numFmtId="164" fontId="42" fillId="0" borderId="33" xfId="0" applyFont="1" applyBorder="1" applyAlignment="1">
      <alignment/>
    </xf>
    <xf numFmtId="164" fontId="61" fillId="0" borderId="17" xfId="0" applyFont="1" applyBorder="1" applyAlignment="1">
      <alignment wrapText="1"/>
    </xf>
    <xf numFmtId="165" fontId="61" fillId="0" borderId="17" xfId="0" applyNumberFormat="1" applyFont="1" applyBorder="1" applyAlignment="1">
      <alignment/>
    </xf>
    <xf numFmtId="165" fontId="61" fillId="0" borderId="16" xfId="0" applyNumberFormat="1" applyFont="1" applyBorder="1" applyAlignment="1">
      <alignment/>
    </xf>
    <xf numFmtId="165" fontId="42" fillId="0" borderId="39" xfId="0" applyNumberFormat="1" applyFont="1" applyBorder="1" applyAlignment="1">
      <alignment/>
    </xf>
    <xf numFmtId="164" fontId="42" fillId="0" borderId="17" xfId="0" applyFont="1" applyBorder="1" applyAlignment="1">
      <alignment wrapText="1"/>
    </xf>
    <xf numFmtId="165" fontId="42" fillId="0" borderId="17" xfId="0" applyNumberFormat="1" applyFont="1" applyBorder="1" applyAlignment="1">
      <alignment/>
    </xf>
    <xf numFmtId="165" fontId="42" fillId="0" borderId="16" xfId="0" applyNumberFormat="1" applyFont="1" applyBorder="1" applyAlignment="1">
      <alignment/>
    </xf>
    <xf numFmtId="164" fontId="42" fillId="0" borderId="17" xfId="0" applyFont="1" applyFill="1" applyBorder="1" applyAlignment="1">
      <alignment wrapText="1"/>
    </xf>
    <xf numFmtId="164" fontId="42" fillId="0" borderId="23" xfId="0" applyFont="1" applyBorder="1" applyAlignment="1">
      <alignment wrapText="1"/>
    </xf>
    <xf numFmtId="165" fontId="42" fillId="24" borderId="30" xfId="0" applyNumberFormat="1" applyFont="1" applyFill="1" applyBorder="1" applyAlignment="1">
      <alignment/>
    </xf>
    <xf numFmtId="166" fontId="42" fillId="24" borderId="29" xfId="0" applyNumberFormat="1" applyFont="1" applyFill="1" applyBorder="1" applyAlignment="1">
      <alignment/>
    </xf>
    <xf numFmtId="165" fontId="42" fillId="0" borderId="23" xfId="0" applyNumberFormat="1" applyFont="1" applyBorder="1" applyAlignment="1">
      <alignment/>
    </xf>
    <xf numFmtId="164" fontId="59" fillId="0" borderId="0" xfId="0" applyFont="1" applyBorder="1" applyAlignment="1">
      <alignment vertical="center"/>
    </xf>
    <xf numFmtId="164" fontId="59" fillId="0" borderId="0" xfId="0" applyFont="1" applyBorder="1" applyAlignment="1">
      <alignment horizontal="center" vertical="center" wrapText="1"/>
    </xf>
    <xf numFmtId="164" fontId="59" fillId="0" borderId="15" xfId="0" applyFont="1" applyBorder="1" applyAlignment="1">
      <alignment wrapText="1"/>
    </xf>
    <xf numFmtId="165" fontId="37" fillId="24" borderId="11" xfId="0" applyNumberFormat="1" applyFont="1" applyFill="1" applyBorder="1" applyAlignment="1">
      <alignment/>
    </xf>
    <xf numFmtId="166" fontId="37" fillId="24" borderId="11" xfId="0" applyNumberFormat="1" applyFont="1" applyFill="1" applyBorder="1" applyAlignment="1">
      <alignment/>
    </xf>
    <xf numFmtId="165" fontId="59" fillId="0" borderId="15" xfId="0" applyNumberFormat="1" applyFont="1" applyBorder="1" applyAlignment="1">
      <alignment/>
    </xf>
    <xf numFmtId="165" fontId="59" fillId="0" borderId="11" xfId="0" applyNumberFormat="1" applyFont="1" applyBorder="1" applyAlignment="1">
      <alignment/>
    </xf>
    <xf numFmtId="165" fontId="59" fillId="0" borderId="38" xfId="0" applyNumberFormat="1" applyFont="1" applyBorder="1" applyAlignment="1">
      <alignment/>
    </xf>
    <xf numFmtId="164" fontId="60" fillId="0" borderId="0" xfId="0" applyFont="1" applyBorder="1" applyAlignment="1">
      <alignment horizontal="center" vertical="center" wrapText="1"/>
    </xf>
    <xf numFmtId="164" fontId="62" fillId="0" borderId="22" xfId="0" applyFont="1" applyBorder="1" applyAlignment="1">
      <alignment wrapText="1"/>
    </xf>
    <xf numFmtId="165" fontId="42" fillId="24" borderId="11" xfId="0" applyNumberFormat="1" applyFont="1" applyFill="1" applyBorder="1" applyAlignment="1">
      <alignment/>
    </xf>
    <xf numFmtId="165" fontId="61" fillId="0" borderId="11" xfId="0" applyNumberFormat="1" applyFont="1" applyBorder="1" applyAlignment="1">
      <alignment/>
    </xf>
    <xf numFmtId="166" fontId="42" fillId="24" borderId="11" xfId="0" applyNumberFormat="1" applyFont="1" applyFill="1" applyBorder="1" applyAlignment="1">
      <alignment/>
    </xf>
    <xf numFmtId="165" fontId="61" fillId="0" borderId="15" xfId="0" applyNumberFormat="1" applyFont="1" applyBorder="1" applyAlignment="1">
      <alignment/>
    </xf>
    <xf numFmtId="164" fontId="0" fillId="0" borderId="38" xfId="0" applyBorder="1" applyAlignment="1">
      <alignment/>
    </xf>
    <xf numFmtId="164" fontId="61" fillId="24" borderId="0" xfId="0" applyFont="1" applyFill="1" applyBorder="1" applyAlignment="1">
      <alignment wrapText="1"/>
    </xf>
    <xf numFmtId="165" fontId="42" fillId="24" borderId="0" xfId="0" applyNumberFormat="1" applyFont="1" applyFill="1" applyBorder="1" applyAlignment="1">
      <alignment/>
    </xf>
    <xf numFmtId="164" fontId="42" fillId="0" borderId="14" xfId="0" applyFont="1" applyFill="1" applyBorder="1" applyAlignment="1">
      <alignment wrapText="1"/>
    </xf>
    <xf numFmtId="165" fontId="42" fillId="0" borderId="13" xfId="0" applyNumberFormat="1" applyFont="1" applyFill="1" applyBorder="1" applyAlignment="1">
      <alignment/>
    </xf>
    <xf numFmtId="165" fontId="42" fillId="0" borderId="22" xfId="0" applyNumberFormat="1" applyFont="1" applyFill="1" applyBorder="1" applyAlignment="1">
      <alignment/>
    </xf>
    <xf numFmtId="164" fontId="61" fillId="0" borderId="0" xfId="0" applyFont="1" applyBorder="1" applyAlignment="1">
      <alignment wrapText="1"/>
    </xf>
    <xf numFmtId="165" fontId="61" fillId="0" borderId="0" xfId="0" applyNumberFormat="1" applyFont="1" applyBorder="1" applyAlignment="1">
      <alignment/>
    </xf>
    <xf numFmtId="165" fontId="42" fillId="0" borderId="17" xfId="0" applyNumberFormat="1" applyFont="1" applyBorder="1" applyAlignment="1">
      <alignment/>
    </xf>
    <xf numFmtId="164" fontId="42" fillId="0" borderId="0" xfId="0" applyFont="1" applyBorder="1" applyAlignment="1">
      <alignment wrapText="1"/>
    </xf>
    <xf numFmtId="165" fontId="42" fillId="0" borderId="0" xfId="0" applyNumberFormat="1" applyFont="1" applyBorder="1" applyAlignment="1">
      <alignment/>
    </xf>
    <xf numFmtId="165" fontId="42" fillId="0" borderId="16" xfId="0" applyNumberFormat="1" applyFont="1" applyBorder="1" applyAlignment="1">
      <alignment/>
    </xf>
    <xf numFmtId="165" fontId="42" fillId="0" borderId="19" xfId="0" applyNumberFormat="1" applyFont="1" applyBorder="1" applyAlignment="1">
      <alignment horizontal="right"/>
    </xf>
    <xf numFmtId="164" fontId="42" fillId="0" borderId="0" xfId="0" applyFont="1" applyFill="1" applyBorder="1" applyAlignment="1">
      <alignment wrapText="1"/>
    </xf>
    <xf numFmtId="165" fontId="42" fillId="24" borderId="17" xfId="0" applyNumberFormat="1" applyFont="1" applyFill="1" applyBorder="1" applyAlignment="1">
      <alignment/>
    </xf>
    <xf numFmtId="165" fontId="42" fillId="0" borderId="20" xfId="0" applyNumberFormat="1" applyFont="1" applyFill="1" applyBorder="1" applyAlignment="1">
      <alignment/>
    </xf>
    <xf numFmtId="166" fontId="42" fillId="24" borderId="16" xfId="0" applyNumberFormat="1" applyFont="1" applyFill="1" applyBorder="1" applyAlignment="1">
      <alignment/>
    </xf>
    <xf numFmtId="164" fontId="42" fillId="0" borderId="37" xfId="0" applyFont="1" applyBorder="1" applyAlignment="1">
      <alignment wrapText="1"/>
    </xf>
    <xf numFmtId="165" fontId="42" fillId="0" borderId="30" xfId="0" applyNumberFormat="1" applyFont="1" applyBorder="1" applyAlignment="1">
      <alignment/>
    </xf>
    <xf numFmtId="165" fontId="42" fillId="0" borderId="29" xfId="0" applyNumberFormat="1" applyFont="1" applyBorder="1" applyAlignment="1">
      <alignment/>
    </xf>
    <xf numFmtId="165" fontId="42" fillId="0" borderId="35" xfId="0" applyNumberFormat="1" applyFont="1" applyBorder="1" applyAlignment="1">
      <alignment horizontal="right"/>
    </xf>
    <xf numFmtId="164" fontId="59" fillId="0" borderId="0" xfId="0" applyFont="1" applyBorder="1" applyAlignment="1">
      <alignment wrapText="1"/>
    </xf>
    <xf numFmtId="165" fontId="37" fillId="24" borderId="0" xfId="0" applyNumberFormat="1" applyFont="1" applyFill="1" applyBorder="1" applyAlignment="1">
      <alignment/>
    </xf>
    <xf numFmtId="165" fontId="59" fillId="0" borderId="0" xfId="0" applyNumberFormat="1" applyFont="1" applyBorder="1" applyAlignment="1">
      <alignment/>
    </xf>
    <xf numFmtId="164" fontId="62" fillId="0" borderId="15" xfId="0" applyFont="1" applyBorder="1" applyAlignment="1">
      <alignment wrapText="1"/>
    </xf>
    <xf numFmtId="165" fontId="0" fillId="0" borderId="38" xfId="0" applyNumberFormat="1" applyBorder="1" applyAlignment="1">
      <alignment horizontal="right"/>
    </xf>
    <xf numFmtId="164" fontId="62" fillId="0" borderId="0" xfId="0" applyFont="1" applyBorder="1" applyAlignment="1">
      <alignment wrapText="1"/>
    </xf>
    <xf numFmtId="164" fontId="42" fillId="0" borderId="22" xfId="0" applyFont="1" applyBorder="1" applyAlignment="1">
      <alignment wrapText="1"/>
    </xf>
    <xf numFmtId="165" fontId="61" fillId="0" borderId="22" xfId="0" applyNumberFormat="1" applyFont="1" applyBorder="1" applyAlignment="1">
      <alignment/>
    </xf>
    <xf numFmtId="165" fontId="61" fillId="0" borderId="13" xfId="0" applyNumberFormat="1" applyFont="1" applyBorder="1" applyAlignment="1">
      <alignment/>
    </xf>
    <xf numFmtId="165" fontId="42" fillId="0" borderId="0" xfId="0" applyNumberFormat="1" applyFont="1" applyFill="1" applyBorder="1" applyAlignment="1">
      <alignment/>
    </xf>
    <xf numFmtId="165" fontId="42" fillId="24" borderId="25" xfId="0" applyNumberFormat="1" applyFont="1" applyFill="1" applyBorder="1" applyAlignment="1">
      <alignment/>
    </xf>
    <xf numFmtId="165" fontId="42" fillId="0" borderId="20" xfId="0" applyNumberFormat="1" applyFont="1" applyBorder="1" applyAlignment="1">
      <alignment/>
    </xf>
    <xf numFmtId="165" fontId="0" fillId="0" borderId="47" xfId="0" applyNumberFormat="1" applyBorder="1" applyAlignment="1">
      <alignment horizontal="right"/>
    </xf>
    <xf numFmtId="165" fontId="42" fillId="0" borderId="0" xfId="0" applyNumberFormat="1" applyFont="1" applyBorder="1" applyAlignment="1">
      <alignment/>
    </xf>
    <xf numFmtId="165" fontId="59" fillId="0" borderId="38" xfId="0" applyNumberFormat="1" applyFont="1" applyBorder="1" applyAlignment="1">
      <alignment horizontal="right"/>
    </xf>
    <xf numFmtId="165" fontId="62" fillId="0" borderId="15" xfId="0" applyNumberFormat="1" applyFont="1" applyBorder="1" applyAlignment="1">
      <alignment/>
    </xf>
    <xf numFmtId="165" fontId="62" fillId="0" borderId="11" xfId="0" applyNumberFormat="1" applyFont="1" applyBorder="1" applyAlignment="1">
      <alignment/>
    </xf>
    <xf numFmtId="165" fontId="42" fillId="24" borderId="26" xfId="0" applyNumberFormat="1" applyFont="1" applyFill="1" applyBorder="1" applyAlignment="1">
      <alignment/>
    </xf>
    <xf numFmtId="165" fontId="42" fillId="0" borderId="22" xfId="0" applyNumberFormat="1" applyFont="1" applyBorder="1" applyAlignment="1">
      <alignment/>
    </xf>
    <xf numFmtId="165" fontId="42" fillId="0" borderId="13" xfId="0" applyNumberFormat="1" applyFont="1" applyBorder="1" applyAlignment="1">
      <alignment/>
    </xf>
    <xf numFmtId="165" fontId="42" fillId="24" borderId="20" xfId="0" applyNumberFormat="1" applyFont="1" applyFill="1" applyBorder="1" applyAlignment="1">
      <alignment/>
    </xf>
    <xf numFmtId="165" fontId="42" fillId="24" borderId="24" xfId="0" applyNumberFormat="1" applyFont="1" applyFill="1" applyBorder="1" applyAlignment="1">
      <alignment/>
    </xf>
    <xf numFmtId="165" fontId="37" fillId="24" borderId="25" xfId="0" applyNumberFormat="1" applyFont="1" applyFill="1" applyBorder="1" applyAlignment="1">
      <alignment/>
    </xf>
    <xf numFmtId="165" fontId="42" fillId="24" borderId="16" xfId="0" applyNumberFormat="1" applyFont="1" applyFill="1" applyBorder="1" applyAlignment="1">
      <alignment/>
    </xf>
    <xf numFmtId="165" fontId="42" fillId="0" borderId="33" xfId="0" applyNumberFormat="1" applyFont="1" applyBorder="1" applyAlignment="1">
      <alignment horizontal="right"/>
    </xf>
    <xf numFmtId="165" fontId="62" fillId="0" borderId="0" xfId="0" applyNumberFormat="1" applyFont="1" applyBorder="1" applyAlignment="1">
      <alignment/>
    </xf>
    <xf numFmtId="165" fontId="42" fillId="0" borderId="39" xfId="0" applyNumberFormat="1" applyFont="1" applyBorder="1" applyAlignment="1">
      <alignment horizontal="right"/>
    </xf>
    <xf numFmtId="164" fontId="42" fillId="0" borderId="49" xfId="0" applyFont="1" applyBorder="1" applyAlignment="1">
      <alignment wrapText="1"/>
    </xf>
    <xf numFmtId="164" fontId="59" fillId="0" borderId="37" xfId="0" applyFont="1" applyBorder="1" applyAlignment="1">
      <alignment wrapText="1"/>
    </xf>
    <xf numFmtId="164" fontId="62" fillId="0" borderId="30" xfId="0" applyFont="1" applyBorder="1" applyAlignment="1">
      <alignment wrapText="1"/>
    </xf>
    <xf numFmtId="165" fontId="62" fillId="0" borderId="30" xfId="0" applyNumberFormat="1" applyFont="1" applyBorder="1" applyAlignment="1">
      <alignment/>
    </xf>
    <xf numFmtId="165" fontId="62" fillId="0" borderId="29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59" fillId="0" borderId="30" xfId="0" applyNumberFormat="1" applyFont="1" applyBorder="1" applyAlignment="1">
      <alignment/>
    </xf>
    <xf numFmtId="165" fontId="59" fillId="0" borderId="29" xfId="0" applyNumberFormat="1" applyFont="1" applyBorder="1" applyAlignment="1">
      <alignment/>
    </xf>
    <xf numFmtId="164" fontId="59" fillId="24" borderId="37" xfId="0" applyFont="1" applyFill="1" applyBorder="1" applyAlignment="1">
      <alignment wrapText="1"/>
    </xf>
    <xf numFmtId="165" fontId="37" fillId="24" borderId="15" xfId="0" applyNumberFormat="1" applyFont="1" applyFill="1" applyBorder="1" applyAlignment="1">
      <alignment/>
    </xf>
    <xf numFmtId="165" fontId="37" fillId="24" borderId="38" xfId="0" applyNumberFormat="1" applyFont="1" applyFill="1" applyBorder="1" applyAlignment="1">
      <alignment horizontal="right"/>
    </xf>
    <xf numFmtId="164" fontId="42" fillId="0" borderId="27" xfId="0" applyFont="1" applyBorder="1" applyAlignment="1">
      <alignment wrapText="1"/>
    </xf>
    <xf numFmtId="165" fontId="37" fillId="24" borderId="26" xfId="0" applyNumberFormat="1" applyFont="1" applyFill="1" applyBorder="1" applyAlignment="1">
      <alignment/>
    </xf>
    <xf numFmtId="165" fontId="37" fillId="24" borderId="16" xfId="0" applyNumberFormat="1" applyFont="1" applyFill="1" applyBorder="1" applyAlignment="1">
      <alignment/>
    </xf>
    <xf numFmtId="165" fontId="62" fillId="0" borderId="23" xfId="0" applyNumberFormat="1" applyFont="1" applyBorder="1" applyAlignment="1">
      <alignment/>
    </xf>
    <xf numFmtId="165" fontId="62" fillId="0" borderId="20" xfId="0" applyNumberFormat="1" applyFont="1" applyBorder="1" applyAlignment="1">
      <alignment/>
    </xf>
    <xf numFmtId="164" fontId="59" fillId="24" borderId="0" xfId="0" applyFont="1" applyFill="1" applyBorder="1" applyAlignment="1">
      <alignment wrapText="1"/>
    </xf>
    <xf numFmtId="164" fontId="59" fillId="0" borderId="11" xfId="0" applyFont="1" applyBorder="1" applyAlignment="1">
      <alignment horizontal="center" vertical="center" wrapText="1"/>
    </xf>
    <xf numFmtId="164" fontId="60" fillId="0" borderId="24" xfId="0" applyFont="1" applyBorder="1" applyAlignment="1">
      <alignment horizontal="center" vertical="center" wrapText="1"/>
    </xf>
    <xf numFmtId="164" fontId="60" fillId="0" borderId="63" xfId="0" applyFont="1" applyBorder="1" applyAlignment="1">
      <alignment horizontal="center" vertical="center" wrapText="1"/>
    </xf>
    <xf numFmtId="164" fontId="60" fillId="0" borderId="58" xfId="0" applyFont="1" applyBorder="1" applyAlignment="1">
      <alignment horizontal="center" vertical="center" wrapText="1"/>
    </xf>
    <xf numFmtId="164" fontId="60" fillId="0" borderId="66" xfId="0" applyFont="1" applyBorder="1" applyAlignment="1">
      <alignment horizontal="center" vertical="center" wrapText="1"/>
    </xf>
    <xf numFmtId="165" fontId="42" fillId="24" borderId="29" xfId="0" applyNumberFormat="1" applyFont="1" applyFill="1" applyBorder="1" applyAlignment="1">
      <alignment/>
    </xf>
    <xf numFmtId="165" fontId="42" fillId="0" borderId="18" xfId="0" applyNumberFormat="1" applyFont="1" applyBorder="1" applyAlignment="1">
      <alignment/>
    </xf>
    <xf numFmtId="165" fontId="42" fillId="0" borderId="12" xfId="0" applyNumberFormat="1" applyFont="1" applyBorder="1" applyAlignment="1">
      <alignment/>
    </xf>
    <xf numFmtId="165" fontId="42" fillId="0" borderId="19" xfId="0" applyNumberFormat="1" applyFont="1" applyBorder="1" applyAlignment="1">
      <alignment/>
    </xf>
    <xf numFmtId="165" fontId="42" fillId="0" borderId="29" xfId="0" applyNumberFormat="1" applyFont="1" applyBorder="1" applyAlignment="1">
      <alignment/>
    </xf>
    <xf numFmtId="165" fontId="42" fillId="0" borderId="21" xfId="0" applyNumberFormat="1" applyFont="1" applyBorder="1" applyAlignment="1">
      <alignment/>
    </xf>
    <xf numFmtId="165" fontId="59" fillId="0" borderId="24" xfId="0" applyNumberFormat="1" applyFont="1" applyBorder="1" applyAlignment="1">
      <alignment/>
    </xf>
    <xf numFmtId="164" fontId="62" fillId="0" borderId="26" xfId="0" applyFont="1" applyBorder="1" applyAlignment="1">
      <alignment wrapText="1"/>
    </xf>
    <xf numFmtId="165" fontId="61" fillId="0" borderId="26" xfId="0" applyNumberFormat="1" applyFont="1" applyBorder="1" applyAlignment="1">
      <alignment/>
    </xf>
    <xf numFmtId="166" fontId="42" fillId="24" borderId="26" xfId="0" applyNumberFormat="1" applyFont="1" applyFill="1" applyBorder="1" applyAlignment="1">
      <alignment/>
    </xf>
    <xf numFmtId="164" fontId="42" fillId="0" borderId="26" xfId="0" applyFont="1" applyBorder="1" applyAlignment="1">
      <alignment/>
    </xf>
    <xf numFmtId="164" fontId="42" fillId="0" borderId="16" xfId="0" applyFont="1" applyFill="1" applyBorder="1" applyAlignment="1">
      <alignment wrapText="1"/>
    </xf>
    <xf numFmtId="165" fontId="42" fillId="0" borderId="16" xfId="0" applyNumberFormat="1" applyFont="1" applyFill="1" applyBorder="1" applyAlignment="1">
      <alignment/>
    </xf>
    <xf numFmtId="164" fontId="42" fillId="0" borderId="16" xfId="0" applyFont="1" applyBorder="1" applyAlignment="1">
      <alignment wrapText="1"/>
    </xf>
    <xf numFmtId="164" fontId="42" fillId="0" borderId="16" xfId="0" applyFont="1" applyBorder="1" applyAlignment="1">
      <alignment/>
    </xf>
    <xf numFmtId="164" fontId="42" fillId="0" borderId="25" xfId="0" applyFont="1" applyBorder="1" applyAlignment="1">
      <alignment wrapText="1"/>
    </xf>
    <xf numFmtId="165" fontId="42" fillId="0" borderId="25" xfId="0" applyNumberFormat="1" applyFont="1" applyBorder="1" applyAlignment="1">
      <alignment/>
    </xf>
    <xf numFmtId="165" fontId="61" fillId="0" borderId="31" xfId="0" applyNumberFormat="1" applyFont="1" applyBorder="1" applyAlignment="1">
      <alignment/>
    </xf>
    <xf numFmtId="165" fontId="42" fillId="0" borderId="25" xfId="0" applyNumberFormat="1" applyFont="1" applyBorder="1" applyAlignment="1">
      <alignment/>
    </xf>
    <xf numFmtId="165" fontId="61" fillId="0" borderId="18" xfId="0" applyNumberFormat="1" applyFont="1" applyBorder="1" applyAlignment="1">
      <alignment/>
    </xf>
    <xf numFmtId="165" fontId="61" fillId="0" borderId="19" xfId="0" applyNumberFormat="1" applyFont="1" applyBorder="1" applyAlignment="1">
      <alignment/>
    </xf>
    <xf numFmtId="164" fontId="59" fillId="0" borderId="27" xfId="0" applyFont="1" applyBorder="1" applyAlignment="1">
      <alignment wrapText="1"/>
    </xf>
    <xf numFmtId="165" fontId="59" fillId="0" borderId="26" xfId="0" applyNumberFormat="1" applyFont="1" applyBorder="1" applyAlignment="1">
      <alignment/>
    </xf>
    <xf numFmtId="165" fontId="59" fillId="0" borderId="13" xfId="0" applyNumberFormat="1" applyFont="1" applyBorder="1" applyAlignment="1">
      <alignment/>
    </xf>
    <xf numFmtId="165" fontId="59" fillId="0" borderId="31" xfId="0" applyNumberFormat="1" applyFont="1" applyBorder="1" applyAlignment="1">
      <alignment/>
    </xf>
    <xf numFmtId="165" fontId="42" fillId="0" borderId="34" xfId="0" applyNumberFormat="1" applyFont="1" applyBorder="1" applyAlignment="1">
      <alignment/>
    </xf>
    <xf numFmtId="165" fontId="59" fillId="0" borderId="16" xfId="0" applyNumberFormat="1" applyFont="1" applyBorder="1" applyAlignment="1">
      <alignment/>
    </xf>
    <xf numFmtId="165" fontId="37" fillId="0" borderId="11" xfId="0" applyNumberFormat="1" applyFont="1" applyBorder="1" applyAlignment="1">
      <alignment/>
    </xf>
    <xf numFmtId="164" fontId="42" fillId="0" borderId="0" xfId="0" applyFont="1" applyAlignment="1">
      <alignment/>
    </xf>
    <xf numFmtId="164" fontId="35" fillId="0" borderId="0" xfId="0" applyFont="1" applyAlignment="1">
      <alignment horizontal="center"/>
    </xf>
    <xf numFmtId="164" fontId="59" fillId="0" borderId="0" xfId="0" applyFont="1" applyBorder="1" applyAlignment="1">
      <alignment horizontal="center"/>
    </xf>
    <xf numFmtId="164" fontId="59" fillId="0" borderId="0" xfId="0" applyFont="1" applyAlignment="1">
      <alignment horizontal="center"/>
    </xf>
    <xf numFmtId="164" fontId="59" fillId="0" borderId="15" xfId="0" applyFont="1" applyBorder="1" applyAlignment="1">
      <alignment horizontal="center" vertical="center"/>
    </xf>
    <xf numFmtId="164" fontId="61" fillId="24" borderId="26" xfId="0" applyFont="1" applyFill="1" applyBorder="1" applyAlignment="1">
      <alignment wrapText="1"/>
    </xf>
    <xf numFmtId="165" fontId="42" fillId="0" borderId="14" xfId="0" applyNumberFormat="1" applyFont="1" applyBorder="1" applyAlignment="1">
      <alignment/>
    </xf>
    <xf numFmtId="164" fontId="61" fillId="0" borderId="16" xfId="0" applyFont="1" applyBorder="1" applyAlignment="1">
      <alignment wrapText="1"/>
    </xf>
    <xf numFmtId="164" fontId="42" fillId="0" borderId="20" xfId="0" applyFont="1" applyBorder="1" applyAlignment="1">
      <alignment wrapText="1"/>
    </xf>
    <xf numFmtId="165" fontId="42" fillId="0" borderId="49" xfId="0" applyNumberFormat="1" applyFont="1" applyBorder="1" applyAlignment="1">
      <alignment/>
    </xf>
    <xf numFmtId="164" fontId="59" fillId="0" borderId="11" xfId="0" applyFont="1" applyBorder="1" applyAlignment="1">
      <alignment wrapText="1"/>
    </xf>
    <xf numFmtId="164" fontId="62" fillId="0" borderId="13" xfId="0" applyFont="1" applyBorder="1" applyAlignment="1">
      <alignment wrapText="1"/>
    </xf>
    <xf numFmtId="165" fontId="62" fillId="0" borderId="34" xfId="0" applyNumberFormat="1" applyFont="1" applyBorder="1" applyAlignment="1">
      <alignment/>
    </xf>
    <xf numFmtId="164" fontId="42" fillId="0" borderId="12" xfId="0" applyFont="1" applyFill="1" applyBorder="1" applyAlignment="1">
      <alignment wrapText="1"/>
    </xf>
    <xf numFmtId="165" fontId="62" fillId="0" borderId="16" xfId="0" applyNumberFormat="1" applyFont="1" applyBorder="1" applyAlignment="1">
      <alignment/>
    </xf>
    <xf numFmtId="165" fontId="61" fillId="0" borderId="29" xfId="0" applyNumberFormat="1" applyFont="1" applyBorder="1" applyAlignment="1">
      <alignment/>
    </xf>
    <xf numFmtId="165" fontId="61" fillId="0" borderId="37" xfId="0" applyNumberFormat="1" applyFont="1" applyBorder="1" applyAlignment="1">
      <alignment/>
    </xf>
    <xf numFmtId="165" fontId="42" fillId="0" borderId="29" xfId="0" applyNumberFormat="1" applyFont="1" applyBorder="1" applyAlignment="1">
      <alignment horizontal="right"/>
    </xf>
    <xf numFmtId="165" fontId="62" fillId="0" borderId="13" xfId="0" applyNumberFormat="1" applyFont="1" applyBorder="1" applyAlignment="1">
      <alignment/>
    </xf>
    <xf numFmtId="166" fontId="42" fillId="24" borderId="12" xfId="0" applyNumberFormat="1" applyFont="1" applyFill="1" applyBorder="1" applyAlignment="1">
      <alignment/>
    </xf>
    <xf numFmtId="165" fontId="61" fillId="0" borderId="49" xfId="0" applyNumberFormat="1" applyFont="1" applyBorder="1" applyAlignment="1">
      <alignment/>
    </xf>
    <xf numFmtId="164" fontId="62" fillId="0" borderId="12" xfId="0" applyFont="1" applyBorder="1" applyAlignment="1">
      <alignment wrapText="1"/>
    </xf>
    <xf numFmtId="165" fontId="62" fillId="0" borderId="28" xfId="0" applyNumberFormat="1" applyFont="1" applyBorder="1" applyAlignment="1">
      <alignment/>
    </xf>
    <xf numFmtId="165" fontId="59" fillId="0" borderId="19" xfId="0" applyNumberFormat="1" applyFont="1" applyBorder="1" applyAlignment="1">
      <alignment/>
    </xf>
    <xf numFmtId="165" fontId="42" fillId="0" borderId="30" xfId="0" applyNumberFormat="1" applyFont="1" applyBorder="1" applyAlignment="1">
      <alignment/>
    </xf>
    <xf numFmtId="164" fontId="42" fillId="0" borderId="34" xfId="0" applyFont="1" applyBorder="1" applyAlignment="1">
      <alignment wrapText="1"/>
    </xf>
    <xf numFmtId="165" fontId="62" fillId="0" borderId="50" xfId="0" applyNumberFormat="1" applyFont="1" applyBorder="1" applyAlignment="1">
      <alignment/>
    </xf>
    <xf numFmtId="164" fontId="59" fillId="0" borderId="25" xfId="0" applyFont="1" applyBorder="1" applyAlignment="1">
      <alignment wrapText="1"/>
    </xf>
    <xf numFmtId="165" fontId="42" fillId="0" borderId="26" xfId="0" applyNumberFormat="1" applyFont="1" applyBorder="1" applyAlignment="1">
      <alignment/>
    </xf>
    <xf numFmtId="165" fontId="59" fillId="0" borderId="25" xfId="0" applyNumberFormat="1" applyFont="1" applyBorder="1" applyAlignment="1">
      <alignment/>
    </xf>
    <xf numFmtId="165" fontId="59" fillId="0" borderId="37" xfId="0" applyNumberFormat="1" applyFont="1" applyBorder="1" applyAlignment="1">
      <alignment/>
    </xf>
    <xf numFmtId="165" fontId="59" fillId="0" borderId="20" xfId="0" applyNumberFormat="1" applyFont="1" applyBorder="1" applyAlignment="1">
      <alignment/>
    </xf>
    <xf numFmtId="164" fontId="62" fillId="0" borderId="29" xfId="0" applyFont="1" applyBorder="1" applyAlignment="1">
      <alignment wrapText="1"/>
    </xf>
    <xf numFmtId="165" fontId="42" fillId="0" borderId="33" xfId="0" applyNumberFormat="1" applyFont="1" applyBorder="1" applyAlignment="1">
      <alignment/>
    </xf>
    <xf numFmtId="164" fontId="0" fillId="0" borderId="0" xfId="0" applyBorder="1" applyAlignment="1">
      <alignment horizontal="center" vertical="center" wrapText="1"/>
    </xf>
    <xf numFmtId="165" fontId="42" fillId="0" borderId="26" xfId="0" applyNumberFormat="1" applyFont="1" applyBorder="1" applyAlignment="1">
      <alignment/>
    </xf>
    <xf numFmtId="165" fontId="42" fillId="0" borderId="36" xfId="0" applyNumberFormat="1" applyFont="1" applyBorder="1" applyAlignment="1">
      <alignment/>
    </xf>
    <xf numFmtId="165" fontId="42" fillId="0" borderId="27" xfId="0" applyNumberFormat="1" applyFont="1" applyBorder="1" applyAlignment="1">
      <alignment/>
    </xf>
    <xf numFmtId="166" fontId="42" fillId="0" borderId="26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42" fillId="0" borderId="16" xfId="0" applyNumberFormat="1" applyFont="1" applyBorder="1" applyAlignment="1">
      <alignment/>
    </xf>
    <xf numFmtId="166" fontId="42" fillId="0" borderId="29" xfId="0" applyNumberFormat="1" applyFont="1" applyBorder="1" applyAlignment="1">
      <alignment/>
    </xf>
    <xf numFmtId="165" fontId="42" fillId="0" borderId="20" xfId="0" applyNumberFormat="1" applyFont="1" applyBorder="1" applyAlignment="1">
      <alignment/>
    </xf>
    <xf numFmtId="165" fontId="37" fillId="0" borderId="26" xfId="0" applyNumberFormat="1" applyFont="1" applyBorder="1" applyAlignment="1">
      <alignment/>
    </xf>
    <xf numFmtId="166" fontId="37" fillId="0" borderId="26" xfId="0" applyNumberFormat="1" applyFont="1" applyBorder="1" applyAlignment="1">
      <alignment/>
    </xf>
    <xf numFmtId="164" fontId="29" fillId="0" borderId="0" xfId="0" applyFont="1" applyBorder="1" applyAlignment="1">
      <alignment/>
    </xf>
    <xf numFmtId="166" fontId="35" fillId="0" borderId="0" xfId="0" applyNumberFormat="1" applyFont="1" applyBorder="1" applyAlignment="1">
      <alignment/>
    </xf>
    <xf numFmtId="165" fontId="42" fillId="0" borderId="39" xfId="0" applyNumberFormat="1" applyFont="1" applyBorder="1" applyAlignment="1">
      <alignment/>
    </xf>
    <xf numFmtId="165" fontId="42" fillId="0" borderId="34" xfId="0" applyNumberFormat="1" applyFont="1" applyBorder="1" applyAlignment="1">
      <alignment/>
    </xf>
    <xf numFmtId="165" fontId="37" fillId="0" borderId="29" xfId="0" applyNumberFormat="1" applyFont="1" applyBorder="1" applyAlignment="1">
      <alignment/>
    </xf>
    <xf numFmtId="165" fontId="37" fillId="0" borderId="36" xfId="0" applyNumberFormat="1" applyFont="1" applyBorder="1" applyAlignment="1">
      <alignment/>
    </xf>
    <xf numFmtId="165" fontId="37" fillId="0" borderId="11" xfId="0" applyNumberFormat="1" applyFont="1" applyBorder="1" applyAlignment="1">
      <alignment/>
    </xf>
    <xf numFmtId="165" fontId="37" fillId="0" borderId="27" xfId="0" applyNumberFormat="1" applyFont="1" applyBorder="1" applyAlignment="1">
      <alignment/>
    </xf>
    <xf numFmtId="164" fontId="62" fillId="0" borderId="14" xfId="0" applyFont="1" applyBorder="1" applyAlignment="1">
      <alignment wrapText="1"/>
    </xf>
    <xf numFmtId="165" fontId="42" fillId="0" borderId="12" xfId="0" applyNumberFormat="1" applyFont="1" applyBorder="1" applyAlignment="1">
      <alignment/>
    </xf>
    <xf numFmtId="165" fontId="42" fillId="0" borderId="46" xfId="0" applyNumberFormat="1" applyFont="1" applyBorder="1" applyAlignment="1">
      <alignment/>
    </xf>
    <xf numFmtId="165" fontId="42" fillId="0" borderId="14" xfId="0" applyNumberFormat="1" applyFont="1" applyBorder="1" applyAlignment="1">
      <alignment/>
    </xf>
    <xf numFmtId="166" fontId="42" fillId="0" borderId="12" xfId="0" applyNumberFormat="1" applyFont="1" applyBorder="1" applyAlignment="1">
      <alignment/>
    </xf>
    <xf numFmtId="165" fontId="42" fillId="0" borderId="13" xfId="0" applyNumberFormat="1" applyFont="1" applyBorder="1" applyAlignment="1">
      <alignment/>
    </xf>
    <xf numFmtId="166" fontId="42" fillId="0" borderId="13" xfId="0" applyNumberFormat="1" applyFont="1" applyBorder="1" applyAlignment="1">
      <alignment/>
    </xf>
    <xf numFmtId="165" fontId="37" fillId="0" borderId="38" xfId="0" applyNumberFormat="1" applyFont="1" applyBorder="1" applyAlignment="1">
      <alignment/>
    </xf>
    <xf numFmtId="165" fontId="37" fillId="0" borderId="15" xfId="0" applyNumberFormat="1" applyFont="1" applyBorder="1" applyAlignment="1">
      <alignment/>
    </xf>
    <xf numFmtId="164" fontId="62" fillId="0" borderId="27" xfId="0" applyFont="1" applyBorder="1" applyAlignment="1">
      <alignment wrapText="1"/>
    </xf>
    <xf numFmtId="165" fontId="42" fillId="0" borderId="33" xfId="0" applyNumberFormat="1" applyFont="1" applyBorder="1" applyAlignment="1">
      <alignment/>
    </xf>
    <xf numFmtId="165" fontId="42" fillId="0" borderId="37" xfId="0" applyNumberFormat="1" applyFont="1" applyBorder="1" applyAlignment="1">
      <alignment/>
    </xf>
    <xf numFmtId="164" fontId="25" fillId="0" borderId="0" xfId="0" applyFont="1" applyBorder="1" applyAlignment="1">
      <alignment/>
    </xf>
    <xf numFmtId="165" fontId="42" fillId="0" borderId="22" xfId="0" applyNumberFormat="1" applyFont="1" applyBorder="1" applyAlignment="1">
      <alignment/>
    </xf>
    <xf numFmtId="166" fontId="37" fillId="0" borderId="11" xfId="0" applyNumberFormat="1" applyFont="1" applyBorder="1" applyAlignment="1">
      <alignment/>
    </xf>
    <xf numFmtId="164" fontId="24" fillId="0" borderId="24" xfId="0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4" fontId="39" fillId="0" borderId="15" xfId="0" applyFont="1" applyBorder="1" applyAlignment="1">
      <alignment horizontal="center" vertical="center" wrapText="1"/>
    </xf>
    <xf numFmtId="164" fontId="39" fillId="0" borderId="11" xfId="0" applyFont="1" applyBorder="1" applyAlignment="1">
      <alignment horizontal="center" vertical="center" wrapText="1"/>
    </xf>
    <xf numFmtId="164" fontId="39" fillId="0" borderId="38" xfId="0" applyFont="1" applyBorder="1" applyAlignment="1">
      <alignment horizontal="center" vertical="center" wrapText="1"/>
    </xf>
    <xf numFmtId="164" fontId="39" fillId="0" borderId="24" xfId="0" applyFont="1" applyBorder="1" applyAlignment="1">
      <alignment horizontal="center" vertical="center" wrapText="1"/>
    </xf>
    <xf numFmtId="164" fontId="38" fillId="24" borderId="26" xfId="0" applyFont="1" applyFill="1" applyBorder="1" applyAlignment="1">
      <alignment vertical="center" wrapText="1"/>
    </xf>
    <xf numFmtId="166" fontId="23" fillId="0" borderId="12" xfId="0" applyNumberFormat="1" applyFont="1" applyBorder="1" applyAlignment="1">
      <alignment/>
    </xf>
    <xf numFmtId="165" fontId="19" fillId="24" borderId="30" xfId="0" applyNumberFormat="1" applyFont="1" applyFill="1" applyBorder="1" applyAlignment="1">
      <alignment/>
    </xf>
    <xf numFmtId="164" fontId="38" fillId="0" borderId="16" xfId="0" applyFont="1" applyBorder="1" applyAlignment="1">
      <alignment vertical="center" wrapText="1"/>
    </xf>
    <xf numFmtId="166" fontId="39" fillId="0" borderId="13" xfId="0" applyNumberFormat="1" applyFont="1" applyBorder="1" applyAlignment="1">
      <alignment/>
    </xf>
    <xf numFmtId="164" fontId="38" fillId="0" borderId="16" xfId="0" applyFont="1" applyFill="1" applyBorder="1" applyAlignment="1">
      <alignment vertical="center" wrapText="1"/>
    </xf>
    <xf numFmtId="166" fontId="28" fillId="0" borderId="13" xfId="0" applyNumberFormat="1" applyFont="1" applyBorder="1" applyAlignment="1">
      <alignment/>
    </xf>
    <xf numFmtId="164" fontId="38" fillId="0" borderId="20" xfId="0" applyFont="1" applyBorder="1" applyAlignment="1">
      <alignment vertical="center" wrapText="1"/>
    </xf>
    <xf numFmtId="164" fontId="28" fillId="0" borderId="11" xfId="0" applyFont="1" applyBorder="1" applyAlignment="1">
      <alignment vertical="center" wrapText="1"/>
    </xf>
    <xf numFmtId="164" fontId="54" fillId="0" borderId="30" xfId="0" applyFont="1" applyBorder="1" applyAlignment="1">
      <alignment vertical="center" wrapText="1"/>
    </xf>
    <xf numFmtId="164" fontId="38" fillId="0" borderId="17" xfId="0" applyFont="1" applyFill="1" applyBorder="1" applyAlignment="1">
      <alignment vertical="center" wrapText="1"/>
    </xf>
    <xf numFmtId="165" fontId="26" fillId="0" borderId="17" xfId="0" applyNumberFormat="1" applyFont="1" applyFill="1" applyBorder="1" applyAlignment="1">
      <alignment/>
    </xf>
    <xf numFmtId="165" fontId="26" fillId="0" borderId="16" xfId="0" applyNumberFormat="1" applyFont="1" applyFill="1" applyBorder="1" applyAlignment="1">
      <alignment/>
    </xf>
    <xf numFmtId="165" fontId="26" fillId="0" borderId="39" xfId="0" applyNumberFormat="1" applyFont="1" applyFill="1" applyBorder="1" applyAlignment="1">
      <alignment/>
    </xf>
    <xf numFmtId="164" fontId="38" fillId="0" borderId="17" xfId="0" applyFont="1" applyBorder="1" applyAlignment="1">
      <alignment vertical="center" wrapText="1"/>
    </xf>
    <xf numFmtId="165" fontId="26" fillId="0" borderId="17" xfId="0" applyNumberFormat="1" applyFont="1" applyBorder="1" applyAlignment="1">
      <alignment/>
    </xf>
    <xf numFmtId="165" fontId="26" fillId="0" borderId="16" xfId="0" applyNumberFormat="1" applyFont="1" applyBorder="1" applyAlignment="1">
      <alignment/>
    </xf>
    <xf numFmtId="165" fontId="26" fillId="0" borderId="39" xfId="0" applyNumberFormat="1" applyFont="1" applyBorder="1" applyAlignment="1">
      <alignment/>
    </xf>
    <xf numFmtId="165" fontId="26" fillId="0" borderId="23" xfId="0" applyNumberFormat="1" applyFont="1" applyBorder="1" applyAlignment="1">
      <alignment/>
    </xf>
    <xf numFmtId="165" fontId="26" fillId="0" borderId="20" xfId="0" applyNumberFormat="1" applyFont="1" applyBorder="1" applyAlignment="1">
      <alignment/>
    </xf>
    <xf numFmtId="165" fontId="26" fillId="0" borderId="47" xfId="0" applyNumberFormat="1" applyFont="1" applyBorder="1" applyAlignment="1">
      <alignment/>
    </xf>
    <xf numFmtId="164" fontId="38" fillId="0" borderId="37" xfId="0" applyFont="1" applyBorder="1" applyAlignment="1">
      <alignment vertical="center" wrapText="1"/>
    </xf>
    <xf numFmtId="165" fontId="26" fillId="0" borderId="37" xfId="0" applyNumberFormat="1" applyFont="1" applyBorder="1" applyAlignment="1">
      <alignment/>
    </xf>
    <xf numFmtId="165" fontId="26" fillId="0" borderId="25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164" fontId="28" fillId="0" borderId="15" xfId="0" applyFont="1" applyBorder="1" applyAlignment="1">
      <alignment vertical="center" wrapText="1"/>
    </xf>
    <xf numFmtId="164" fontId="54" fillId="0" borderId="22" xfId="0" applyFont="1" applyBorder="1" applyAlignment="1">
      <alignment vertical="center" wrapText="1"/>
    </xf>
    <xf numFmtId="166" fontId="23" fillId="0" borderId="16" xfId="0" applyNumberFormat="1" applyFont="1" applyBorder="1" applyAlignment="1">
      <alignment/>
    </xf>
    <xf numFmtId="165" fontId="53" fillId="0" borderId="13" xfId="0" applyNumberFormat="1" applyFont="1" applyBorder="1" applyAlignment="1">
      <alignment/>
    </xf>
    <xf numFmtId="165" fontId="53" fillId="0" borderId="33" xfId="0" applyNumberFormat="1" applyFont="1" applyBorder="1" applyAlignment="1">
      <alignment/>
    </xf>
    <xf numFmtId="164" fontId="28" fillId="0" borderId="26" xfId="0" applyFont="1" applyBorder="1" applyAlignment="1">
      <alignment vertical="center" wrapText="1"/>
    </xf>
    <xf numFmtId="166" fontId="38" fillId="0" borderId="13" xfId="0" applyNumberFormat="1" applyFont="1" applyBorder="1" applyAlignment="1">
      <alignment/>
    </xf>
    <xf numFmtId="164" fontId="38" fillId="0" borderId="34" xfId="0" applyFont="1" applyBorder="1" applyAlignment="1">
      <alignment vertical="center" wrapText="1"/>
    </xf>
    <xf numFmtId="165" fontId="19" fillId="0" borderId="48" xfId="0" applyNumberFormat="1" applyFont="1" applyBorder="1" applyAlignment="1">
      <alignment/>
    </xf>
    <xf numFmtId="164" fontId="54" fillId="0" borderId="29" xfId="0" applyFont="1" applyBorder="1" applyAlignment="1">
      <alignment vertical="center" wrapText="1"/>
    </xf>
    <xf numFmtId="165" fontId="53" fillId="0" borderId="29" xfId="0" applyNumberFormat="1" applyFont="1" applyBorder="1" applyAlignment="1">
      <alignment/>
    </xf>
    <xf numFmtId="165" fontId="53" fillId="0" borderId="0" xfId="0" applyNumberFormat="1" applyFont="1" applyBorder="1" applyAlignment="1">
      <alignment/>
    </xf>
    <xf numFmtId="165" fontId="53" fillId="0" borderId="30" xfId="0" applyNumberFormat="1" applyFont="1" applyBorder="1" applyAlignment="1">
      <alignment/>
    </xf>
    <xf numFmtId="164" fontId="28" fillId="24" borderId="37" xfId="0" applyFont="1" applyFill="1" applyBorder="1" applyAlignment="1">
      <alignment vertical="center" wrapText="1"/>
    </xf>
    <xf numFmtId="164" fontId="38" fillId="0" borderId="27" xfId="0" applyFont="1" applyBorder="1" applyAlignment="1">
      <alignment vertical="center" wrapText="1"/>
    </xf>
    <xf numFmtId="165" fontId="53" fillId="0" borderId="25" xfId="0" applyNumberFormat="1" applyFont="1" applyBorder="1" applyAlignment="1">
      <alignment/>
    </xf>
    <xf numFmtId="165" fontId="53" fillId="0" borderId="10" xfId="0" applyNumberFormat="1" applyFont="1" applyBorder="1" applyAlignment="1">
      <alignment/>
    </xf>
    <xf numFmtId="166" fontId="38" fillId="0" borderId="29" xfId="0" applyNumberFormat="1" applyFont="1" applyBorder="1" applyAlignment="1">
      <alignment/>
    </xf>
    <xf numFmtId="166" fontId="38" fillId="0" borderId="25" xfId="0" applyNumberFormat="1" applyFont="1" applyBorder="1" applyAlignment="1">
      <alignment/>
    </xf>
    <xf numFmtId="165" fontId="26" fillId="0" borderId="13" xfId="0" applyNumberFormat="1" applyFont="1" applyBorder="1" applyAlignment="1">
      <alignment/>
    </xf>
    <xf numFmtId="165" fontId="26" fillId="0" borderId="33" xfId="0" applyNumberFormat="1" applyFont="1" applyBorder="1" applyAlignment="1">
      <alignment/>
    </xf>
    <xf numFmtId="165" fontId="26" fillId="0" borderId="13" xfId="0" applyNumberFormat="1" applyFont="1" applyFill="1" applyBorder="1" applyAlignment="1">
      <alignment/>
    </xf>
    <xf numFmtId="165" fontId="19" fillId="0" borderId="21" xfId="0" applyNumberFormat="1" applyFont="1" applyBorder="1" applyAlignment="1">
      <alignment/>
    </xf>
    <xf numFmtId="165" fontId="53" fillId="0" borderId="18" xfId="0" applyNumberFormat="1" applyFont="1" applyBorder="1" applyAlignment="1">
      <alignment/>
    </xf>
    <xf numFmtId="165" fontId="53" fillId="0" borderId="35" xfId="0" applyNumberFormat="1" applyFont="1" applyBorder="1" applyAlignment="1">
      <alignment/>
    </xf>
    <xf numFmtId="165" fontId="53" fillId="0" borderId="34" xfId="0" applyNumberFormat="1" applyFont="1" applyBorder="1" applyAlignment="1">
      <alignment/>
    </xf>
    <xf numFmtId="165" fontId="23" fillId="0" borderId="35" xfId="0" applyNumberFormat="1" applyFont="1" applyBorder="1" applyAlignment="1">
      <alignment/>
    </xf>
    <xf numFmtId="165" fontId="53" fillId="0" borderId="31" xfId="0" applyNumberFormat="1" applyFont="1" applyBorder="1" applyAlignment="1">
      <alignment/>
    </xf>
    <xf numFmtId="164" fontId="46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38" fillId="24" borderId="27" xfId="0" applyFont="1" applyFill="1" applyBorder="1" applyAlignment="1">
      <alignment vertical="center" wrapText="1"/>
    </xf>
    <xf numFmtId="164" fontId="38" fillId="0" borderId="23" xfId="0" applyFont="1" applyBorder="1" applyAlignment="1">
      <alignment vertical="center" wrapText="1"/>
    </xf>
    <xf numFmtId="164" fontId="28" fillId="0" borderId="27" xfId="0" applyFont="1" applyBorder="1" applyAlignment="1">
      <alignment vertical="center" wrapText="1"/>
    </xf>
    <xf numFmtId="164" fontId="38" fillId="0" borderId="49" xfId="0" applyFont="1" applyBorder="1" applyAlignment="1">
      <alignment vertical="center" wrapText="1"/>
    </xf>
    <xf numFmtId="164" fontId="28" fillId="0" borderId="37" xfId="0" applyFont="1" applyBorder="1" applyAlignment="1">
      <alignment vertical="center" wrapText="1"/>
    </xf>
    <xf numFmtId="165" fontId="23" fillId="0" borderId="16" xfId="0" applyNumberFormat="1" applyFont="1" applyBorder="1" applyAlignment="1">
      <alignment/>
    </xf>
    <xf numFmtId="164" fontId="0" fillId="0" borderId="0" xfId="0" applyAlignment="1">
      <alignment/>
    </xf>
    <xf numFmtId="166" fontId="28" fillId="0" borderId="16" xfId="0" applyNumberFormat="1" applyFont="1" applyBorder="1" applyAlignment="1">
      <alignment/>
    </xf>
    <xf numFmtId="165" fontId="28" fillId="24" borderId="11" xfId="0" applyNumberFormat="1" applyFont="1" applyFill="1" applyBorder="1" applyAlignment="1">
      <alignment/>
    </xf>
    <xf numFmtId="165" fontId="19" fillId="0" borderId="19" xfId="0" applyNumberFormat="1" applyFont="1" applyBorder="1" applyAlignment="1">
      <alignment horizontal="right"/>
    </xf>
    <xf numFmtId="166" fontId="26" fillId="0" borderId="16" xfId="0" applyNumberFormat="1" applyFont="1" applyBorder="1" applyAlignment="1">
      <alignment/>
    </xf>
    <xf numFmtId="165" fontId="28" fillId="0" borderId="11" xfId="0" applyNumberFormat="1" applyFont="1" applyBorder="1" applyAlignment="1">
      <alignment/>
    </xf>
    <xf numFmtId="164" fontId="31" fillId="0" borderId="0" xfId="0" applyFont="1" applyAlignment="1">
      <alignment/>
    </xf>
    <xf numFmtId="164" fontId="0" fillId="0" borderId="16" xfId="0" applyFont="1" applyBorder="1" applyAlignment="1">
      <alignment wrapText="1"/>
    </xf>
    <xf numFmtId="166" fontId="0" fillId="0" borderId="32" xfId="0" applyNumberFormat="1" applyBorder="1" applyAlignment="1">
      <alignment/>
    </xf>
    <xf numFmtId="164" fontId="0" fillId="0" borderId="29" xfId="0" applyBorder="1" applyAlignment="1">
      <alignment wrapText="1"/>
    </xf>
    <xf numFmtId="166" fontId="0" fillId="0" borderId="31" xfId="0" applyNumberFormat="1" applyBorder="1" applyAlignment="1">
      <alignment/>
    </xf>
    <xf numFmtId="164" fontId="0" fillId="0" borderId="13" xfId="0" applyBorder="1" applyAlignment="1">
      <alignment wrapText="1"/>
    </xf>
    <xf numFmtId="164" fontId="0" fillId="0" borderId="25" xfId="0" applyBorder="1" applyAlignment="1">
      <alignment wrapText="1"/>
    </xf>
    <xf numFmtId="164" fontId="34" fillId="0" borderId="11" xfId="0" applyFont="1" applyBorder="1" applyAlignment="1">
      <alignment wrapText="1"/>
    </xf>
    <xf numFmtId="164" fontId="34" fillId="0" borderId="37" xfId="0" applyFont="1" applyBorder="1" applyAlignment="1">
      <alignment horizontal="center" vertical="center" wrapText="1"/>
    </xf>
    <xf numFmtId="164" fontId="0" fillId="0" borderId="17" xfId="0" applyFont="1" applyBorder="1" applyAlignment="1">
      <alignment vertical="center" wrapText="1"/>
    </xf>
    <xf numFmtId="164" fontId="34" fillId="0" borderId="0" xfId="0" applyFont="1" applyAlignment="1">
      <alignment/>
    </xf>
    <xf numFmtId="164" fontId="63" fillId="0" borderId="0" xfId="0" applyFont="1" applyBorder="1" applyAlignment="1">
      <alignment horizontal="center"/>
    </xf>
    <xf numFmtId="164" fontId="63" fillId="0" borderId="0" xfId="0" applyFont="1" applyAlignment="1">
      <alignment horizontal="center"/>
    </xf>
    <xf numFmtId="164" fontId="32" fillId="0" borderId="15" xfId="0" applyFont="1" applyBorder="1" applyAlignment="1">
      <alignment horizontal="center" vertical="center"/>
    </xf>
    <xf numFmtId="164" fontId="50" fillId="0" borderId="11" xfId="0" applyFont="1" applyBorder="1" applyAlignment="1">
      <alignment horizontal="center" vertical="center" wrapText="1"/>
    </xf>
    <xf numFmtId="164" fontId="50" fillId="0" borderId="26" xfId="0" applyFont="1" applyBorder="1" applyAlignment="1">
      <alignment horizontal="center" vertical="center" wrapText="1"/>
    </xf>
    <xf numFmtId="164" fontId="40" fillId="0" borderId="30" xfId="0" applyFont="1" applyBorder="1" applyAlignment="1">
      <alignment horizontal="left" vertical="center"/>
    </xf>
    <xf numFmtId="164" fontId="34" fillId="0" borderId="36" xfId="0" applyFont="1" applyBorder="1" applyAlignment="1">
      <alignment horizontal="center" vertical="center" wrapText="1"/>
    </xf>
    <xf numFmtId="164" fontId="40" fillId="0" borderId="22" xfId="0" applyFont="1" applyBorder="1" applyAlignment="1">
      <alignment horizontal="left" vertical="center"/>
    </xf>
    <xf numFmtId="164" fontId="34" fillId="0" borderId="13" xfId="0" applyFont="1" applyBorder="1" applyAlignment="1">
      <alignment horizontal="center" vertical="center" wrapText="1"/>
    </xf>
    <xf numFmtId="164" fontId="34" fillId="0" borderId="33" xfId="0" applyFont="1" applyBorder="1" applyAlignment="1">
      <alignment horizontal="center" vertical="center" wrapText="1"/>
    </xf>
    <xf numFmtId="164" fontId="34" fillId="0" borderId="18" xfId="0" applyFont="1" applyBorder="1" applyAlignment="1">
      <alignment horizontal="center" vertical="center" wrapText="1"/>
    </xf>
    <xf numFmtId="164" fontId="14" fillId="0" borderId="30" xfId="0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9" xfId="0" applyNumberFormat="1" applyFont="1" applyBorder="1" applyAlignment="1">
      <alignment horizontal="right" vertical="center"/>
    </xf>
    <xf numFmtId="166" fontId="14" fillId="0" borderId="31" xfId="0" applyNumberFormat="1" applyFont="1" applyBorder="1" applyAlignment="1">
      <alignment horizontal="right" vertical="center"/>
    </xf>
    <xf numFmtId="164" fontId="14" fillId="0" borderId="23" xfId="0" applyFont="1" applyBorder="1" applyAlignment="1">
      <alignment horizontal="left" vertical="center"/>
    </xf>
    <xf numFmtId="164" fontId="31" fillId="0" borderId="20" xfId="0" applyFont="1" applyBorder="1" applyAlignment="1">
      <alignment horizontal="right" vertical="center" wrapText="1"/>
    </xf>
    <xf numFmtId="164" fontId="31" fillId="0" borderId="47" xfId="0" applyFont="1" applyBorder="1" applyAlignment="1">
      <alignment horizontal="right" vertical="center" wrapText="1"/>
    </xf>
    <xf numFmtId="166" fontId="31" fillId="0" borderId="21" xfId="0" applyNumberFormat="1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left" vertical="center"/>
    </xf>
    <xf numFmtId="164" fontId="34" fillId="0" borderId="11" xfId="0" applyFont="1" applyBorder="1" applyAlignment="1">
      <alignment horizontal="right" vertical="center" wrapText="1"/>
    </xf>
    <xf numFmtId="164" fontId="34" fillId="0" borderId="15" xfId="0" applyFont="1" applyBorder="1" applyAlignment="1">
      <alignment horizontal="right" vertical="center" wrapText="1"/>
    </xf>
    <xf numFmtId="166" fontId="34" fillId="0" borderId="24" xfId="0" applyNumberFormat="1" applyFont="1" applyBorder="1" applyAlignment="1">
      <alignment horizontal="right" vertical="center" wrapText="1"/>
    </xf>
    <xf numFmtId="164" fontId="32" fillId="0" borderId="30" xfId="0" applyFont="1" applyBorder="1" applyAlignment="1">
      <alignment horizontal="left" vertical="center"/>
    </xf>
    <xf numFmtId="164" fontId="50" fillId="0" borderId="29" xfId="0" applyFont="1" applyBorder="1" applyAlignment="1">
      <alignment horizontal="right" vertical="center" wrapText="1"/>
    </xf>
    <xf numFmtId="164" fontId="50" fillId="0" borderId="0" xfId="0" applyFont="1" applyBorder="1" applyAlignment="1">
      <alignment horizontal="right" vertical="center" wrapText="1"/>
    </xf>
    <xf numFmtId="166" fontId="50" fillId="0" borderId="31" xfId="0" applyNumberFormat="1" applyFont="1" applyBorder="1" applyAlignment="1">
      <alignment horizontal="center" vertical="center" wrapText="1"/>
    </xf>
    <xf numFmtId="165" fontId="34" fillId="0" borderId="15" xfId="0" applyNumberFormat="1" applyFont="1" applyBorder="1" applyAlignment="1">
      <alignment horizontal="right" vertical="center" wrapText="1"/>
    </xf>
    <xf numFmtId="164" fontId="32" fillId="0" borderId="27" xfId="0" applyFont="1" applyBorder="1" applyAlignment="1">
      <alignment vertical="center" wrapText="1"/>
    </xf>
    <xf numFmtId="165" fontId="32" fillId="0" borderId="26" xfId="0" applyNumberFormat="1" applyFont="1" applyBorder="1" applyAlignment="1">
      <alignment horizontal="right" vertical="center" wrapText="1"/>
    </xf>
    <xf numFmtId="165" fontId="29" fillId="0" borderId="36" xfId="0" applyNumberFormat="1" applyFont="1" applyBorder="1" applyAlignment="1">
      <alignment/>
    </xf>
    <xf numFmtId="165" fontId="29" fillId="0" borderId="26" xfId="0" applyNumberFormat="1" applyFont="1" applyBorder="1" applyAlignment="1">
      <alignment/>
    </xf>
    <xf numFmtId="164" fontId="35" fillId="0" borderId="26" xfId="0" applyFont="1" applyBorder="1" applyAlignment="1">
      <alignment/>
    </xf>
    <xf numFmtId="164" fontId="32" fillId="0" borderId="30" xfId="0" applyFont="1" applyBorder="1" applyAlignment="1">
      <alignment vertical="center" wrapText="1"/>
    </xf>
    <xf numFmtId="165" fontId="32" fillId="0" borderId="29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/>
    </xf>
    <xf numFmtId="165" fontId="29" fillId="0" borderId="29" xfId="0" applyNumberFormat="1" applyFont="1" applyBorder="1" applyAlignment="1">
      <alignment/>
    </xf>
    <xf numFmtId="164" fontId="35" fillId="0" borderId="29" xfId="0" applyFont="1" applyBorder="1" applyAlignment="1">
      <alignment/>
    </xf>
    <xf numFmtId="164" fontId="40" fillId="0" borderId="22" xfId="0" applyFont="1" applyBorder="1" applyAlignment="1">
      <alignment vertical="center" wrapText="1"/>
    </xf>
    <xf numFmtId="165" fontId="33" fillId="0" borderId="13" xfId="15" applyNumberFormat="1" applyFont="1" applyFill="1" applyBorder="1" applyAlignment="1" applyProtection="1">
      <alignment horizontal="right" vertical="center"/>
      <protection/>
    </xf>
    <xf numFmtId="165" fontId="25" fillId="0" borderId="33" xfId="0" applyNumberFormat="1" applyFont="1" applyBorder="1" applyAlignment="1">
      <alignment/>
    </xf>
    <xf numFmtId="165" fontId="25" fillId="0" borderId="13" xfId="0" applyNumberFormat="1" applyFont="1" applyBorder="1" applyAlignment="1">
      <alignment/>
    </xf>
    <xf numFmtId="165" fontId="14" fillId="0" borderId="16" xfId="15" applyNumberFormat="1" applyFont="1" applyFill="1" applyBorder="1" applyAlignment="1" applyProtection="1">
      <alignment horizontal="right" vertical="center"/>
      <protection/>
    </xf>
    <xf numFmtId="165" fontId="14" fillId="0" borderId="39" xfId="15" applyNumberFormat="1" applyFont="1" applyFill="1" applyBorder="1" applyAlignment="1" applyProtection="1">
      <alignment horizontal="right" vertical="center"/>
      <protection/>
    </xf>
    <xf numFmtId="165" fontId="34" fillId="0" borderId="16" xfId="15" applyNumberFormat="1" applyFont="1" applyFill="1" applyBorder="1" applyAlignment="1" applyProtection="1">
      <alignment horizontal="right" vertical="center"/>
      <protection/>
    </xf>
    <xf numFmtId="165" fontId="34" fillId="0" borderId="39" xfId="15" applyNumberFormat="1" applyFont="1" applyFill="1" applyBorder="1" applyAlignment="1" applyProtection="1">
      <alignment horizontal="right" vertical="center"/>
      <protection/>
    </xf>
    <xf numFmtId="166" fontId="35" fillId="0" borderId="16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5" fontId="14" fillId="0" borderId="16" xfId="15" applyNumberFormat="1" applyFont="1" applyFill="1" applyBorder="1" applyAlignment="1" applyProtection="1">
      <alignment horizontal="right"/>
      <protection/>
    </xf>
    <xf numFmtId="165" fontId="14" fillId="0" borderId="19" xfId="15" applyNumberFormat="1" applyFont="1" applyFill="1" applyBorder="1" applyAlignment="1" applyProtection="1">
      <alignment horizontal="right"/>
      <protection/>
    </xf>
    <xf numFmtId="165" fontId="14" fillId="0" borderId="29" xfId="15" applyNumberFormat="1" applyFont="1" applyFill="1" applyBorder="1" applyAlignment="1" applyProtection="1">
      <alignment horizontal="right"/>
      <protection/>
    </xf>
    <xf numFmtId="165" fontId="14" fillId="0" borderId="0" xfId="15" applyNumberFormat="1" applyFont="1" applyFill="1" applyBorder="1" applyAlignment="1" applyProtection="1">
      <alignment horizontal="right"/>
      <protection/>
    </xf>
    <xf numFmtId="165" fontId="14" fillId="0" borderId="39" xfId="15" applyNumberFormat="1" applyFont="1" applyFill="1" applyBorder="1" applyAlignment="1" applyProtection="1">
      <alignment horizontal="right"/>
      <protection/>
    </xf>
    <xf numFmtId="164" fontId="14" fillId="0" borderId="30" xfId="0" applyFont="1" applyFill="1" applyBorder="1" applyAlignment="1">
      <alignment vertical="center" wrapText="1"/>
    </xf>
    <xf numFmtId="164" fontId="0" fillId="0" borderId="29" xfId="0" applyFont="1" applyBorder="1" applyAlignment="1">
      <alignment/>
    </xf>
    <xf numFmtId="165" fontId="34" fillId="0" borderId="16" xfId="15" applyNumberFormat="1" applyFont="1" applyFill="1" applyBorder="1" applyAlignment="1" applyProtection="1">
      <alignment horizontal="right"/>
      <protection/>
    </xf>
    <xf numFmtId="165" fontId="34" fillId="0" borderId="39" xfId="15" applyNumberFormat="1" applyFont="1" applyFill="1" applyBorder="1" applyAlignment="1" applyProtection="1">
      <alignment horizontal="right"/>
      <protection/>
    </xf>
    <xf numFmtId="165" fontId="14" fillId="0" borderId="33" xfId="15" applyNumberFormat="1" applyFont="1" applyFill="1" applyBorder="1" applyAlignment="1" applyProtection="1">
      <alignment horizontal="right" vertical="center"/>
      <protection/>
    </xf>
    <xf numFmtId="165" fontId="0" fillId="0" borderId="33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5" fontId="34" fillId="0" borderId="10" xfId="15" applyNumberFormat="1" applyFont="1" applyFill="1" applyBorder="1" applyAlignment="1" applyProtection="1">
      <alignment horizontal="right" vertical="center"/>
      <protection/>
    </xf>
    <xf numFmtId="165" fontId="34" fillId="0" borderId="25" xfId="15" applyNumberFormat="1" applyFont="1" applyFill="1" applyBorder="1" applyAlignment="1" applyProtection="1">
      <alignment horizontal="right" vertical="center"/>
      <protection/>
    </xf>
    <xf numFmtId="165" fontId="35" fillId="0" borderId="50" xfId="0" applyNumberFormat="1" applyFont="1" applyBorder="1" applyAlignment="1">
      <alignment/>
    </xf>
    <xf numFmtId="164" fontId="14" fillId="0" borderId="37" xfId="0" applyFont="1" applyBorder="1" applyAlignment="1">
      <alignment vertical="center" wrapText="1"/>
    </xf>
    <xf numFmtId="165" fontId="14" fillId="0" borderId="11" xfId="15" applyNumberFormat="1" applyFont="1" applyFill="1" applyBorder="1" applyAlignment="1" applyProtection="1">
      <alignment horizontal="right" vertical="center"/>
      <protection/>
    </xf>
    <xf numFmtId="166" fontId="0" fillId="0" borderId="25" xfId="0" applyNumberFormat="1" applyFont="1" applyBorder="1" applyAlignment="1">
      <alignment/>
    </xf>
    <xf numFmtId="165" fontId="34" fillId="0" borderId="15" xfId="15" applyNumberFormat="1" applyFont="1" applyFill="1" applyBorder="1" applyAlignment="1" applyProtection="1">
      <alignment horizontal="right" vertical="center"/>
      <protection/>
    </xf>
    <xf numFmtId="165" fontId="34" fillId="0" borderId="27" xfId="15" applyNumberFormat="1" applyFont="1" applyFill="1" applyBorder="1" applyAlignment="1" applyProtection="1">
      <alignment horizontal="right" vertical="center"/>
      <protection/>
    </xf>
    <xf numFmtId="164" fontId="0" fillId="0" borderId="31" xfId="0" applyFont="1" applyBorder="1" applyAlignment="1">
      <alignment/>
    </xf>
    <xf numFmtId="165" fontId="34" fillId="0" borderId="11" xfId="15" applyNumberFormat="1" applyFont="1" applyFill="1" applyBorder="1" applyAlignment="1" applyProtection="1">
      <alignment horizontal="right" vertical="center"/>
      <protection/>
    </xf>
    <xf numFmtId="165" fontId="34" fillId="0" borderId="38" xfId="15" applyNumberFormat="1" applyFont="1" applyFill="1" applyBorder="1" applyAlignment="1" applyProtection="1">
      <alignment horizontal="right" vertical="center"/>
      <protection/>
    </xf>
    <xf numFmtId="164" fontId="32" fillId="0" borderId="0" xfId="0" applyFont="1" applyBorder="1" applyAlignment="1">
      <alignment vertical="center"/>
    </xf>
    <xf numFmtId="165" fontId="32" fillId="0" borderId="0" xfId="15" applyNumberFormat="1" applyFont="1" applyFill="1" applyBorder="1" applyAlignment="1" applyProtection="1">
      <alignment horizontal="right" vertical="center"/>
      <protection/>
    </xf>
    <xf numFmtId="164" fontId="40" fillId="0" borderId="0" xfId="0" applyFont="1" applyAlignment="1">
      <alignment horizontal="center"/>
    </xf>
    <xf numFmtId="164" fontId="29" fillId="0" borderId="0" xfId="0" applyFont="1" applyBorder="1" applyAlignment="1">
      <alignment horizontal="center"/>
    </xf>
    <xf numFmtId="164" fontId="46" fillId="0" borderId="15" xfId="0" applyFont="1" applyBorder="1" applyAlignment="1">
      <alignment horizontal="center" vertical="center"/>
    </xf>
    <xf numFmtId="164" fontId="49" fillId="0" borderId="22" xfId="0" applyFont="1" applyBorder="1" applyAlignment="1">
      <alignment horizontal="left" vertical="center"/>
    </xf>
    <xf numFmtId="165" fontId="19" fillId="0" borderId="13" xfId="0" applyNumberFormat="1" applyFont="1" applyBorder="1" applyAlignment="1">
      <alignment wrapText="1"/>
    </xf>
    <xf numFmtId="165" fontId="19" fillId="0" borderId="33" xfId="0" applyNumberFormat="1" applyFont="1" applyBorder="1" applyAlignment="1">
      <alignment wrapText="1"/>
    </xf>
    <xf numFmtId="165" fontId="19" fillId="0" borderId="22" xfId="0" applyNumberFormat="1" applyFont="1" applyBorder="1" applyAlignment="1">
      <alignment wrapText="1"/>
    </xf>
    <xf numFmtId="164" fontId="19" fillId="0" borderId="12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/>
    </xf>
    <xf numFmtId="165" fontId="19" fillId="0" borderId="16" xfId="0" applyNumberFormat="1" applyFont="1" applyBorder="1" applyAlignment="1">
      <alignment wrapText="1"/>
    </xf>
    <xf numFmtId="165" fontId="19" fillId="0" borderId="39" xfId="0" applyNumberFormat="1" applyFont="1" applyBorder="1" applyAlignment="1">
      <alignment wrapText="1"/>
    </xf>
    <xf numFmtId="165" fontId="19" fillId="0" borderId="17" xfId="0" applyNumberFormat="1" applyFont="1" applyBorder="1" applyAlignment="1">
      <alignment wrapText="1"/>
    </xf>
    <xf numFmtId="166" fontId="19" fillId="0" borderId="16" xfId="0" applyNumberFormat="1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left" vertical="center"/>
    </xf>
    <xf numFmtId="165" fontId="19" fillId="0" borderId="29" xfId="0" applyNumberFormat="1" applyFont="1" applyBorder="1" applyAlignment="1">
      <alignment wrapText="1"/>
    </xf>
    <xf numFmtId="165" fontId="19" fillId="0" borderId="0" xfId="0" applyNumberFormat="1" applyFont="1" applyBorder="1" applyAlignment="1">
      <alignment wrapText="1"/>
    </xf>
    <xf numFmtId="165" fontId="19" fillId="0" borderId="30" xfId="0" applyNumberFormat="1" applyFont="1" applyBorder="1" applyAlignment="1">
      <alignment wrapText="1"/>
    </xf>
    <xf numFmtId="164" fontId="23" fillId="0" borderId="15" xfId="0" applyFont="1" applyBorder="1" applyAlignment="1">
      <alignment horizontal="left" vertical="center"/>
    </xf>
    <xf numFmtId="165" fontId="23" fillId="0" borderId="11" xfId="0" applyNumberFormat="1" applyFont="1" applyBorder="1" applyAlignment="1">
      <alignment wrapText="1"/>
    </xf>
    <xf numFmtId="165" fontId="23" fillId="0" borderId="15" xfId="0" applyNumberFormat="1" applyFont="1" applyBorder="1" applyAlignment="1">
      <alignment wrapText="1"/>
    </xf>
    <xf numFmtId="166" fontId="23" fillId="0" borderId="11" xfId="0" applyNumberFormat="1" applyFont="1" applyBorder="1" applyAlignment="1">
      <alignment horizontal="center" vertical="center" wrapText="1"/>
    </xf>
    <xf numFmtId="164" fontId="23" fillId="0" borderId="12" xfId="0" applyFont="1" applyBorder="1" applyAlignment="1">
      <alignment horizontal="left" vertical="center"/>
    </xf>
    <xf numFmtId="165" fontId="23" fillId="0" borderId="33" xfId="0" applyNumberFormat="1" applyFont="1" applyBorder="1" applyAlignment="1">
      <alignment wrapText="1"/>
    </xf>
    <xf numFmtId="165" fontId="23" fillId="0" borderId="12" xfId="0" applyNumberFormat="1" applyFont="1" applyBorder="1" applyAlignment="1">
      <alignment wrapText="1"/>
    </xf>
    <xf numFmtId="166" fontId="23" fillId="0" borderId="13" xfId="0" applyNumberFormat="1" applyFont="1" applyBorder="1" applyAlignment="1">
      <alignment horizontal="center" vertical="center" wrapText="1"/>
    </xf>
    <xf numFmtId="164" fontId="49" fillId="0" borderId="16" xfId="0" applyFont="1" applyBorder="1" applyAlignment="1">
      <alignment horizontal="left" vertical="center"/>
    </xf>
    <xf numFmtId="165" fontId="23" fillId="0" borderId="39" xfId="0" applyNumberFormat="1" applyFont="1" applyBorder="1" applyAlignment="1">
      <alignment wrapText="1"/>
    </xf>
    <xf numFmtId="165" fontId="23" fillId="0" borderId="16" xfId="0" applyNumberFormat="1" applyFont="1" applyBorder="1" applyAlignment="1">
      <alignment wrapText="1"/>
    </xf>
    <xf numFmtId="166" fontId="23" fillId="0" borderId="16" xfId="0" applyNumberFormat="1" applyFont="1" applyBorder="1" applyAlignment="1">
      <alignment horizontal="center" vertical="center" wrapText="1"/>
    </xf>
    <xf numFmtId="164" fontId="19" fillId="0" borderId="20" xfId="0" applyFont="1" applyBorder="1" applyAlignment="1">
      <alignment horizontal="left" vertical="center"/>
    </xf>
    <xf numFmtId="165" fontId="23" fillId="0" borderId="47" xfId="0" applyNumberFormat="1" applyFont="1" applyBorder="1" applyAlignment="1">
      <alignment wrapText="1"/>
    </xf>
    <xf numFmtId="165" fontId="19" fillId="0" borderId="20" xfId="0" applyNumberFormat="1" applyFont="1" applyBorder="1" applyAlignment="1">
      <alignment wrapText="1"/>
    </xf>
    <xf numFmtId="165" fontId="19" fillId="0" borderId="47" xfId="0" applyNumberFormat="1" applyFont="1" applyBorder="1" applyAlignment="1">
      <alignment wrapText="1"/>
    </xf>
    <xf numFmtId="166" fontId="19" fillId="0" borderId="20" xfId="0" applyNumberFormat="1" applyFont="1" applyBorder="1" applyAlignment="1">
      <alignment horizontal="center" vertical="center" wrapText="1"/>
    </xf>
    <xf numFmtId="165" fontId="23" fillId="0" borderId="38" xfId="0" applyNumberFormat="1" applyFont="1" applyBorder="1" applyAlignment="1">
      <alignment wrapText="1"/>
    </xf>
    <xf numFmtId="164" fontId="23" fillId="0" borderId="13" xfId="0" applyFont="1" applyBorder="1" applyAlignment="1">
      <alignment horizontal="left" vertical="center"/>
    </xf>
    <xf numFmtId="165" fontId="23" fillId="0" borderId="13" xfId="0" applyNumberFormat="1" applyFont="1" applyBorder="1" applyAlignment="1">
      <alignment wrapText="1"/>
    </xf>
    <xf numFmtId="164" fontId="19" fillId="0" borderId="13" xfId="0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 wrapText="1"/>
    </xf>
    <xf numFmtId="164" fontId="49" fillId="0" borderId="29" xfId="0" applyFont="1" applyBorder="1" applyAlignment="1">
      <alignment horizontal="left" vertical="center"/>
    </xf>
    <xf numFmtId="164" fontId="19" fillId="0" borderId="16" xfId="0" applyFont="1" applyBorder="1" applyAlignment="1">
      <alignment horizontal="left" vertical="center"/>
    </xf>
    <xf numFmtId="165" fontId="19" fillId="0" borderId="39" xfId="0" applyNumberFormat="1" applyFont="1" applyBorder="1" applyAlignment="1">
      <alignment horizontal="right" vertical="center" wrapText="1"/>
    </xf>
    <xf numFmtId="165" fontId="19" fillId="0" borderId="16" xfId="0" applyNumberFormat="1" applyFont="1" applyBorder="1" applyAlignment="1">
      <alignment horizontal="right" vertical="center" wrapText="1"/>
    </xf>
    <xf numFmtId="166" fontId="19" fillId="0" borderId="16" xfId="0" applyNumberFormat="1" applyFont="1" applyBorder="1" applyAlignment="1">
      <alignment horizontal="right" vertical="center" wrapText="1"/>
    </xf>
    <xf numFmtId="164" fontId="19" fillId="0" borderId="34" xfId="0" applyFont="1" applyBorder="1" applyAlignment="1">
      <alignment horizontal="left" vertical="center"/>
    </xf>
    <xf numFmtId="165" fontId="19" fillId="0" borderId="48" xfId="0" applyNumberFormat="1" applyFont="1" applyBorder="1" applyAlignment="1">
      <alignment horizontal="right" vertical="center" wrapText="1"/>
    </xf>
    <xf numFmtId="165" fontId="19" fillId="0" borderId="34" xfId="0" applyNumberFormat="1" applyFont="1" applyBorder="1" applyAlignment="1">
      <alignment horizontal="right" vertical="center" wrapText="1"/>
    </xf>
    <xf numFmtId="166" fontId="19" fillId="0" borderId="34" xfId="0" applyNumberFormat="1" applyFont="1" applyBorder="1" applyAlignment="1">
      <alignment horizontal="right" vertical="center" wrapText="1"/>
    </xf>
    <xf numFmtId="164" fontId="23" fillId="0" borderId="63" xfId="0" applyFont="1" applyBorder="1" applyAlignment="1">
      <alignment horizontal="left" vertical="center"/>
    </xf>
    <xf numFmtId="165" fontId="23" fillId="0" borderId="69" xfId="0" applyNumberFormat="1" applyFont="1" applyBorder="1" applyAlignment="1">
      <alignment horizontal="right" vertical="center" wrapText="1"/>
    </xf>
    <xf numFmtId="165" fontId="23" fillId="0" borderId="11" xfId="0" applyNumberFormat="1" applyFont="1" applyBorder="1" applyAlignment="1">
      <alignment horizontal="right" vertical="center" wrapText="1"/>
    </xf>
    <xf numFmtId="165" fontId="23" fillId="0" borderId="71" xfId="0" applyNumberFormat="1" applyFont="1" applyBorder="1" applyAlignment="1">
      <alignment horizontal="right" vertical="center" wrapText="1"/>
    </xf>
    <xf numFmtId="166" fontId="23" fillId="0" borderId="66" xfId="0" applyNumberFormat="1" applyFont="1" applyBorder="1" applyAlignment="1">
      <alignment horizontal="right" vertical="center" wrapText="1"/>
    </xf>
    <xf numFmtId="164" fontId="23" fillId="0" borderId="44" xfId="0" applyFont="1" applyBorder="1" applyAlignment="1">
      <alignment horizontal="center" vertical="center"/>
    </xf>
    <xf numFmtId="165" fontId="23" fillId="0" borderId="60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165" fontId="23" fillId="0" borderId="72" xfId="0" applyNumberFormat="1" applyFont="1" applyBorder="1" applyAlignment="1">
      <alignment horizontal="right" vertical="center" wrapText="1"/>
    </xf>
    <xf numFmtId="166" fontId="23" fillId="0" borderId="67" xfId="0" applyNumberFormat="1" applyFont="1" applyBorder="1" applyAlignment="1">
      <alignment horizontal="center" vertical="center" wrapText="1"/>
    </xf>
    <xf numFmtId="164" fontId="49" fillId="0" borderId="41" xfId="0" applyFont="1" applyBorder="1" applyAlignment="1">
      <alignment horizontal="left" vertical="center"/>
    </xf>
    <xf numFmtId="165" fontId="23" fillId="0" borderId="57" xfId="0" applyNumberFormat="1" applyFont="1" applyBorder="1" applyAlignment="1">
      <alignment horizontal="center" vertical="center" wrapText="1"/>
    </xf>
    <xf numFmtId="165" fontId="23" fillId="0" borderId="16" xfId="0" applyNumberFormat="1" applyFont="1" applyBorder="1" applyAlignment="1">
      <alignment horizontal="right" vertical="center" wrapText="1"/>
    </xf>
    <xf numFmtId="165" fontId="23" fillId="0" borderId="73" xfId="0" applyNumberFormat="1" applyFont="1" applyBorder="1" applyAlignment="1">
      <alignment horizontal="right" vertical="center" wrapText="1"/>
    </xf>
    <xf numFmtId="166" fontId="23" fillId="0" borderId="64" xfId="0" applyNumberFormat="1" applyFont="1" applyBorder="1" applyAlignment="1">
      <alignment horizontal="center" vertical="center" wrapText="1"/>
    </xf>
    <xf numFmtId="164" fontId="19" fillId="0" borderId="42" xfId="0" applyFont="1" applyBorder="1" applyAlignment="1">
      <alignment horizontal="left" vertical="center"/>
    </xf>
    <xf numFmtId="165" fontId="23" fillId="0" borderId="52" xfId="0" applyNumberFormat="1" applyFont="1" applyBorder="1" applyAlignment="1">
      <alignment horizontal="center" vertical="center" wrapText="1"/>
    </xf>
    <xf numFmtId="165" fontId="19" fillId="0" borderId="20" xfId="0" applyNumberFormat="1" applyFont="1" applyBorder="1" applyAlignment="1">
      <alignment horizontal="right" vertical="center" wrapText="1"/>
    </xf>
    <xf numFmtId="165" fontId="19" fillId="0" borderId="53" xfId="0" applyNumberFormat="1" applyFont="1" applyBorder="1" applyAlignment="1">
      <alignment horizontal="right" vertical="center" wrapText="1"/>
    </xf>
    <xf numFmtId="166" fontId="19" fillId="0" borderId="65" xfId="0" applyNumberFormat="1" applyFont="1" applyBorder="1" applyAlignment="1">
      <alignment horizontal="right" vertical="center" wrapText="1"/>
    </xf>
    <xf numFmtId="165" fontId="19" fillId="0" borderId="52" xfId="0" applyNumberFormat="1" applyFont="1" applyBorder="1" applyAlignment="1">
      <alignment horizontal="right" vertical="center" wrapText="1"/>
    </xf>
    <xf numFmtId="166" fontId="23" fillId="0" borderId="11" xfId="0" applyNumberFormat="1" applyFont="1" applyBorder="1" applyAlignment="1">
      <alignment horizontal="right" vertical="center" wrapText="1"/>
    </xf>
    <xf numFmtId="164" fontId="23" fillId="0" borderId="22" xfId="0" applyFont="1" applyBorder="1" applyAlignment="1">
      <alignment vertical="center" wrapText="1"/>
    </xf>
    <xf numFmtId="165" fontId="23" fillId="0" borderId="12" xfId="15" applyNumberFormat="1" applyFont="1" applyFill="1" applyBorder="1" applyAlignment="1" applyProtection="1">
      <alignment/>
      <protection/>
    </xf>
    <xf numFmtId="165" fontId="19" fillId="0" borderId="13" xfId="0" applyNumberFormat="1" applyFont="1" applyBorder="1" applyAlignment="1">
      <alignment horizontal="right"/>
    </xf>
    <xf numFmtId="165" fontId="19" fillId="0" borderId="33" xfId="0" applyNumberFormat="1" applyFont="1" applyBorder="1" applyAlignment="1">
      <alignment horizontal="right"/>
    </xf>
    <xf numFmtId="164" fontId="49" fillId="0" borderId="22" xfId="0" applyFont="1" applyBorder="1" applyAlignment="1">
      <alignment vertical="center" wrapText="1"/>
    </xf>
    <xf numFmtId="165" fontId="23" fillId="0" borderId="13" xfId="15" applyNumberFormat="1" applyFont="1" applyFill="1" applyBorder="1" applyAlignment="1" applyProtection="1">
      <alignment/>
      <protection/>
    </xf>
    <xf numFmtId="164" fontId="19" fillId="0" borderId="22" xfId="0" applyFont="1" applyBorder="1" applyAlignment="1">
      <alignment vertical="center" wrapText="1"/>
    </xf>
    <xf numFmtId="165" fontId="19" fillId="0" borderId="16" xfId="15" applyNumberFormat="1" applyFont="1" applyFill="1" applyBorder="1" applyAlignment="1" applyProtection="1">
      <alignment/>
      <protection/>
    </xf>
    <xf numFmtId="165" fontId="19" fillId="0" borderId="39" xfId="0" applyNumberFormat="1" applyFont="1" applyBorder="1" applyAlignment="1">
      <alignment horizontal="right"/>
    </xf>
    <xf numFmtId="165" fontId="19" fillId="0" borderId="29" xfId="15" applyNumberFormat="1" applyFont="1" applyFill="1" applyBorder="1" applyAlignment="1" applyProtection="1">
      <alignment/>
      <protection/>
    </xf>
    <xf numFmtId="165" fontId="19" fillId="0" borderId="29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5" fontId="23" fillId="0" borderId="11" xfId="15" applyNumberFormat="1" applyFont="1" applyFill="1" applyBorder="1" applyAlignment="1" applyProtection="1">
      <alignment/>
      <protection/>
    </xf>
    <xf numFmtId="164" fontId="23" fillId="0" borderId="30" xfId="0" applyFont="1" applyBorder="1" applyAlignment="1">
      <alignment vertical="center" wrapText="1"/>
    </xf>
    <xf numFmtId="165" fontId="23" fillId="0" borderId="29" xfId="15" applyNumberFormat="1" applyFont="1" applyFill="1" applyBorder="1" applyAlignment="1" applyProtection="1">
      <alignment/>
      <protection/>
    </xf>
    <xf numFmtId="164" fontId="19" fillId="0" borderId="17" xfId="0" applyFont="1" applyBorder="1" applyAlignment="1">
      <alignment vertical="center" wrapText="1"/>
    </xf>
    <xf numFmtId="164" fontId="23" fillId="0" borderId="17" xfId="0" applyFont="1" applyBorder="1" applyAlignment="1">
      <alignment vertical="center" wrapText="1"/>
    </xf>
    <xf numFmtId="165" fontId="23" fillId="0" borderId="16" xfId="15" applyNumberFormat="1" applyFont="1" applyFill="1" applyBorder="1" applyAlignment="1" applyProtection="1">
      <alignment/>
      <protection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vertical="center" wrapText="1"/>
    </xf>
    <xf numFmtId="165" fontId="23" fillId="0" borderId="0" xfId="15" applyNumberFormat="1" applyFont="1" applyFill="1" applyBorder="1" applyAlignment="1" applyProtection="1">
      <alignment/>
      <protection/>
    </xf>
    <xf numFmtId="164" fontId="29" fillId="0" borderId="0" xfId="0" applyFont="1" applyAlignment="1">
      <alignment/>
    </xf>
    <xf numFmtId="164" fontId="46" fillId="0" borderId="11" xfId="0" applyFont="1" applyBorder="1" applyAlignment="1">
      <alignment horizontal="center" vertical="center"/>
    </xf>
    <xf numFmtId="165" fontId="23" fillId="0" borderId="33" xfId="15" applyNumberFormat="1" applyFont="1" applyFill="1" applyBorder="1" applyAlignment="1" applyProtection="1">
      <alignment/>
      <protection/>
    </xf>
    <xf numFmtId="164" fontId="26" fillId="0" borderId="17" xfId="0" applyFont="1" applyBorder="1" applyAlignment="1">
      <alignment vertical="center" wrapText="1"/>
    </xf>
    <xf numFmtId="165" fontId="19" fillId="0" borderId="13" xfId="15" applyNumberFormat="1" applyFont="1" applyFill="1" applyBorder="1" applyAlignment="1" applyProtection="1">
      <alignment/>
      <protection/>
    </xf>
    <xf numFmtId="165" fontId="19" fillId="0" borderId="25" xfId="15" applyNumberFormat="1" applyFont="1" applyFill="1" applyBorder="1" applyAlignment="1" applyProtection="1">
      <alignment/>
      <protection/>
    </xf>
    <xf numFmtId="165" fontId="19" fillId="0" borderId="31" xfId="0" applyNumberFormat="1" applyFont="1" applyBorder="1" applyAlignment="1">
      <alignment horizontal="right"/>
    </xf>
    <xf numFmtId="164" fontId="19" fillId="0" borderId="23" xfId="0" applyFont="1" applyBorder="1" applyAlignment="1">
      <alignment vertical="center" wrapText="1"/>
    </xf>
    <xf numFmtId="165" fontId="19" fillId="0" borderId="20" xfId="15" applyNumberFormat="1" applyFont="1" applyFill="1" applyBorder="1" applyAlignment="1" applyProtection="1">
      <alignment/>
      <protection/>
    </xf>
    <xf numFmtId="165" fontId="19" fillId="0" borderId="20" xfId="0" applyNumberFormat="1" applyFont="1" applyBorder="1" applyAlignment="1">
      <alignment horizontal="right"/>
    </xf>
    <xf numFmtId="164" fontId="23" fillId="0" borderId="23" xfId="0" applyFont="1" applyBorder="1" applyAlignment="1">
      <alignment vertical="center" wrapText="1"/>
    </xf>
    <xf numFmtId="164" fontId="19" fillId="0" borderId="30" xfId="0" applyFont="1" applyBorder="1" applyAlignment="1">
      <alignment vertical="center" wrapText="1"/>
    </xf>
    <xf numFmtId="164" fontId="23" fillId="0" borderId="37" xfId="0" applyFont="1" applyBorder="1" applyAlignment="1">
      <alignment vertical="center" wrapText="1"/>
    </xf>
    <xf numFmtId="165" fontId="23" fillId="0" borderId="25" xfId="15" applyNumberFormat="1" applyFont="1" applyFill="1" applyBorder="1" applyAlignment="1" applyProtection="1">
      <alignment vertical="center"/>
      <protection/>
    </xf>
    <xf numFmtId="165" fontId="23" fillId="0" borderId="30" xfId="15" applyNumberFormat="1" applyFont="1" applyFill="1" applyBorder="1" applyAlignment="1" applyProtection="1">
      <alignment vertical="center"/>
      <protection/>
    </xf>
    <xf numFmtId="165" fontId="23" fillId="0" borderId="15" xfId="0" applyNumberFormat="1" applyFont="1" applyBorder="1" applyAlignment="1">
      <alignment vertical="center"/>
    </xf>
    <xf numFmtId="165" fontId="23" fillId="0" borderId="11" xfId="0" applyNumberFormat="1" applyFont="1" applyBorder="1" applyAlignment="1">
      <alignment vertical="center"/>
    </xf>
    <xf numFmtId="164" fontId="37" fillId="0" borderId="0" xfId="0" applyFont="1" applyAlignment="1">
      <alignment horizontal="right"/>
    </xf>
    <xf numFmtId="164" fontId="34" fillId="0" borderId="0" xfId="0" applyFont="1" applyBorder="1" applyAlignment="1">
      <alignment horizontal="right"/>
    </xf>
    <xf numFmtId="164" fontId="34" fillId="0" borderId="0" xfId="0" applyFont="1" applyAlignment="1">
      <alignment horizontal="right"/>
    </xf>
    <xf numFmtId="164" fontId="63" fillId="0" borderId="22" xfId="0" applyFont="1" applyBorder="1" applyAlignment="1">
      <alignment wrapText="1"/>
    </xf>
    <xf numFmtId="164" fontId="32" fillId="0" borderId="22" xfId="0" applyFont="1" applyBorder="1" applyAlignment="1">
      <alignment horizontal="center" wrapText="1"/>
    </xf>
    <xf numFmtId="164" fontId="33" fillId="0" borderId="22" xfId="0" applyFont="1" applyBorder="1" applyAlignment="1">
      <alignment wrapText="1"/>
    </xf>
    <xf numFmtId="165" fontId="33" fillId="0" borderId="22" xfId="0" applyNumberFormat="1" applyFont="1" applyBorder="1" applyAlignment="1">
      <alignment horizontal="right" wrapText="1"/>
    </xf>
    <xf numFmtId="164" fontId="33" fillId="0" borderId="17" xfId="0" applyFont="1" applyBorder="1" applyAlignment="1">
      <alignment wrapText="1"/>
    </xf>
    <xf numFmtId="165" fontId="33" fillId="0" borderId="17" xfId="15" applyNumberFormat="1" applyFont="1" applyFill="1" applyBorder="1" applyAlignment="1" applyProtection="1">
      <alignment/>
      <protection/>
    </xf>
    <xf numFmtId="165" fontId="33" fillId="0" borderId="23" xfId="15" applyNumberFormat="1" applyFont="1" applyFill="1" applyBorder="1" applyAlignment="1" applyProtection="1">
      <alignment/>
      <protection/>
    </xf>
    <xf numFmtId="164" fontId="33" fillId="0" borderId="30" xfId="0" applyFont="1" applyBorder="1" applyAlignment="1">
      <alignment wrapText="1"/>
    </xf>
    <xf numFmtId="165" fontId="32" fillId="0" borderId="15" xfId="15" applyNumberFormat="1" applyFont="1" applyFill="1" applyBorder="1" applyAlignment="1" applyProtection="1">
      <alignment/>
      <protection/>
    </xf>
    <xf numFmtId="165" fontId="32" fillId="0" borderId="15" xfId="15" applyNumberFormat="1" applyFont="1" applyFill="1" applyBorder="1" applyAlignment="1" applyProtection="1">
      <alignment horizontal="right"/>
      <protection/>
    </xf>
    <xf numFmtId="165" fontId="33" fillId="0" borderId="22" xfId="15" applyNumberFormat="1" applyFont="1" applyFill="1" applyBorder="1" applyAlignment="1" applyProtection="1">
      <alignment/>
      <protection/>
    </xf>
    <xf numFmtId="164" fontId="63" fillId="0" borderId="17" xfId="0" applyFont="1" applyBorder="1" applyAlignment="1">
      <alignment wrapText="1"/>
    </xf>
    <xf numFmtId="165" fontId="64" fillId="0" borderId="17" xfId="15" applyNumberFormat="1" applyFont="1" applyFill="1" applyBorder="1" applyAlignment="1" applyProtection="1">
      <alignment/>
      <protection/>
    </xf>
    <xf numFmtId="165" fontId="33" fillId="0" borderId="30" xfId="15" applyNumberFormat="1" applyFont="1" applyFill="1" applyBorder="1" applyAlignment="1" applyProtection="1">
      <alignment/>
      <protection/>
    </xf>
    <xf numFmtId="165" fontId="25" fillId="0" borderId="20" xfId="0" applyNumberFormat="1" applyFont="1" applyBorder="1" applyAlignment="1">
      <alignment horizontal="right"/>
    </xf>
    <xf numFmtId="165" fontId="25" fillId="0" borderId="47" xfId="0" applyNumberFormat="1" applyFont="1" applyBorder="1" applyAlignment="1">
      <alignment horizontal="right"/>
    </xf>
    <xf numFmtId="165" fontId="32" fillId="0" borderId="15" xfId="0" applyNumberFormat="1" applyFont="1" applyBorder="1" applyAlignment="1">
      <alignment/>
    </xf>
    <xf numFmtId="165" fontId="32" fillId="0" borderId="15" xfId="0" applyNumberFormat="1" applyFont="1" applyBorder="1" applyAlignment="1">
      <alignment horizontal="right"/>
    </xf>
    <xf numFmtId="170" fontId="63" fillId="0" borderId="0" xfId="0" applyNumberFormat="1" applyFont="1" applyBorder="1" applyAlignment="1">
      <alignment horizontal="center"/>
    </xf>
    <xf numFmtId="164" fontId="48" fillId="0" borderId="16" xfId="0" applyFont="1" applyBorder="1" applyAlignment="1">
      <alignment/>
    </xf>
    <xf numFmtId="171" fontId="48" fillId="0" borderId="14" xfId="0" applyNumberFormat="1" applyFont="1" applyBorder="1" applyAlignment="1">
      <alignment horizontal="right"/>
    </xf>
    <xf numFmtId="172" fontId="0" fillId="0" borderId="12" xfId="0" applyNumberFormat="1" applyBorder="1" applyAlignment="1">
      <alignment/>
    </xf>
    <xf numFmtId="172" fontId="0" fillId="0" borderId="28" xfId="0" applyNumberFormat="1" applyBorder="1" applyAlignment="1">
      <alignment/>
    </xf>
    <xf numFmtId="171" fontId="48" fillId="0" borderId="17" xfId="0" applyNumberFormat="1" applyFont="1" applyBorder="1" applyAlignment="1">
      <alignment horizontal="right"/>
    </xf>
    <xf numFmtId="172" fontId="0" fillId="0" borderId="16" xfId="0" applyNumberFormat="1" applyBorder="1" applyAlignment="1">
      <alignment/>
    </xf>
    <xf numFmtId="172" fontId="0" fillId="0" borderId="19" xfId="0" applyNumberFormat="1" applyBorder="1" applyAlignment="1">
      <alignment/>
    </xf>
    <xf numFmtId="164" fontId="48" fillId="0" borderId="29" xfId="0" applyFont="1" applyBorder="1" applyAlignment="1">
      <alignment/>
    </xf>
    <xf numFmtId="171" fontId="48" fillId="0" borderId="10" xfId="0" applyNumberFormat="1" applyFont="1" applyBorder="1" applyAlignment="1">
      <alignment horizontal="right"/>
    </xf>
    <xf numFmtId="172" fontId="0" fillId="0" borderId="25" xfId="0" applyNumberFormat="1" applyBorder="1" applyAlignment="1">
      <alignment/>
    </xf>
    <xf numFmtId="172" fontId="0" fillId="0" borderId="35" xfId="0" applyNumberFormat="1" applyBorder="1" applyAlignment="1">
      <alignment/>
    </xf>
    <xf numFmtId="164" fontId="46" fillId="0" borderId="11" xfId="0" applyFont="1" applyBorder="1" applyAlignment="1">
      <alignment/>
    </xf>
    <xf numFmtId="171" fontId="46" fillId="0" borderId="38" xfId="0" applyNumberFormat="1" applyFont="1" applyBorder="1" applyAlignment="1">
      <alignment horizontal="right"/>
    </xf>
    <xf numFmtId="171" fontId="46" fillId="0" borderId="11" xfId="0" applyNumberFormat="1" applyFont="1" applyBorder="1" applyAlignment="1">
      <alignment horizontal="right"/>
    </xf>
    <xf numFmtId="172" fontId="0" fillId="0" borderId="0" xfId="0" applyNumberFormat="1" applyFill="1" applyBorder="1" applyAlignment="1">
      <alignment/>
    </xf>
    <xf numFmtId="164" fontId="14" fillId="0" borderId="0" xfId="57" applyProtection="1">
      <alignment/>
      <protection/>
    </xf>
    <xf numFmtId="164" fontId="40" fillId="0" borderId="0" xfId="57" applyFont="1" applyAlignment="1" applyProtection="1">
      <alignment horizontal="center"/>
      <protection/>
    </xf>
    <xf numFmtId="164" fontId="34" fillId="0" borderId="0" xfId="57" applyFont="1" applyAlignment="1" applyProtection="1">
      <alignment horizontal="center"/>
      <protection/>
    </xf>
    <xf numFmtId="164" fontId="63" fillId="0" borderId="0" xfId="57" applyFont="1" applyBorder="1" applyAlignment="1" applyProtection="1">
      <alignment horizontal="center"/>
      <protection/>
    </xf>
    <xf numFmtId="164" fontId="34" fillId="0" borderId="15" xfId="57" applyFont="1" applyBorder="1" applyAlignment="1" applyProtection="1">
      <alignment horizontal="center"/>
      <protection/>
    </xf>
    <xf numFmtId="164" fontId="34" fillId="0" borderId="11" xfId="57" applyFont="1" applyBorder="1" applyAlignment="1" applyProtection="1">
      <alignment horizontal="center"/>
      <protection/>
    </xf>
    <xf numFmtId="164" fontId="34" fillId="0" borderId="11" xfId="57" applyFont="1" applyBorder="1" applyAlignment="1" applyProtection="1">
      <alignment vertical="center"/>
      <protection/>
    </xf>
    <xf numFmtId="164" fontId="51" fillId="0" borderId="11" xfId="57" applyFont="1" applyBorder="1" applyAlignment="1" applyProtection="1">
      <alignment horizontal="left" vertical="center" wrapText="1"/>
      <protection/>
    </xf>
    <xf numFmtId="164" fontId="51" fillId="0" borderId="11" xfId="57" applyFont="1" applyBorder="1" applyAlignment="1" applyProtection="1">
      <alignment horizontal="center" vertical="center" wrapText="1"/>
      <protection/>
    </xf>
    <xf numFmtId="164" fontId="51" fillId="0" borderId="24" xfId="57" applyFont="1" applyBorder="1" applyAlignment="1" applyProtection="1">
      <alignment horizontal="center" vertical="center" wrapText="1"/>
      <protection/>
    </xf>
    <xf numFmtId="164" fontId="61" fillId="0" borderId="13" xfId="57" applyFont="1" applyBorder="1" applyAlignment="1" applyProtection="1">
      <alignment wrapText="1"/>
      <protection/>
    </xf>
    <xf numFmtId="165" fontId="14" fillId="0" borderId="13" xfId="57" applyNumberFormat="1" applyBorder="1" applyProtection="1">
      <alignment/>
      <protection/>
    </xf>
    <xf numFmtId="166" fontId="14" fillId="0" borderId="13" xfId="57" applyNumberFormat="1" applyBorder="1" applyProtection="1">
      <alignment/>
      <protection/>
    </xf>
    <xf numFmtId="165" fontId="14" fillId="0" borderId="18" xfId="57" applyNumberFormat="1" applyBorder="1" applyProtection="1">
      <alignment/>
      <protection/>
    </xf>
    <xf numFmtId="165" fontId="14" fillId="0" borderId="16" xfId="57" applyNumberFormat="1" applyBorder="1" applyProtection="1">
      <alignment/>
      <protection/>
    </xf>
    <xf numFmtId="164" fontId="61" fillId="0" borderId="16" xfId="57" applyFont="1" applyBorder="1" applyAlignment="1" applyProtection="1">
      <alignment wrapText="1"/>
      <protection/>
    </xf>
    <xf numFmtId="165" fontId="14" fillId="0" borderId="29" xfId="57" applyNumberFormat="1" applyBorder="1" applyProtection="1">
      <alignment/>
      <protection/>
    </xf>
    <xf numFmtId="164" fontId="61" fillId="0" borderId="29" xfId="57" applyFont="1" applyFill="1" applyBorder="1" applyAlignment="1" applyProtection="1">
      <alignment wrapText="1"/>
      <protection/>
    </xf>
    <xf numFmtId="164" fontId="61" fillId="0" borderId="20" xfId="57" applyFont="1" applyBorder="1" applyAlignment="1" applyProtection="1">
      <alignment wrapText="1"/>
      <protection/>
    </xf>
    <xf numFmtId="165" fontId="14" fillId="0" borderId="20" xfId="57" applyNumberFormat="1" applyBorder="1" applyProtection="1">
      <alignment/>
      <protection/>
    </xf>
    <xf numFmtId="166" fontId="14" fillId="0" borderId="29" xfId="57" applyNumberFormat="1" applyBorder="1" applyProtection="1">
      <alignment/>
      <protection/>
    </xf>
    <xf numFmtId="165" fontId="14" fillId="0" borderId="21" xfId="57" applyNumberFormat="1" applyBorder="1" applyProtection="1">
      <alignment/>
      <protection/>
    </xf>
    <xf numFmtId="164" fontId="59" fillId="0" borderId="11" xfId="57" applyFont="1" applyBorder="1" applyAlignment="1" applyProtection="1">
      <alignment wrapText="1"/>
      <protection/>
    </xf>
    <xf numFmtId="165" fontId="34" fillId="0" borderId="11" xfId="57" applyNumberFormat="1" applyFont="1" applyBorder="1" applyProtection="1">
      <alignment/>
      <protection/>
    </xf>
    <xf numFmtId="166" fontId="34" fillId="0" borderId="11" xfId="57" applyNumberFormat="1" applyFont="1" applyBorder="1" applyProtection="1">
      <alignment/>
      <protection/>
    </xf>
    <xf numFmtId="165" fontId="34" fillId="0" borderId="24" xfId="57" applyNumberFormat="1" applyFont="1" applyBorder="1" applyProtection="1">
      <alignment/>
      <protection/>
    </xf>
    <xf numFmtId="164" fontId="59" fillId="0" borderId="63" xfId="57" applyFont="1" applyBorder="1" applyAlignment="1" applyProtection="1">
      <alignment wrapText="1"/>
      <protection/>
    </xf>
    <xf numFmtId="165" fontId="34" fillId="0" borderId="71" xfId="57" applyNumberFormat="1" applyFont="1" applyBorder="1" applyProtection="1">
      <alignment/>
      <protection/>
    </xf>
    <xf numFmtId="166" fontId="14" fillId="0" borderId="11" xfId="57" applyNumberFormat="1" applyBorder="1" applyProtection="1">
      <alignment/>
      <protection/>
    </xf>
    <xf numFmtId="164" fontId="59" fillId="0" borderId="71" xfId="57" applyFont="1" applyBorder="1" applyAlignment="1" applyProtection="1">
      <alignment wrapText="1"/>
      <protection/>
    </xf>
    <xf numFmtId="164" fontId="61" fillId="0" borderId="12" xfId="57" applyFont="1" applyBorder="1" applyAlignment="1" applyProtection="1">
      <alignment wrapText="1"/>
      <protection/>
    </xf>
    <xf numFmtId="165" fontId="14" fillId="0" borderId="12" xfId="57" applyNumberFormat="1" applyBorder="1" applyProtection="1">
      <alignment/>
      <protection/>
    </xf>
    <xf numFmtId="164" fontId="14" fillId="0" borderId="12" xfId="57" applyBorder="1" applyProtection="1">
      <alignment/>
      <protection/>
    </xf>
    <xf numFmtId="164" fontId="59" fillId="0" borderId="0" xfId="57" applyFont="1" applyBorder="1" applyAlignment="1" applyProtection="1">
      <alignment wrapText="1"/>
      <protection/>
    </xf>
    <xf numFmtId="165" fontId="34" fillId="0" borderId="0" xfId="57" applyNumberFormat="1" applyFont="1" applyBorder="1" applyProtection="1">
      <alignment/>
      <protection/>
    </xf>
    <xf numFmtId="164" fontId="59" fillId="0" borderId="0" xfId="57" applyFont="1" applyBorder="1" applyAlignment="1" applyProtection="1">
      <alignment horizontal="center" wrapText="1"/>
      <protection/>
    </xf>
    <xf numFmtId="164" fontId="51" fillId="0" borderId="24" xfId="57" applyFont="1" applyBorder="1" applyAlignment="1" applyProtection="1">
      <alignment horizontal="left" vertical="center" wrapText="1"/>
      <protection/>
    </xf>
    <xf numFmtId="166" fontId="14" fillId="0" borderId="18" xfId="57" applyNumberFormat="1" applyBorder="1" applyProtection="1">
      <alignment/>
      <protection/>
    </xf>
    <xf numFmtId="164" fontId="61" fillId="0" borderId="18" xfId="57" applyFont="1" applyBorder="1" applyAlignment="1" applyProtection="1">
      <alignment wrapText="1"/>
      <protection/>
    </xf>
    <xf numFmtId="165" fontId="14" fillId="0" borderId="19" xfId="57" applyNumberFormat="1" applyBorder="1" applyProtection="1">
      <alignment/>
      <protection/>
    </xf>
    <xf numFmtId="164" fontId="42" fillId="0" borderId="30" xfId="0" applyFont="1" applyFill="1" applyBorder="1" applyAlignment="1">
      <alignment wrapText="1"/>
    </xf>
    <xf numFmtId="164" fontId="61" fillId="0" borderId="19" xfId="57" applyFont="1" applyBorder="1" applyAlignment="1" applyProtection="1">
      <alignment wrapText="1"/>
      <protection/>
    </xf>
    <xf numFmtId="166" fontId="14" fillId="0" borderId="16" xfId="57" applyNumberFormat="1" applyBorder="1" applyProtection="1">
      <alignment/>
      <protection/>
    </xf>
    <xf numFmtId="166" fontId="14" fillId="0" borderId="31" xfId="57" applyNumberFormat="1" applyBorder="1" applyProtection="1">
      <alignment/>
      <protection/>
    </xf>
    <xf numFmtId="164" fontId="59" fillId="0" borderId="15" xfId="57" applyFont="1" applyBorder="1" applyAlignment="1" applyProtection="1">
      <alignment wrapText="1"/>
      <protection/>
    </xf>
    <xf numFmtId="164" fontId="61" fillId="0" borderId="30" xfId="57" applyFont="1" applyBorder="1" applyAlignment="1" applyProtection="1">
      <alignment wrapText="1"/>
      <protection/>
    </xf>
    <xf numFmtId="165" fontId="14" fillId="0" borderId="29" xfId="57" applyNumberFormat="1" applyFont="1" applyBorder="1" applyProtection="1">
      <alignment/>
      <protection/>
    </xf>
    <xf numFmtId="164" fontId="59" fillId="0" borderId="26" xfId="57" applyFont="1" applyBorder="1" applyAlignment="1" applyProtection="1">
      <alignment wrapText="1"/>
      <protection/>
    </xf>
    <xf numFmtId="165" fontId="14" fillId="0" borderId="31" xfId="57" applyNumberFormat="1" applyBorder="1" applyProtection="1">
      <alignment/>
      <protection/>
    </xf>
    <xf numFmtId="164" fontId="61" fillId="0" borderId="15" xfId="57" applyFont="1" applyBorder="1" applyAlignment="1" applyProtection="1">
      <alignment wrapText="1"/>
      <protection/>
    </xf>
    <xf numFmtId="165" fontId="14" fillId="0" borderId="11" xfId="57" applyNumberFormat="1" applyFont="1" applyBorder="1" applyProtection="1">
      <alignment/>
      <protection/>
    </xf>
    <xf numFmtId="164" fontId="61" fillId="0" borderId="11" xfId="57" applyFont="1" applyBorder="1" applyAlignment="1" applyProtection="1">
      <alignment wrapText="1"/>
      <protection/>
    </xf>
    <xf numFmtId="165" fontId="14" fillId="0" borderId="24" xfId="57" applyNumberFormat="1" applyFont="1" applyBorder="1" applyProtection="1">
      <alignment/>
      <protection/>
    </xf>
    <xf numFmtId="164" fontId="59" fillId="0" borderId="30" xfId="57" applyFont="1" applyBorder="1" applyAlignment="1" applyProtection="1">
      <alignment wrapText="1"/>
      <protection/>
    </xf>
    <xf numFmtId="165" fontId="34" fillId="0" borderId="29" xfId="57" applyNumberFormat="1" applyFont="1" applyBorder="1" applyProtection="1">
      <alignment/>
      <protection/>
    </xf>
    <xf numFmtId="164" fontId="59" fillId="0" borderId="29" xfId="57" applyFont="1" applyBorder="1" applyAlignment="1" applyProtection="1">
      <alignment wrapText="1"/>
      <protection/>
    </xf>
    <xf numFmtId="165" fontId="34" fillId="0" borderId="31" xfId="57" applyNumberFormat="1" applyFont="1" applyBorder="1" applyProtection="1">
      <alignment/>
      <protection/>
    </xf>
    <xf numFmtId="164" fontId="14" fillId="0" borderId="0" xfId="57" applyBorder="1" applyProtection="1">
      <alignment/>
      <protection/>
    </xf>
    <xf numFmtId="164" fontId="40" fillId="0" borderId="0" xfId="57" applyFont="1" applyBorder="1" applyAlignment="1" applyProtection="1">
      <alignment horizontal="center"/>
      <protection/>
    </xf>
    <xf numFmtId="164" fontId="34" fillId="0" borderId="0" xfId="57" applyFont="1" applyBorder="1" applyAlignment="1" applyProtection="1">
      <alignment horizontal="center"/>
      <protection/>
    </xf>
    <xf numFmtId="164" fontId="14" fillId="0" borderId="0" xfId="57" applyFont="1" applyBorder="1" applyAlignment="1" applyProtection="1">
      <alignment horizontal="center"/>
      <protection/>
    </xf>
    <xf numFmtId="164" fontId="33" fillId="0" borderId="0" xfId="57" applyFont="1" applyBorder="1" applyAlignment="1" applyProtection="1">
      <alignment horizontal="right"/>
      <protection/>
    </xf>
    <xf numFmtId="164" fontId="14" fillId="0" borderId="0" xfId="57" applyFont="1" applyBorder="1" applyProtection="1">
      <alignment/>
      <protection/>
    </xf>
    <xf numFmtId="164" fontId="34" fillId="0" borderId="0" xfId="57" applyFont="1" applyBorder="1" applyAlignment="1" applyProtection="1">
      <alignment/>
      <protection/>
    </xf>
    <xf numFmtId="164" fontId="34" fillId="0" borderId="0" xfId="57" applyFont="1" applyBorder="1" applyAlignment="1" applyProtection="1">
      <alignment vertical="center"/>
      <protection/>
    </xf>
    <xf numFmtId="164" fontId="34" fillId="0" borderId="0" xfId="57" applyFont="1" applyBorder="1" applyAlignment="1" applyProtection="1">
      <alignment horizontal="center" vertical="center" wrapText="1"/>
      <protection/>
    </xf>
    <xf numFmtId="165" fontId="14" fillId="0" borderId="0" xfId="57" applyNumberFormat="1" applyBorder="1" applyProtection="1">
      <alignment/>
      <protection/>
    </xf>
    <xf numFmtId="164" fontId="61" fillId="0" borderId="0" xfId="57" applyFont="1" applyBorder="1" applyProtection="1">
      <alignment/>
      <protection/>
    </xf>
    <xf numFmtId="164" fontId="14" fillId="0" borderId="0" xfId="57" applyFill="1" applyBorder="1" applyProtection="1">
      <alignment/>
      <protection/>
    </xf>
    <xf numFmtId="164" fontId="34" fillId="0" borderId="0" xfId="57" applyFont="1" applyBorder="1" applyProtection="1">
      <alignment/>
      <protection/>
    </xf>
    <xf numFmtId="164" fontId="0" fillId="0" borderId="0" xfId="0" applyFill="1" applyBorder="1" applyAlignment="1">
      <alignment/>
    </xf>
    <xf numFmtId="164" fontId="14" fillId="0" borderId="0" xfId="57" applyFont="1" applyBorder="1" applyAlignment="1" applyProtection="1">
      <alignment wrapText="1"/>
      <protection/>
    </xf>
    <xf numFmtId="165" fontId="14" fillId="0" borderId="0" xfId="57" applyNumberFormat="1" applyFont="1" applyBorder="1" applyProtection="1">
      <alignment/>
      <protection/>
    </xf>
    <xf numFmtId="164" fontId="23" fillId="0" borderId="26" xfId="0" applyFont="1" applyBorder="1" applyAlignment="1">
      <alignment horizontal="center"/>
    </xf>
    <xf numFmtId="165" fontId="19" fillId="0" borderId="0" xfId="0" applyNumberFormat="1" applyFont="1" applyAlignment="1">
      <alignment/>
    </xf>
    <xf numFmtId="164" fontId="23" fillId="24" borderId="15" xfId="0" applyFont="1" applyFill="1" applyBorder="1" applyAlignment="1">
      <alignment/>
    </xf>
    <xf numFmtId="164" fontId="19" fillId="0" borderId="14" xfId="0" applyFont="1" applyBorder="1" applyAlignment="1">
      <alignment/>
    </xf>
    <xf numFmtId="164" fontId="19" fillId="0" borderId="17" xfId="0" applyFont="1" applyFill="1" applyBorder="1" applyAlignment="1">
      <alignment/>
    </xf>
    <xf numFmtId="164" fontId="23" fillId="24" borderId="37" xfId="0" applyFont="1" applyFill="1" applyBorder="1" applyAlignment="1">
      <alignment/>
    </xf>
    <xf numFmtId="165" fontId="23" fillId="24" borderId="25" xfId="0" applyNumberFormat="1" applyFont="1" applyFill="1" applyBorder="1" applyAlignment="1">
      <alignment/>
    </xf>
    <xf numFmtId="164" fontId="65" fillId="0" borderId="0" xfId="0" applyFont="1" applyAlignment="1">
      <alignment/>
    </xf>
    <xf numFmtId="164" fontId="34" fillId="0" borderId="26" xfId="0" applyFont="1" applyBorder="1" applyAlignment="1">
      <alignment horizontal="center"/>
    </xf>
    <xf numFmtId="164" fontId="34" fillId="0" borderId="29" xfId="0" applyFont="1" applyBorder="1" applyAlignment="1">
      <alignment horizontal="center"/>
    </xf>
    <xf numFmtId="164" fontId="0" fillId="0" borderId="10" xfId="0" applyBorder="1" applyAlignment="1">
      <alignment/>
    </xf>
    <xf numFmtId="164" fontId="34" fillId="0" borderId="25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32" fillId="0" borderId="15" xfId="0" applyFont="1" applyBorder="1" applyAlignment="1">
      <alignment/>
    </xf>
    <xf numFmtId="164" fontId="0" fillId="0" borderId="24" xfId="0" applyBorder="1" applyAlignment="1">
      <alignment/>
    </xf>
    <xf numFmtId="164" fontId="49" fillId="0" borderId="0" xfId="0" applyFont="1" applyAlignment="1">
      <alignment horizontal="center"/>
    </xf>
    <xf numFmtId="164" fontId="66" fillId="0" borderId="0" xfId="0" applyFont="1" applyBorder="1" applyAlignment="1">
      <alignment horizontal="center"/>
    </xf>
    <xf numFmtId="164" fontId="67" fillId="0" borderId="0" xfId="0" applyFont="1" applyAlignment="1">
      <alignment horizontal="center"/>
    </xf>
    <xf numFmtId="164" fontId="19" fillId="0" borderId="10" xfId="0" applyFont="1" applyBorder="1" applyAlignment="1">
      <alignment/>
    </xf>
    <xf numFmtId="164" fontId="48" fillId="0" borderId="22" xfId="0" applyFont="1" applyBorder="1" applyAlignment="1">
      <alignment vertical="center"/>
    </xf>
    <xf numFmtId="165" fontId="48" fillId="0" borderId="12" xfId="15" applyNumberFormat="1" applyFont="1" applyFill="1" applyBorder="1" applyAlignment="1" applyProtection="1">
      <alignment horizontal="right" vertical="center"/>
      <protection/>
    </xf>
    <xf numFmtId="165" fontId="48" fillId="0" borderId="46" xfId="15" applyNumberFormat="1" applyFont="1" applyFill="1" applyBorder="1" applyAlignment="1" applyProtection="1">
      <alignment horizontal="right" vertical="center"/>
      <protection/>
    </xf>
    <xf numFmtId="165" fontId="48" fillId="0" borderId="12" xfId="0" applyNumberFormat="1" applyFont="1" applyBorder="1" applyAlignment="1">
      <alignment horizontal="right"/>
    </xf>
    <xf numFmtId="165" fontId="48" fillId="0" borderId="16" xfId="15" applyNumberFormat="1" applyFont="1" applyFill="1" applyBorder="1" applyAlignment="1" applyProtection="1">
      <alignment horizontal="right" vertical="center"/>
      <protection/>
    </xf>
    <xf numFmtId="165" fontId="48" fillId="0" borderId="39" xfId="15" applyNumberFormat="1" applyFont="1" applyFill="1" applyBorder="1" applyAlignment="1" applyProtection="1">
      <alignment horizontal="right" vertical="center"/>
      <protection/>
    </xf>
    <xf numFmtId="164" fontId="48" fillId="0" borderId="23" xfId="0" applyFont="1" applyBorder="1" applyAlignment="1">
      <alignment vertical="center"/>
    </xf>
    <xf numFmtId="165" fontId="48" fillId="0" borderId="20" xfId="15" applyNumberFormat="1" applyFont="1" applyFill="1" applyBorder="1" applyAlignment="1" applyProtection="1">
      <alignment horizontal="right" vertical="center"/>
      <protection/>
    </xf>
    <xf numFmtId="165" fontId="48" fillId="0" borderId="47" xfId="15" applyNumberFormat="1" applyFont="1" applyFill="1" applyBorder="1" applyAlignment="1" applyProtection="1">
      <alignment horizontal="right" vertical="center"/>
      <protection/>
    </xf>
    <xf numFmtId="165" fontId="48" fillId="0" borderId="20" xfId="0" applyNumberFormat="1" applyFont="1" applyBorder="1" applyAlignment="1">
      <alignment horizontal="right"/>
    </xf>
    <xf numFmtId="165" fontId="46" fillId="0" borderId="11" xfId="15" applyNumberFormat="1" applyFont="1" applyFill="1" applyBorder="1" applyAlignment="1" applyProtection="1">
      <alignment horizontal="right" vertical="center"/>
      <protection/>
    </xf>
    <xf numFmtId="164" fontId="48" fillId="0" borderId="0" xfId="0" applyFont="1" applyAlignment="1">
      <alignment/>
    </xf>
    <xf numFmtId="164" fontId="46" fillId="0" borderId="11" xfId="0" applyFont="1" applyBorder="1" applyAlignment="1">
      <alignment vertical="center"/>
    </xf>
    <xf numFmtId="164" fontId="49" fillId="0" borderId="30" xfId="0" applyFont="1" applyBorder="1" applyAlignment="1">
      <alignment vertical="center"/>
    </xf>
    <xf numFmtId="164" fontId="23" fillId="0" borderId="30" xfId="0" applyFont="1" applyBorder="1" applyAlignment="1">
      <alignment horizontal="center" vertical="center" wrapText="1"/>
    </xf>
    <xf numFmtId="165" fontId="48" fillId="0" borderId="17" xfId="15" applyNumberFormat="1" applyFont="1" applyFill="1" applyBorder="1" applyAlignment="1" applyProtection="1">
      <alignment horizontal="right" vertical="center"/>
      <protection/>
    </xf>
    <xf numFmtId="165" fontId="48" fillId="0" borderId="22" xfId="15" applyNumberFormat="1" applyFont="1" applyFill="1" applyBorder="1" applyAlignment="1" applyProtection="1">
      <alignment horizontal="right" vertical="center"/>
      <protection/>
    </xf>
    <xf numFmtId="164" fontId="19" fillId="0" borderId="17" xfId="0" applyFont="1" applyBorder="1" applyAlignment="1">
      <alignment vertical="center"/>
    </xf>
    <xf numFmtId="164" fontId="19" fillId="0" borderId="17" xfId="0" applyFont="1" applyBorder="1" applyAlignment="1">
      <alignment vertical="center" shrinkToFit="1"/>
    </xf>
    <xf numFmtId="165" fontId="48" fillId="0" borderId="13" xfId="15" applyNumberFormat="1" applyFont="1" applyFill="1" applyBorder="1" applyAlignment="1" applyProtection="1">
      <alignment horizontal="right" vertical="center"/>
      <protection/>
    </xf>
    <xf numFmtId="165" fontId="48" fillId="0" borderId="33" xfId="15" applyNumberFormat="1" applyFont="1" applyFill="1" applyBorder="1" applyAlignment="1" applyProtection="1">
      <alignment horizontal="right" vertical="center"/>
      <protection/>
    </xf>
    <xf numFmtId="164" fontId="19" fillId="0" borderId="22" xfId="0" applyFont="1" applyBorder="1" applyAlignment="1">
      <alignment vertical="center"/>
    </xf>
    <xf numFmtId="164" fontId="19" fillId="0" borderId="30" xfId="0" applyFont="1" applyBorder="1" applyAlignment="1">
      <alignment vertical="center"/>
    </xf>
    <xf numFmtId="165" fontId="48" fillId="0" borderId="29" xfId="15" applyNumberFormat="1" applyFont="1" applyFill="1" applyBorder="1" applyAlignment="1" applyProtection="1">
      <alignment horizontal="right" vertical="center"/>
      <protection/>
    </xf>
    <xf numFmtId="165" fontId="48" fillId="0" borderId="0" xfId="15" applyNumberFormat="1" applyFont="1" applyFill="1" applyBorder="1" applyAlignment="1" applyProtection="1">
      <alignment horizontal="right" vertical="center"/>
      <protection/>
    </xf>
    <xf numFmtId="165" fontId="48" fillId="0" borderId="30" xfId="15" applyNumberFormat="1" applyFont="1" applyFill="1" applyBorder="1" applyAlignment="1" applyProtection="1">
      <alignment horizontal="right" vertical="center"/>
      <protection/>
    </xf>
    <xf numFmtId="164" fontId="46" fillId="0" borderId="27" xfId="0" applyFont="1" applyBorder="1" applyAlignment="1">
      <alignment vertical="center"/>
    </xf>
    <xf numFmtId="165" fontId="46" fillId="0" borderId="26" xfId="15" applyNumberFormat="1" applyFont="1" applyFill="1" applyBorder="1" applyAlignment="1" applyProtection="1">
      <alignment horizontal="right" vertical="center"/>
      <protection/>
    </xf>
    <xf numFmtId="165" fontId="48" fillId="0" borderId="26" xfId="0" applyNumberFormat="1" applyFont="1" applyBorder="1" applyAlignment="1">
      <alignment horizontal="right"/>
    </xf>
    <xf numFmtId="165" fontId="48" fillId="0" borderId="36" xfId="0" applyNumberFormat="1" applyFont="1" applyBorder="1" applyAlignment="1">
      <alignment horizontal="right"/>
    </xf>
    <xf numFmtId="164" fontId="49" fillId="0" borderId="16" xfId="0" applyFont="1" applyBorder="1" applyAlignment="1">
      <alignment vertical="center"/>
    </xf>
    <xf numFmtId="165" fontId="46" fillId="0" borderId="39" xfId="0" applyNumberFormat="1" applyFont="1" applyBorder="1" applyAlignment="1">
      <alignment horizontal="right" vertical="center" wrapText="1"/>
    </xf>
    <xf numFmtId="165" fontId="46" fillId="0" borderId="17" xfId="0" applyNumberFormat="1" applyFont="1" applyBorder="1" applyAlignment="1">
      <alignment horizontal="right" vertical="center" wrapText="1"/>
    </xf>
    <xf numFmtId="164" fontId="19" fillId="0" borderId="13" xfId="0" applyFont="1" applyBorder="1" applyAlignment="1">
      <alignment vertical="center" wrapText="1"/>
    </xf>
    <xf numFmtId="164" fontId="19" fillId="0" borderId="16" xfId="0" applyFont="1" applyBorder="1" applyAlignment="1">
      <alignment vertical="center" wrapText="1"/>
    </xf>
    <xf numFmtId="165" fontId="48" fillId="0" borderId="19" xfId="15" applyNumberFormat="1" applyFont="1" applyFill="1" applyBorder="1" applyAlignment="1" applyProtection="1">
      <alignment horizontal="right" vertical="center"/>
      <protection/>
    </xf>
    <xf numFmtId="164" fontId="19" fillId="0" borderId="16" xfId="0" applyFont="1" applyBorder="1" applyAlignment="1">
      <alignment vertical="center" shrinkToFit="1"/>
    </xf>
    <xf numFmtId="165" fontId="48" fillId="0" borderId="18" xfId="15" applyNumberFormat="1" applyFont="1" applyFill="1" applyBorder="1" applyAlignment="1" applyProtection="1">
      <alignment horizontal="right" vertical="center"/>
      <protection/>
    </xf>
    <xf numFmtId="164" fontId="19" fillId="0" borderId="13" xfId="0" applyFont="1" applyBorder="1" applyAlignment="1">
      <alignment vertical="center"/>
    </xf>
    <xf numFmtId="164" fontId="48" fillId="0" borderId="29" xfId="0" applyFont="1" applyBorder="1" applyAlignment="1">
      <alignment vertical="center"/>
    </xf>
    <xf numFmtId="165" fontId="48" fillId="0" borderId="31" xfId="15" applyNumberFormat="1" applyFont="1" applyFill="1" applyBorder="1" applyAlignment="1" applyProtection="1">
      <alignment horizontal="right" vertical="center"/>
      <protection/>
    </xf>
    <xf numFmtId="165" fontId="46" fillId="0" borderId="24" xfId="15" applyNumberFormat="1" applyFont="1" applyFill="1" applyBorder="1" applyAlignment="1" applyProtection="1">
      <alignment horizontal="right" vertical="center"/>
      <protection/>
    </xf>
    <xf numFmtId="164" fontId="46" fillId="0" borderId="0" xfId="0" applyFont="1" applyBorder="1" applyAlignment="1">
      <alignment vertical="center"/>
    </xf>
    <xf numFmtId="165" fontId="46" fillId="0" borderId="0" xfId="15" applyNumberFormat="1" applyFont="1" applyFill="1" applyBorder="1" applyAlignment="1" applyProtection="1">
      <alignment horizontal="right" vertical="center"/>
      <protection/>
    </xf>
    <xf numFmtId="165" fontId="19" fillId="0" borderId="46" xfId="15" applyNumberFormat="1" applyFont="1" applyFill="1" applyBorder="1" applyAlignment="1" applyProtection="1">
      <alignment horizontal="right" vertical="center"/>
      <protection/>
    </xf>
    <xf numFmtId="165" fontId="19" fillId="0" borderId="39" xfId="15" applyNumberFormat="1" applyFont="1" applyFill="1" applyBorder="1" applyAlignment="1" applyProtection="1">
      <alignment horizontal="right" vertical="center"/>
      <protection/>
    </xf>
    <xf numFmtId="165" fontId="19" fillId="0" borderId="47" xfId="15" applyNumberFormat="1" applyFont="1" applyFill="1" applyBorder="1" applyAlignment="1" applyProtection="1">
      <alignment horizontal="right" vertical="center"/>
      <protection/>
    </xf>
    <xf numFmtId="173" fontId="48" fillId="0" borderId="0" xfId="15" applyNumberFormat="1" applyFont="1" applyFill="1" applyBorder="1" applyAlignment="1" applyProtection="1">
      <alignment vertical="center"/>
      <protection/>
    </xf>
    <xf numFmtId="173" fontId="46" fillId="0" borderId="0" xfId="15" applyNumberFormat="1" applyFont="1" applyFill="1" applyBorder="1" applyAlignment="1" applyProtection="1">
      <alignment vertical="center"/>
      <protection/>
    </xf>
    <xf numFmtId="164" fontId="46" fillId="0" borderId="26" xfId="0" applyFont="1" applyBorder="1" applyAlignment="1">
      <alignment vertical="center"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68" fillId="0" borderId="0" xfId="0" applyFont="1" applyAlignment="1">
      <alignment/>
    </xf>
    <xf numFmtId="164" fontId="63" fillId="0" borderId="0" xfId="0" applyFont="1" applyAlignment="1">
      <alignment/>
    </xf>
    <xf numFmtId="164" fontId="32" fillId="0" borderId="11" xfId="0" applyFont="1" applyBorder="1" applyAlignment="1">
      <alignment horizontal="center" vertical="center"/>
    </xf>
    <xf numFmtId="164" fontId="59" fillId="0" borderId="15" xfId="0" applyFont="1" applyBorder="1" applyAlignment="1">
      <alignment horizontal="center" vertical="center" wrapText="1"/>
    </xf>
    <xf numFmtId="164" fontId="14" fillId="0" borderId="13" xfId="0" applyFont="1" applyBorder="1" applyAlignment="1">
      <alignment vertical="center"/>
    </xf>
    <xf numFmtId="165" fontId="14" fillId="0" borderId="13" xfId="15" applyNumberFormat="1" applyFont="1" applyFill="1" applyBorder="1" applyAlignment="1" applyProtection="1">
      <alignment horizontal="right" vertical="center"/>
      <protection/>
    </xf>
    <xf numFmtId="165" fontId="14" fillId="0" borderId="22" xfId="15" applyNumberFormat="1" applyFont="1" applyFill="1" applyBorder="1" applyAlignment="1" applyProtection="1">
      <alignment horizontal="right" vertical="center"/>
      <protection/>
    </xf>
    <xf numFmtId="164" fontId="14" fillId="0" borderId="25" xfId="0" applyFont="1" applyBorder="1" applyAlignment="1">
      <alignment vertical="center"/>
    </xf>
    <xf numFmtId="165" fontId="14" fillId="0" borderId="10" xfId="15" applyNumberFormat="1" applyFont="1" applyFill="1" applyBorder="1" applyAlignment="1" applyProtection="1">
      <alignment horizontal="right" vertical="center"/>
      <protection/>
    </xf>
    <xf numFmtId="165" fontId="14" fillId="0" borderId="25" xfId="15" applyNumberFormat="1" applyFont="1" applyFill="1" applyBorder="1" applyAlignment="1" applyProtection="1">
      <alignment horizontal="right" vertical="center"/>
      <protection/>
    </xf>
    <xf numFmtId="165" fontId="14" fillId="0" borderId="37" xfId="15" applyNumberFormat="1" applyFont="1" applyFill="1" applyBorder="1" applyAlignment="1" applyProtection="1">
      <alignment horizontal="right" vertical="center"/>
      <protection/>
    </xf>
    <xf numFmtId="164" fontId="40" fillId="0" borderId="0" xfId="0" applyFont="1" applyBorder="1" applyAlignment="1">
      <alignment horizontal="center"/>
    </xf>
    <xf numFmtId="164" fontId="59" fillId="0" borderId="11" xfId="0" applyFont="1" applyBorder="1" applyAlignment="1">
      <alignment horizontal="center" vertical="center"/>
    </xf>
    <xf numFmtId="164" fontId="59" fillId="0" borderId="27" xfId="0" applyFont="1" applyBorder="1" applyAlignment="1">
      <alignment horizontal="center" vertical="center"/>
    </xf>
    <xf numFmtId="164" fontId="59" fillId="0" borderId="38" xfId="0" applyFont="1" applyBorder="1" applyAlignment="1">
      <alignment horizontal="center" vertical="center" wrapText="1"/>
    </xf>
    <xf numFmtId="164" fontId="19" fillId="0" borderId="12" xfId="0" applyFont="1" applyBorder="1" applyAlignment="1">
      <alignment vertical="center" wrapText="1"/>
    </xf>
    <xf numFmtId="165" fontId="19" fillId="0" borderId="33" xfId="0" applyNumberFormat="1" applyFont="1" applyBorder="1" applyAlignment="1">
      <alignment vertical="center"/>
    </xf>
    <xf numFmtId="165" fontId="19" fillId="0" borderId="13" xfId="15" applyNumberFormat="1" applyFont="1" applyFill="1" applyBorder="1" applyAlignment="1" applyProtection="1">
      <alignment vertical="center"/>
      <protection/>
    </xf>
    <xf numFmtId="165" fontId="19" fillId="0" borderId="33" xfId="15" applyNumberFormat="1" applyFont="1" applyFill="1" applyBorder="1" applyAlignment="1" applyProtection="1">
      <alignment vertical="center"/>
      <protection/>
    </xf>
    <xf numFmtId="165" fontId="23" fillId="0" borderId="12" xfId="15" applyNumberFormat="1" applyFont="1" applyFill="1" applyBorder="1" applyAlignment="1" applyProtection="1">
      <alignment vertical="center"/>
      <protection/>
    </xf>
    <xf numFmtId="165" fontId="19" fillId="0" borderId="39" xfId="0" applyNumberFormat="1" applyFont="1" applyBorder="1" applyAlignment="1">
      <alignment vertical="center"/>
    </xf>
    <xf numFmtId="165" fontId="19" fillId="0" borderId="16" xfId="15" applyNumberFormat="1" applyFont="1" applyFill="1" applyBorder="1" applyAlignment="1" applyProtection="1">
      <alignment vertical="center"/>
      <protection/>
    </xf>
    <xf numFmtId="165" fontId="19" fillId="0" borderId="39" xfId="15" applyNumberFormat="1" applyFont="1" applyFill="1" applyBorder="1" applyAlignment="1" applyProtection="1">
      <alignment vertical="center"/>
      <protection/>
    </xf>
    <xf numFmtId="165" fontId="23" fillId="0" borderId="13" xfId="15" applyNumberFormat="1" applyFont="1" applyFill="1" applyBorder="1" applyAlignment="1" applyProtection="1">
      <alignment vertical="center"/>
      <protection/>
    </xf>
    <xf numFmtId="165" fontId="19" fillId="0" borderId="39" xfId="0" applyNumberFormat="1" applyFont="1" applyBorder="1" applyAlignment="1">
      <alignment vertical="center" wrapText="1"/>
    </xf>
    <xf numFmtId="165" fontId="19" fillId="0" borderId="39" xfId="0" applyNumberFormat="1" applyFont="1" applyBorder="1" applyAlignment="1">
      <alignment horizontal="left" vertical="center"/>
    </xf>
    <xf numFmtId="165" fontId="19" fillId="0" borderId="16" xfId="0" applyNumberFormat="1" applyFont="1" applyBorder="1" applyAlignment="1">
      <alignment vertical="center"/>
    </xf>
    <xf numFmtId="164" fontId="19" fillId="0" borderId="16" xfId="0" applyFont="1" applyFill="1" applyBorder="1" applyAlignment="1">
      <alignment horizontal="left" vertical="center"/>
    </xf>
    <xf numFmtId="165" fontId="19" fillId="0" borderId="39" xfId="0" applyNumberFormat="1" applyFont="1" applyFill="1" applyBorder="1" applyAlignment="1">
      <alignment horizontal="left" vertical="center"/>
    </xf>
    <xf numFmtId="164" fontId="19" fillId="0" borderId="20" xfId="0" applyFont="1" applyFill="1" applyBorder="1" applyAlignment="1">
      <alignment horizontal="left" vertical="center"/>
    </xf>
    <xf numFmtId="165" fontId="19" fillId="0" borderId="47" xfId="0" applyNumberFormat="1" applyFont="1" applyFill="1" applyBorder="1" applyAlignment="1">
      <alignment horizontal="left" vertical="center"/>
    </xf>
    <xf numFmtId="165" fontId="19" fillId="0" borderId="20" xfId="0" applyNumberFormat="1" applyFont="1" applyBorder="1" applyAlignment="1">
      <alignment vertical="center"/>
    </xf>
    <xf numFmtId="165" fontId="19" fillId="0" borderId="47" xfId="0" applyNumberFormat="1" applyFont="1" applyBorder="1" applyAlignment="1">
      <alignment vertical="center"/>
    </xf>
    <xf numFmtId="165" fontId="23" fillId="0" borderId="29" xfId="15" applyNumberFormat="1" applyFont="1" applyFill="1" applyBorder="1" applyAlignment="1" applyProtection="1">
      <alignment vertical="center"/>
      <protection/>
    </xf>
    <xf numFmtId="164" fontId="19" fillId="0" borderId="34" xfId="0" applyFont="1" applyFill="1" applyBorder="1" applyAlignment="1">
      <alignment horizontal="left" vertical="center"/>
    </xf>
    <xf numFmtId="165" fontId="0" fillId="0" borderId="48" xfId="0" applyNumberFormat="1" applyBorder="1" applyAlignment="1">
      <alignment/>
    </xf>
    <xf numFmtId="164" fontId="40" fillId="0" borderId="0" xfId="0" applyFont="1" applyAlignment="1">
      <alignment/>
    </xf>
    <xf numFmtId="164" fontId="32" fillId="0" borderId="24" xfId="0" applyFont="1" applyBorder="1" applyAlignment="1">
      <alignment horizontal="center" vertical="center"/>
    </xf>
    <xf numFmtId="164" fontId="33" fillId="0" borderId="22" xfId="0" applyFont="1" applyBorder="1" applyAlignment="1">
      <alignment vertical="center"/>
    </xf>
    <xf numFmtId="165" fontId="33" fillId="0" borderId="13" xfId="0" applyNumberFormat="1" applyFont="1" applyBorder="1" applyAlignment="1">
      <alignment horizontal="center" vertical="center"/>
    </xf>
    <xf numFmtId="164" fontId="33" fillId="0" borderId="18" xfId="0" applyFont="1" applyBorder="1" applyAlignment="1">
      <alignment horizontal="center" vertical="center"/>
    </xf>
    <xf numFmtId="164" fontId="33" fillId="0" borderId="17" xfId="0" applyFont="1" applyBorder="1" applyAlignment="1">
      <alignment vertical="center"/>
    </xf>
    <xf numFmtId="165" fontId="33" fillId="0" borderId="16" xfId="0" applyNumberFormat="1" applyFont="1" applyBorder="1" applyAlignment="1">
      <alignment horizontal="center" vertical="center"/>
    </xf>
    <xf numFmtId="164" fontId="33" fillId="0" borderId="19" xfId="0" applyFont="1" applyBorder="1" applyAlignment="1">
      <alignment horizontal="center" vertical="center"/>
    </xf>
    <xf numFmtId="164" fontId="33" fillId="0" borderId="23" xfId="0" applyFont="1" applyBorder="1" applyAlignment="1">
      <alignment vertical="center"/>
    </xf>
    <xf numFmtId="165" fontId="33" fillId="0" borderId="20" xfId="0" applyNumberFormat="1" applyFont="1" applyBorder="1" applyAlignment="1">
      <alignment horizontal="center" vertical="center"/>
    </xf>
    <xf numFmtId="164" fontId="33" fillId="0" borderId="21" xfId="0" applyFont="1" applyBorder="1" applyAlignment="1">
      <alignment horizontal="center" vertical="center"/>
    </xf>
    <xf numFmtId="164" fontId="32" fillId="0" borderId="15" xfId="0" applyFont="1" applyBorder="1" applyAlignment="1">
      <alignment vertical="center"/>
    </xf>
    <xf numFmtId="165" fontId="32" fillId="0" borderId="11" xfId="15" applyNumberFormat="1" applyFont="1" applyFill="1" applyBorder="1" applyAlignment="1" applyProtection="1">
      <alignment horizontal="center" vertical="center"/>
      <protection/>
    </xf>
    <xf numFmtId="164" fontId="50" fillId="0" borderId="0" xfId="0" applyFont="1" applyAlignment="1">
      <alignment horizontal="center"/>
    </xf>
    <xf numFmtId="164" fontId="34" fillId="0" borderId="0" xfId="0" applyFont="1" applyAlignment="1">
      <alignment/>
    </xf>
    <xf numFmtId="164" fontId="34" fillId="0" borderId="15" xfId="0" applyFont="1" applyBorder="1" applyAlignment="1">
      <alignment horizontal="center" vertical="center"/>
    </xf>
    <xf numFmtId="164" fontId="25" fillId="0" borderId="22" xfId="0" applyFont="1" applyBorder="1" applyAlignment="1">
      <alignment horizontal="left" vertical="center"/>
    </xf>
    <xf numFmtId="165" fontId="25" fillId="0" borderId="13" xfId="0" applyNumberFormat="1" applyFont="1" applyBorder="1" applyAlignment="1">
      <alignment horizontal="right" vertical="center" wrapText="1"/>
    </xf>
    <xf numFmtId="164" fontId="33" fillId="0" borderId="22" xfId="0" applyFont="1" applyBorder="1" applyAlignment="1">
      <alignment/>
    </xf>
    <xf numFmtId="165" fontId="14" fillId="0" borderId="13" xfId="15" applyNumberFormat="1" applyFont="1" applyFill="1" applyBorder="1" applyAlignment="1" applyProtection="1">
      <alignment horizontal="right"/>
      <protection/>
    </xf>
    <xf numFmtId="164" fontId="31" fillId="0" borderId="17" xfId="0" applyFont="1" applyBorder="1" applyAlignment="1">
      <alignment/>
    </xf>
    <xf numFmtId="165" fontId="33" fillId="0" borderId="13" xfId="15" applyNumberFormat="1" applyFont="1" applyFill="1" applyBorder="1" applyAlignment="1" applyProtection="1">
      <alignment horizontal="right"/>
      <protection/>
    </xf>
    <xf numFmtId="164" fontId="33" fillId="0" borderId="17" xfId="0" applyFont="1" applyBorder="1" applyAlignment="1">
      <alignment/>
    </xf>
    <xf numFmtId="165" fontId="33" fillId="0" borderId="16" xfId="15" applyNumberFormat="1" applyFont="1" applyFill="1" applyBorder="1" applyAlignment="1" applyProtection="1">
      <alignment horizontal="right"/>
      <protection/>
    </xf>
    <xf numFmtId="164" fontId="33" fillId="0" borderId="23" xfId="0" applyFont="1" applyBorder="1" applyAlignment="1">
      <alignment/>
    </xf>
    <xf numFmtId="165" fontId="33" fillId="0" borderId="34" xfId="15" applyNumberFormat="1" applyFont="1" applyFill="1" applyBorder="1" applyAlignment="1" applyProtection="1">
      <alignment horizontal="right"/>
      <protection/>
    </xf>
    <xf numFmtId="165" fontId="32" fillId="0" borderId="11" xfId="15" applyNumberFormat="1" applyFont="1" applyFill="1" applyBorder="1" applyAlignment="1" applyProtection="1">
      <alignment horizontal="right"/>
      <protection/>
    </xf>
    <xf numFmtId="164" fontId="50" fillId="0" borderId="0" xfId="0" applyFont="1" applyAlignment="1">
      <alignment/>
    </xf>
    <xf numFmtId="164" fontId="34" fillId="0" borderId="15" xfId="0" applyFont="1" applyBorder="1" applyAlignment="1">
      <alignment vertical="center"/>
    </xf>
    <xf numFmtId="173" fontId="14" fillId="0" borderId="12" xfId="15" applyNumberFormat="1" applyFont="1" applyFill="1" applyBorder="1" applyAlignment="1" applyProtection="1">
      <alignment/>
      <protection/>
    </xf>
    <xf numFmtId="173" fontId="14" fillId="0" borderId="13" xfId="15" applyNumberFormat="1" applyFont="1" applyFill="1" applyBorder="1" applyAlignment="1" applyProtection="1">
      <alignment/>
      <protection/>
    </xf>
    <xf numFmtId="173" fontId="14" fillId="0" borderId="29" xfId="15" applyNumberFormat="1" applyFont="1" applyFill="1" applyBorder="1" applyAlignment="1" applyProtection="1">
      <alignment/>
      <protection/>
    </xf>
    <xf numFmtId="173" fontId="14" fillId="0" borderId="34" xfId="15" applyNumberFormat="1" applyFont="1" applyFill="1" applyBorder="1" applyAlignment="1" applyProtection="1">
      <alignment/>
      <protection/>
    </xf>
    <xf numFmtId="164" fontId="69" fillId="0" borderId="0" xfId="0" applyFont="1" applyBorder="1" applyAlignment="1">
      <alignment horizontal="center"/>
    </xf>
    <xf numFmtId="164" fontId="70" fillId="0" borderId="0" xfId="0" applyFont="1" applyBorder="1" applyAlignment="1">
      <alignment horizontal="center"/>
    </xf>
    <xf numFmtId="164" fontId="70" fillId="0" borderId="0" xfId="0" applyFont="1" applyAlignment="1">
      <alignment horizontal="center"/>
    </xf>
    <xf numFmtId="164" fontId="23" fillId="0" borderId="56" xfId="0" applyFont="1" applyBorder="1" applyAlignment="1">
      <alignment horizontal="center" vertical="center" wrapText="1"/>
    </xf>
    <xf numFmtId="164" fontId="47" fillId="0" borderId="56" xfId="0" applyFont="1" applyBorder="1" applyAlignment="1">
      <alignment horizontal="center" vertical="center"/>
    </xf>
    <xf numFmtId="164" fontId="47" fillId="0" borderId="57" xfId="0" applyFont="1" applyBorder="1" applyAlignment="1">
      <alignment horizontal="center" vertical="center" wrapText="1"/>
    </xf>
    <xf numFmtId="164" fontId="47" fillId="0" borderId="11" xfId="0" applyFont="1" applyBorder="1" applyAlignment="1">
      <alignment horizontal="center" vertical="center"/>
    </xf>
    <xf numFmtId="164" fontId="47" fillId="0" borderId="59" xfId="0" applyFont="1" applyBorder="1" applyAlignment="1">
      <alignment horizontal="center"/>
    </xf>
    <xf numFmtId="164" fontId="47" fillId="0" borderId="59" xfId="0" applyFont="1" applyFill="1" applyBorder="1" applyAlignment="1">
      <alignment horizontal="center"/>
    </xf>
    <xf numFmtId="164" fontId="23" fillId="0" borderId="59" xfId="0" applyFont="1" applyBorder="1" applyAlignment="1">
      <alignment horizontal="center"/>
    </xf>
    <xf numFmtId="164" fontId="19" fillId="0" borderId="56" xfId="0" applyFont="1" applyBorder="1" applyAlignment="1">
      <alignment/>
    </xf>
    <xf numFmtId="164" fontId="45" fillId="0" borderId="56" xfId="0" applyFont="1" applyBorder="1" applyAlignment="1">
      <alignment/>
    </xf>
    <xf numFmtId="165" fontId="45" fillId="0" borderId="61" xfId="15" applyNumberFormat="1" applyFont="1" applyFill="1" applyBorder="1" applyAlignment="1" applyProtection="1">
      <alignment/>
      <protection/>
    </xf>
    <xf numFmtId="165" fontId="45" fillId="0" borderId="56" xfId="0" applyNumberFormat="1" applyFont="1" applyBorder="1" applyAlignment="1">
      <alignment/>
    </xf>
    <xf numFmtId="165" fontId="45" fillId="0" borderId="56" xfId="15" applyNumberFormat="1" applyFont="1" applyFill="1" applyBorder="1" applyAlignment="1" applyProtection="1">
      <alignment/>
      <protection/>
    </xf>
    <xf numFmtId="164" fontId="45" fillId="0" borderId="56" xfId="0" applyFont="1" applyBorder="1" applyAlignment="1">
      <alignment wrapText="1"/>
    </xf>
    <xf numFmtId="164" fontId="19" fillId="0" borderId="56" xfId="0" applyFont="1" applyFill="1" applyBorder="1" applyAlignment="1">
      <alignment/>
    </xf>
    <xf numFmtId="165" fontId="45" fillId="0" borderId="59" xfId="0" applyNumberFormat="1" applyFont="1" applyBorder="1" applyAlignment="1">
      <alignment/>
    </xf>
    <xf numFmtId="165" fontId="45" fillId="0" borderId="59" xfId="15" applyNumberFormat="1" applyFont="1" applyFill="1" applyBorder="1" applyAlignment="1" applyProtection="1">
      <alignment/>
      <protection/>
    </xf>
    <xf numFmtId="164" fontId="19" fillId="0" borderId="56" xfId="0" applyFont="1" applyBorder="1" applyAlignment="1">
      <alignment wrapText="1"/>
    </xf>
    <xf numFmtId="164" fontId="23" fillId="0" borderId="56" xfId="0" applyFont="1" applyBorder="1" applyAlignment="1">
      <alignment/>
    </xf>
    <xf numFmtId="164" fontId="47" fillId="0" borderId="56" xfId="0" applyFont="1" applyBorder="1" applyAlignment="1">
      <alignment/>
    </xf>
    <xf numFmtId="165" fontId="47" fillId="0" borderId="56" xfId="15" applyNumberFormat="1" applyFont="1" applyFill="1" applyBorder="1" applyAlignment="1" applyProtection="1">
      <alignment/>
      <protection/>
    </xf>
    <xf numFmtId="164" fontId="47" fillId="0" borderId="0" xfId="0" applyFont="1" applyBorder="1" applyAlignment="1">
      <alignment/>
    </xf>
    <xf numFmtId="165" fontId="47" fillId="0" borderId="0" xfId="15" applyNumberFormat="1" applyFont="1" applyFill="1" applyBorder="1" applyAlignment="1" applyProtection="1">
      <alignment/>
      <protection/>
    </xf>
    <xf numFmtId="164" fontId="23" fillId="0" borderId="56" xfId="0" applyFont="1" applyBorder="1" applyAlignment="1">
      <alignment horizontal="center" vertical="center"/>
    </xf>
    <xf numFmtId="164" fontId="23" fillId="0" borderId="56" xfId="0" applyFont="1" applyFill="1" applyBorder="1" applyAlignment="1">
      <alignment horizontal="center"/>
    </xf>
    <xf numFmtId="164" fontId="19" fillId="0" borderId="61" xfId="0" applyFont="1" applyBorder="1" applyAlignment="1">
      <alignment/>
    </xf>
    <xf numFmtId="164" fontId="45" fillId="0" borderId="61" xfId="0" applyFont="1" applyBorder="1" applyAlignment="1">
      <alignment/>
    </xf>
    <xf numFmtId="164" fontId="27" fillId="0" borderId="56" xfId="0" applyFont="1" applyBorder="1" applyAlignment="1">
      <alignment/>
    </xf>
    <xf numFmtId="165" fontId="45" fillId="0" borderId="56" xfId="0" applyNumberFormat="1" applyFont="1" applyFill="1" applyBorder="1" applyAlignment="1">
      <alignment/>
    </xf>
    <xf numFmtId="164" fontId="50" fillId="0" borderId="0" xfId="0" applyFont="1" applyBorder="1" applyAlignment="1">
      <alignment horizontal="right"/>
    </xf>
    <xf numFmtId="164" fontId="0" fillId="0" borderId="26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/>
    </xf>
    <xf numFmtId="164" fontId="0" fillId="0" borderId="36" xfId="0" applyFont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0" fillId="0" borderId="57" xfId="0" applyFont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34" xfId="0" applyFont="1" applyFill="1" applyBorder="1" applyAlignment="1">
      <alignment/>
    </xf>
    <xf numFmtId="164" fontId="35" fillId="0" borderId="25" xfId="0" applyFont="1" applyBorder="1" applyAlignment="1">
      <alignment/>
    </xf>
    <xf numFmtId="164" fontId="35" fillId="0" borderId="10" xfId="0" applyFont="1" applyBorder="1" applyAlignment="1">
      <alignment horizontal="center"/>
    </xf>
    <xf numFmtId="164" fontId="35" fillId="0" borderId="15" xfId="0" applyFont="1" applyBorder="1" applyAlignment="1">
      <alignment vertical="center" wrapText="1"/>
    </xf>
    <xf numFmtId="165" fontId="0" fillId="0" borderId="46" xfId="0" applyNumberFormat="1" applyBorder="1" applyAlignment="1">
      <alignment/>
    </xf>
    <xf numFmtId="164" fontId="41" fillId="0" borderId="22" xfId="0" applyFont="1" applyBorder="1" applyAlignment="1">
      <alignment/>
    </xf>
    <xf numFmtId="164" fontId="33" fillId="0" borderId="24" xfId="0" applyFont="1" applyBorder="1" applyAlignment="1">
      <alignment/>
    </xf>
    <xf numFmtId="164" fontId="32" fillId="0" borderId="37" xfId="0" applyFont="1" applyBorder="1" applyAlignment="1">
      <alignment horizontal="center"/>
    </xf>
    <xf numFmtId="164" fontId="32" fillId="0" borderId="11" xfId="0" applyFont="1" applyBorder="1" applyAlignment="1">
      <alignment horizontal="center"/>
    </xf>
    <xf numFmtId="164" fontId="19" fillId="0" borderId="14" xfId="0" applyFont="1" applyBorder="1" applyAlignment="1">
      <alignment vertical="center"/>
    </xf>
    <xf numFmtId="164" fontId="33" fillId="0" borderId="14" xfId="0" applyFont="1" applyBorder="1" applyAlignment="1">
      <alignment horizontal="right"/>
    </xf>
    <xf numFmtId="164" fontId="33" fillId="0" borderId="12" xfId="0" applyFont="1" applyBorder="1" applyAlignment="1">
      <alignment horizontal="right"/>
    </xf>
    <xf numFmtId="164" fontId="33" fillId="0" borderId="17" xfId="0" applyFont="1" applyBorder="1" applyAlignment="1">
      <alignment horizontal="right"/>
    </xf>
    <xf numFmtId="164" fontId="33" fillId="0" borderId="16" xfId="0" applyFont="1" applyBorder="1" applyAlignment="1">
      <alignment horizontal="right"/>
    </xf>
    <xf numFmtId="164" fontId="19" fillId="0" borderId="22" xfId="0" applyFont="1" applyBorder="1" applyAlignment="1">
      <alignment horizontal="left" vertical="center"/>
    </xf>
    <xf numFmtId="165" fontId="33" fillId="0" borderId="13" xfId="0" applyNumberFormat="1" applyFont="1" applyBorder="1" applyAlignment="1">
      <alignment vertical="center"/>
    </xf>
    <xf numFmtId="165" fontId="33" fillId="0" borderId="16" xfId="0" applyNumberFormat="1" applyFont="1" applyBorder="1" applyAlignment="1">
      <alignment vertical="center"/>
    </xf>
    <xf numFmtId="165" fontId="33" fillId="0" borderId="25" xfId="15" applyNumberFormat="1" applyFont="1" applyFill="1" applyBorder="1" applyAlignment="1" applyProtection="1">
      <alignment horizontal="right"/>
      <protection/>
    </xf>
    <xf numFmtId="165" fontId="33" fillId="0" borderId="29" xfId="0" applyNumberFormat="1" applyFont="1" applyBorder="1" applyAlignment="1">
      <alignment vertical="center"/>
    </xf>
    <xf numFmtId="165" fontId="32" fillId="0" borderId="11" xfId="0" applyNumberFormat="1" applyFont="1" applyBorder="1" applyAlignment="1">
      <alignment vertical="center"/>
    </xf>
    <xf numFmtId="164" fontId="32" fillId="0" borderId="24" xfId="0" applyFont="1" applyBorder="1" applyAlignment="1">
      <alignment/>
    </xf>
    <xf numFmtId="164" fontId="32" fillId="0" borderId="10" xfId="0" applyFont="1" applyBorder="1" applyAlignment="1">
      <alignment horizontal="center"/>
    </xf>
    <xf numFmtId="164" fontId="33" fillId="0" borderId="12" xfId="0" applyFont="1" applyBorder="1" applyAlignment="1">
      <alignment vertical="center"/>
    </xf>
    <xf numFmtId="165" fontId="33" fillId="0" borderId="46" xfId="0" applyNumberFormat="1" applyFont="1" applyBorder="1" applyAlignment="1">
      <alignment vertical="center"/>
    </xf>
    <xf numFmtId="165" fontId="33" fillId="0" borderId="12" xfId="0" applyNumberFormat="1" applyFont="1" applyBorder="1" applyAlignment="1">
      <alignment vertical="center"/>
    </xf>
    <xf numFmtId="164" fontId="33" fillId="0" borderId="13" xfId="0" applyFont="1" applyBorder="1" applyAlignment="1">
      <alignment vertical="center"/>
    </xf>
    <xf numFmtId="165" fontId="33" fillId="0" borderId="33" xfId="0" applyNumberFormat="1" applyFont="1" applyBorder="1" applyAlignment="1">
      <alignment vertical="center"/>
    </xf>
    <xf numFmtId="164" fontId="33" fillId="0" borderId="34" xfId="0" applyFont="1" applyBorder="1" applyAlignment="1">
      <alignment vertical="center"/>
    </xf>
    <xf numFmtId="165" fontId="33" fillId="0" borderId="34" xfId="0" applyNumberFormat="1" applyFont="1" applyBorder="1" applyAlignment="1">
      <alignment vertical="center"/>
    </xf>
    <xf numFmtId="164" fontId="32" fillId="0" borderId="38" xfId="0" applyFont="1" applyBorder="1" applyAlignment="1">
      <alignment horizontal="center" vertical="center"/>
    </xf>
    <xf numFmtId="164" fontId="34" fillId="0" borderId="24" xfId="0" applyFont="1" applyBorder="1" applyAlignment="1">
      <alignment horizontal="center" vertical="center"/>
    </xf>
    <xf numFmtId="165" fontId="19" fillId="0" borderId="14" xfId="0" applyNumberFormat="1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28" xfId="0" applyNumberFormat="1" applyFont="1" applyBorder="1" applyAlignment="1">
      <alignment vertical="center"/>
    </xf>
    <xf numFmtId="165" fontId="23" fillId="0" borderId="28" xfId="0" applyNumberFormat="1" applyFont="1" applyBorder="1" applyAlignment="1">
      <alignment horizontal="center" vertical="center"/>
    </xf>
    <xf numFmtId="165" fontId="19" fillId="0" borderId="17" xfId="0" applyNumberFormat="1" applyFont="1" applyBorder="1" applyAlignment="1">
      <alignment vertical="center"/>
    </xf>
    <xf numFmtId="165" fontId="19" fillId="0" borderId="19" xfId="0" applyNumberFormat="1" applyFont="1" applyBorder="1" applyAlignment="1">
      <alignment vertical="center"/>
    </xf>
    <xf numFmtId="165" fontId="23" fillId="0" borderId="19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vertical="center"/>
    </xf>
    <xf numFmtId="165" fontId="19" fillId="0" borderId="21" xfId="0" applyNumberFormat="1" applyFont="1" applyBorder="1" applyAlignment="1">
      <alignment vertical="center"/>
    </xf>
    <xf numFmtId="165" fontId="23" fillId="0" borderId="21" xfId="0" applyNumberFormat="1" applyFont="1" applyBorder="1" applyAlignment="1">
      <alignment horizontal="center" vertical="center"/>
    </xf>
    <xf numFmtId="164" fontId="21" fillId="0" borderId="17" xfId="0" applyFont="1" applyBorder="1" applyAlignment="1">
      <alignment vertical="center" wrapText="1"/>
    </xf>
    <xf numFmtId="165" fontId="19" fillId="0" borderId="11" xfId="0" applyNumberFormat="1" applyFont="1" applyBorder="1" applyAlignment="1">
      <alignment vertical="center"/>
    </xf>
    <xf numFmtId="165" fontId="23" fillId="0" borderId="15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5" fontId="23" fillId="0" borderId="24" xfId="0" applyNumberFormat="1" applyFont="1" applyBorder="1" applyAlignment="1">
      <alignment horizontal="center" vertical="center"/>
    </xf>
    <xf numFmtId="164" fontId="34" fillId="0" borderId="15" xfId="0" applyFont="1" applyBorder="1" applyAlignment="1">
      <alignment horizontal="center"/>
    </xf>
    <xf numFmtId="164" fontId="34" fillId="0" borderId="24" xfId="0" applyFont="1" applyBorder="1" applyAlignment="1">
      <alignment horizontal="center"/>
    </xf>
    <xf numFmtId="164" fontId="71" fillId="0" borderId="22" xfId="0" applyFont="1" applyBorder="1" applyAlignment="1">
      <alignment/>
    </xf>
    <xf numFmtId="164" fontId="71" fillId="0" borderId="26" xfId="0" applyFont="1" applyBorder="1" applyAlignment="1">
      <alignment/>
    </xf>
    <xf numFmtId="164" fontId="51" fillId="0" borderId="11" xfId="0" applyFont="1" applyBorder="1" applyAlignment="1">
      <alignment/>
    </xf>
    <xf numFmtId="165" fontId="34" fillId="0" borderId="11" xfId="0" applyNumberFormat="1" applyFont="1" applyBorder="1" applyAlignment="1">
      <alignment/>
    </xf>
    <xf numFmtId="164" fontId="72" fillId="0" borderId="13" xfId="0" applyFont="1" applyBorder="1" applyAlignment="1">
      <alignment/>
    </xf>
    <xf numFmtId="164" fontId="72" fillId="0" borderId="16" xfId="0" applyFont="1" applyBorder="1" applyAlignment="1">
      <alignment/>
    </xf>
    <xf numFmtId="165" fontId="14" fillId="0" borderId="16" xfId="0" applyNumberFormat="1" applyFont="1" applyBorder="1" applyAlignment="1">
      <alignment/>
    </xf>
    <xf numFmtId="164" fontId="73" fillId="0" borderId="16" xfId="0" applyFont="1" applyBorder="1" applyAlignment="1">
      <alignment/>
    </xf>
    <xf numFmtId="164" fontId="73" fillId="0" borderId="34" xfId="0" applyFont="1" applyBorder="1" applyAlignment="1">
      <alignment/>
    </xf>
    <xf numFmtId="164" fontId="51" fillId="0" borderId="12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4" fontId="72" fillId="0" borderId="12" xfId="0" applyFont="1" applyBorder="1" applyAlignment="1">
      <alignment/>
    </xf>
    <xf numFmtId="164" fontId="72" fillId="0" borderId="34" xfId="0" applyFont="1" applyBorder="1" applyAlignment="1">
      <alignment/>
    </xf>
    <xf numFmtId="164" fontId="72" fillId="0" borderId="12" xfId="0" applyFont="1" applyBorder="1" applyAlignment="1">
      <alignment/>
    </xf>
    <xf numFmtId="164" fontId="72" fillId="0" borderId="16" xfId="0" applyFont="1" applyBorder="1" applyAlignment="1">
      <alignment/>
    </xf>
    <xf numFmtId="164" fontId="73" fillId="0" borderId="16" xfId="0" applyFont="1" applyBorder="1" applyAlignment="1">
      <alignment/>
    </xf>
    <xf numFmtId="164" fontId="73" fillId="0" borderId="34" xfId="0" applyFont="1" applyBorder="1" applyAlignment="1">
      <alignment/>
    </xf>
    <xf numFmtId="165" fontId="0" fillId="0" borderId="50" xfId="0" applyNumberFormat="1" applyBorder="1" applyAlignment="1">
      <alignment/>
    </xf>
    <xf numFmtId="164" fontId="72" fillId="0" borderId="0" xfId="0" applyFont="1" applyBorder="1" applyAlignment="1">
      <alignment/>
    </xf>
    <xf numFmtId="164" fontId="51" fillId="0" borderId="15" xfId="0" applyFont="1" applyBorder="1" applyAlignment="1">
      <alignment/>
    </xf>
    <xf numFmtId="164" fontId="51" fillId="0" borderId="38" xfId="0" applyFont="1" applyBorder="1" applyAlignment="1">
      <alignment/>
    </xf>
    <xf numFmtId="164" fontId="51" fillId="0" borderId="24" xfId="0" applyFont="1" applyBorder="1" applyAlignment="1">
      <alignment/>
    </xf>
    <xf numFmtId="164" fontId="72" fillId="0" borderId="14" xfId="0" applyFont="1" applyBorder="1" applyAlignment="1">
      <alignment/>
    </xf>
    <xf numFmtId="164" fontId="72" fillId="0" borderId="46" xfId="0" applyFont="1" applyBorder="1" applyAlignment="1">
      <alignment/>
    </xf>
    <xf numFmtId="164" fontId="72" fillId="0" borderId="28" xfId="0" applyFont="1" applyBorder="1" applyAlignment="1">
      <alignment/>
    </xf>
    <xf numFmtId="164" fontId="72" fillId="0" borderId="17" xfId="0" applyFont="1" applyBorder="1" applyAlignment="1">
      <alignment/>
    </xf>
    <xf numFmtId="164" fontId="72" fillId="0" borderId="39" xfId="0" applyFont="1" applyBorder="1" applyAlignment="1">
      <alignment/>
    </xf>
    <xf numFmtId="164" fontId="72" fillId="0" borderId="19" xfId="0" applyFont="1" applyBorder="1" applyAlignment="1">
      <alignment/>
    </xf>
    <xf numFmtId="164" fontId="73" fillId="0" borderId="17" xfId="0" applyFont="1" applyBorder="1" applyAlignment="1">
      <alignment/>
    </xf>
    <xf numFmtId="164" fontId="73" fillId="0" borderId="39" xfId="0" applyFont="1" applyBorder="1" applyAlignment="1">
      <alignment/>
    </xf>
    <xf numFmtId="164" fontId="73" fillId="0" borderId="19" xfId="0" applyFont="1" applyBorder="1" applyAlignment="1">
      <alignment/>
    </xf>
    <xf numFmtId="164" fontId="73" fillId="0" borderId="20" xfId="0" applyFont="1" applyBorder="1" applyAlignment="1">
      <alignment/>
    </xf>
    <xf numFmtId="164" fontId="72" fillId="0" borderId="22" xfId="0" applyFont="1" applyBorder="1" applyAlignment="1">
      <alignment/>
    </xf>
    <xf numFmtId="164" fontId="72" fillId="0" borderId="33" xfId="0" applyFont="1" applyBorder="1" applyAlignment="1">
      <alignment/>
    </xf>
    <xf numFmtId="164" fontId="72" fillId="0" borderId="18" xfId="0" applyFont="1" applyBorder="1" applyAlignment="1">
      <alignment/>
    </xf>
    <xf numFmtId="164" fontId="72" fillId="0" borderId="13" xfId="0" applyFont="1" applyBorder="1" applyAlignment="1">
      <alignment/>
    </xf>
    <xf numFmtId="164" fontId="51" fillId="0" borderId="11" xfId="0" applyFont="1" applyBorder="1" applyAlignment="1">
      <alignment/>
    </xf>
    <xf numFmtId="164" fontId="72" fillId="0" borderId="25" xfId="0" applyFont="1" applyBorder="1" applyAlignment="1">
      <alignment/>
    </xf>
    <xf numFmtId="164" fontId="51" fillId="0" borderId="11" xfId="0" applyFont="1" applyBorder="1" applyAlignment="1">
      <alignment wrapText="1"/>
    </xf>
    <xf numFmtId="164" fontId="72" fillId="0" borderId="34" xfId="0" applyFont="1" applyBorder="1" applyAlignment="1">
      <alignment/>
    </xf>
    <xf numFmtId="164" fontId="74" fillId="0" borderId="11" xfId="0" applyFont="1" applyBorder="1" applyAlignment="1">
      <alignment/>
    </xf>
    <xf numFmtId="164" fontId="72" fillId="0" borderId="47" xfId="0" applyFont="1" applyBorder="1" applyAlignment="1">
      <alignment/>
    </xf>
    <xf numFmtId="164" fontId="34" fillId="0" borderId="11" xfId="0" applyFont="1" applyBorder="1" applyAlignment="1">
      <alignment/>
    </xf>
    <xf numFmtId="164" fontId="61" fillId="0" borderId="0" xfId="0" applyFont="1" applyBorder="1" applyAlignment="1">
      <alignment/>
    </xf>
    <xf numFmtId="164" fontId="34" fillId="0" borderId="27" xfId="0" applyFont="1" applyBorder="1" applyAlignment="1">
      <alignment horizontal="center"/>
    </xf>
    <xf numFmtId="164" fontId="34" fillId="0" borderId="22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33" xfId="0" applyBorder="1" applyAlignment="1">
      <alignment horizontal="center"/>
    </xf>
    <xf numFmtId="165" fontId="34" fillId="0" borderId="14" xfId="0" applyNumberFormat="1" applyFont="1" applyBorder="1" applyAlignment="1">
      <alignment horizontal="center"/>
    </xf>
    <xf numFmtId="165" fontId="34" fillId="0" borderId="13" xfId="0" applyNumberFormat="1" applyFont="1" applyBorder="1" applyAlignment="1">
      <alignment horizontal="center"/>
    </xf>
    <xf numFmtId="164" fontId="51" fillId="0" borderId="38" xfId="0" applyFont="1" applyBorder="1" applyAlignment="1">
      <alignment/>
    </xf>
    <xf numFmtId="164" fontId="51" fillId="0" borderId="33" xfId="0" applyFont="1" applyBorder="1" applyAlignment="1">
      <alignment/>
    </xf>
    <xf numFmtId="164" fontId="51" fillId="0" borderId="18" xfId="0" applyFont="1" applyBorder="1" applyAlignment="1">
      <alignment/>
    </xf>
    <xf numFmtId="165" fontId="34" fillId="0" borderId="29" xfId="0" applyNumberFormat="1" applyFont="1" applyBorder="1" applyAlignment="1">
      <alignment/>
    </xf>
    <xf numFmtId="165" fontId="34" fillId="0" borderId="31" xfId="0" applyNumberFormat="1" applyFont="1" applyBorder="1" applyAlignment="1">
      <alignment/>
    </xf>
    <xf numFmtId="164" fontId="72" fillId="0" borderId="20" xfId="0" applyFont="1" applyBorder="1" applyAlignment="1">
      <alignment/>
    </xf>
    <xf numFmtId="165" fontId="34" fillId="0" borderId="24" xfId="0" applyNumberFormat="1" applyFont="1" applyBorder="1" applyAlignment="1">
      <alignment/>
    </xf>
    <xf numFmtId="164" fontId="72" fillId="0" borderId="29" xfId="0" applyFont="1" applyBorder="1" applyAlignment="1">
      <alignment/>
    </xf>
    <xf numFmtId="164" fontId="72" fillId="0" borderId="11" xfId="0" applyFont="1" applyBorder="1" applyAlignment="1">
      <alignment/>
    </xf>
    <xf numFmtId="164" fontId="72" fillId="0" borderId="14" xfId="0" applyFont="1" applyBorder="1" applyAlignment="1">
      <alignment/>
    </xf>
    <xf numFmtId="164" fontId="72" fillId="0" borderId="46" xfId="0" applyFont="1" applyBorder="1" applyAlignment="1">
      <alignment/>
    </xf>
    <xf numFmtId="164" fontId="72" fillId="0" borderId="28" xfId="0" applyFont="1" applyBorder="1" applyAlignment="1">
      <alignment/>
    </xf>
    <xf numFmtId="164" fontId="72" fillId="0" borderId="30" xfId="0" applyFont="1" applyBorder="1" applyAlignment="1">
      <alignment/>
    </xf>
    <xf numFmtId="164" fontId="0" fillId="0" borderId="31" xfId="0" applyBorder="1" applyAlignment="1">
      <alignment/>
    </xf>
    <xf numFmtId="164" fontId="72" fillId="0" borderId="24" xfId="0" applyFont="1" applyBorder="1" applyAlignment="1">
      <alignment/>
    </xf>
    <xf numFmtId="164" fontId="72" fillId="0" borderId="0" xfId="0" applyFont="1" applyBorder="1" applyAlignment="1">
      <alignment/>
    </xf>
    <xf numFmtId="164" fontId="72" fillId="0" borderId="31" xfId="0" applyFont="1" applyBorder="1" applyAlignment="1">
      <alignment/>
    </xf>
    <xf numFmtId="164" fontId="59" fillId="0" borderId="0" xfId="0" applyFont="1" applyBorder="1" applyAlignment="1">
      <alignment/>
    </xf>
    <xf numFmtId="164" fontId="61" fillId="0" borderId="0" xfId="0" applyFont="1" applyBorder="1" applyAlignment="1">
      <alignment horizontal="left"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30" xfId="0" applyBorder="1" applyAlignment="1">
      <alignment/>
    </xf>
    <xf numFmtId="164" fontId="34" fillId="0" borderId="15" xfId="0" applyFont="1" applyBorder="1" applyAlignment="1">
      <alignment/>
    </xf>
    <xf numFmtId="164" fontId="34" fillId="0" borderId="12" xfId="0" applyFont="1" applyBorder="1" applyAlignment="1">
      <alignment horizontal="center"/>
    </xf>
    <xf numFmtId="164" fontId="60" fillId="0" borderId="46" xfId="0" applyFont="1" applyBorder="1" applyAlignment="1">
      <alignment horizontal="center"/>
    </xf>
    <xf numFmtId="164" fontId="60" fillId="0" borderId="12" xfId="0" applyFont="1" applyBorder="1" applyAlignment="1">
      <alignment horizontal="center"/>
    </xf>
    <xf numFmtId="164" fontId="59" fillId="0" borderId="16" xfId="0" applyFont="1" applyBorder="1" applyAlignment="1">
      <alignment horizontal="center"/>
    </xf>
    <xf numFmtId="165" fontId="34" fillId="0" borderId="39" xfId="0" applyNumberFormat="1" applyFont="1" applyBorder="1" applyAlignment="1">
      <alignment horizontal="right"/>
    </xf>
    <xf numFmtId="165" fontId="34" fillId="0" borderId="16" xfId="0" applyNumberFormat="1" applyFont="1" applyBorder="1" applyAlignment="1">
      <alignment horizontal="right"/>
    </xf>
    <xf numFmtId="165" fontId="14" fillId="0" borderId="39" xfId="0" applyNumberFormat="1" applyFont="1" applyBorder="1" applyAlignment="1">
      <alignment horizontal="right"/>
    </xf>
    <xf numFmtId="165" fontId="14" fillId="0" borderId="16" xfId="0" applyNumberFormat="1" applyFont="1" applyBorder="1" applyAlignment="1">
      <alignment horizontal="right"/>
    </xf>
    <xf numFmtId="164" fontId="34" fillId="0" borderId="20" xfId="0" applyFont="1" applyBorder="1" applyAlignment="1">
      <alignment horizontal="center"/>
    </xf>
    <xf numFmtId="165" fontId="14" fillId="0" borderId="47" xfId="0" applyNumberFormat="1" applyFont="1" applyBorder="1" applyAlignment="1">
      <alignment horizontal="right"/>
    </xf>
    <xf numFmtId="165" fontId="14" fillId="0" borderId="20" xfId="0" applyNumberFormat="1" applyFont="1" applyBorder="1" applyAlignment="1">
      <alignment horizontal="right"/>
    </xf>
    <xf numFmtId="165" fontId="34" fillId="0" borderId="38" xfId="0" applyNumberFormat="1" applyFont="1" applyBorder="1" applyAlignment="1">
      <alignment horizontal="right"/>
    </xf>
    <xf numFmtId="165" fontId="34" fillId="0" borderId="11" xfId="0" applyNumberFormat="1" applyFont="1" applyBorder="1" applyAlignment="1">
      <alignment horizontal="right"/>
    </xf>
    <xf numFmtId="165" fontId="34" fillId="0" borderId="0" xfId="0" applyNumberFormat="1" applyFont="1" applyBorder="1" applyAlignment="1">
      <alignment horizontal="right"/>
    </xf>
    <xf numFmtId="164" fontId="34" fillId="0" borderId="10" xfId="0" applyFont="1" applyBorder="1" applyAlignment="1">
      <alignment horizontal="right"/>
    </xf>
    <xf numFmtId="164" fontId="34" fillId="0" borderId="10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20" xfId="0" applyFont="1" applyBorder="1" applyAlignment="1">
      <alignment/>
    </xf>
    <xf numFmtId="164" fontId="34" fillId="0" borderId="22" xfId="0" applyFont="1" applyBorder="1" applyAlignment="1">
      <alignment/>
    </xf>
    <xf numFmtId="164" fontId="34" fillId="0" borderId="33" xfId="0" applyFont="1" applyBorder="1" applyAlignment="1">
      <alignment/>
    </xf>
    <xf numFmtId="165" fontId="34" fillId="0" borderId="18" xfId="0" applyNumberFormat="1" applyFont="1" applyBorder="1" applyAlignment="1">
      <alignment/>
    </xf>
    <xf numFmtId="164" fontId="0" fillId="0" borderId="34" xfId="0" applyBorder="1" applyAlignment="1">
      <alignment/>
    </xf>
    <xf numFmtId="164" fontId="34" fillId="0" borderId="56" xfId="0" applyFont="1" applyBorder="1" applyAlignment="1">
      <alignment/>
    </xf>
    <xf numFmtId="164" fontId="34" fillId="0" borderId="56" xfId="0" applyFont="1" applyBorder="1" applyAlignment="1">
      <alignment horizontal="center" vertical="center"/>
    </xf>
    <xf numFmtId="164" fontId="34" fillId="0" borderId="56" xfId="0" applyFont="1" applyBorder="1" applyAlignment="1">
      <alignment horizontal="center" wrapText="1"/>
    </xf>
    <xf numFmtId="164" fontId="34" fillId="0" borderId="56" xfId="0" applyFont="1" applyBorder="1" applyAlignment="1">
      <alignment horizontal="center" vertical="center" wrapText="1"/>
    </xf>
    <xf numFmtId="164" fontId="0" fillId="0" borderId="53" xfId="0" applyBorder="1" applyAlignment="1">
      <alignment/>
    </xf>
    <xf numFmtId="165" fontId="0" fillId="0" borderId="72" xfId="0" applyNumberFormat="1" applyBorder="1" applyAlignment="1">
      <alignment/>
    </xf>
    <xf numFmtId="164" fontId="0" fillId="0" borderId="56" xfId="0" applyFont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72" xfId="0" applyNumberFormat="1" applyBorder="1" applyAlignment="1">
      <alignment/>
    </xf>
    <xf numFmtId="164" fontId="0" fillId="0" borderId="56" xfId="0" applyFont="1" applyBorder="1" applyAlignment="1">
      <alignment wrapText="1"/>
    </xf>
    <xf numFmtId="165" fontId="34" fillId="0" borderId="56" xfId="0" applyNumberFormat="1" applyFont="1" applyBorder="1" applyAlignment="1">
      <alignment/>
    </xf>
    <xf numFmtId="164" fontId="34" fillId="0" borderId="74" xfId="0" applyFont="1" applyBorder="1" applyAlignment="1">
      <alignment/>
    </xf>
    <xf numFmtId="165" fontId="34" fillId="0" borderId="74" xfId="0" applyNumberFormat="1" applyFont="1" applyBorder="1" applyAlignment="1">
      <alignment/>
    </xf>
    <xf numFmtId="164" fontId="40" fillId="0" borderId="56" xfId="0" applyFont="1" applyBorder="1" applyAlignment="1">
      <alignment/>
    </xf>
    <xf numFmtId="165" fontId="34" fillId="0" borderId="72" xfId="0" applyNumberFormat="1" applyFont="1" applyBorder="1" applyAlignment="1">
      <alignment/>
    </xf>
    <xf numFmtId="165" fontId="34" fillId="0" borderId="72" xfId="0" applyNumberFormat="1" applyFont="1" applyBorder="1" applyAlignment="1">
      <alignment/>
    </xf>
    <xf numFmtId="164" fontId="72" fillId="0" borderId="0" xfId="0" applyFont="1" applyAlignment="1">
      <alignment horizontal="left"/>
    </xf>
    <xf numFmtId="164" fontId="75" fillId="0" borderId="0" xfId="0" applyFont="1" applyBorder="1" applyAlignment="1">
      <alignment horizontal="center"/>
    </xf>
    <xf numFmtId="164" fontId="72" fillId="0" borderId="0" xfId="0" applyFont="1" applyAlignment="1">
      <alignment/>
    </xf>
    <xf numFmtId="164" fontId="72" fillId="0" borderId="51" xfId="0" applyFont="1" applyBorder="1" applyAlignment="1">
      <alignment/>
    </xf>
    <xf numFmtId="164" fontId="34" fillId="0" borderId="56" xfId="0" applyFont="1" applyBorder="1" applyAlignment="1">
      <alignment horizontal="center"/>
    </xf>
    <xf numFmtId="164" fontId="72" fillId="0" borderId="59" xfId="0" applyFont="1" applyBorder="1" applyAlignment="1">
      <alignment/>
    </xf>
    <xf numFmtId="165" fontId="0" fillId="0" borderId="72" xfId="0" applyNumberFormat="1" applyBorder="1" applyAlignment="1">
      <alignment horizontal="right"/>
    </xf>
    <xf numFmtId="164" fontId="72" fillId="0" borderId="56" xfId="0" applyFont="1" applyBorder="1" applyAlignment="1">
      <alignment/>
    </xf>
    <xf numFmtId="165" fontId="0" fillId="0" borderId="56" xfId="0" applyNumberFormat="1" applyBorder="1" applyAlignment="1">
      <alignment horizontal="right"/>
    </xf>
    <xf numFmtId="165" fontId="42" fillId="0" borderId="72" xfId="0" applyNumberFormat="1" applyFont="1" applyBorder="1" applyAlignment="1">
      <alignment/>
    </xf>
    <xf numFmtId="171" fontId="0" fillId="0" borderId="56" xfId="0" applyNumberFormat="1" applyBorder="1" applyAlignment="1">
      <alignment/>
    </xf>
    <xf numFmtId="171" fontId="0" fillId="0" borderId="72" xfId="0" applyNumberFormat="1" applyBorder="1" applyAlignment="1">
      <alignment/>
    </xf>
    <xf numFmtId="171" fontId="0" fillId="0" borderId="56" xfId="0" applyNumberFormat="1" applyBorder="1" applyAlignment="1">
      <alignment horizontal="right"/>
    </xf>
    <xf numFmtId="164" fontId="51" fillId="0" borderId="0" xfId="0" applyFont="1" applyBorder="1" applyAlignment="1">
      <alignment horizontal="center"/>
    </xf>
    <xf numFmtId="164" fontId="51" fillId="0" borderId="0" xfId="0" applyFont="1" applyAlignment="1">
      <alignment horizontal="center"/>
    </xf>
    <xf numFmtId="165" fontId="34" fillId="0" borderId="0" xfId="0" applyNumberFormat="1" applyFont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34" fillId="0" borderId="56" xfId="0" applyNumberFormat="1" applyFont="1" applyBorder="1" applyAlignment="1">
      <alignment horizontal="center"/>
    </xf>
    <xf numFmtId="165" fontId="14" fillId="0" borderId="59" xfId="0" applyNumberFormat="1" applyFont="1" applyBorder="1" applyAlignment="1">
      <alignment horizontal="right"/>
    </xf>
    <xf numFmtId="171" fontId="14" fillId="0" borderId="59" xfId="0" applyNumberFormat="1" applyFont="1" applyBorder="1" applyAlignment="1">
      <alignment horizontal="right"/>
    </xf>
    <xf numFmtId="171" fontId="14" fillId="0" borderId="72" xfId="0" applyNumberFormat="1" applyFont="1" applyBorder="1" applyAlignment="1">
      <alignment horizontal="right"/>
    </xf>
    <xf numFmtId="165" fontId="14" fillId="0" borderId="72" xfId="0" applyNumberFormat="1" applyFont="1" applyBorder="1" applyAlignment="1">
      <alignment horizontal="right"/>
    </xf>
    <xf numFmtId="171" fontId="0" fillId="0" borderId="59" xfId="0" applyNumberFormat="1" applyBorder="1" applyAlignment="1">
      <alignment horizontal="right"/>
    </xf>
    <xf numFmtId="165" fontId="0" fillId="0" borderId="59" xfId="0" applyNumberFormat="1" applyBorder="1" applyAlignment="1">
      <alignment horizontal="right"/>
    </xf>
    <xf numFmtId="164" fontId="72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56" xfId="0" applyNumberFormat="1" applyFont="1" applyBorder="1" applyAlignment="1">
      <alignment horizontal="right"/>
    </xf>
    <xf numFmtId="171" fontId="14" fillId="0" borderId="56" xfId="0" applyNumberFormat="1" applyFont="1" applyBorder="1" applyAlignment="1">
      <alignment horizontal="right"/>
    </xf>
    <xf numFmtId="165" fontId="0" fillId="0" borderId="53" xfId="0" applyNumberFormat="1" applyBorder="1" applyAlignment="1">
      <alignment horizontal="right"/>
    </xf>
    <xf numFmtId="164" fontId="72" fillId="0" borderId="61" xfId="0" applyFont="1" applyBorder="1" applyAlignment="1">
      <alignment/>
    </xf>
    <xf numFmtId="165" fontId="14" fillId="0" borderId="53" xfId="0" applyNumberFormat="1" applyFont="1" applyBorder="1" applyAlignment="1">
      <alignment horizontal="right"/>
    </xf>
    <xf numFmtId="164" fontId="72" fillId="0" borderId="56" xfId="0" applyFont="1" applyFill="1" applyBorder="1" applyAlignment="1">
      <alignment/>
    </xf>
    <xf numFmtId="164" fontId="72" fillId="0" borderId="61" xfId="0" applyFont="1" applyFill="1" applyBorder="1" applyAlignment="1">
      <alignment/>
    </xf>
    <xf numFmtId="164" fontId="72" fillId="0" borderId="56" xfId="0" applyFont="1" applyBorder="1" applyAlignment="1">
      <alignment wrapText="1"/>
    </xf>
    <xf numFmtId="165" fontId="0" fillId="0" borderId="56" xfId="0" applyNumberFormat="1" applyBorder="1" applyAlignment="1">
      <alignment wrapText="1"/>
    </xf>
    <xf numFmtId="165" fontId="0" fillId="0" borderId="56" xfId="0" applyNumberFormat="1" applyBorder="1" applyAlignment="1">
      <alignment horizontal="right" wrapText="1"/>
    </xf>
    <xf numFmtId="164" fontId="72" fillId="0" borderId="56" xfId="0" applyFont="1" applyFill="1" applyBorder="1" applyAlignment="1">
      <alignment wrapText="1"/>
    </xf>
    <xf numFmtId="165" fontId="0" fillId="0" borderId="56" xfId="0" applyNumberFormat="1" applyFill="1" applyBorder="1" applyAlignment="1">
      <alignment/>
    </xf>
    <xf numFmtId="165" fontId="0" fillId="0" borderId="56" xfId="0" applyNumberFormat="1" applyFill="1" applyBorder="1" applyAlignment="1">
      <alignment horizontal="right"/>
    </xf>
    <xf numFmtId="164" fontId="51" fillId="0" borderId="56" xfId="0" applyFont="1" applyFill="1" applyBorder="1" applyAlignment="1">
      <alignment wrapText="1"/>
    </xf>
    <xf numFmtId="165" fontId="59" fillId="0" borderId="56" xfId="0" applyNumberFormat="1" applyFont="1" applyBorder="1" applyAlignment="1">
      <alignment/>
    </xf>
    <xf numFmtId="164" fontId="34" fillId="0" borderId="33" xfId="0" applyFont="1" applyBorder="1" applyAlignment="1">
      <alignment horizontal="center"/>
    </xf>
    <xf numFmtId="164" fontId="34" fillId="0" borderId="56" xfId="0" applyFont="1" applyBorder="1" applyAlignment="1">
      <alignment vertical="center"/>
    </xf>
    <xf numFmtId="164" fontId="59" fillId="0" borderId="56" xfId="0" applyFont="1" applyBorder="1" applyAlignment="1">
      <alignment horizontal="center" vertical="center" wrapText="1"/>
    </xf>
    <xf numFmtId="164" fontId="51" fillId="0" borderId="56" xfId="0" applyFont="1" applyBorder="1" applyAlignment="1">
      <alignment horizontal="center" vertical="center" wrapText="1"/>
    </xf>
    <xf numFmtId="164" fontId="59" fillId="0" borderId="56" xfId="0" applyFont="1" applyBorder="1" applyAlignment="1">
      <alignment horizontal="center" wrapText="1"/>
    </xf>
    <xf numFmtId="164" fontId="0" fillId="0" borderId="56" xfId="0" applyFont="1" applyBorder="1" applyAlignment="1">
      <alignment vertical="center"/>
    </xf>
    <xf numFmtId="165" fontId="0" fillId="0" borderId="56" xfId="0" applyNumberFormat="1" applyBorder="1" applyAlignment="1">
      <alignment vertical="center"/>
    </xf>
    <xf numFmtId="165" fontId="0" fillId="0" borderId="56" xfId="0" applyNumberFormat="1" applyBorder="1" applyAlignment="1">
      <alignment horizontal="right" vertical="center"/>
    </xf>
    <xf numFmtId="165" fontId="42" fillId="0" borderId="56" xfId="0" applyNumberFormat="1" applyFont="1" applyBorder="1" applyAlignment="1">
      <alignment vertical="center"/>
    </xf>
    <xf numFmtId="164" fontId="72" fillId="0" borderId="56" xfId="0" applyFont="1" applyBorder="1" applyAlignment="1">
      <alignment vertical="center"/>
    </xf>
    <xf numFmtId="164" fontId="61" fillId="0" borderId="56" xfId="0" applyFont="1" applyBorder="1" applyAlignment="1">
      <alignment vertical="center"/>
    </xf>
    <xf numFmtId="165" fontId="34" fillId="0" borderId="56" xfId="0" applyNumberFormat="1" applyFont="1" applyBorder="1" applyAlignment="1">
      <alignment vertical="center"/>
    </xf>
    <xf numFmtId="165" fontId="59" fillId="0" borderId="56" xfId="0" applyNumberFormat="1" applyFont="1" applyBorder="1" applyAlignment="1">
      <alignment vertical="center"/>
    </xf>
    <xf numFmtId="165" fontId="34" fillId="0" borderId="56" xfId="0" applyNumberFormat="1" applyFont="1" applyBorder="1" applyAlignment="1">
      <alignment horizontal="right" vertical="center"/>
    </xf>
    <xf numFmtId="165" fontId="51" fillId="0" borderId="56" xfId="0" applyNumberFormat="1" applyFont="1" applyBorder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_eimÓd7" xfId="57"/>
    <cellStyle name="Összesen" xfId="58"/>
    <cellStyle name="Rossz" xfId="59"/>
    <cellStyle name="Semleges" xfId="60"/>
    <cellStyle name="Számítás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57150</xdr:rowOff>
    </xdr:from>
    <xdr:to>
      <xdr:col>1</xdr:col>
      <xdr:colOff>76200</xdr:colOff>
      <xdr:row>26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intinormat200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57">
          <cell r="G57">
            <v>61608</v>
          </cell>
        </row>
        <row r="144">
          <cell r="G144">
            <v>11985</v>
          </cell>
        </row>
        <row r="145">
          <cell r="G145">
            <v>12155</v>
          </cell>
        </row>
        <row r="148">
          <cell r="G148">
            <v>2465</v>
          </cell>
        </row>
        <row r="151">
          <cell r="G151">
            <v>240</v>
          </cell>
        </row>
        <row r="195">
          <cell r="G195">
            <v>14875</v>
          </cell>
        </row>
        <row r="196">
          <cell r="G196">
            <v>16065</v>
          </cell>
        </row>
        <row r="199">
          <cell r="G199">
            <v>9180</v>
          </cell>
        </row>
        <row r="209">
          <cell r="G209">
            <v>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0">
      <selection activeCell="A27" sqref="A27"/>
    </sheetView>
  </sheetViews>
  <sheetFormatPr defaultColWidth="9.140625" defaultRowHeight="12.75"/>
  <cols>
    <col min="1" max="1" width="25.421875" style="0" customWidth="1"/>
    <col min="2" max="3" width="11.140625" style="0" customWidth="1"/>
    <col min="4" max="4" width="10.7109375" style="0" customWidth="1"/>
    <col min="5" max="5" width="8.421875" style="0" customWidth="1"/>
    <col min="6" max="6" width="21.8515625" style="0" customWidth="1"/>
    <col min="7" max="7" width="11.57421875" style="0" customWidth="1"/>
    <col min="8" max="9" width="9.7109375" style="0" customWidth="1"/>
    <col min="10" max="10" width="8.421875" style="0" customWidth="1"/>
  </cols>
  <sheetData>
    <row r="1" spans="1:9" ht="12.75">
      <c r="A1" s="1"/>
      <c r="B1" s="1"/>
      <c r="C1" s="1"/>
      <c r="D1" s="1"/>
      <c r="E1" s="1"/>
      <c r="F1" s="1"/>
      <c r="I1" s="2" t="s">
        <v>0</v>
      </c>
    </row>
    <row r="2" spans="1:10" s="4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6" t="s">
        <v>3</v>
      </c>
      <c r="B4" s="6"/>
      <c r="C4" s="6"/>
      <c r="D4" s="6"/>
      <c r="E4" s="6"/>
      <c r="F4" s="6" t="s">
        <v>4</v>
      </c>
      <c r="G4" s="6"/>
      <c r="H4" s="6"/>
      <c r="I4" s="6"/>
      <c r="J4" s="6"/>
    </row>
    <row r="5" spans="1:10" s="12" customFormat="1" ht="15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8" t="s">
        <v>5</v>
      </c>
      <c r="G5" s="9" t="s">
        <v>6</v>
      </c>
      <c r="H5" s="10" t="s">
        <v>10</v>
      </c>
      <c r="I5" s="11" t="s">
        <v>8</v>
      </c>
      <c r="J5" s="11" t="s">
        <v>11</v>
      </c>
    </row>
    <row r="6" spans="1:10" s="12" customFormat="1" ht="15">
      <c r="A6" s="13" t="s">
        <v>12</v>
      </c>
      <c r="B6" s="14">
        <f>'2_sz_ melléklet'!B103</f>
        <v>2129213</v>
      </c>
      <c r="C6" s="14">
        <f>'2_sz_ melléklet'!C103</f>
        <v>1975827</v>
      </c>
      <c r="D6" s="14">
        <f>'2_sz_ melléklet'!D103</f>
        <v>2120942</v>
      </c>
      <c r="E6" s="15">
        <f>D6/C6</f>
        <v>1.0734451953536417</v>
      </c>
      <c r="F6" s="13" t="s">
        <v>13</v>
      </c>
      <c r="G6" s="16">
        <f>'1_a_sz_ melléklet'!B119</f>
        <v>3622785</v>
      </c>
      <c r="H6" s="16">
        <f>'1_a_sz_ melléklet'!C119</f>
        <v>3929404</v>
      </c>
      <c r="I6" s="17">
        <f>'1_a_sz_ melléklet'!D119</f>
        <v>3667676</v>
      </c>
      <c r="J6" s="18">
        <f>I6/H6</f>
        <v>0.9333924432305765</v>
      </c>
    </row>
    <row r="7" spans="1:10" s="12" customFormat="1" ht="23.25">
      <c r="A7" s="19" t="s">
        <v>14</v>
      </c>
      <c r="B7" s="14">
        <f>'2_a_d_sz_ melléklet'!B28</f>
        <v>2296</v>
      </c>
      <c r="C7" s="14">
        <f>'2_a_d_sz_ melléklet'!C28</f>
        <v>4915</v>
      </c>
      <c r="D7" s="14">
        <f>'2_a_d_sz_ melléklet'!D28</f>
        <v>5513</v>
      </c>
      <c r="E7" s="15">
        <f aca="true" t="shared" si="0" ref="E7:E27">D7/C7</f>
        <v>1.1216683621566632</v>
      </c>
      <c r="F7" s="13"/>
      <c r="G7" s="16"/>
      <c r="H7" s="20"/>
      <c r="I7" s="20"/>
      <c r="J7" s="21"/>
    </row>
    <row r="8" spans="1:10" s="12" customFormat="1" ht="7.5" customHeight="1">
      <c r="A8" s="13"/>
      <c r="B8" s="14"/>
      <c r="C8" s="14"/>
      <c r="D8" s="14"/>
      <c r="E8" s="15"/>
      <c r="F8" s="20"/>
      <c r="G8" s="22"/>
      <c r="H8" s="20"/>
      <c r="I8" s="20"/>
      <c r="J8" s="21"/>
    </row>
    <row r="9" spans="1:10" s="12" customFormat="1" ht="23.25">
      <c r="A9" s="19" t="s">
        <v>15</v>
      </c>
      <c r="B9" s="14">
        <f>'2_sz_ melléklet'!B110</f>
        <v>1634794.145</v>
      </c>
      <c r="C9" s="14">
        <f>'2_sz_ melléklet'!C110</f>
        <v>2161185</v>
      </c>
      <c r="D9" s="14">
        <f>'2_sz_ melléklet'!D110</f>
        <v>2032513</v>
      </c>
      <c r="E9" s="15">
        <f t="shared" si="0"/>
        <v>0.9404622926773969</v>
      </c>
      <c r="F9" s="19" t="s">
        <v>16</v>
      </c>
      <c r="G9" s="16">
        <f>'1_a_sz_ melléklet'!B126</f>
        <v>365984</v>
      </c>
      <c r="H9" s="16">
        <f>'1_a_sz_ melléklet'!C126</f>
        <v>537477</v>
      </c>
      <c r="I9" s="17">
        <f>'1_a_sz_ melléklet'!D126</f>
        <v>274914</v>
      </c>
      <c r="J9" s="21">
        <f aca="true" t="shared" si="1" ref="J9:J27">I9/H9</f>
        <v>0.511489793981882</v>
      </c>
    </row>
    <row r="10" spans="1:10" s="12" customFormat="1" ht="7.5" customHeight="1">
      <c r="A10" s="13"/>
      <c r="B10" s="14"/>
      <c r="C10" s="14"/>
      <c r="D10" s="14"/>
      <c r="E10" s="15"/>
      <c r="F10" s="20"/>
      <c r="G10" s="16"/>
      <c r="H10" s="20"/>
      <c r="I10" s="20"/>
      <c r="J10" s="21"/>
    </row>
    <row r="11" spans="1:10" s="12" customFormat="1" ht="23.25">
      <c r="A11" s="19" t="s">
        <v>17</v>
      </c>
      <c r="B11" s="14">
        <f>'2_sz_ melléklet'!B125</f>
        <v>343708</v>
      </c>
      <c r="C11" s="14">
        <f>'2_sz_ melléklet'!C125</f>
        <v>364621</v>
      </c>
      <c r="D11" s="14">
        <f>'2_sz_ melléklet'!D125</f>
        <v>275826</v>
      </c>
      <c r="E11" s="15">
        <f t="shared" si="0"/>
        <v>0.7564731598015474</v>
      </c>
      <c r="F11" s="19" t="s">
        <v>18</v>
      </c>
      <c r="G11" s="16">
        <f>'1_a_sz_ melléklet'!B131</f>
        <v>7141</v>
      </c>
      <c r="H11" s="16">
        <f>'1_a_sz_ melléklet'!C131</f>
        <v>106105</v>
      </c>
      <c r="I11" s="17">
        <f>'1_a_sz_ melléklet'!D131</f>
        <v>105901</v>
      </c>
      <c r="J11" s="21">
        <f t="shared" si="1"/>
        <v>0.9980773761839687</v>
      </c>
    </row>
    <row r="12" spans="1:10" s="12" customFormat="1" ht="23.25">
      <c r="A12" s="19" t="s">
        <v>19</v>
      </c>
      <c r="B12" s="14">
        <f>'2_sz_ melléklet'!B129</f>
        <v>83278</v>
      </c>
      <c r="C12" s="14">
        <f>'2_sz_ melléklet'!C129</f>
        <v>93434</v>
      </c>
      <c r="D12" s="14">
        <f>'2_sz_ melléklet'!D129</f>
        <v>87317</v>
      </c>
      <c r="E12" s="15">
        <f t="shared" si="0"/>
        <v>0.9345313269259584</v>
      </c>
      <c r="F12" s="19"/>
      <c r="G12" s="22"/>
      <c r="H12" s="20"/>
      <c r="I12" s="20"/>
      <c r="J12" s="21"/>
    </row>
    <row r="13" spans="1:10" s="12" customFormat="1" ht="9.75" customHeight="1">
      <c r="A13" s="13"/>
      <c r="B13" s="14"/>
      <c r="C13" s="14"/>
      <c r="D13" s="14"/>
      <c r="E13" s="15"/>
      <c r="F13" s="20"/>
      <c r="G13" s="22"/>
      <c r="H13" s="20"/>
      <c r="I13" s="20"/>
      <c r="J13" s="21"/>
    </row>
    <row r="14" spans="1:10" s="12" customFormat="1" ht="46.5" customHeight="1">
      <c r="A14" s="19" t="s">
        <v>20</v>
      </c>
      <c r="B14" s="14">
        <f>'2_sz_ melléklet'!B131</f>
        <v>5250</v>
      </c>
      <c r="C14" s="14">
        <f>'2_sz_ melléklet'!C131</f>
        <v>5250</v>
      </c>
      <c r="D14" s="14">
        <f>'2_sz_ melléklet'!D131</f>
        <v>4729</v>
      </c>
      <c r="E14" s="15">
        <f t="shared" si="0"/>
        <v>0.9007619047619048</v>
      </c>
      <c r="F14" s="19" t="s">
        <v>21</v>
      </c>
      <c r="G14" s="16">
        <f>'1_a_sz_ melléklet'!B136</f>
        <v>187244</v>
      </c>
      <c r="H14" s="16">
        <f>'1_a_sz_ melléklet'!C136</f>
        <v>224955</v>
      </c>
      <c r="I14" s="17">
        <f>'1_a_sz_ melléklet'!D136</f>
        <v>222447</v>
      </c>
      <c r="J14" s="21">
        <f t="shared" si="1"/>
        <v>0.9888511035540442</v>
      </c>
    </row>
    <row r="15" spans="1:10" s="12" customFormat="1" ht="8.25" customHeight="1">
      <c r="A15" s="13"/>
      <c r="B15" s="14"/>
      <c r="C15" s="14"/>
      <c r="D15" s="14"/>
      <c r="E15" s="15"/>
      <c r="F15" s="20"/>
      <c r="G15" s="16"/>
      <c r="H15" s="20"/>
      <c r="I15" s="20"/>
      <c r="J15" s="21"/>
    </row>
    <row r="16" spans="1:10" s="12" customFormat="1" ht="15">
      <c r="A16" s="13" t="s">
        <v>22</v>
      </c>
      <c r="B16" s="14">
        <f>'2_sz_ melléklet'!B136</f>
        <v>0</v>
      </c>
      <c r="C16" s="14">
        <f>'2_sz_ melléklet'!C136</f>
        <v>190840</v>
      </c>
      <c r="D16" s="14">
        <f>'2_sz_ melléklet'!D136</f>
        <v>220859</v>
      </c>
      <c r="E16" s="15">
        <f t="shared" si="0"/>
        <v>1.1572993083211067</v>
      </c>
      <c r="F16" s="13" t="s">
        <v>23</v>
      </c>
      <c r="G16" s="16">
        <f>'1_a_sz_ melléklet'!B141</f>
        <v>53278</v>
      </c>
      <c r="H16" s="16">
        <f>'1_a_sz_ melléklet'!C141</f>
        <v>53278</v>
      </c>
      <c r="I16" s="17">
        <f>'1_a_sz_ melléklet'!D141</f>
        <v>53027</v>
      </c>
      <c r="J16" s="21">
        <f t="shared" si="1"/>
        <v>0.9952888621945268</v>
      </c>
    </row>
    <row r="17" spans="1:10" s="12" customFormat="1" ht="8.25" customHeight="1">
      <c r="A17" s="20"/>
      <c r="B17" s="14"/>
      <c r="C17" s="14"/>
      <c r="D17" s="14"/>
      <c r="E17" s="15"/>
      <c r="F17" s="20"/>
      <c r="G17" s="22"/>
      <c r="H17" s="20"/>
      <c r="I17" s="20"/>
      <c r="J17" s="21"/>
    </row>
    <row r="18" spans="1:10" s="12" customFormat="1" ht="15">
      <c r="A18" s="20"/>
      <c r="B18" s="14"/>
      <c r="C18" s="14"/>
      <c r="D18" s="14"/>
      <c r="E18" s="15"/>
      <c r="F18" s="13" t="s">
        <v>24</v>
      </c>
      <c r="G18" s="16">
        <f>G19+G20</f>
        <v>78000</v>
      </c>
      <c r="H18" s="16">
        <f>H19+H20</f>
        <v>31080</v>
      </c>
      <c r="I18" s="17">
        <f>I19+I20</f>
        <v>0</v>
      </c>
      <c r="J18" s="21">
        <f t="shared" si="1"/>
        <v>0</v>
      </c>
    </row>
    <row r="19" spans="1:10" s="12" customFormat="1" ht="15">
      <c r="A19" s="20"/>
      <c r="B19" s="14"/>
      <c r="C19" s="14"/>
      <c r="D19" s="14"/>
      <c r="E19" s="15"/>
      <c r="F19" s="20" t="s">
        <v>25</v>
      </c>
      <c r="G19" s="22">
        <f>'1_a_sz_ melléklet'!B144</f>
        <v>33000</v>
      </c>
      <c r="H19" s="22">
        <f>'1_a_sz_ melléklet'!C144</f>
        <v>26757</v>
      </c>
      <c r="I19" s="23">
        <f>'1_a_sz_ melléklet'!D144</f>
        <v>0</v>
      </c>
      <c r="J19" s="21">
        <f t="shared" si="1"/>
        <v>0</v>
      </c>
    </row>
    <row r="20" spans="1:10" s="12" customFormat="1" ht="15">
      <c r="A20" s="20"/>
      <c r="B20" s="14"/>
      <c r="C20" s="14"/>
      <c r="D20" s="14"/>
      <c r="E20" s="15"/>
      <c r="F20" s="20" t="s">
        <v>26</v>
      </c>
      <c r="G20" s="22">
        <f>'1_a_sz_ melléklet'!B145</f>
        <v>45000</v>
      </c>
      <c r="H20" s="22">
        <f>'1_a_sz_ melléklet'!C145</f>
        <v>4323</v>
      </c>
      <c r="I20" s="23">
        <f>'1_a_sz_ melléklet'!D145</f>
        <v>0</v>
      </c>
      <c r="J20" s="21">
        <f t="shared" si="1"/>
        <v>0</v>
      </c>
    </row>
    <row r="21" spans="1:10" s="27" customFormat="1" ht="23.25">
      <c r="A21" s="20"/>
      <c r="B21" s="14"/>
      <c r="C21" s="14"/>
      <c r="D21" s="14"/>
      <c r="E21" s="24"/>
      <c r="F21" s="25" t="s">
        <v>27</v>
      </c>
      <c r="G21" s="22">
        <f>'5_sz_ melléklet'!B12</f>
        <v>0</v>
      </c>
      <c r="H21" s="22">
        <f>'5_sz_ melléklet'!C12</f>
        <v>0</v>
      </c>
      <c r="I21" s="23">
        <f>'5_sz_ melléklet'!D12</f>
        <v>0</v>
      </c>
      <c r="J21" s="26">
        <v>0</v>
      </c>
    </row>
    <row r="22" spans="1:10" s="32" customFormat="1" ht="15">
      <c r="A22" s="11" t="s">
        <v>28</v>
      </c>
      <c r="B22" s="28">
        <f>B16+B14+B11+B9+B6</f>
        <v>4112965.145</v>
      </c>
      <c r="C22" s="28">
        <f>C16+C14+C11+C9+C6</f>
        <v>4697723</v>
      </c>
      <c r="D22" s="28">
        <f>D16+D14+D11+D9+D6</f>
        <v>4654869</v>
      </c>
      <c r="E22" s="29">
        <f t="shared" si="0"/>
        <v>0.9908777082003345</v>
      </c>
      <c r="F22" s="30" t="s">
        <v>29</v>
      </c>
      <c r="G22" s="31">
        <f>G18+G14+G11+G9+G6+G16</f>
        <v>4314432</v>
      </c>
      <c r="H22" s="31">
        <f>H6+H9+H11+H14+H16+H18</f>
        <v>4882299</v>
      </c>
      <c r="I22" s="31">
        <f>I18+I14+I11+I9+I6+I16</f>
        <v>4323965</v>
      </c>
      <c r="J22" s="29">
        <f t="shared" si="1"/>
        <v>0.8856411702765439</v>
      </c>
    </row>
    <row r="23" spans="1:10" ht="12.75">
      <c r="A23" s="33"/>
      <c r="B23" s="34"/>
      <c r="C23" s="34"/>
      <c r="D23" s="34"/>
      <c r="E23" s="35"/>
      <c r="F23" s="33"/>
      <c r="G23" s="36"/>
      <c r="H23" s="33"/>
      <c r="I23" s="33"/>
      <c r="J23" s="18"/>
    </row>
    <row r="24" spans="1:10" s="37" customFormat="1" ht="13.5">
      <c r="A24" s="13" t="s">
        <v>30</v>
      </c>
      <c r="B24" s="14">
        <f>B25+B26</f>
        <v>415521.855</v>
      </c>
      <c r="C24" s="14">
        <f>C25+C26</f>
        <v>398628</v>
      </c>
      <c r="D24" s="14">
        <f>D25+D26</f>
        <v>1369270</v>
      </c>
      <c r="E24" s="15">
        <f t="shared" si="0"/>
        <v>3.4349569021744584</v>
      </c>
      <c r="F24" s="13" t="s">
        <v>31</v>
      </c>
      <c r="G24" s="16">
        <f>G25+G26</f>
        <v>214055</v>
      </c>
      <c r="H24" s="16">
        <f>H25+H26</f>
        <v>214052</v>
      </c>
      <c r="I24" s="17">
        <f>I25+I26</f>
        <v>1427260</v>
      </c>
      <c r="J24" s="21">
        <f t="shared" si="1"/>
        <v>6.6678190346271</v>
      </c>
    </row>
    <row r="25" spans="1:10" s="37" customFormat="1" ht="13.5">
      <c r="A25" s="38" t="s">
        <v>32</v>
      </c>
      <c r="B25" s="39">
        <f>'2_sz_ melléklet'!B142</f>
        <v>390540.855</v>
      </c>
      <c r="C25" s="39">
        <f>'2_sz_ melléklet'!C142</f>
        <v>365863</v>
      </c>
      <c r="D25" s="39">
        <f>'2_sz_ melléklet'!D142</f>
        <v>1340468</v>
      </c>
      <c r="E25" s="15">
        <f t="shared" si="0"/>
        <v>3.6638523163041903</v>
      </c>
      <c r="F25" s="38" t="s">
        <v>33</v>
      </c>
      <c r="G25" s="40">
        <f>'1_a_sz_ melléklet'!B151</f>
        <v>160734</v>
      </c>
      <c r="H25" s="40">
        <f>'1_a_sz_ melléklet'!C151</f>
        <v>160734</v>
      </c>
      <c r="I25" s="41">
        <f>'1_a_sz_ melléklet'!D151</f>
        <v>1373942</v>
      </c>
      <c r="J25" s="21">
        <f t="shared" si="1"/>
        <v>8.54792389911282</v>
      </c>
    </row>
    <row r="26" spans="1:10" s="37" customFormat="1" ht="13.5">
      <c r="A26" s="38" t="s">
        <v>34</v>
      </c>
      <c r="B26" s="39">
        <f>'2_sz_ melléklet'!B143</f>
        <v>24981</v>
      </c>
      <c r="C26" s="39">
        <f>'2_sz_ melléklet'!C143</f>
        <v>32765</v>
      </c>
      <c r="D26" s="39">
        <f>'2_sz_ melléklet'!D143</f>
        <v>28802</v>
      </c>
      <c r="E26" s="24">
        <f t="shared" si="0"/>
        <v>0.8790477643827255</v>
      </c>
      <c r="F26" s="38" t="s">
        <v>35</v>
      </c>
      <c r="G26" s="40">
        <f>'1_a_sz_ melléklet'!B152</f>
        <v>53321</v>
      </c>
      <c r="H26" s="40">
        <f>'1_a_sz_ melléklet'!C152</f>
        <v>53318</v>
      </c>
      <c r="I26" s="41">
        <f>'1_a_sz_ melléklet'!D152</f>
        <v>53318</v>
      </c>
      <c r="J26" s="26">
        <f t="shared" si="1"/>
        <v>1</v>
      </c>
    </row>
    <row r="27" spans="1:10" s="32" customFormat="1" ht="15">
      <c r="A27" s="11" t="s">
        <v>36</v>
      </c>
      <c r="B27" s="28">
        <f>B24+B22</f>
        <v>4528487</v>
      </c>
      <c r="C27" s="42">
        <f>C24+C22</f>
        <v>5096351</v>
      </c>
      <c r="D27" s="28">
        <f>D24+D22</f>
        <v>6024139</v>
      </c>
      <c r="E27" s="29">
        <f t="shared" si="0"/>
        <v>1.1820494702974735</v>
      </c>
      <c r="F27" s="11" t="s">
        <v>37</v>
      </c>
      <c r="G27" s="31">
        <f>G22+G24</f>
        <v>4528487</v>
      </c>
      <c r="H27" s="31">
        <f>H22+H24</f>
        <v>5096351</v>
      </c>
      <c r="I27" s="43">
        <f>I22+I24</f>
        <v>5751225</v>
      </c>
      <c r="J27" s="44">
        <f t="shared" si="1"/>
        <v>1.1284986061595836</v>
      </c>
    </row>
  </sheetData>
  <mergeCells count="4">
    <mergeCell ref="A2:J2"/>
    <mergeCell ref="A3:J3"/>
    <mergeCell ref="A4:E4"/>
    <mergeCell ref="F4:J4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4"/>
  <sheetViews>
    <sheetView workbookViewId="0" topLeftCell="A1">
      <selection activeCell="A121" sqref="A121"/>
    </sheetView>
  </sheetViews>
  <sheetFormatPr defaultColWidth="9.140625" defaultRowHeight="12.75"/>
  <cols>
    <col min="1" max="1" width="42.28125" style="0" customWidth="1"/>
    <col min="2" max="2" width="11.8515625" style="0" customWidth="1"/>
    <col min="3" max="3" width="12.28125" style="0" customWidth="1"/>
    <col min="4" max="4" width="11.28125" style="0" customWidth="1"/>
    <col min="5" max="5" width="9.28125" style="0" customWidth="1"/>
  </cols>
  <sheetData>
    <row r="1" spans="1:5" ht="12.75">
      <c r="A1" s="1"/>
      <c r="B1" s="1"/>
      <c r="C1" s="1"/>
      <c r="D1" s="823" t="s">
        <v>485</v>
      </c>
      <c r="E1" s="1"/>
    </row>
    <row r="2" spans="1:5" ht="12.75">
      <c r="A2" s="1"/>
      <c r="B2" s="1"/>
      <c r="C2" s="1"/>
      <c r="D2" s="823"/>
      <c r="E2" s="1"/>
    </row>
    <row r="3" spans="1:5" ht="15">
      <c r="A3" s="615" t="s">
        <v>486</v>
      </c>
      <c r="B3" s="615"/>
      <c r="C3" s="615"/>
      <c r="D3" s="615"/>
      <c r="E3" s="615"/>
    </row>
    <row r="4" spans="1:5" ht="12.75">
      <c r="A4" s="1"/>
      <c r="B4" s="1"/>
      <c r="C4" s="1"/>
      <c r="D4" s="697" t="s">
        <v>40</v>
      </c>
      <c r="E4" s="1"/>
    </row>
    <row r="5" spans="1:5" ht="12.75">
      <c r="A5" s="824" t="s">
        <v>487</v>
      </c>
      <c r="B5" s="6" t="s">
        <v>289</v>
      </c>
      <c r="C5" s="6"/>
      <c r="D5" s="6"/>
      <c r="E5" s="6"/>
    </row>
    <row r="6" spans="1:5" ht="23.25">
      <c r="A6" s="824"/>
      <c r="B6" s="682" t="s">
        <v>43</v>
      </c>
      <c r="C6" s="825" t="s">
        <v>44</v>
      </c>
      <c r="D6" s="682" t="s">
        <v>8</v>
      </c>
      <c r="E6" s="742" t="s">
        <v>350</v>
      </c>
    </row>
    <row r="7" spans="1:5" ht="25.5" customHeight="1">
      <c r="A7" s="787" t="s">
        <v>488</v>
      </c>
      <c r="B7" s="295">
        <f>55*700</f>
        <v>38500</v>
      </c>
      <c r="C7" s="355">
        <v>21945</v>
      </c>
      <c r="D7" s="355">
        <v>21945</v>
      </c>
      <c r="E7" s="450">
        <f>D7/C7</f>
        <v>1</v>
      </c>
    </row>
    <row r="8" spans="1:5" ht="24" customHeight="1">
      <c r="A8" s="787" t="s">
        <v>489</v>
      </c>
      <c r="B8" s="295">
        <f>30*150</f>
        <v>4500</v>
      </c>
      <c r="C8" s="356">
        <v>2605</v>
      </c>
      <c r="D8" s="355">
        <v>2605</v>
      </c>
      <c r="E8" s="314">
        <f aca="true" t="shared" si="0" ref="E8:E43">D8/C8</f>
        <v>1</v>
      </c>
    </row>
    <row r="9" spans="1:5" ht="25.5" customHeight="1">
      <c r="A9" s="787" t="s">
        <v>490</v>
      </c>
      <c r="B9" s="295">
        <v>14966</v>
      </c>
      <c r="C9" s="356">
        <v>16213</v>
      </c>
      <c r="D9" s="355">
        <v>16213</v>
      </c>
      <c r="E9" s="314">
        <f t="shared" si="0"/>
        <v>1</v>
      </c>
    </row>
    <row r="10" spans="1:5" ht="23.25" customHeight="1">
      <c r="A10" s="787" t="s">
        <v>491</v>
      </c>
      <c r="B10" s="295">
        <v>171</v>
      </c>
      <c r="C10" s="356">
        <v>171</v>
      </c>
      <c r="D10" s="355">
        <v>171</v>
      </c>
      <c r="E10" s="314">
        <f t="shared" si="0"/>
        <v>1</v>
      </c>
    </row>
    <row r="11" spans="1:5" ht="23.25" customHeight="1">
      <c r="A11" s="787" t="s">
        <v>492</v>
      </c>
      <c r="B11" s="295">
        <v>65935</v>
      </c>
      <c r="C11" s="356">
        <v>65404</v>
      </c>
      <c r="D11" s="355">
        <v>65404</v>
      </c>
      <c r="E11" s="314">
        <f t="shared" si="0"/>
        <v>1</v>
      </c>
    </row>
    <row r="12" spans="1:5" ht="25.5" customHeight="1">
      <c r="A12" s="787" t="s">
        <v>493</v>
      </c>
      <c r="B12" s="295">
        <v>7055</v>
      </c>
      <c r="C12" s="356">
        <v>7055</v>
      </c>
      <c r="D12" s="355">
        <v>7055</v>
      </c>
      <c r="E12" s="314">
        <f t="shared" si="0"/>
        <v>1</v>
      </c>
    </row>
    <row r="13" spans="1:5" ht="25.5" customHeight="1">
      <c r="A13" s="787" t="s">
        <v>494</v>
      </c>
      <c r="B13" s="295">
        <v>27540</v>
      </c>
      <c r="C13" s="356">
        <v>27540</v>
      </c>
      <c r="D13" s="355">
        <v>27540</v>
      </c>
      <c r="E13" s="314">
        <f t="shared" si="0"/>
        <v>1</v>
      </c>
    </row>
    <row r="14" spans="1:5" ht="25.5" customHeight="1">
      <c r="A14" s="643" t="s">
        <v>495</v>
      </c>
      <c r="B14" s="295">
        <f>3*417.6*8/12</f>
        <v>835.2000000000002</v>
      </c>
      <c r="C14" s="356">
        <v>835</v>
      </c>
      <c r="D14" s="355">
        <v>835</v>
      </c>
      <c r="E14" s="314">
        <f t="shared" si="0"/>
        <v>1</v>
      </c>
    </row>
    <row r="15" spans="1:5" ht="25.5" customHeight="1">
      <c r="A15" s="643" t="s">
        <v>496</v>
      </c>
      <c r="B15" s="295">
        <v>64</v>
      </c>
      <c r="C15" s="356">
        <v>64</v>
      </c>
      <c r="D15" s="355">
        <v>64</v>
      </c>
      <c r="E15" s="314">
        <f t="shared" si="0"/>
        <v>1</v>
      </c>
    </row>
    <row r="16" spans="1:5" ht="25.5" customHeight="1">
      <c r="A16" s="643" t="s">
        <v>497</v>
      </c>
      <c r="B16" s="295">
        <f>'[1]Munka1'!$G$57</f>
        <v>61608</v>
      </c>
      <c r="C16" s="356">
        <v>65688</v>
      </c>
      <c r="D16" s="355">
        <v>65688</v>
      </c>
      <c r="E16" s="314">
        <f t="shared" si="0"/>
        <v>1</v>
      </c>
    </row>
    <row r="17" spans="1:5" ht="23.25" customHeight="1">
      <c r="A17" s="787" t="s">
        <v>498</v>
      </c>
      <c r="B17" s="295">
        <f>6.1*2550*4/12</f>
        <v>5185</v>
      </c>
      <c r="C17" s="356">
        <v>6375</v>
      </c>
      <c r="D17" s="355">
        <v>6375</v>
      </c>
      <c r="E17" s="314">
        <f t="shared" si="0"/>
        <v>1</v>
      </c>
    </row>
    <row r="18" spans="1:5" ht="22.5" customHeight="1">
      <c r="A18" s="787" t="s">
        <v>499</v>
      </c>
      <c r="B18" s="295">
        <v>12920</v>
      </c>
      <c r="C18" s="356">
        <v>16320</v>
      </c>
      <c r="D18" s="355">
        <v>16320</v>
      </c>
      <c r="E18" s="314">
        <f t="shared" si="0"/>
        <v>1</v>
      </c>
    </row>
    <row r="19" spans="1:5" ht="21.75" customHeight="1">
      <c r="A19" s="787" t="s">
        <v>500</v>
      </c>
      <c r="B19" s="295">
        <v>9690</v>
      </c>
      <c r="C19" s="356">
        <v>12070</v>
      </c>
      <c r="D19" s="355">
        <v>12070</v>
      </c>
      <c r="E19" s="314">
        <f t="shared" si="0"/>
        <v>1</v>
      </c>
    </row>
    <row r="20" spans="1:5" ht="25.5" customHeight="1">
      <c r="A20" s="787" t="s">
        <v>501</v>
      </c>
      <c r="B20" s="295">
        <v>804</v>
      </c>
      <c r="C20" s="356">
        <v>804</v>
      </c>
      <c r="D20" s="355">
        <v>804</v>
      </c>
      <c r="E20" s="314">
        <f t="shared" si="0"/>
        <v>1</v>
      </c>
    </row>
    <row r="21" spans="1:5" ht="25.5" customHeight="1">
      <c r="A21" s="787" t="s">
        <v>502</v>
      </c>
      <c r="B21" s="295">
        <v>2227</v>
      </c>
      <c r="C21" s="356">
        <v>2506</v>
      </c>
      <c r="D21" s="355">
        <v>2506</v>
      </c>
      <c r="E21" s="314">
        <f t="shared" si="0"/>
        <v>1</v>
      </c>
    </row>
    <row r="22" spans="1:5" ht="25.5" customHeight="1">
      <c r="A22" s="787" t="s">
        <v>503</v>
      </c>
      <c r="B22" s="295">
        <v>3217</v>
      </c>
      <c r="C22" s="356">
        <v>3217</v>
      </c>
      <c r="D22" s="355">
        <v>3217</v>
      </c>
      <c r="E22" s="297">
        <f t="shared" si="0"/>
        <v>1</v>
      </c>
    </row>
    <row r="23" spans="1:5" ht="25.5" customHeight="1">
      <c r="A23" s="826" t="s">
        <v>504</v>
      </c>
      <c r="B23" s="827">
        <v>512</v>
      </c>
      <c r="C23" s="355">
        <v>512</v>
      </c>
      <c r="D23" s="355">
        <v>512</v>
      </c>
      <c r="E23" s="314">
        <f t="shared" si="0"/>
        <v>1</v>
      </c>
    </row>
    <row r="24" spans="1:5" ht="25.5" customHeight="1">
      <c r="A24" s="828" t="s">
        <v>505</v>
      </c>
      <c r="B24" s="829">
        <v>81691</v>
      </c>
      <c r="C24" s="356">
        <v>85648</v>
      </c>
      <c r="D24" s="355">
        <v>85648</v>
      </c>
      <c r="E24" s="314">
        <f t="shared" si="0"/>
        <v>1</v>
      </c>
    </row>
    <row r="25" spans="1:5" ht="16.5" customHeight="1">
      <c r="A25" s="830" t="s">
        <v>506</v>
      </c>
      <c r="B25" s="295">
        <f>9.4*2550*4/12</f>
        <v>7990</v>
      </c>
      <c r="C25" s="356">
        <v>9860</v>
      </c>
      <c r="D25" s="355">
        <v>9860</v>
      </c>
      <c r="E25" s="314">
        <f t="shared" si="0"/>
        <v>1</v>
      </c>
    </row>
    <row r="26" spans="1:5" ht="14.25" customHeight="1">
      <c r="A26" s="830" t="s">
        <v>507</v>
      </c>
      <c r="B26" s="295">
        <f>13.7*2550*4/12</f>
        <v>11645</v>
      </c>
      <c r="C26" s="356">
        <v>13345</v>
      </c>
      <c r="D26" s="355">
        <v>13345</v>
      </c>
      <c r="E26" s="297">
        <f t="shared" si="0"/>
        <v>1</v>
      </c>
    </row>
    <row r="27" spans="1:5" ht="16.5" customHeight="1">
      <c r="A27" s="830" t="s">
        <v>508</v>
      </c>
      <c r="B27" s="295">
        <f>25.9*2550*4/12</f>
        <v>22015</v>
      </c>
      <c r="C27" s="356">
        <v>27200</v>
      </c>
      <c r="D27" s="355">
        <v>27200</v>
      </c>
      <c r="E27" s="310">
        <f t="shared" si="0"/>
        <v>1</v>
      </c>
    </row>
    <row r="28" spans="1:5" ht="24.75" customHeight="1">
      <c r="A28" s="830" t="s">
        <v>509</v>
      </c>
      <c r="B28" s="295">
        <v>1609</v>
      </c>
      <c r="C28" s="356">
        <v>1609</v>
      </c>
      <c r="D28" s="355">
        <v>1609</v>
      </c>
      <c r="E28" s="297">
        <f t="shared" si="0"/>
        <v>1</v>
      </c>
    </row>
    <row r="29" spans="1:5" ht="27" customHeight="1">
      <c r="A29" s="830" t="s">
        <v>510</v>
      </c>
      <c r="B29" s="295">
        <v>3062</v>
      </c>
      <c r="C29" s="356">
        <v>3898</v>
      </c>
      <c r="D29" s="355">
        <v>3898</v>
      </c>
      <c r="E29" s="310">
        <f t="shared" si="0"/>
        <v>1</v>
      </c>
    </row>
    <row r="30" spans="1:5" ht="27" customHeight="1">
      <c r="A30" s="830" t="s">
        <v>511</v>
      </c>
      <c r="B30" s="295">
        <f>21*371.2*8/12</f>
        <v>5196.8</v>
      </c>
      <c r="C30" s="356">
        <v>5197</v>
      </c>
      <c r="D30" s="355">
        <v>5197</v>
      </c>
      <c r="E30" s="297">
        <f t="shared" si="0"/>
        <v>1</v>
      </c>
    </row>
    <row r="31" spans="1:5" ht="27" customHeight="1">
      <c r="A31" s="831" t="s">
        <v>512</v>
      </c>
      <c r="B31" s="357">
        <v>512</v>
      </c>
      <c r="C31" s="362">
        <v>768</v>
      </c>
      <c r="D31" s="357">
        <v>768</v>
      </c>
      <c r="E31" s="441">
        <f t="shared" si="0"/>
        <v>1</v>
      </c>
    </row>
    <row r="32" spans="1:5" ht="16.5" customHeight="1">
      <c r="A32" s="832"/>
      <c r="B32" s="833"/>
      <c r="C32" s="317"/>
      <c r="D32" s="317"/>
      <c r="E32" s="308"/>
    </row>
    <row r="33" spans="1:5" ht="12" customHeight="1">
      <c r="A33" s="834">
        <v>2</v>
      </c>
      <c r="B33" s="834"/>
      <c r="C33" s="834"/>
      <c r="D33" s="834"/>
      <c r="E33" s="834"/>
    </row>
    <row r="34" spans="1:5" ht="16.5" customHeight="1">
      <c r="A34" s="1"/>
      <c r="B34" s="1"/>
      <c r="C34" s="1"/>
      <c r="D34" s="823" t="s">
        <v>485</v>
      </c>
      <c r="E34" s="1"/>
    </row>
    <row r="35" spans="1:5" ht="6" customHeight="1">
      <c r="A35" s="1"/>
      <c r="B35" s="823"/>
      <c r="C35" s="1"/>
      <c r="D35" s="1"/>
      <c r="E35" s="1"/>
    </row>
    <row r="36" spans="1:5" ht="12.75" customHeight="1">
      <c r="A36" s="615" t="s">
        <v>486</v>
      </c>
      <c r="B36" s="615"/>
      <c r="C36" s="615"/>
      <c r="D36" s="615"/>
      <c r="E36" s="615"/>
    </row>
    <row r="37" spans="1:5" ht="16.5" customHeight="1">
      <c r="A37" s="1"/>
      <c r="B37" s="1"/>
      <c r="C37" s="1"/>
      <c r="D37" s="697" t="s">
        <v>40</v>
      </c>
      <c r="E37" s="1"/>
    </row>
    <row r="38" spans="1:5" ht="12.75" customHeight="1">
      <c r="A38" s="824" t="s">
        <v>487</v>
      </c>
      <c r="B38" s="6" t="s">
        <v>289</v>
      </c>
      <c r="C38" s="6"/>
      <c r="D38" s="6"/>
      <c r="E38" s="6"/>
    </row>
    <row r="39" spans="1:5" ht="27" customHeight="1">
      <c r="A39" s="824"/>
      <c r="B39" s="682" t="s">
        <v>43</v>
      </c>
      <c r="C39" s="825" t="s">
        <v>44</v>
      </c>
      <c r="D39" s="682" t="s">
        <v>8</v>
      </c>
      <c r="E39" s="742" t="s">
        <v>350</v>
      </c>
    </row>
    <row r="40" spans="1:5" ht="23.25" customHeight="1">
      <c r="A40" s="835" t="s">
        <v>513</v>
      </c>
      <c r="B40" s="836">
        <v>128</v>
      </c>
      <c r="C40" s="356">
        <v>128</v>
      </c>
      <c r="D40" s="356">
        <v>128</v>
      </c>
      <c r="E40" s="450">
        <f t="shared" si="0"/>
        <v>1</v>
      </c>
    </row>
    <row r="41" spans="1:5" ht="23.25" customHeight="1">
      <c r="A41" s="837" t="s">
        <v>514</v>
      </c>
      <c r="B41" s="838">
        <v>320</v>
      </c>
      <c r="C41" s="356">
        <v>384</v>
      </c>
      <c r="D41" s="356">
        <v>384</v>
      </c>
      <c r="E41" s="297">
        <f t="shared" si="0"/>
        <v>1</v>
      </c>
    </row>
    <row r="42" spans="1:5" ht="22.5" customHeight="1">
      <c r="A42" s="837" t="s">
        <v>515</v>
      </c>
      <c r="B42" s="838">
        <v>704</v>
      </c>
      <c r="C42" s="355">
        <v>1152</v>
      </c>
      <c r="D42" s="356">
        <v>1152</v>
      </c>
      <c r="E42" s="314">
        <f t="shared" si="0"/>
        <v>1</v>
      </c>
    </row>
    <row r="43" spans="1:5" ht="25.5" customHeight="1">
      <c r="A43" s="837" t="s">
        <v>516</v>
      </c>
      <c r="B43" s="460">
        <v>1408</v>
      </c>
      <c r="C43" s="356">
        <v>1408</v>
      </c>
      <c r="D43" s="356">
        <v>1408</v>
      </c>
      <c r="E43" s="297">
        <f t="shared" si="0"/>
        <v>1</v>
      </c>
    </row>
    <row r="44" spans="1:5" ht="25.5" customHeight="1">
      <c r="A44" s="814" t="s">
        <v>517</v>
      </c>
      <c r="B44" s="460">
        <v>219207</v>
      </c>
      <c r="C44" s="293">
        <v>219207</v>
      </c>
      <c r="D44" s="356">
        <v>219207</v>
      </c>
      <c r="E44" s="314">
        <f>D44/C44</f>
        <v>1</v>
      </c>
    </row>
    <row r="45" spans="1:5" ht="15" customHeight="1">
      <c r="A45" s="837" t="s">
        <v>518</v>
      </c>
      <c r="B45" s="460">
        <f>'[1]Munka1'!$G$195+'[1]Munka1'!$G$144</f>
        <v>26860</v>
      </c>
      <c r="C45" s="295">
        <v>24905</v>
      </c>
      <c r="D45" s="356">
        <v>24905</v>
      </c>
      <c r="E45" s="314">
        <f>D45/C45</f>
        <v>1</v>
      </c>
    </row>
    <row r="46" spans="1:13" ht="11.25" customHeight="1">
      <c r="A46" s="837" t="s">
        <v>519</v>
      </c>
      <c r="B46" s="460">
        <f>'[1]Munka1'!$G$145+'[1]Munka1'!$G$196</f>
        <v>28220</v>
      </c>
      <c r="C46" s="293">
        <v>27540</v>
      </c>
      <c r="D46" s="356">
        <v>27540</v>
      </c>
      <c r="E46" s="314">
        <f aca="true" t="shared" si="1" ref="E46:E67">D46/C46</f>
        <v>1</v>
      </c>
      <c r="G46" s="57"/>
      <c r="H46" s="57"/>
      <c r="I46" s="57"/>
      <c r="J46" s="222"/>
      <c r="K46" s="57"/>
      <c r="L46" s="57"/>
      <c r="M46" s="57"/>
    </row>
    <row r="47" spans="1:13" ht="13.5" customHeight="1">
      <c r="A47" s="839" t="s">
        <v>520</v>
      </c>
      <c r="B47" s="460">
        <v>46325</v>
      </c>
      <c r="C47" s="295">
        <v>45645</v>
      </c>
      <c r="D47" s="356">
        <v>45645</v>
      </c>
      <c r="E47" s="314">
        <f t="shared" si="1"/>
        <v>1</v>
      </c>
      <c r="G47" s="57"/>
      <c r="H47" s="222"/>
      <c r="I47" s="57"/>
      <c r="J47" s="57"/>
      <c r="K47" s="57"/>
      <c r="L47" s="57"/>
      <c r="M47" s="57"/>
    </row>
    <row r="48" spans="1:13" ht="25.5" customHeight="1">
      <c r="A48" s="25" t="s">
        <v>521</v>
      </c>
      <c r="B48" s="460">
        <v>42700</v>
      </c>
      <c r="C48" s="371">
        <v>42700</v>
      </c>
      <c r="D48" s="356">
        <v>42700</v>
      </c>
      <c r="E48" s="314">
        <f t="shared" si="1"/>
        <v>1</v>
      </c>
      <c r="G48" s="46"/>
      <c r="H48" s="46"/>
      <c r="I48" s="46"/>
      <c r="J48" s="46"/>
      <c r="K48" s="46"/>
      <c r="L48" s="57"/>
      <c r="M48" s="57"/>
    </row>
    <row r="49" spans="1:13" ht="25.5" customHeight="1">
      <c r="A49" s="837" t="s">
        <v>522</v>
      </c>
      <c r="B49" s="460">
        <f>'[1]Munka1'!$G$148+'[1]Munka1'!$G$199</f>
        <v>11645</v>
      </c>
      <c r="C49" s="295">
        <v>11220</v>
      </c>
      <c r="D49" s="356">
        <v>11220</v>
      </c>
      <c r="E49" s="314">
        <f t="shared" si="1"/>
        <v>1</v>
      </c>
      <c r="G49" s="46"/>
      <c r="H49" s="46"/>
      <c r="I49" s="57"/>
      <c r="J49" s="57"/>
      <c r="K49" s="57"/>
      <c r="L49" s="57"/>
      <c r="M49" s="57"/>
    </row>
    <row r="50" spans="1:13" ht="25.5" customHeight="1">
      <c r="A50" s="837" t="s">
        <v>523</v>
      </c>
      <c r="B50" s="460">
        <f>10.4*2550*4/12</f>
        <v>8840</v>
      </c>
      <c r="C50" s="295">
        <v>8500</v>
      </c>
      <c r="D50" s="356">
        <v>8500</v>
      </c>
      <c r="E50" s="314">
        <f t="shared" si="1"/>
        <v>1</v>
      </c>
      <c r="G50" s="57"/>
      <c r="H50" s="57"/>
      <c r="I50" s="57"/>
      <c r="J50" s="465"/>
      <c r="K50" s="57"/>
      <c r="L50" s="57"/>
      <c r="M50" s="57"/>
    </row>
    <row r="51" spans="1:13" ht="25.5" customHeight="1">
      <c r="A51" s="837" t="s">
        <v>524</v>
      </c>
      <c r="B51" s="460">
        <v>4853</v>
      </c>
      <c r="C51" s="295">
        <v>4853</v>
      </c>
      <c r="D51" s="356">
        <v>4853</v>
      </c>
      <c r="E51" s="314">
        <f t="shared" si="1"/>
        <v>1</v>
      </c>
      <c r="G51" s="840"/>
      <c r="H51" s="111"/>
      <c r="I51" s="111"/>
      <c r="J51" s="111"/>
      <c r="K51" s="111"/>
      <c r="L51" s="57"/>
      <c r="M51" s="57"/>
    </row>
    <row r="52" spans="1:13" ht="25.5" customHeight="1">
      <c r="A52" s="814" t="s">
        <v>525</v>
      </c>
      <c r="B52" s="460">
        <v>1381</v>
      </c>
      <c r="C52" s="295">
        <v>1381</v>
      </c>
      <c r="D52" s="356">
        <v>1381</v>
      </c>
      <c r="E52" s="314">
        <f t="shared" si="1"/>
        <v>1</v>
      </c>
      <c r="G52" s="840"/>
      <c r="H52" s="484"/>
      <c r="I52" s="484"/>
      <c r="J52" s="484"/>
      <c r="K52" s="484"/>
      <c r="L52" s="57"/>
      <c r="M52" s="57"/>
    </row>
    <row r="53" spans="1:12" ht="21" customHeight="1">
      <c r="A53" s="841" t="s">
        <v>526</v>
      </c>
      <c r="B53" s="460">
        <v>11081</v>
      </c>
      <c r="C53" s="295">
        <v>11081</v>
      </c>
      <c r="D53" s="356">
        <v>11081</v>
      </c>
      <c r="E53" s="314">
        <f t="shared" si="1"/>
        <v>1</v>
      </c>
      <c r="G53" s="57"/>
      <c r="H53" s="57"/>
      <c r="I53" s="57"/>
      <c r="J53" s="57"/>
      <c r="K53" s="57"/>
      <c r="L53" s="57"/>
    </row>
    <row r="54" spans="1:12" ht="12.75" customHeight="1">
      <c r="A54" s="814" t="s">
        <v>527</v>
      </c>
      <c r="B54" s="460">
        <f>156*22.4</f>
        <v>3494.3999999999996</v>
      </c>
      <c r="C54" s="295">
        <v>3494</v>
      </c>
      <c r="D54" s="356">
        <v>3494</v>
      </c>
      <c r="E54" s="314">
        <f t="shared" si="1"/>
        <v>1</v>
      </c>
      <c r="G54" s="57"/>
      <c r="H54" s="57"/>
      <c r="I54" s="57"/>
      <c r="J54" s="57"/>
      <c r="K54" s="57"/>
      <c r="L54" s="57"/>
    </row>
    <row r="55" spans="1:5" ht="15.75" customHeight="1">
      <c r="A55" s="814" t="s">
        <v>528</v>
      </c>
      <c r="B55" s="460">
        <f>46*67.2</f>
        <v>3091.2000000000003</v>
      </c>
      <c r="C55" s="295">
        <v>3091</v>
      </c>
      <c r="D55" s="356">
        <v>3091</v>
      </c>
      <c r="E55" s="314">
        <f t="shared" si="1"/>
        <v>1</v>
      </c>
    </row>
    <row r="56" spans="1:5" ht="18.75" customHeight="1">
      <c r="A56" s="814" t="s">
        <v>529</v>
      </c>
      <c r="B56" s="460">
        <f>5*240</f>
        <v>1200</v>
      </c>
      <c r="C56" s="295">
        <v>1200</v>
      </c>
      <c r="D56" s="356">
        <v>1200</v>
      </c>
      <c r="E56" s="314">
        <f t="shared" si="1"/>
        <v>1</v>
      </c>
    </row>
    <row r="57" spans="1:5" ht="23.25" customHeight="1">
      <c r="A57" s="814" t="s">
        <v>530</v>
      </c>
      <c r="B57" s="460">
        <f>3*325</f>
        <v>975</v>
      </c>
      <c r="C57" s="295">
        <v>975</v>
      </c>
      <c r="D57" s="356">
        <v>975</v>
      </c>
      <c r="E57" s="314">
        <f t="shared" si="1"/>
        <v>1</v>
      </c>
    </row>
    <row r="58" spans="1:5" ht="28.5" customHeight="1">
      <c r="A58" s="25" t="s">
        <v>531</v>
      </c>
      <c r="B58" s="460">
        <v>31010</v>
      </c>
      <c r="C58" s="295">
        <v>30695</v>
      </c>
      <c r="D58" s="356">
        <v>30695</v>
      </c>
      <c r="E58" s="314">
        <f t="shared" si="1"/>
        <v>1</v>
      </c>
    </row>
    <row r="59" spans="1:5" ht="24" customHeight="1">
      <c r="A59" s="25" t="s">
        <v>532</v>
      </c>
      <c r="B59" s="460">
        <f>144*50*8/12/8*6</f>
        <v>3600</v>
      </c>
      <c r="C59" s="295">
        <v>3600</v>
      </c>
      <c r="D59" s="356">
        <v>3600</v>
      </c>
      <c r="E59" s="314">
        <f t="shared" si="1"/>
        <v>1</v>
      </c>
    </row>
    <row r="60" spans="1:5" ht="12.75" customHeight="1">
      <c r="A60" s="839" t="s">
        <v>533</v>
      </c>
      <c r="B60" s="460">
        <f>116*40*6/12</f>
        <v>2320</v>
      </c>
      <c r="C60" s="295">
        <v>2320</v>
      </c>
      <c r="D60" s="356">
        <v>2320</v>
      </c>
      <c r="E60" s="314">
        <f t="shared" si="1"/>
        <v>1</v>
      </c>
    </row>
    <row r="61" spans="1:5" ht="12.75" customHeight="1">
      <c r="A61" s="839" t="s">
        <v>534</v>
      </c>
      <c r="B61" s="460">
        <v>620</v>
      </c>
      <c r="C61" s="295">
        <v>620</v>
      </c>
      <c r="D61" s="356">
        <v>620</v>
      </c>
      <c r="E61" s="314">
        <f t="shared" si="1"/>
        <v>1</v>
      </c>
    </row>
    <row r="62" spans="1:5" ht="24.75" customHeight="1">
      <c r="A62" s="814" t="s">
        <v>535</v>
      </c>
      <c r="B62" s="460">
        <v>31376</v>
      </c>
      <c r="C62" s="295">
        <v>30104</v>
      </c>
      <c r="D62" s="356">
        <v>30104</v>
      </c>
      <c r="E62" s="314">
        <f t="shared" si="1"/>
        <v>1</v>
      </c>
    </row>
    <row r="63" spans="1:5" ht="21" customHeight="1">
      <c r="A63" s="814" t="s">
        <v>536</v>
      </c>
      <c r="B63" s="460">
        <f>375*23</f>
        <v>8625</v>
      </c>
      <c r="C63" s="295">
        <v>9729</v>
      </c>
      <c r="D63" s="356">
        <v>9729</v>
      </c>
      <c r="E63" s="314">
        <f t="shared" si="1"/>
        <v>1</v>
      </c>
    </row>
    <row r="64" spans="1:5" ht="21" customHeight="1">
      <c r="A64" s="814" t="s">
        <v>537</v>
      </c>
      <c r="B64" s="460">
        <v>683</v>
      </c>
      <c r="C64" s="295">
        <v>683</v>
      </c>
      <c r="D64" s="356">
        <v>683</v>
      </c>
      <c r="E64" s="314">
        <f t="shared" si="1"/>
        <v>1</v>
      </c>
    </row>
    <row r="65" spans="1:5" ht="15.75" customHeight="1">
      <c r="A65" s="814" t="s">
        <v>538</v>
      </c>
      <c r="B65" s="460">
        <v>0</v>
      </c>
      <c r="C65" s="295">
        <v>0</v>
      </c>
      <c r="D65" s="356">
        <f>C65*0.783</f>
        <v>0</v>
      </c>
      <c r="E65" s="314">
        <v>0</v>
      </c>
    </row>
    <row r="66" spans="1:5" ht="25.5" customHeight="1">
      <c r="A66" s="814" t="s">
        <v>539</v>
      </c>
      <c r="B66" s="460">
        <f>14*45</f>
        <v>630</v>
      </c>
      <c r="C66" s="295">
        <v>555</v>
      </c>
      <c r="D66" s="356">
        <v>555</v>
      </c>
      <c r="E66" s="314">
        <f t="shared" si="1"/>
        <v>1</v>
      </c>
    </row>
    <row r="67" spans="1:5" ht="26.25" customHeight="1">
      <c r="A67" s="842" t="s">
        <v>540</v>
      </c>
      <c r="B67" s="843">
        <v>4362</v>
      </c>
      <c r="C67" s="357">
        <v>4147</v>
      </c>
      <c r="D67" s="357">
        <v>4147</v>
      </c>
      <c r="E67" s="420">
        <f t="shared" si="1"/>
        <v>1</v>
      </c>
    </row>
    <row r="68" spans="1:5" ht="12" customHeight="1">
      <c r="A68" s="801"/>
      <c r="B68" s="317"/>
      <c r="C68" s="317"/>
      <c r="D68" s="317"/>
      <c r="E68" s="308"/>
    </row>
    <row r="69" spans="1:5" ht="15" customHeight="1">
      <c r="A69" s="834">
        <v>3</v>
      </c>
      <c r="B69" s="834"/>
      <c r="C69" s="834"/>
      <c r="D69" s="834"/>
      <c r="E69" s="834"/>
    </row>
    <row r="70" spans="1:5" ht="12" customHeight="1">
      <c r="A70" s="1"/>
      <c r="B70" s="1"/>
      <c r="C70" s="1"/>
      <c r="D70" s="823" t="s">
        <v>485</v>
      </c>
      <c r="E70" s="1"/>
    </row>
    <row r="71" spans="1:5" ht="7.5" customHeight="1">
      <c r="A71" s="1"/>
      <c r="B71" s="823"/>
      <c r="C71" s="1"/>
      <c r="D71" s="1"/>
      <c r="E71" s="1"/>
    </row>
    <row r="72" spans="1:5" ht="14.25" customHeight="1">
      <c r="A72" s="615" t="s">
        <v>486</v>
      </c>
      <c r="B72" s="615"/>
      <c r="C72" s="615"/>
      <c r="D72" s="615"/>
      <c r="E72" s="615"/>
    </row>
    <row r="73" spans="1:5" ht="12.75" customHeight="1">
      <c r="A73" s="1"/>
      <c r="B73" s="1"/>
      <c r="C73" s="1"/>
      <c r="D73" s="697" t="s">
        <v>40</v>
      </c>
      <c r="E73" s="1"/>
    </row>
    <row r="74" spans="1:5" ht="10.5" customHeight="1">
      <c r="A74" s="824" t="s">
        <v>487</v>
      </c>
      <c r="B74" s="6" t="s">
        <v>289</v>
      </c>
      <c r="C74" s="6"/>
      <c r="D74" s="6"/>
      <c r="E74" s="6"/>
    </row>
    <row r="75" spans="1:5" ht="29.25" customHeight="1">
      <c r="A75" s="824"/>
      <c r="B75" s="682" t="s">
        <v>43</v>
      </c>
      <c r="C75" s="844" t="s">
        <v>44</v>
      </c>
      <c r="D75" s="700" t="s">
        <v>8</v>
      </c>
      <c r="E75" s="845" t="s">
        <v>350</v>
      </c>
    </row>
    <row r="76" spans="1:5" ht="22.5" customHeight="1">
      <c r="A76" s="830" t="s">
        <v>541</v>
      </c>
      <c r="B76" s="22">
        <f>50*55</f>
        <v>2750</v>
      </c>
      <c r="C76" s="846">
        <v>2750</v>
      </c>
      <c r="D76" s="847">
        <v>2750</v>
      </c>
      <c r="E76" s="848">
        <f>D76/C76</f>
        <v>1</v>
      </c>
    </row>
    <row r="77" spans="1:5" ht="26.25" customHeight="1">
      <c r="A77" s="830" t="s">
        <v>542</v>
      </c>
      <c r="B77" s="22">
        <f>255*55</f>
        <v>14025</v>
      </c>
      <c r="C77" s="22">
        <v>13970</v>
      </c>
      <c r="D77" s="23">
        <v>13970</v>
      </c>
      <c r="E77" s="849">
        <f aca="true" t="shared" si="2" ref="E77:E98">D77/C77</f>
        <v>1</v>
      </c>
    </row>
    <row r="78" spans="1:5" ht="24.75" customHeight="1">
      <c r="A78" s="850" t="s">
        <v>543</v>
      </c>
      <c r="B78" s="22">
        <f>300*55</f>
        <v>16500</v>
      </c>
      <c r="C78" s="22">
        <v>16115</v>
      </c>
      <c r="D78" s="23">
        <v>16115</v>
      </c>
      <c r="E78" s="849">
        <f t="shared" si="2"/>
        <v>1</v>
      </c>
    </row>
    <row r="79" spans="1:5" ht="24" customHeight="1">
      <c r="A79" s="787" t="s">
        <v>544</v>
      </c>
      <c r="B79" s="22">
        <f>103*55</f>
        <v>5665</v>
      </c>
      <c r="C79" s="22">
        <v>5665</v>
      </c>
      <c r="D79" s="23">
        <v>5665</v>
      </c>
      <c r="E79" s="849">
        <f t="shared" si="2"/>
        <v>1</v>
      </c>
    </row>
    <row r="80" spans="1:5" ht="15" customHeight="1">
      <c r="A80" s="787" t="s">
        <v>545</v>
      </c>
      <c r="B80" s="22">
        <f>150*55</f>
        <v>8250</v>
      </c>
      <c r="C80" s="22">
        <v>8250</v>
      </c>
      <c r="D80" s="23">
        <v>8250</v>
      </c>
      <c r="E80" s="849">
        <f t="shared" si="2"/>
        <v>1</v>
      </c>
    </row>
    <row r="81" spans="1:5" ht="24.75" customHeight="1">
      <c r="A81" s="788" t="s">
        <v>546</v>
      </c>
      <c r="B81" s="36">
        <v>380</v>
      </c>
      <c r="C81" s="22">
        <v>480</v>
      </c>
      <c r="D81" s="23">
        <v>480</v>
      </c>
      <c r="E81" s="849">
        <f t="shared" si="2"/>
        <v>1</v>
      </c>
    </row>
    <row r="82" spans="1:5" ht="24.75" customHeight="1">
      <c r="A82" s="787" t="s">
        <v>547</v>
      </c>
      <c r="B82" s="22">
        <v>550</v>
      </c>
      <c r="C82" s="22">
        <v>640</v>
      </c>
      <c r="D82" s="23">
        <v>640</v>
      </c>
      <c r="E82" s="849">
        <f t="shared" si="2"/>
        <v>1</v>
      </c>
    </row>
    <row r="83" spans="1:5" ht="24.75" customHeight="1">
      <c r="A83" s="787" t="s">
        <v>548</v>
      </c>
      <c r="B83" s="22">
        <v>70</v>
      </c>
      <c r="C83" s="22">
        <v>70</v>
      </c>
      <c r="D83" s="23">
        <v>70</v>
      </c>
      <c r="E83" s="849">
        <f t="shared" si="2"/>
        <v>1</v>
      </c>
    </row>
    <row r="84" spans="1:5" ht="22.5" customHeight="1">
      <c r="A84" s="814" t="s">
        <v>549</v>
      </c>
      <c r="B84" s="36">
        <v>9130</v>
      </c>
      <c r="C84" s="22">
        <v>9130</v>
      </c>
      <c r="D84" s="23">
        <v>9130</v>
      </c>
      <c r="E84" s="849">
        <f t="shared" si="2"/>
        <v>1</v>
      </c>
    </row>
    <row r="85" spans="1:5" ht="23.25" customHeight="1">
      <c r="A85" s="814" t="s">
        <v>550</v>
      </c>
      <c r="B85" s="22">
        <f>'[1]Munka1'!$G$209+'[1]Munka1'!$G$151</f>
        <v>2670</v>
      </c>
      <c r="C85" s="22">
        <v>2670</v>
      </c>
      <c r="D85" s="23">
        <v>2670</v>
      </c>
      <c r="E85" s="849">
        <f t="shared" si="2"/>
        <v>1</v>
      </c>
    </row>
    <row r="86" spans="1:5" ht="15" customHeight="1">
      <c r="A86" s="814" t="s">
        <v>551</v>
      </c>
      <c r="B86" s="22">
        <f>29*45</f>
        <v>1305</v>
      </c>
      <c r="C86" s="22">
        <v>3885</v>
      </c>
      <c r="D86" s="23">
        <v>3885</v>
      </c>
      <c r="E86" s="849">
        <f t="shared" si="2"/>
        <v>1</v>
      </c>
    </row>
    <row r="87" spans="1:5" ht="24" customHeight="1">
      <c r="A87" s="851" t="s">
        <v>552</v>
      </c>
      <c r="B87" s="36">
        <v>1185</v>
      </c>
      <c r="C87" s="22">
        <v>3930</v>
      </c>
      <c r="D87" s="23">
        <v>3930</v>
      </c>
      <c r="E87" s="849">
        <f t="shared" si="2"/>
        <v>1</v>
      </c>
    </row>
    <row r="88" spans="1:5" ht="17.25" customHeight="1">
      <c r="A88" s="25" t="s">
        <v>553</v>
      </c>
      <c r="B88" s="22">
        <v>8461</v>
      </c>
      <c r="C88" s="22">
        <v>6581</v>
      </c>
      <c r="D88" s="23">
        <v>6581</v>
      </c>
      <c r="E88" s="849">
        <f t="shared" si="2"/>
        <v>1</v>
      </c>
    </row>
    <row r="89" spans="1:5" ht="21.75" customHeight="1">
      <c r="A89" s="25" t="s">
        <v>554</v>
      </c>
      <c r="B89" s="22">
        <v>1291</v>
      </c>
      <c r="C89" s="22">
        <v>1291</v>
      </c>
      <c r="D89" s="23">
        <v>1291</v>
      </c>
      <c r="E89" s="849">
        <f t="shared" si="2"/>
        <v>1</v>
      </c>
    </row>
    <row r="90" spans="1:5" ht="23.25" customHeight="1">
      <c r="A90" s="851" t="s">
        <v>555</v>
      </c>
      <c r="B90" s="36">
        <f>99*10</f>
        <v>990</v>
      </c>
      <c r="C90" s="22">
        <v>1090</v>
      </c>
      <c r="D90" s="23">
        <v>1090</v>
      </c>
      <c r="E90" s="849">
        <f t="shared" si="2"/>
        <v>1</v>
      </c>
    </row>
    <row r="91" spans="1:5" ht="24.75" customHeight="1">
      <c r="A91" s="814" t="s">
        <v>556</v>
      </c>
      <c r="B91" s="22">
        <f>36*10</f>
        <v>360</v>
      </c>
      <c r="C91" s="22">
        <v>450</v>
      </c>
      <c r="D91" s="23">
        <v>450</v>
      </c>
      <c r="E91" s="849">
        <f t="shared" si="2"/>
        <v>1</v>
      </c>
    </row>
    <row r="92" spans="1:5" ht="24" customHeight="1">
      <c r="A92" s="814" t="s">
        <v>557</v>
      </c>
      <c r="B92" s="22">
        <f>15*10</f>
        <v>150</v>
      </c>
      <c r="C92" s="22">
        <v>150</v>
      </c>
      <c r="D92" s="23">
        <v>150</v>
      </c>
      <c r="E92" s="849">
        <f t="shared" si="2"/>
        <v>1</v>
      </c>
    </row>
    <row r="93" spans="1:5" ht="24" customHeight="1">
      <c r="A93" s="852" t="s">
        <v>558</v>
      </c>
      <c r="B93" s="853">
        <v>6300</v>
      </c>
      <c r="C93" s="22">
        <v>6660</v>
      </c>
      <c r="D93" s="23">
        <v>6660</v>
      </c>
      <c r="E93" s="849">
        <f t="shared" si="2"/>
        <v>1</v>
      </c>
    </row>
    <row r="94" spans="1:5" ht="24.75" customHeight="1">
      <c r="A94" s="851" t="s">
        <v>559</v>
      </c>
      <c r="B94" s="36">
        <v>4300</v>
      </c>
      <c r="C94" s="22">
        <v>4780</v>
      </c>
      <c r="D94" s="23">
        <v>4780</v>
      </c>
      <c r="E94" s="849">
        <f t="shared" si="2"/>
        <v>1</v>
      </c>
    </row>
    <row r="95" spans="1:5" ht="15" customHeight="1">
      <c r="A95" s="851" t="s">
        <v>560</v>
      </c>
      <c r="B95" s="36">
        <v>2627</v>
      </c>
      <c r="C95" s="22">
        <v>2824</v>
      </c>
      <c r="D95" s="23">
        <v>2824</v>
      </c>
      <c r="E95" s="849">
        <f t="shared" si="2"/>
        <v>1</v>
      </c>
    </row>
    <row r="96" spans="1:5" ht="24" customHeight="1">
      <c r="A96" s="814" t="s">
        <v>561</v>
      </c>
      <c r="B96" s="22">
        <v>1512</v>
      </c>
      <c r="C96" s="22">
        <v>1540</v>
      </c>
      <c r="D96" s="23">
        <v>1540</v>
      </c>
      <c r="E96" s="849">
        <f t="shared" si="2"/>
        <v>1</v>
      </c>
    </row>
    <row r="97" spans="1:5" ht="27.75" customHeight="1">
      <c r="A97" s="854" t="s">
        <v>562</v>
      </c>
      <c r="B97" s="855">
        <f>17603*0.515</f>
        <v>9065.545</v>
      </c>
      <c r="C97" s="856">
        <v>0</v>
      </c>
      <c r="D97" s="857">
        <v>0</v>
      </c>
      <c r="E97" s="858">
        <v>0</v>
      </c>
    </row>
    <row r="98" spans="1:5" ht="15" customHeight="1">
      <c r="A98" s="813" t="s">
        <v>563</v>
      </c>
      <c r="B98" s="859">
        <f>SUM(B7:B97)</f>
        <v>982645.145</v>
      </c>
      <c r="C98" s="859">
        <f>SUM(C7:C97)</f>
        <v>981087</v>
      </c>
      <c r="D98" s="859">
        <f>SUM(D7:D97)</f>
        <v>981087</v>
      </c>
      <c r="E98" s="860">
        <f t="shared" si="2"/>
        <v>1</v>
      </c>
    </row>
    <row r="99" spans="1:5" ht="15" customHeight="1">
      <c r="A99" s="724"/>
      <c r="B99" s="861"/>
      <c r="C99" s="834"/>
      <c r="D99" s="834"/>
      <c r="E99" s="834"/>
    </row>
    <row r="100" spans="1:5" ht="15" customHeight="1">
      <c r="A100" s="724"/>
      <c r="B100" s="861"/>
      <c r="C100" s="834"/>
      <c r="D100" s="834"/>
      <c r="E100" s="834"/>
    </row>
    <row r="101" spans="1:5" ht="15" customHeight="1">
      <c r="A101" s="724"/>
      <c r="B101" s="861"/>
      <c r="C101" s="834"/>
      <c r="D101" s="834"/>
      <c r="E101" s="834"/>
    </row>
    <row r="102" spans="1:5" ht="15" customHeight="1">
      <c r="A102" s="724"/>
      <c r="B102" s="861"/>
      <c r="C102" s="834"/>
      <c r="D102" s="834"/>
      <c r="E102" s="834"/>
    </row>
    <row r="103" spans="1:5" ht="15" customHeight="1">
      <c r="A103" s="724"/>
      <c r="B103" s="861"/>
      <c r="C103" s="834"/>
      <c r="D103" s="834"/>
      <c r="E103" s="834"/>
    </row>
    <row r="104" spans="1:5" ht="29.25" customHeight="1">
      <c r="A104" s="862"/>
      <c r="B104" s="834"/>
      <c r="C104" s="834"/>
      <c r="D104" s="834"/>
      <c r="E104" s="834"/>
    </row>
    <row r="105" spans="1:5" ht="18" customHeight="1">
      <c r="A105" s="863">
        <v>4</v>
      </c>
      <c r="B105" s="863"/>
      <c r="C105" s="863"/>
      <c r="D105" s="863"/>
      <c r="E105" s="863"/>
    </row>
    <row r="106" spans="1:5" ht="13.5" customHeight="1">
      <c r="A106" s="1"/>
      <c r="B106" s="1"/>
      <c r="C106" s="1"/>
      <c r="D106" s="1"/>
      <c r="E106" s="1"/>
    </row>
    <row r="107" spans="1:5" ht="13.5" customHeight="1">
      <c r="A107" s="1"/>
      <c r="B107" s="1"/>
      <c r="C107" s="1"/>
      <c r="D107" s="823" t="s">
        <v>564</v>
      </c>
      <c r="E107" s="1"/>
    </row>
    <row r="108" spans="1:5" ht="13.5" customHeight="1">
      <c r="A108" s="1"/>
      <c r="B108" s="1"/>
      <c r="C108" s="1"/>
      <c r="D108" s="1"/>
      <c r="E108" s="1"/>
    </row>
    <row r="109" spans="1:5" ht="25.5" customHeight="1">
      <c r="A109" s="864" t="s">
        <v>486</v>
      </c>
      <c r="B109" s="864"/>
      <c r="C109" s="864"/>
      <c r="D109" s="864"/>
      <c r="E109" s="864"/>
    </row>
    <row r="110" spans="1:5" ht="13.5" customHeight="1">
      <c r="A110" s="1"/>
      <c r="B110" s="1"/>
      <c r="C110" s="1"/>
      <c r="D110" s="1"/>
      <c r="E110" s="1"/>
    </row>
    <row r="111" spans="1:5" ht="13.5" customHeight="1">
      <c r="A111" s="1"/>
      <c r="B111" s="1"/>
      <c r="C111" s="1"/>
      <c r="D111" s="697" t="s">
        <v>40</v>
      </c>
      <c r="E111" s="1"/>
    </row>
    <row r="112" spans="1:5" ht="13.5" customHeight="1">
      <c r="A112" s="824" t="s">
        <v>487</v>
      </c>
      <c r="B112" s="740" t="s">
        <v>289</v>
      </c>
      <c r="C112" s="740"/>
      <c r="D112" s="740"/>
      <c r="E112" s="740"/>
    </row>
    <row r="113" spans="1:5" ht="25.5" customHeight="1">
      <c r="A113" s="824"/>
      <c r="B113" s="683" t="s">
        <v>43</v>
      </c>
      <c r="C113" s="865" t="s">
        <v>44</v>
      </c>
      <c r="D113" s="682" t="s">
        <v>8</v>
      </c>
      <c r="E113" s="865" t="s">
        <v>245</v>
      </c>
    </row>
    <row r="114" spans="1:5" ht="25.5" customHeight="1">
      <c r="A114" s="289" t="s">
        <v>565</v>
      </c>
      <c r="B114" s="354"/>
      <c r="C114" s="290"/>
      <c r="D114" s="291"/>
      <c r="E114" s="290"/>
    </row>
    <row r="115" spans="1:5" ht="25.5" customHeight="1">
      <c r="A115" s="330" t="s">
        <v>566</v>
      </c>
      <c r="B115" s="294">
        <v>7181</v>
      </c>
      <c r="C115" s="295">
        <v>8997</v>
      </c>
      <c r="D115" s="294">
        <v>8997</v>
      </c>
      <c r="E115" s="297">
        <f>D115/C115</f>
        <v>1</v>
      </c>
    </row>
    <row r="116" spans="1:5" ht="25.5" customHeight="1">
      <c r="A116" s="330" t="s">
        <v>567</v>
      </c>
      <c r="B116" s="294">
        <v>7140</v>
      </c>
      <c r="C116" s="295">
        <v>7140</v>
      </c>
      <c r="D116" s="294">
        <v>7140</v>
      </c>
      <c r="E116" s="297">
        <f aca="true" t="shared" si="3" ref="E116:E121">D116/C116</f>
        <v>1</v>
      </c>
    </row>
    <row r="117" spans="1:5" ht="25.5" customHeight="1">
      <c r="A117" s="841" t="s">
        <v>568</v>
      </c>
      <c r="B117" s="294">
        <v>3600</v>
      </c>
      <c r="C117" s="295">
        <v>3592</v>
      </c>
      <c r="D117" s="294">
        <v>3592</v>
      </c>
      <c r="E117" s="297">
        <f t="shared" si="3"/>
        <v>1</v>
      </c>
    </row>
    <row r="118" spans="1:5" ht="25.5" customHeight="1">
      <c r="A118" s="814" t="s">
        <v>569</v>
      </c>
      <c r="B118" s="294">
        <v>112</v>
      </c>
      <c r="C118" s="295">
        <v>113</v>
      </c>
      <c r="D118" s="294">
        <v>113</v>
      </c>
      <c r="E118" s="297">
        <f t="shared" si="3"/>
        <v>1</v>
      </c>
    </row>
    <row r="119" spans="1:5" ht="25.5" customHeight="1">
      <c r="A119" s="330"/>
      <c r="B119" s="294"/>
      <c r="C119" s="295"/>
      <c r="D119" s="294"/>
      <c r="E119" s="297"/>
    </row>
    <row r="120" spans="1:5" ht="25.5" customHeight="1">
      <c r="A120" s="328"/>
      <c r="B120" s="358"/>
      <c r="C120" s="328"/>
      <c r="D120" s="866"/>
      <c r="E120" s="321"/>
    </row>
    <row r="121" spans="1:5" ht="25.5" customHeight="1">
      <c r="A121" s="813" t="s">
        <v>570</v>
      </c>
      <c r="B121" s="303">
        <f>SUM(B115:B120)</f>
        <v>18033</v>
      </c>
      <c r="C121" s="42">
        <f>SUM(C115:C120)</f>
        <v>19842</v>
      </c>
      <c r="D121" s="303">
        <f>SUM(D115:D120)</f>
        <v>19842</v>
      </c>
      <c r="E121" s="396">
        <f t="shared" si="3"/>
        <v>1</v>
      </c>
    </row>
    <row r="122" spans="1:5" ht="18" customHeight="1">
      <c r="A122" s="1"/>
      <c r="B122" s="1"/>
      <c r="C122" s="1"/>
      <c r="D122" s="1"/>
      <c r="E122" s="1"/>
    </row>
    <row r="123" spans="1:5" ht="18" customHeight="1">
      <c r="A123" s="1"/>
      <c r="B123" s="1"/>
      <c r="C123" s="1"/>
      <c r="D123" s="1"/>
      <c r="E123" s="1"/>
    </row>
    <row r="124" spans="1:5" ht="18" customHeight="1">
      <c r="A124" s="1"/>
      <c r="B124" s="1"/>
      <c r="C124" s="1"/>
      <c r="D124" s="1"/>
      <c r="E124" s="1"/>
    </row>
    <row r="125" ht="18" customHeight="1"/>
  </sheetData>
  <mergeCells count="18">
    <mergeCell ref="A3:E3"/>
    <mergeCell ref="A5:A6"/>
    <mergeCell ref="B5:E5"/>
    <mergeCell ref="A33:E33"/>
    <mergeCell ref="A36:E36"/>
    <mergeCell ref="A38:A39"/>
    <mergeCell ref="B38:E38"/>
    <mergeCell ref="G48:K48"/>
    <mergeCell ref="G51:G52"/>
    <mergeCell ref="H51:K51"/>
    <mergeCell ref="A69:E69"/>
    <mergeCell ref="A72:E72"/>
    <mergeCell ref="A74:A75"/>
    <mergeCell ref="B74:E74"/>
    <mergeCell ref="A105:E105"/>
    <mergeCell ref="A109:E109"/>
    <mergeCell ref="A112:A113"/>
    <mergeCell ref="B112:E11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A1">
      <selection activeCell="A85" sqref="A85"/>
    </sheetView>
  </sheetViews>
  <sheetFormatPr defaultColWidth="9.140625" defaultRowHeight="12.75"/>
  <cols>
    <col min="1" max="1" width="36.8515625" style="0" customWidth="1"/>
    <col min="2" max="2" width="12.7109375" style="0" customWidth="1"/>
    <col min="3" max="3" width="12.8515625" style="0" customWidth="1"/>
    <col min="4" max="4" width="12.7109375" style="0" customWidth="1"/>
    <col min="5" max="5" width="11.57421875" style="0" customWidth="1"/>
  </cols>
  <sheetData>
    <row r="1" spans="1:5" ht="12.75">
      <c r="A1" s="1"/>
      <c r="B1" s="1"/>
      <c r="C1" s="1"/>
      <c r="D1" s="281" t="s">
        <v>571</v>
      </c>
      <c r="E1" s="281"/>
    </row>
    <row r="2" spans="1:5" ht="12.75">
      <c r="A2" s="1"/>
      <c r="B2" s="1"/>
      <c r="C2" s="1"/>
      <c r="D2" s="1"/>
      <c r="E2" s="1"/>
    </row>
    <row r="3" spans="1:5" ht="15">
      <c r="A3" s="615" t="s">
        <v>572</v>
      </c>
      <c r="B3" s="615"/>
      <c r="C3" s="615"/>
      <c r="D3" s="615"/>
      <c r="E3" s="615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281" t="s">
        <v>40</v>
      </c>
      <c r="E5" s="281"/>
    </row>
    <row r="6" spans="1:5" ht="12.75">
      <c r="A6" s="700" t="s">
        <v>573</v>
      </c>
      <c r="B6" s="867" t="s">
        <v>574</v>
      </c>
      <c r="C6" s="867"/>
      <c r="D6" s="867"/>
      <c r="E6" s="867"/>
    </row>
    <row r="7" spans="1:5" ht="28.5" customHeight="1">
      <c r="A7" s="700"/>
      <c r="B7" s="682" t="s">
        <v>43</v>
      </c>
      <c r="C7" s="682" t="s">
        <v>44</v>
      </c>
      <c r="D7" s="682" t="s">
        <v>8</v>
      </c>
      <c r="E7" s="682" t="s">
        <v>350</v>
      </c>
    </row>
    <row r="8" spans="1:5" ht="12.75">
      <c r="A8" s="852" t="s">
        <v>575</v>
      </c>
      <c r="B8" s="868">
        <v>500</v>
      </c>
      <c r="C8" s="868">
        <v>500</v>
      </c>
      <c r="D8" s="868">
        <v>450</v>
      </c>
      <c r="E8" s="869">
        <f>D8/C8</f>
        <v>0.9</v>
      </c>
    </row>
    <row r="9" spans="1:5" ht="12.75">
      <c r="A9" s="828" t="s">
        <v>576</v>
      </c>
      <c r="B9" s="870">
        <v>0</v>
      </c>
      <c r="C9" s="871">
        <v>0</v>
      </c>
      <c r="D9" s="872"/>
      <c r="E9" s="873"/>
    </row>
    <row r="10" spans="1:5" ht="12.75">
      <c r="A10" s="874" t="s">
        <v>577</v>
      </c>
      <c r="B10" s="875">
        <f>B8+B9</f>
        <v>500</v>
      </c>
      <c r="C10" s="875">
        <f>C8+C9</f>
        <v>500</v>
      </c>
      <c r="D10" s="875">
        <f>D8+D9</f>
        <v>450</v>
      </c>
      <c r="E10" s="876">
        <f aca="true" t="shared" si="0" ref="E10:E18">D10/C10</f>
        <v>0.9</v>
      </c>
    </row>
    <row r="11" spans="1:5" ht="12.75">
      <c r="A11" s="828" t="s">
        <v>578</v>
      </c>
      <c r="B11" s="868">
        <v>75000</v>
      </c>
      <c r="C11" s="868">
        <v>75000</v>
      </c>
      <c r="D11" s="877">
        <v>4054</v>
      </c>
      <c r="E11" s="869">
        <f t="shared" si="0"/>
        <v>0.054053333333333335</v>
      </c>
    </row>
    <row r="12" spans="1:5" ht="12.75">
      <c r="A12" s="787" t="s">
        <v>579</v>
      </c>
      <c r="B12" s="868">
        <v>830</v>
      </c>
      <c r="C12" s="868">
        <v>830</v>
      </c>
      <c r="D12" s="294">
        <v>864</v>
      </c>
      <c r="E12" s="869">
        <f t="shared" si="0"/>
        <v>1.0409638554216867</v>
      </c>
    </row>
    <row r="13" spans="1:5" ht="15">
      <c r="A13" s="787"/>
      <c r="B13" s="878"/>
      <c r="C13" s="879"/>
      <c r="D13" s="880"/>
      <c r="E13" s="869"/>
    </row>
    <row r="14" spans="1:5" ht="15">
      <c r="A14" s="424"/>
      <c r="B14" s="878"/>
      <c r="C14" s="879"/>
      <c r="D14" s="880"/>
      <c r="E14" s="869"/>
    </row>
    <row r="15" spans="1:5" ht="15">
      <c r="A15" s="424"/>
      <c r="B15" s="878"/>
      <c r="C15" s="879"/>
      <c r="D15" s="880"/>
      <c r="E15" s="869"/>
    </row>
    <row r="16" spans="1:5" ht="15">
      <c r="A16" s="424"/>
      <c r="B16" s="878"/>
      <c r="C16" s="879"/>
      <c r="D16" s="880"/>
      <c r="E16" s="873"/>
    </row>
    <row r="17" spans="1:5" ht="12.75">
      <c r="A17" s="722" t="s">
        <v>580</v>
      </c>
      <c r="B17" s="43">
        <f>SUM(B11:B14)</f>
        <v>75830</v>
      </c>
      <c r="C17" s="43">
        <f>SUM(C11:C14)</f>
        <v>75830</v>
      </c>
      <c r="D17" s="43">
        <f>SUM(D11:D14)</f>
        <v>4918</v>
      </c>
      <c r="E17" s="881">
        <f t="shared" si="0"/>
        <v>0.06485559804826586</v>
      </c>
    </row>
    <row r="18" spans="1:5" ht="15" customHeight="1">
      <c r="A18" s="882" t="s">
        <v>581</v>
      </c>
      <c r="B18" s="883">
        <f>B10+B17</f>
        <v>76330</v>
      </c>
      <c r="C18" s="883">
        <f>C10+C17</f>
        <v>76330</v>
      </c>
      <c r="D18" s="883">
        <f>D10+D17</f>
        <v>5368</v>
      </c>
      <c r="E18" s="881">
        <f t="shared" si="0"/>
        <v>0.07032621511856413</v>
      </c>
    </row>
    <row r="19" spans="1:5" ht="15">
      <c r="A19" s="884"/>
      <c r="B19" s="666"/>
      <c r="C19" s="666"/>
      <c r="D19" s="666"/>
      <c r="E19" s="666"/>
    </row>
    <row r="20" spans="1:5" ht="12.75">
      <c r="A20" s="1"/>
      <c r="B20" s="1"/>
      <c r="C20" s="281" t="s">
        <v>582</v>
      </c>
      <c r="D20" s="281"/>
      <c r="E20" s="281"/>
    </row>
    <row r="21" spans="1:5" ht="12.75">
      <c r="A21" s="1"/>
      <c r="B21" s="1"/>
      <c r="C21" s="1"/>
      <c r="D21" s="1"/>
      <c r="E21" s="1"/>
    </row>
    <row r="22" spans="1:5" ht="13.5">
      <c r="A22" s="885" t="s">
        <v>583</v>
      </c>
      <c r="B22" s="885"/>
      <c r="C22" s="885"/>
      <c r="D22" s="885"/>
      <c r="E22" s="885"/>
    </row>
    <row r="23" spans="1:5" ht="13.5">
      <c r="A23" s="885" t="s">
        <v>584</v>
      </c>
      <c r="B23" s="885"/>
      <c r="C23" s="885"/>
      <c r="D23" s="885"/>
      <c r="E23" s="885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886" t="s">
        <v>40</v>
      </c>
      <c r="E25" s="886"/>
    </row>
    <row r="26" spans="1:5" s="12" customFormat="1" ht="15">
      <c r="A26" s="779" t="s">
        <v>487</v>
      </c>
      <c r="B26" s="740" t="s">
        <v>289</v>
      </c>
      <c r="C26" s="740"/>
      <c r="D26" s="740"/>
      <c r="E26" s="740"/>
    </row>
    <row r="27" spans="1:5" s="12" customFormat="1" ht="24" customHeight="1">
      <c r="A27" s="779"/>
      <c r="B27" s="700" t="s">
        <v>43</v>
      </c>
      <c r="C27" s="700" t="s">
        <v>44</v>
      </c>
      <c r="D27" s="700" t="s">
        <v>8</v>
      </c>
      <c r="E27" s="700" t="s">
        <v>423</v>
      </c>
    </row>
    <row r="28" spans="1:5" ht="23.25">
      <c r="A28" s="805" t="s">
        <v>585</v>
      </c>
      <c r="B28" s="847">
        <v>117037</v>
      </c>
      <c r="C28" s="847">
        <v>119037</v>
      </c>
      <c r="D28" s="846">
        <v>121447</v>
      </c>
      <c r="E28" s="887">
        <f>D28/C28</f>
        <v>1.0202458059258885</v>
      </c>
    </row>
    <row r="29" spans="1:5" ht="16.5" customHeight="1">
      <c r="A29" s="787" t="s">
        <v>586</v>
      </c>
      <c r="B29" s="23">
        <v>27063</v>
      </c>
      <c r="C29" s="23">
        <v>27063</v>
      </c>
      <c r="D29" s="22">
        <v>11745</v>
      </c>
      <c r="E29" s="888">
        <f>D29/C29</f>
        <v>0.4339873628200865</v>
      </c>
    </row>
    <row r="30" spans="1:5" ht="16.5" customHeight="1">
      <c r="A30" s="889" t="s">
        <v>587</v>
      </c>
      <c r="B30" s="890">
        <v>0</v>
      </c>
      <c r="C30" s="890">
        <v>0</v>
      </c>
      <c r="D30" s="891">
        <v>475</v>
      </c>
      <c r="E30" s="888">
        <v>0</v>
      </c>
    </row>
    <row r="31" spans="1:5" ht="26.25" customHeight="1">
      <c r="A31" s="892" t="s">
        <v>588</v>
      </c>
      <c r="B31" s="875">
        <f>SUM(B28:B30)</f>
        <v>144100</v>
      </c>
      <c r="C31" s="875">
        <f>SUM(C28:C30)</f>
        <v>146100</v>
      </c>
      <c r="D31" s="875">
        <f>SUM(D28:D30)</f>
        <v>133667</v>
      </c>
      <c r="E31" s="881">
        <f>D31/C31</f>
        <v>0.9149007529089664</v>
      </c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281" t="s">
        <v>589</v>
      </c>
      <c r="D33" s="281"/>
      <c r="E33" s="281"/>
    </row>
    <row r="34" spans="1:5" ht="12.75">
      <c r="A34" s="1"/>
      <c r="B34" s="1"/>
      <c r="C34" s="1"/>
      <c r="D34" s="1"/>
      <c r="E34" s="1"/>
    </row>
    <row r="35" spans="1:5" ht="15">
      <c r="A35" s="615" t="s">
        <v>590</v>
      </c>
      <c r="B35" s="615"/>
      <c r="C35" s="615"/>
      <c r="D35" s="615"/>
      <c r="E35" s="615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886" t="s">
        <v>40</v>
      </c>
      <c r="E37" s="886"/>
    </row>
    <row r="38" spans="1:5" ht="12.75">
      <c r="A38" s="779" t="s">
        <v>487</v>
      </c>
      <c r="B38" s="740" t="s">
        <v>289</v>
      </c>
      <c r="C38" s="740"/>
      <c r="D38" s="740"/>
      <c r="E38" s="740"/>
    </row>
    <row r="39" spans="1:5" ht="26.25" customHeight="1">
      <c r="A39" s="779"/>
      <c r="B39" s="700" t="s">
        <v>43</v>
      </c>
      <c r="C39" s="700" t="s">
        <v>44</v>
      </c>
      <c r="D39" s="700" t="s">
        <v>8</v>
      </c>
      <c r="E39" s="700" t="s">
        <v>381</v>
      </c>
    </row>
    <row r="40" spans="1:5" ht="12.75">
      <c r="A40" s="893" t="s">
        <v>591</v>
      </c>
      <c r="B40" s="894">
        <v>40000</v>
      </c>
      <c r="C40" s="895">
        <v>48757</v>
      </c>
      <c r="D40" s="896">
        <v>49474</v>
      </c>
      <c r="E40" s="897">
        <f>D40/C40</f>
        <v>1.014705580737125</v>
      </c>
    </row>
    <row r="41" spans="1:5" ht="15">
      <c r="A41" s="898"/>
      <c r="B41" s="899"/>
      <c r="C41" s="900"/>
      <c r="D41" s="901"/>
      <c r="E41" s="902"/>
    </row>
    <row r="42" spans="1:5" ht="23.25" customHeight="1">
      <c r="A42" s="874" t="s">
        <v>592</v>
      </c>
      <c r="B42" s="875">
        <f>SUM(B40:B41)</f>
        <v>40000</v>
      </c>
      <c r="C42" s="875">
        <f>SUM(C40:C41)</f>
        <v>48757</v>
      </c>
      <c r="D42" s="875">
        <f>SUM(D40:D41)</f>
        <v>49474</v>
      </c>
      <c r="E42" s="881">
        <f>D42/C42</f>
        <v>1.014705580737125</v>
      </c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388">
        <v>2</v>
      </c>
      <c r="B49" s="388"/>
      <c r="C49" s="388"/>
      <c r="D49" s="388"/>
      <c r="E49" s="388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281" t="s">
        <v>593</v>
      </c>
      <c r="D51" s="281"/>
      <c r="E51" s="281"/>
    </row>
    <row r="52" spans="1:5" ht="12.75">
      <c r="A52" s="1"/>
      <c r="B52" s="1"/>
      <c r="C52" s="1"/>
      <c r="D52" s="1"/>
      <c r="E52" s="1"/>
    </row>
    <row r="53" spans="1:5" ht="15">
      <c r="A53" s="615" t="s">
        <v>594</v>
      </c>
      <c r="B53" s="615"/>
      <c r="C53" s="615"/>
      <c r="D53" s="615"/>
      <c r="E53" s="615"/>
    </row>
    <row r="54" spans="1:5" ht="15">
      <c r="A54" s="903"/>
      <c r="B54" s="903"/>
      <c r="C54" s="903"/>
      <c r="D54" s="903"/>
      <c r="E54" s="903"/>
    </row>
    <row r="55" spans="1:5" ht="12.75">
      <c r="A55" s="1"/>
      <c r="B55" s="1"/>
      <c r="C55" s="1"/>
      <c r="D55" s="1"/>
      <c r="E55" s="1" t="s">
        <v>595</v>
      </c>
    </row>
    <row r="56" spans="1:5" ht="23.25">
      <c r="A56" s="681" t="s">
        <v>487</v>
      </c>
      <c r="B56" s="682" t="s">
        <v>43</v>
      </c>
      <c r="C56" s="286" t="s">
        <v>44</v>
      </c>
      <c r="D56" s="682" t="s">
        <v>8</v>
      </c>
      <c r="E56" s="904" t="s">
        <v>350</v>
      </c>
    </row>
    <row r="57" spans="1:5" ht="12.75">
      <c r="A57" s="446" t="s">
        <v>596</v>
      </c>
      <c r="B57" s="293">
        <v>18000</v>
      </c>
      <c r="C57" s="293">
        <v>20318</v>
      </c>
      <c r="D57" s="293">
        <v>13688</v>
      </c>
      <c r="E57" s="392">
        <f>D57/C57</f>
        <v>0.6736883551530662</v>
      </c>
    </row>
    <row r="58" spans="1:5" ht="12.75">
      <c r="A58" s="318" t="s">
        <v>597</v>
      </c>
      <c r="B58" s="295">
        <v>18000</v>
      </c>
      <c r="C58" s="295">
        <v>23985</v>
      </c>
      <c r="D58" s="295">
        <v>23985</v>
      </c>
      <c r="E58" s="392">
        <f>D58/C58</f>
        <v>1</v>
      </c>
    </row>
    <row r="59" spans="1:5" ht="12.75">
      <c r="A59" s="905" t="s">
        <v>598</v>
      </c>
      <c r="B59" s="371"/>
      <c r="C59" s="371">
        <v>203</v>
      </c>
      <c r="D59" s="371">
        <v>203</v>
      </c>
      <c r="E59" s="392">
        <f>D59/C59</f>
        <v>1</v>
      </c>
    </row>
    <row r="60" spans="1:5" ht="12.75">
      <c r="A60" s="905"/>
      <c r="B60" s="371"/>
      <c r="C60" s="371"/>
      <c r="D60" s="371"/>
      <c r="E60" s="392"/>
    </row>
    <row r="61" spans="1:19" s="491" customFormat="1" ht="12.75">
      <c r="A61" s="906" t="s">
        <v>293</v>
      </c>
      <c r="B61" s="42">
        <f>SUM(B57:B60)</f>
        <v>36000</v>
      </c>
      <c r="C61" s="42">
        <f>SUM(C57:C60)</f>
        <v>44506</v>
      </c>
      <c r="D61" s="42">
        <f>SUM(D57:D60)</f>
        <v>37876</v>
      </c>
      <c r="E61" s="323">
        <f>D61/C61</f>
        <v>0.851031321619557</v>
      </c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</row>
    <row r="62" spans="1:5" s="470" customFormat="1" ht="12.75">
      <c r="A62" s="698"/>
      <c r="B62" s="306"/>
      <c r="C62" s="309"/>
      <c r="D62" s="306"/>
      <c r="E62" s="907"/>
    </row>
    <row r="63" spans="1:19" s="142" customFormat="1" ht="12.75">
      <c r="A63" s="325" t="s">
        <v>599</v>
      </c>
      <c r="B63" s="295">
        <v>47278</v>
      </c>
      <c r="C63" s="295">
        <v>48878</v>
      </c>
      <c r="D63" s="295">
        <v>49017</v>
      </c>
      <c r="E63" s="297">
        <f>D63/C63</f>
        <v>1.0028438152133885</v>
      </c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</row>
    <row r="64" spans="1:19" s="142" customFormat="1" ht="12.75">
      <c r="A64" s="660" t="s">
        <v>600</v>
      </c>
      <c r="B64" s="371">
        <v>0</v>
      </c>
      <c r="C64" s="371">
        <v>0</v>
      </c>
      <c r="D64" s="371">
        <v>70</v>
      </c>
      <c r="E64" s="297">
        <v>0</v>
      </c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</row>
    <row r="65" spans="1:19" s="142" customFormat="1" ht="12.75">
      <c r="A65" s="660" t="s">
        <v>601</v>
      </c>
      <c r="B65" s="371">
        <v>0</v>
      </c>
      <c r="C65" s="371">
        <v>50</v>
      </c>
      <c r="D65" s="371">
        <v>50</v>
      </c>
      <c r="E65" s="297">
        <f>D65/C65</f>
        <v>1</v>
      </c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</row>
    <row r="66" spans="1:19" s="142" customFormat="1" ht="12.75">
      <c r="A66" s="660" t="s">
        <v>602</v>
      </c>
      <c r="B66" s="371"/>
      <c r="C66" s="371"/>
      <c r="D66" s="371">
        <v>304</v>
      </c>
      <c r="E66" s="297">
        <v>0</v>
      </c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</row>
    <row r="67" spans="1:19" s="142" customFormat="1" ht="12.75">
      <c r="A67" s="325"/>
      <c r="B67" s="295"/>
      <c r="C67" s="295"/>
      <c r="D67" s="295"/>
      <c r="E67" s="297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</row>
    <row r="68" spans="1:19" s="142" customFormat="1" ht="12.75">
      <c r="A68" s="651"/>
      <c r="B68" s="316"/>
      <c r="C68" s="345"/>
      <c r="D68" s="316"/>
      <c r="E68" s="420"/>
      <c r="F68" s="470"/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</row>
    <row r="69" spans="1:19" s="491" customFormat="1" ht="12.75">
      <c r="A69" s="736" t="s">
        <v>603</v>
      </c>
      <c r="B69" s="42">
        <f>SUM(B63:B68)</f>
        <v>47278</v>
      </c>
      <c r="C69" s="42">
        <f>SUM(C63:C68)</f>
        <v>48928</v>
      </c>
      <c r="D69" s="42">
        <f>SUM(D63:D68)</f>
        <v>49441</v>
      </c>
      <c r="E69" s="323">
        <f>D69/C69</f>
        <v>1.0104847939829955</v>
      </c>
      <c r="F69" s="470"/>
      <c r="G69" s="470"/>
      <c r="H69" s="470"/>
      <c r="I69" s="470"/>
      <c r="J69" s="470"/>
      <c r="K69" s="470"/>
      <c r="L69" s="470"/>
      <c r="M69" s="470"/>
      <c r="N69" s="470"/>
      <c r="O69" s="470"/>
      <c r="P69" s="470"/>
      <c r="Q69" s="470"/>
      <c r="R69" s="470"/>
      <c r="S69" s="470"/>
    </row>
    <row r="70" spans="1:5" ht="12.75">
      <c r="A70" s="908"/>
      <c r="B70" s="316"/>
      <c r="C70" s="316"/>
      <c r="D70" s="316"/>
      <c r="E70" s="391"/>
    </row>
    <row r="71" spans="1:6" ht="24.75" customHeight="1">
      <c r="A71" s="722" t="s">
        <v>604</v>
      </c>
      <c r="B71" s="42">
        <f>B61+B69</f>
        <v>83278</v>
      </c>
      <c r="C71" s="42">
        <f>C61+C69</f>
        <v>93434</v>
      </c>
      <c r="D71" s="42">
        <f>D61+D69</f>
        <v>87317</v>
      </c>
      <c r="E71" s="323">
        <f>D71/C71</f>
        <v>0.9345313269259584</v>
      </c>
      <c r="F71" s="142"/>
    </row>
    <row r="72" spans="1:5" ht="12" customHeight="1">
      <c r="A72" s="724"/>
      <c r="B72" s="724"/>
      <c r="C72" s="351"/>
      <c r="D72" s="351"/>
      <c r="E72" s="351"/>
    </row>
    <row r="73" spans="1:5" ht="12" customHeight="1">
      <c r="A73" s="724"/>
      <c r="B73" s="724"/>
      <c r="C73" s="351"/>
      <c r="D73" s="351"/>
      <c r="E73" s="351"/>
    </row>
    <row r="74" spans="1:5" ht="12.75">
      <c r="A74" s="280"/>
      <c r="B74" s="280"/>
      <c r="C74" s="1"/>
      <c r="D74" s="1"/>
      <c r="E74" s="1"/>
    </row>
    <row r="75" spans="1:5" ht="12.75">
      <c r="A75" s="1"/>
      <c r="B75" s="1"/>
      <c r="C75" s="281" t="s">
        <v>605</v>
      </c>
      <c r="D75" s="281"/>
      <c r="E75" s="281"/>
    </row>
    <row r="76" spans="1:5" ht="12.75">
      <c r="A76" s="1"/>
      <c r="B76" s="1"/>
      <c r="C76" s="697"/>
      <c r="D76" s="697"/>
      <c r="E76" s="697"/>
    </row>
    <row r="77" spans="1:5" ht="12.75">
      <c r="A77" s="1"/>
      <c r="B77" s="1"/>
      <c r="C77" s="1"/>
      <c r="D77" s="1"/>
      <c r="E77" s="1"/>
    </row>
    <row r="78" spans="1:5" ht="17.25">
      <c r="A78" s="909" t="s">
        <v>606</v>
      </c>
      <c r="B78" s="909"/>
      <c r="C78" s="909"/>
      <c r="D78" s="909"/>
      <c r="E78" s="909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886" t="s">
        <v>40</v>
      </c>
      <c r="E80" s="886"/>
    </row>
    <row r="81" spans="1:5" ht="12.75">
      <c r="A81" s="779" t="s">
        <v>487</v>
      </c>
      <c r="B81" s="740" t="s">
        <v>289</v>
      </c>
      <c r="C81" s="740"/>
      <c r="D81" s="740"/>
      <c r="E81" s="740"/>
    </row>
    <row r="82" spans="1:5" ht="24" customHeight="1">
      <c r="A82" s="779"/>
      <c r="B82" s="700" t="s">
        <v>43</v>
      </c>
      <c r="C82" s="700" t="s">
        <v>44</v>
      </c>
      <c r="D82" s="700" t="s">
        <v>8</v>
      </c>
      <c r="E82" s="700" t="s">
        <v>381</v>
      </c>
    </row>
    <row r="83" spans="1:5" ht="12.75">
      <c r="A83" s="910" t="s">
        <v>607</v>
      </c>
      <c r="B83" s="895">
        <v>600</v>
      </c>
      <c r="C83" s="911">
        <v>600</v>
      </c>
      <c r="D83" s="894">
        <v>270</v>
      </c>
      <c r="E83" s="912">
        <f>D83/C83</f>
        <v>0.45</v>
      </c>
    </row>
    <row r="84" spans="1:5" ht="12.75">
      <c r="A84" s="913" t="s">
        <v>608</v>
      </c>
      <c r="B84" s="914">
        <v>4650</v>
      </c>
      <c r="C84" s="915">
        <v>4650</v>
      </c>
      <c r="D84" s="899">
        <v>4459</v>
      </c>
      <c r="E84" s="902">
        <f>D84/C84</f>
        <v>0.9589247311827958</v>
      </c>
    </row>
    <row r="85" spans="1:5" ht="12.75">
      <c r="A85" s="916" t="s">
        <v>609</v>
      </c>
      <c r="B85" s="917">
        <f>SUM(B83:B84)</f>
        <v>5250</v>
      </c>
      <c r="C85" s="917">
        <f>SUM(C83:C84)</f>
        <v>5250</v>
      </c>
      <c r="D85" s="917">
        <f>SUM(D83:D84)</f>
        <v>4729</v>
      </c>
      <c r="E85" s="881">
        <f>D85/C85</f>
        <v>0.9007619047619048</v>
      </c>
    </row>
    <row r="86" spans="2:5" ht="12.75">
      <c r="B86" s="107"/>
      <c r="C86" s="107"/>
      <c r="D86" s="107"/>
      <c r="E86" s="107"/>
    </row>
  </sheetData>
  <mergeCells count="25">
    <mergeCell ref="D1:E1"/>
    <mergeCell ref="A3:E3"/>
    <mergeCell ref="D5:E5"/>
    <mergeCell ref="A6:A7"/>
    <mergeCell ref="B6:E6"/>
    <mergeCell ref="C20:E20"/>
    <mergeCell ref="A22:E22"/>
    <mergeCell ref="A23:E23"/>
    <mergeCell ref="D25:E25"/>
    <mergeCell ref="A26:A27"/>
    <mergeCell ref="B26:E26"/>
    <mergeCell ref="C33:E33"/>
    <mergeCell ref="A35:E35"/>
    <mergeCell ref="D37:E37"/>
    <mergeCell ref="A38:A39"/>
    <mergeCell ref="B38:E38"/>
    <mergeCell ref="A49:E49"/>
    <mergeCell ref="C51:E51"/>
    <mergeCell ref="A53:E53"/>
    <mergeCell ref="A74:B74"/>
    <mergeCell ref="C75:E75"/>
    <mergeCell ref="A78:E78"/>
    <mergeCell ref="D80:E80"/>
    <mergeCell ref="A81:A82"/>
    <mergeCell ref="B81:E8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4"/>
  <sheetViews>
    <sheetView workbookViewId="0" topLeftCell="A1">
      <selection activeCell="A174" sqref="A174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57421875" style="0" customWidth="1"/>
    <col min="5" max="5" width="7.28125" style="0" customWidth="1"/>
    <col min="6" max="6" width="8.00390625" style="0" customWidth="1"/>
    <col min="7" max="7" width="7.8515625" style="0" customWidth="1"/>
    <col min="8" max="8" width="8.140625" style="0" customWidth="1"/>
    <col min="9" max="9" width="7.7109375" style="0" customWidth="1"/>
  </cols>
  <sheetData>
    <row r="1" spans="4:8" ht="12.75">
      <c r="D1" s="465"/>
      <c r="E1" s="465"/>
      <c r="G1" s="465" t="s">
        <v>610</v>
      </c>
      <c r="H1" s="465"/>
    </row>
    <row r="2" spans="1:9" ht="13.5" customHeight="1">
      <c r="A2" s="46" t="s">
        <v>611</v>
      </c>
      <c r="B2" s="46"/>
      <c r="C2" s="46"/>
      <c r="D2" s="46"/>
      <c r="E2" s="46"/>
      <c r="F2" s="46"/>
      <c r="G2" s="46"/>
      <c r="H2" s="46"/>
      <c r="I2" s="46"/>
    </row>
    <row r="3" spans="1:9" ht="13.5" customHeight="1">
      <c r="A3" s="46" t="s">
        <v>612</v>
      </c>
      <c r="B3" s="46"/>
      <c r="C3" s="46"/>
      <c r="D3" s="46"/>
      <c r="E3" s="46"/>
      <c r="F3" s="46"/>
      <c r="G3" s="46"/>
      <c r="H3" s="46"/>
      <c r="I3" s="46"/>
    </row>
    <row r="4" spans="4:8" ht="12.75">
      <c r="D4" s="918"/>
      <c r="H4" s="918" t="s">
        <v>40</v>
      </c>
    </row>
    <row r="5" spans="1:9" ht="12.75" customHeight="1">
      <c r="A5" s="919" t="s">
        <v>487</v>
      </c>
      <c r="B5" s="920" t="s">
        <v>91</v>
      </c>
      <c r="C5" s="920"/>
      <c r="D5" s="920"/>
      <c r="E5" s="920"/>
      <c r="F5" s="920" t="s">
        <v>613</v>
      </c>
      <c r="G5" s="920"/>
      <c r="H5" s="920"/>
      <c r="I5" s="920"/>
    </row>
    <row r="6" spans="1:9" ht="29.25" customHeight="1">
      <c r="A6" s="919"/>
      <c r="B6" s="921" t="s">
        <v>43</v>
      </c>
      <c r="C6" s="922" t="s">
        <v>44</v>
      </c>
      <c r="D6" s="923" t="s">
        <v>8</v>
      </c>
      <c r="E6" s="922" t="s">
        <v>46</v>
      </c>
      <c r="F6" s="921" t="s">
        <v>43</v>
      </c>
      <c r="G6" s="922" t="s">
        <v>44</v>
      </c>
      <c r="H6" s="923" t="s">
        <v>8</v>
      </c>
      <c r="I6" s="922" t="s">
        <v>46</v>
      </c>
    </row>
    <row r="7" spans="1:19" ht="21.75" customHeight="1">
      <c r="A7" s="924" t="s">
        <v>614</v>
      </c>
      <c r="B7" s="925">
        <f>'2_l_sz_ melléklet'!F143</f>
        <v>0</v>
      </c>
      <c r="C7" s="926">
        <f>'2_l_sz_ melléklet'!G143</f>
        <v>0</v>
      </c>
      <c r="D7" s="927">
        <f>'2_l_sz_ melléklet'!H143</f>
        <v>0</v>
      </c>
      <c r="E7" s="928">
        <v>0</v>
      </c>
      <c r="F7" s="925">
        <v>0</v>
      </c>
      <c r="G7" s="929">
        <v>0</v>
      </c>
      <c r="H7" s="930">
        <v>0</v>
      </c>
      <c r="I7" s="928">
        <v>0</v>
      </c>
      <c r="K7" s="57"/>
      <c r="L7" s="57"/>
      <c r="M7" s="57"/>
      <c r="N7" s="465"/>
      <c r="O7" s="465"/>
      <c r="P7" s="57"/>
      <c r="Q7" s="465"/>
      <c r="R7" s="465"/>
      <c r="S7" s="57"/>
    </row>
    <row r="8" spans="1:19" ht="12.75" customHeight="1">
      <c r="A8" s="931" t="s">
        <v>342</v>
      </c>
      <c r="B8" s="925">
        <f>'2_l_sz_ melléklet'!F144</f>
        <v>63891</v>
      </c>
      <c r="C8" s="926">
        <f>'2_l_sz_ melléklet'!G144</f>
        <v>61105</v>
      </c>
      <c r="D8" s="927">
        <f>'2_l_sz_ melléklet'!H144</f>
        <v>59592</v>
      </c>
      <c r="E8" s="928">
        <f>D8/C8</f>
        <v>0.9752393421160298</v>
      </c>
      <c r="F8" s="932">
        <v>21180</v>
      </c>
      <c r="G8" s="933">
        <v>26265</v>
      </c>
      <c r="H8" s="934">
        <v>26264</v>
      </c>
      <c r="I8" s="928">
        <f>H8/G8</f>
        <v>0.99996192651818</v>
      </c>
      <c r="K8" s="46"/>
      <c r="L8" s="46"/>
      <c r="M8" s="46"/>
      <c r="N8" s="46"/>
      <c r="O8" s="46"/>
      <c r="P8" s="46"/>
      <c r="Q8" s="46"/>
      <c r="R8" s="46"/>
      <c r="S8" s="57"/>
    </row>
    <row r="9" spans="1:19" ht="22.5" customHeight="1">
      <c r="A9" s="935" t="s">
        <v>615</v>
      </c>
      <c r="B9" s="925">
        <f>'2_l_sz_ melléklet'!F145</f>
        <v>4160</v>
      </c>
      <c r="C9" s="926">
        <f>'2_l_sz_ melléklet'!G145</f>
        <v>3351</v>
      </c>
      <c r="D9" s="927">
        <f>'2_l_sz_ melléklet'!H145</f>
        <v>3551</v>
      </c>
      <c r="E9" s="928">
        <f>D9/C9</f>
        <v>1.0596836765144733</v>
      </c>
      <c r="F9" s="936">
        <v>0</v>
      </c>
      <c r="G9" s="937">
        <v>0</v>
      </c>
      <c r="H9" s="934">
        <v>0</v>
      </c>
      <c r="I9" s="928">
        <v>0</v>
      </c>
      <c r="K9" s="46"/>
      <c r="L9" s="46"/>
      <c r="M9" s="46"/>
      <c r="N9" s="46"/>
      <c r="O9" s="46"/>
      <c r="P9" s="46"/>
      <c r="Q9" s="46"/>
      <c r="R9" s="46"/>
      <c r="S9" s="57"/>
    </row>
    <row r="10" spans="1:19" ht="12" customHeight="1">
      <c r="A10" s="938" t="s">
        <v>344</v>
      </c>
      <c r="B10" s="925">
        <f>'2_l_sz_ melléklet'!F146</f>
        <v>0</v>
      </c>
      <c r="C10" s="926">
        <f>'2_l_sz_ melléklet'!G146</f>
        <v>0</v>
      </c>
      <c r="D10" s="927">
        <f>'2_l_sz_ melléklet'!H146</f>
        <v>31</v>
      </c>
      <c r="E10" s="928">
        <v>0</v>
      </c>
      <c r="F10" s="936">
        <v>200</v>
      </c>
      <c r="G10" s="937">
        <v>224</v>
      </c>
      <c r="H10" s="934">
        <v>224</v>
      </c>
      <c r="I10" s="928">
        <f>H10/G10</f>
        <v>1</v>
      </c>
      <c r="K10" s="57"/>
      <c r="L10" s="57"/>
      <c r="M10" s="57"/>
      <c r="N10" s="465"/>
      <c r="O10" s="57"/>
      <c r="P10" s="57"/>
      <c r="Q10" s="57"/>
      <c r="R10" s="465"/>
      <c r="S10" s="57"/>
    </row>
    <row r="11" spans="1:19" ht="24" customHeight="1">
      <c r="A11" s="939" t="s">
        <v>616</v>
      </c>
      <c r="B11" s="940">
        <f>'2_a_d_sz_ melléklet'!B41+'2_a_d_sz_ melléklet'!B42+'2_a_d_sz_ melléklet'!B43</f>
        <v>0</v>
      </c>
      <c r="C11" s="940">
        <f>'2_a_d_sz_ melléklet'!C41+'2_a_d_sz_ melléklet'!C42+'2_a_d_sz_ melléklet'!C43+'2_a_d_sz_ melléklet'!C44+'2_a_d_sz_ melléklet'!C45</f>
        <v>645</v>
      </c>
      <c r="D11" s="940">
        <f>'2_a_d_sz_ melléklet'!D41+'2_a_d_sz_ melléklet'!D42+'2_a_d_sz_ melléklet'!D43+'2_a_d_sz_ melléklet'!D44+'2_a_d_sz_ melléklet'!D45</f>
        <v>745</v>
      </c>
      <c r="E11" s="941">
        <f>D11/C11</f>
        <v>1.1550387596899225</v>
      </c>
      <c r="F11" s="942">
        <f>'2_a_d_sz_ melléklet'!B38</f>
        <v>1846</v>
      </c>
      <c r="G11" s="942">
        <v>1919</v>
      </c>
      <c r="H11" s="942">
        <v>1919</v>
      </c>
      <c r="I11" s="941">
        <f>H11/G11</f>
        <v>1</v>
      </c>
      <c r="K11" s="943"/>
      <c r="L11" s="944"/>
      <c r="M11" s="944"/>
      <c r="N11" s="944"/>
      <c r="O11" s="944"/>
      <c r="P11" s="944"/>
      <c r="Q11" s="944"/>
      <c r="R11" s="944"/>
      <c r="S11" s="944"/>
    </row>
    <row r="12" spans="1:19" s="142" customFormat="1" ht="25.5" customHeight="1">
      <c r="A12" s="945" t="s">
        <v>617</v>
      </c>
      <c r="B12" s="946">
        <f>'2_l_sz_ melléklet'!F148</f>
        <v>68051</v>
      </c>
      <c r="C12" s="946">
        <f>'2_l_sz_ melléklet'!G148</f>
        <v>65101</v>
      </c>
      <c r="D12" s="946">
        <f>'2_l_sz_ melléklet'!H148</f>
        <v>63919</v>
      </c>
      <c r="E12" s="947">
        <f>D12/C12</f>
        <v>0.9818435968725518</v>
      </c>
      <c r="F12" s="948">
        <f>SUM(F7:F11)</f>
        <v>23226</v>
      </c>
      <c r="G12" s="949">
        <f>SUM(G7:G11)</f>
        <v>28408</v>
      </c>
      <c r="H12" s="950">
        <f>SUM(H7:H11)</f>
        <v>28407</v>
      </c>
      <c r="I12" s="947">
        <f>H12/G12</f>
        <v>0.999964798648268</v>
      </c>
      <c r="K12" s="943"/>
      <c r="L12" s="951"/>
      <c r="M12" s="951"/>
      <c r="N12" s="951"/>
      <c r="O12" s="951"/>
      <c r="P12" s="951"/>
      <c r="Q12" s="951"/>
      <c r="R12" s="951"/>
      <c r="S12" s="951"/>
    </row>
    <row r="13" spans="1:19" ht="5.25" customHeight="1">
      <c r="A13" s="952"/>
      <c r="B13" s="953"/>
      <c r="C13" s="954"/>
      <c r="D13" s="953"/>
      <c r="E13" s="955"/>
      <c r="F13" s="956"/>
      <c r="G13" s="954"/>
      <c r="H13" s="957"/>
      <c r="I13" s="955"/>
      <c r="K13" s="958"/>
      <c r="L13" s="959"/>
      <c r="M13" s="959"/>
      <c r="N13" s="959"/>
      <c r="O13" s="959"/>
      <c r="P13" s="959"/>
      <c r="Q13" s="57"/>
      <c r="R13" s="57"/>
      <c r="S13" s="57"/>
    </row>
    <row r="14" spans="1:19" ht="16.5" customHeight="1">
      <c r="A14" s="960" t="s">
        <v>618</v>
      </c>
      <c r="B14" s="925">
        <f>'2_l_sz_ melléklet'!F150</f>
        <v>4500</v>
      </c>
      <c r="C14" s="961">
        <f>'2_l_sz_ melléklet'!G150</f>
        <v>28252</v>
      </c>
      <c r="D14" s="927">
        <f>'2_l_sz_ melléklet'!H150</f>
        <v>28251</v>
      </c>
      <c r="E14" s="928">
        <f>D14/C14</f>
        <v>0.9999646042758035</v>
      </c>
      <c r="F14" s="962">
        <f>'2_f_h_sz_ melléklet'!B67+'2_f_h_sz_ melléklet'!B68+'2_f_h_sz_ melléklet'!B69+'2_f_h_sz_ melléklet'!B70</f>
        <v>333826</v>
      </c>
      <c r="G14" s="962">
        <f>'2_f_h_sz_ melléklet'!C67+'2_f_h_sz_ melléklet'!C68+'2_f_h_sz_ melléklet'!C69+'2_f_h_sz_ melléklet'!C70+'2_f_h_sz_ melléklet'!C71</f>
        <v>327602</v>
      </c>
      <c r="H14" s="962">
        <f>'2_f_h_sz_ melléklet'!D67+'2_f_h_sz_ melléklet'!D68+'2_f_h_sz_ melléklet'!D69+'2_f_h_sz_ melléklet'!D70+'2_f_h_sz_ melléklet'!D71</f>
        <v>327600</v>
      </c>
      <c r="I14" s="928">
        <f>H14/G14</f>
        <v>0.9999938950311659</v>
      </c>
      <c r="K14" s="963"/>
      <c r="L14" s="959"/>
      <c r="M14" s="964"/>
      <c r="N14" s="964"/>
      <c r="O14" s="964"/>
      <c r="P14" s="964"/>
      <c r="Q14" s="57"/>
      <c r="R14" s="57"/>
      <c r="S14" s="57"/>
    </row>
    <row r="15" spans="1:19" ht="15" customHeight="1">
      <c r="A15" s="935" t="s">
        <v>619</v>
      </c>
      <c r="B15" s="925">
        <f>'2_l_sz_ melléklet'!F151</f>
        <v>0</v>
      </c>
      <c r="C15" s="961">
        <f>'2_l_sz_ melléklet'!G151</f>
        <v>0</v>
      </c>
      <c r="D15" s="927">
        <f>'2_l_sz_ melléklet'!H151</f>
        <v>0</v>
      </c>
      <c r="E15" s="928">
        <v>0</v>
      </c>
      <c r="F15" s="965">
        <f>'2_f_h_sz_ melléklet'!B67</f>
        <v>324444</v>
      </c>
      <c r="G15" s="965">
        <f>'2_f_h_sz_ melléklet'!C67</f>
        <v>317690</v>
      </c>
      <c r="H15" s="965">
        <f>'2_f_h_sz_ melléklet'!D67</f>
        <v>317690</v>
      </c>
      <c r="I15" s="928">
        <f>H15/G15</f>
        <v>1</v>
      </c>
      <c r="K15" s="966"/>
      <c r="L15" s="959"/>
      <c r="M15" s="967"/>
      <c r="N15" s="967"/>
      <c r="O15" s="967"/>
      <c r="P15" s="967"/>
      <c r="Q15" s="57"/>
      <c r="R15" s="57"/>
      <c r="S15" s="57"/>
    </row>
    <row r="16" spans="1:19" ht="12.75" customHeight="1">
      <c r="A16" s="935" t="s">
        <v>620</v>
      </c>
      <c r="B16" s="925">
        <f>'2_l_sz_ melléklet'!F152</f>
        <v>0</v>
      </c>
      <c r="C16" s="961">
        <f>'2_l_sz_ melléklet'!G152</f>
        <v>0</v>
      </c>
      <c r="D16" s="927">
        <f>'2_l_sz_ melléklet'!H152</f>
        <v>0</v>
      </c>
      <c r="E16" s="928">
        <v>0</v>
      </c>
      <c r="F16" s="965">
        <v>0</v>
      </c>
      <c r="G16" s="968">
        <v>0</v>
      </c>
      <c r="H16" s="969">
        <v>0</v>
      </c>
      <c r="I16" s="928">
        <v>0</v>
      </c>
      <c r="K16" s="970"/>
      <c r="L16" s="959"/>
      <c r="M16" s="967"/>
      <c r="N16" s="967"/>
      <c r="O16" s="967"/>
      <c r="P16" s="967"/>
      <c r="Q16" s="57"/>
      <c r="R16" s="57"/>
      <c r="S16" s="57"/>
    </row>
    <row r="17" spans="1:19" ht="15.75" customHeight="1">
      <c r="A17" s="935" t="s">
        <v>619</v>
      </c>
      <c r="B17" s="971">
        <f>'2_l_sz_ melléklet'!F153</f>
        <v>0</v>
      </c>
      <c r="C17" s="972">
        <f>'2_l_sz_ melléklet'!G153</f>
        <v>0</v>
      </c>
      <c r="D17" s="927">
        <f>'2_l_sz_ melléklet'!H153</f>
        <v>0</v>
      </c>
      <c r="E17" s="973">
        <v>0</v>
      </c>
      <c r="F17" s="965">
        <v>0</v>
      </c>
      <c r="G17" s="968">
        <v>0</v>
      </c>
      <c r="H17" s="969">
        <v>0</v>
      </c>
      <c r="I17" s="973">
        <v>0</v>
      </c>
      <c r="K17" s="966"/>
      <c r="L17" s="959"/>
      <c r="M17" s="967"/>
      <c r="N17" s="967"/>
      <c r="O17" s="967"/>
      <c r="P17" s="967"/>
      <c r="Q17" s="57"/>
      <c r="R17" s="57"/>
      <c r="S17" s="57"/>
    </row>
    <row r="18" spans="1:19" ht="15.75" customHeight="1">
      <c r="A18" s="974" t="s">
        <v>621</v>
      </c>
      <c r="B18" s="940"/>
      <c r="C18" s="953">
        <f>'2_l_sz_ melléklet'!G154</f>
        <v>20000</v>
      </c>
      <c r="D18" s="959">
        <f>'2_l_sz_ melléklet'!H154</f>
        <v>19669</v>
      </c>
      <c r="E18" s="973">
        <v>0</v>
      </c>
      <c r="F18" s="975">
        <v>0</v>
      </c>
      <c r="G18" s="976">
        <v>0</v>
      </c>
      <c r="H18" s="977">
        <v>5980</v>
      </c>
      <c r="I18" s="973">
        <v>0</v>
      </c>
      <c r="K18" s="966"/>
      <c r="L18" s="959"/>
      <c r="M18" s="967"/>
      <c r="N18" s="967"/>
      <c r="O18" s="967"/>
      <c r="P18" s="967"/>
      <c r="Q18" s="57"/>
      <c r="R18" s="57"/>
      <c r="S18" s="57"/>
    </row>
    <row r="19" spans="1:19" s="142" customFormat="1" ht="18" customHeight="1">
      <c r="A19" s="945" t="s">
        <v>622</v>
      </c>
      <c r="B19" s="946">
        <f>'2_l_sz_ melléklet'!F155</f>
        <v>4500</v>
      </c>
      <c r="C19" s="946">
        <f>'2_l_sz_ melléklet'!G155</f>
        <v>48252</v>
      </c>
      <c r="D19" s="946">
        <f>'2_l_sz_ melléklet'!H155</f>
        <v>47920</v>
      </c>
      <c r="E19" s="947">
        <v>0</v>
      </c>
      <c r="F19" s="948">
        <f>F14+F16+F18</f>
        <v>333826</v>
      </c>
      <c r="G19" s="949">
        <f>G14+G16</f>
        <v>327602</v>
      </c>
      <c r="H19" s="949">
        <f>H14+H16+H18</f>
        <v>333580</v>
      </c>
      <c r="I19" s="947">
        <f>H19/G19</f>
        <v>1.0182477518452269</v>
      </c>
      <c r="K19" s="978"/>
      <c r="L19" s="979"/>
      <c r="M19" s="980"/>
      <c r="N19" s="980"/>
      <c r="O19" s="980"/>
      <c r="P19" s="980"/>
      <c r="Q19" s="470"/>
      <c r="R19" s="470"/>
      <c r="S19" s="470"/>
    </row>
    <row r="20" spans="1:19" ht="6" customHeight="1">
      <c r="A20" s="981"/>
      <c r="B20" s="953"/>
      <c r="C20" s="946"/>
      <c r="D20" s="953"/>
      <c r="E20" s="955"/>
      <c r="F20" s="956"/>
      <c r="G20" s="954"/>
      <c r="H20" s="982"/>
      <c r="I20" s="955"/>
      <c r="K20" s="983"/>
      <c r="L20" s="959"/>
      <c r="M20" s="964"/>
      <c r="N20" s="964"/>
      <c r="O20" s="964"/>
      <c r="P20" s="964"/>
      <c r="Q20" s="57"/>
      <c r="R20" s="57"/>
      <c r="S20" s="57"/>
    </row>
    <row r="21" spans="1:19" ht="22.5" customHeight="1">
      <c r="A21" s="984" t="s">
        <v>623</v>
      </c>
      <c r="B21" s="925">
        <f>'2_l_sz_ melléklet'!F157</f>
        <v>0</v>
      </c>
      <c r="C21" s="926">
        <f>'2_l_sz_ melléklet'!G157</f>
        <v>0</v>
      </c>
      <c r="D21" s="927">
        <f>'2_l_sz_ melléklet'!H157</f>
        <v>0</v>
      </c>
      <c r="E21" s="928">
        <v>0</v>
      </c>
      <c r="F21" s="985">
        <v>0</v>
      </c>
      <c r="G21" s="986">
        <v>0</v>
      </c>
      <c r="H21" s="509">
        <v>0</v>
      </c>
      <c r="I21" s="928">
        <v>0</v>
      </c>
      <c r="K21" s="970"/>
      <c r="L21" s="959"/>
      <c r="M21" s="987"/>
      <c r="N21" s="987"/>
      <c r="O21" s="987"/>
      <c r="P21" s="987"/>
      <c r="Q21" s="57"/>
      <c r="R21" s="57"/>
      <c r="S21" s="57"/>
    </row>
    <row r="22" spans="1:19" ht="24" customHeight="1">
      <c r="A22" s="935" t="s">
        <v>624</v>
      </c>
      <c r="B22" s="940">
        <f>'2_l_sz_ melléklet'!F158</f>
        <v>0</v>
      </c>
      <c r="C22" s="988">
        <f>'2_l_sz_ melléklet'!G158</f>
        <v>0</v>
      </c>
      <c r="D22" s="959">
        <f>'2_l_sz_ melléklet'!H158</f>
        <v>0</v>
      </c>
      <c r="E22" s="941">
        <v>0</v>
      </c>
      <c r="F22" s="942">
        <v>0</v>
      </c>
      <c r="G22" s="989">
        <v>0</v>
      </c>
      <c r="H22" s="990">
        <v>0</v>
      </c>
      <c r="I22" s="941">
        <v>0</v>
      </c>
      <c r="K22" s="966"/>
      <c r="L22" s="959"/>
      <c r="M22" s="991"/>
      <c r="N22" s="991"/>
      <c r="O22" s="991"/>
      <c r="P22" s="991"/>
      <c r="Q22" s="57"/>
      <c r="R22" s="57"/>
      <c r="S22" s="57"/>
    </row>
    <row r="23" spans="1:19" ht="23.25" customHeight="1">
      <c r="A23" s="945" t="s">
        <v>625</v>
      </c>
      <c r="B23" s="946">
        <f>'2_l_sz_ melléklet'!F159</f>
        <v>0</v>
      </c>
      <c r="C23" s="946">
        <f>'2_l_sz_ melléklet'!G159</f>
        <v>0</v>
      </c>
      <c r="D23" s="946">
        <f>'2_l_sz_ melléklet'!H159</f>
        <v>0</v>
      </c>
      <c r="E23" s="947">
        <v>0</v>
      </c>
      <c r="F23" s="948">
        <f>SUM(F21:F22)</f>
        <v>0</v>
      </c>
      <c r="G23" s="949">
        <f>SUM(G21:G22)</f>
        <v>0</v>
      </c>
      <c r="H23" s="992">
        <f>SUM(H21:H22)</f>
        <v>0</v>
      </c>
      <c r="I23" s="947">
        <v>0</v>
      </c>
      <c r="K23" s="966"/>
      <c r="L23" s="959"/>
      <c r="M23" s="991"/>
      <c r="N23" s="991"/>
      <c r="O23" s="991"/>
      <c r="P23" s="991"/>
      <c r="Q23" s="57"/>
      <c r="R23" s="57"/>
      <c r="S23" s="57"/>
    </row>
    <row r="24" spans="1:19" ht="7.5" customHeight="1">
      <c r="A24" s="981"/>
      <c r="B24" s="953"/>
      <c r="C24" s="946"/>
      <c r="D24" s="953"/>
      <c r="E24" s="955"/>
      <c r="F24" s="993"/>
      <c r="G24" s="994"/>
      <c r="H24" s="982"/>
      <c r="I24" s="955"/>
      <c r="K24" s="966"/>
      <c r="L24" s="959"/>
      <c r="M24" s="991"/>
      <c r="N24" s="991"/>
      <c r="O24" s="991"/>
      <c r="P24" s="991"/>
      <c r="Q24" s="57"/>
      <c r="R24" s="57"/>
      <c r="S24" s="57"/>
    </row>
    <row r="25" spans="1:19" ht="16.5" customHeight="1">
      <c r="A25" s="984" t="s">
        <v>626</v>
      </c>
      <c r="B25" s="925">
        <f>'2_l_sz_ melléklet'!F161</f>
        <v>0</v>
      </c>
      <c r="C25" s="995">
        <f>'2_l_sz_ melléklet'!G161</f>
        <v>0</v>
      </c>
      <c r="D25" s="927">
        <f>'2_l_sz_ melléklet'!H161</f>
        <v>0</v>
      </c>
      <c r="E25" s="928">
        <v>0</v>
      </c>
      <c r="F25" s="996">
        <v>0</v>
      </c>
      <c r="G25" s="997">
        <v>0</v>
      </c>
      <c r="H25" s="509">
        <v>0</v>
      </c>
      <c r="I25" s="928">
        <v>0</v>
      </c>
      <c r="K25" s="978"/>
      <c r="L25" s="979"/>
      <c r="M25" s="980"/>
      <c r="N25" s="980"/>
      <c r="O25" s="980"/>
      <c r="P25" s="980"/>
      <c r="Q25" s="470"/>
      <c r="R25" s="470"/>
      <c r="S25" s="470"/>
    </row>
    <row r="26" spans="1:19" ht="18" customHeight="1">
      <c r="A26" s="935" t="s">
        <v>627</v>
      </c>
      <c r="B26" s="940">
        <f>'2_l_sz_ melléklet'!F162</f>
        <v>0</v>
      </c>
      <c r="C26" s="998">
        <f>'2_l_sz_ melléklet'!G162</f>
        <v>0</v>
      </c>
      <c r="D26" s="959">
        <f>'2_l_sz_ melléklet'!H162</f>
        <v>0</v>
      </c>
      <c r="E26" s="941">
        <v>0</v>
      </c>
      <c r="F26" s="942">
        <v>0</v>
      </c>
      <c r="G26" s="989">
        <v>0</v>
      </c>
      <c r="H26" s="990">
        <v>0</v>
      </c>
      <c r="I26" s="941">
        <v>0</v>
      </c>
      <c r="K26" s="983"/>
      <c r="L26" s="959"/>
      <c r="M26" s="964"/>
      <c r="N26" s="964"/>
      <c r="O26" s="964"/>
      <c r="P26" s="964"/>
      <c r="Q26" s="57"/>
      <c r="R26" s="57"/>
      <c r="S26" s="57"/>
    </row>
    <row r="27" spans="1:19" s="142" customFormat="1" ht="36" customHeight="1">
      <c r="A27" s="945" t="s">
        <v>628</v>
      </c>
      <c r="B27" s="946">
        <f>'2_l_sz_ melléklet'!F163</f>
        <v>0</v>
      </c>
      <c r="C27" s="946">
        <f>'2_l_sz_ melléklet'!G163</f>
        <v>0</v>
      </c>
      <c r="D27" s="999">
        <f>'2_l_sz_ melléklet'!H163</f>
        <v>0</v>
      </c>
      <c r="E27" s="947">
        <v>0</v>
      </c>
      <c r="F27" s="948">
        <f>SUM(F25:F26)</f>
        <v>0</v>
      </c>
      <c r="G27" s="949">
        <f>SUM(G25:G26)</f>
        <v>0</v>
      </c>
      <c r="H27" s="992">
        <f>SUM(H25:H26)</f>
        <v>0</v>
      </c>
      <c r="I27" s="947">
        <v>0</v>
      </c>
      <c r="K27" s="966"/>
      <c r="L27" s="959"/>
      <c r="M27" s="964"/>
      <c r="N27" s="964"/>
      <c r="O27" s="964"/>
      <c r="P27" s="964"/>
      <c r="Q27" s="57"/>
      <c r="R27" s="57"/>
      <c r="S27" s="57"/>
    </row>
    <row r="28" spans="1:19" ht="6.75" customHeight="1">
      <c r="A28" s="945"/>
      <c r="B28" s="953"/>
      <c r="C28" s="1000"/>
      <c r="D28" s="927"/>
      <c r="E28" s="955"/>
      <c r="F28" s="948"/>
      <c r="G28" s="949"/>
      <c r="H28" s="982"/>
      <c r="I28" s="955"/>
      <c r="K28" s="966"/>
      <c r="L28" s="959"/>
      <c r="M28" s="967"/>
      <c r="N28" s="964"/>
      <c r="O28" s="967"/>
      <c r="P28" s="967"/>
      <c r="Q28" s="57"/>
      <c r="R28" s="57"/>
      <c r="S28" s="57"/>
    </row>
    <row r="29" spans="1:19" ht="21.75" customHeight="1">
      <c r="A29" s="984" t="s">
        <v>629</v>
      </c>
      <c r="B29" s="925">
        <f>'2_l_sz_ melléklet'!F165</f>
        <v>0</v>
      </c>
      <c r="C29" s="995">
        <f>'2_l_sz_ melléklet'!G165</f>
        <v>21206</v>
      </c>
      <c r="D29" s="927">
        <f>'2_l_sz_ melléklet'!H165</f>
        <v>21206</v>
      </c>
      <c r="E29" s="928">
        <v>0</v>
      </c>
      <c r="F29" s="996">
        <f>F30+F31</f>
        <v>0</v>
      </c>
      <c r="G29" s="997">
        <f>G30+G31</f>
        <v>16192</v>
      </c>
      <c r="H29" s="997">
        <f>H30+H31</f>
        <v>16192</v>
      </c>
      <c r="I29" s="928">
        <f>H29/G29</f>
        <v>1</v>
      </c>
      <c r="K29" s="978"/>
      <c r="L29" s="959"/>
      <c r="M29" s="980"/>
      <c r="N29" s="980"/>
      <c r="O29" s="980"/>
      <c r="P29" s="980"/>
      <c r="Q29" s="57"/>
      <c r="R29" s="57"/>
      <c r="S29" s="57"/>
    </row>
    <row r="30" spans="1:19" ht="12.75" customHeight="1">
      <c r="A30" s="935" t="s">
        <v>630</v>
      </c>
      <c r="B30" s="925">
        <f>'2_l_sz_ melléklet'!F166</f>
        <v>0</v>
      </c>
      <c r="C30" s="1001">
        <f>'2_l_sz_ melléklet'!G166</f>
        <v>20418</v>
      </c>
      <c r="D30" s="927">
        <f>'2_l_sz_ melléklet'!H166</f>
        <v>20418</v>
      </c>
      <c r="E30" s="928">
        <v>0</v>
      </c>
      <c r="F30" s="936">
        <v>0</v>
      </c>
      <c r="G30" s="937">
        <v>15048</v>
      </c>
      <c r="H30" s="1002">
        <v>15048</v>
      </c>
      <c r="I30" s="928">
        <f>H30/G30</f>
        <v>1</v>
      </c>
      <c r="K30" s="983"/>
      <c r="L30" s="959"/>
      <c r="M30" s="1003"/>
      <c r="N30" s="964"/>
      <c r="O30" s="1003"/>
      <c r="P30" s="1003"/>
      <c r="Q30" s="57"/>
      <c r="R30" s="57"/>
      <c r="S30" s="57"/>
    </row>
    <row r="31" spans="1:19" ht="11.25" customHeight="1">
      <c r="A31" s="935" t="s">
        <v>631</v>
      </c>
      <c r="B31" s="925">
        <f>'2_l_sz_ melléklet'!F167</f>
        <v>0</v>
      </c>
      <c r="C31" s="1001">
        <f>'2_l_sz_ melléklet'!G167</f>
        <v>788</v>
      </c>
      <c r="D31" s="927">
        <f>'2_l_sz_ melléklet'!H167</f>
        <v>788</v>
      </c>
      <c r="E31" s="928">
        <v>0</v>
      </c>
      <c r="F31" s="936">
        <v>0</v>
      </c>
      <c r="G31" s="937">
        <v>1144</v>
      </c>
      <c r="H31" s="1004">
        <v>1144</v>
      </c>
      <c r="I31" s="928">
        <v>0</v>
      </c>
      <c r="K31" s="966"/>
      <c r="L31" s="959"/>
      <c r="M31" s="967"/>
      <c r="N31" s="967"/>
      <c r="O31" s="967"/>
      <c r="P31" s="967"/>
      <c r="Q31" s="57"/>
      <c r="R31" s="57"/>
      <c r="S31" s="57"/>
    </row>
    <row r="32" spans="1:19" ht="12" customHeight="1">
      <c r="A32" s="1005"/>
      <c r="B32" s="940"/>
      <c r="C32" s="1000"/>
      <c r="D32" s="959"/>
      <c r="E32" s="941"/>
      <c r="F32" s="942"/>
      <c r="G32" s="989"/>
      <c r="H32" s="990"/>
      <c r="I32" s="941"/>
      <c r="K32" s="966"/>
      <c r="L32" s="959"/>
      <c r="M32" s="967"/>
      <c r="N32" s="967"/>
      <c r="O32" s="967"/>
      <c r="P32" s="967"/>
      <c r="Q32" s="57"/>
      <c r="R32" s="57"/>
      <c r="S32" s="57"/>
    </row>
    <row r="33" spans="1:19" ht="24" customHeight="1">
      <c r="A33" s="1006" t="s">
        <v>632</v>
      </c>
      <c r="B33" s="946">
        <f>'2_l_sz_ melléklet'!F169</f>
        <v>0</v>
      </c>
      <c r="C33" s="946">
        <f>'2_l_sz_ melléklet'!G169</f>
        <v>21206</v>
      </c>
      <c r="D33" s="946">
        <f>'2_l_sz_ melléklet'!H169</f>
        <v>21206</v>
      </c>
      <c r="E33" s="947">
        <v>0</v>
      </c>
      <c r="F33" s="948">
        <f>F29</f>
        <v>0</v>
      </c>
      <c r="G33" s="949">
        <f>G29</f>
        <v>16192</v>
      </c>
      <c r="H33" s="992">
        <f>H29</f>
        <v>16192</v>
      </c>
      <c r="I33" s="947">
        <v>0</v>
      </c>
      <c r="K33" s="978"/>
      <c r="L33" s="979"/>
      <c r="M33" s="980"/>
      <c r="N33" s="980"/>
      <c r="O33" s="980"/>
      <c r="P33" s="980"/>
      <c r="Q33" s="470"/>
      <c r="R33" s="470"/>
      <c r="S33" s="470"/>
    </row>
    <row r="34" spans="1:19" ht="9.75" customHeight="1">
      <c r="A34" s="1007"/>
      <c r="B34" s="940"/>
      <c r="C34" s="946"/>
      <c r="D34" s="959"/>
      <c r="E34" s="941"/>
      <c r="F34" s="1008"/>
      <c r="G34" s="1009"/>
      <c r="H34" s="1010"/>
      <c r="I34" s="941"/>
      <c r="K34" s="978"/>
      <c r="L34" s="959"/>
      <c r="M34" s="980"/>
      <c r="N34" s="980"/>
      <c r="O34" s="980"/>
      <c r="P34" s="980"/>
      <c r="Q34" s="57"/>
      <c r="R34" s="57"/>
      <c r="S34" s="57"/>
    </row>
    <row r="35" spans="1:19" ht="24" customHeight="1">
      <c r="A35" s="945" t="s">
        <v>633</v>
      </c>
      <c r="B35" s="946">
        <f>'2_l_sz_ melléklet'!F171</f>
        <v>72551</v>
      </c>
      <c r="C35" s="946">
        <f>'2_l_sz_ melléklet'!G171</f>
        <v>134559</v>
      </c>
      <c r="D35" s="946">
        <f>'2_l_sz_ melléklet'!H171</f>
        <v>133045</v>
      </c>
      <c r="E35" s="947">
        <f>D35/C35</f>
        <v>0.9887484300567038</v>
      </c>
      <c r="F35" s="948">
        <f>F33+F27+F23+F19+F12</f>
        <v>357052</v>
      </c>
      <c r="G35" s="949">
        <f>G33+G27+G23+G19+G12</f>
        <v>372202</v>
      </c>
      <c r="H35" s="992">
        <f>H33+H27+H23+H19+H12</f>
        <v>378179</v>
      </c>
      <c r="I35" s="947">
        <f>H35/G35</f>
        <v>1.0160584843713898</v>
      </c>
      <c r="K35" s="966"/>
      <c r="L35" s="959"/>
      <c r="M35" s="967"/>
      <c r="N35" s="967"/>
      <c r="O35" s="967"/>
      <c r="P35" s="967"/>
      <c r="Q35" s="57"/>
      <c r="R35" s="57"/>
      <c r="S35" s="57"/>
    </row>
    <row r="36" spans="1:19" ht="7.5" customHeight="1">
      <c r="A36" s="1006"/>
      <c r="B36" s="940"/>
      <c r="C36" s="946"/>
      <c r="D36" s="959"/>
      <c r="E36" s="941"/>
      <c r="F36" s="1011"/>
      <c r="G36" s="1012"/>
      <c r="H36" s="1010"/>
      <c r="I36" s="941"/>
      <c r="K36" s="966"/>
      <c r="L36" s="959"/>
      <c r="M36" s="967"/>
      <c r="N36" s="967"/>
      <c r="O36" s="967"/>
      <c r="P36" s="967"/>
      <c r="Q36" s="57"/>
      <c r="R36" s="57"/>
      <c r="S36" s="57"/>
    </row>
    <row r="37" spans="1:19" ht="18.75" customHeight="1">
      <c r="A37" s="1013" t="s">
        <v>328</v>
      </c>
      <c r="B37" s="946">
        <f>'2_l_sz_ melléklet'!F173</f>
        <v>0</v>
      </c>
      <c r="C37" s="946">
        <f>'2_l_sz_ melléklet'!G173</f>
        <v>0</v>
      </c>
      <c r="D37" s="946">
        <f>'2_l_sz_ melléklet'!H173</f>
        <v>0</v>
      </c>
      <c r="E37" s="947">
        <v>0</v>
      </c>
      <c r="F37" s="1014">
        <f>F38+F39</f>
        <v>0</v>
      </c>
      <c r="G37" s="946">
        <f>G38+G39</f>
        <v>0</v>
      </c>
      <c r="H37" s="1015">
        <f>H38+H39</f>
        <v>0</v>
      </c>
      <c r="I37" s="947">
        <v>0</v>
      </c>
      <c r="K37" s="966"/>
      <c r="L37" s="959"/>
      <c r="M37" s="967"/>
      <c r="N37" s="967"/>
      <c r="O37" s="967"/>
      <c r="P37" s="967"/>
      <c r="Q37" s="57"/>
      <c r="R37" s="57"/>
      <c r="S37" s="57"/>
    </row>
    <row r="38" spans="1:19" ht="15.75" customHeight="1">
      <c r="A38" s="1016" t="s">
        <v>634</v>
      </c>
      <c r="B38" s="925">
        <f>'2_l_sz_ melléklet'!F174</f>
        <v>0</v>
      </c>
      <c r="C38" s="1017">
        <f>'2_l_sz_ melléklet'!G174</f>
        <v>0</v>
      </c>
      <c r="D38" s="927">
        <f>'2_l_sz_ melléklet'!H174</f>
        <v>0</v>
      </c>
      <c r="E38" s="928">
        <v>0</v>
      </c>
      <c r="F38" s="996">
        <v>0</v>
      </c>
      <c r="G38" s="997">
        <v>0</v>
      </c>
      <c r="H38" s="509">
        <v>0</v>
      </c>
      <c r="I38" s="928">
        <v>0</v>
      </c>
      <c r="K38" s="966"/>
      <c r="L38" s="959"/>
      <c r="M38" s="967"/>
      <c r="N38" s="967"/>
      <c r="O38" s="967"/>
      <c r="P38" s="967"/>
      <c r="Q38" s="57"/>
      <c r="R38" s="57"/>
      <c r="S38" s="57"/>
    </row>
    <row r="39" spans="1:19" ht="17.25" customHeight="1">
      <c r="A39" s="935" t="s">
        <v>635</v>
      </c>
      <c r="B39" s="925">
        <f>'2_l_sz_ melléklet'!F175</f>
        <v>0</v>
      </c>
      <c r="C39" s="1018">
        <f>'2_l_sz_ melléklet'!G175</f>
        <v>0</v>
      </c>
      <c r="D39" s="927">
        <f>'2_l_sz_ melléklet'!H175</f>
        <v>0</v>
      </c>
      <c r="E39" s="928">
        <v>0</v>
      </c>
      <c r="F39" s="936">
        <v>0</v>
      </c>
      <c r="G39" s="937">
        <v>0</v>
      </c>
      <c r="H39" s="510">
        <v>0</v>
      </c>
      <c r="I39" s="928">
        <v>0</v>
      </c>
      <c r="K39" s="978"/>
      <c r="L39" s="979"/>
      <c r="M39" s="980"/>
      <c r="N39" s="980"/>
      <c r="O39" s="980"/>
      <c r="P39" s="980"/>
      <c r="Q39" s="57"/>
      <c r="R39" s="57"/>
      <c r="S39" s="57"/>
    </row>
    <row r="40" spans="1:19" ht="11.25" customHeight="1">
      <c r="A40" s="1007"/>
      <c r="B40" s="940"/>
      <c r="C40" s="1000">
        <f>'2_l_sz_ melléklet'!G176</f>
        <v>0</v>
      </c>
      <c r="D40" s="959">
        <f>'2_l_sz_ melléklet'!H176</f>
        <v>0</v>
      </c>
      <c r="E40" s="941"/>
      <c r="F40" s="1019"/>
      <c r="G40" s="1020"/>
      <c r="H40" s="990"/>
      <c r="I40" s="941"/>
      <c r="K40" s="983"/>
      <c r="L40" s="959"/>
      <c r="M40" s="1003"/>
      <c r="N40" s="1003"/>
      <c r="O40" s="1003"/>
      <c r="P40" s="1003"/>
      <c r="Q40" s="57"/>
      <c r="R40" s="57"/>
      <c r="S40" s="57"/>
    </row>
    <row r="41" spans="1:19" s="142" customFormat="1" ht="17.25" customHeight="1">
      <c r="A41" s="945" t="s">
        <v>636</v>
      </c>
      <c r="B41" s="946">
        <f>'2_l_sz_ melléklet'!F177</f>
        <v>986058</v>
      </c>
      <c r="C41" s="946">
        <f>'2_l_sz_ melléklet'!G177</f>
        <v>1053785</v>
      </c>
      <c r="D41" s="946">
        <f>'2_l_sz_ melléklet'!H177</f>
        <v>1040388</v>
      </c>
      <c r="E41" s="947">
        <f>D41/C41</f>
        <v>0.9872867805102559</v>
      </c>
      <c r="F41" s="948">
        <v>8698</v>
      </c>
      <c r="G41" s="949">
        <v>2015</v>
      </c>
      <c r="H41" s="489">
        <v>0</v>
      </c>
      <c r="I41" s="947">
        <f>H41/G41</f>
        <v>0</v>
      </c>
      <c r="K41" s="978"/>
      <c r="L41" s="979"/>
      <c r="M41" s="980"/>
      <c r="N41" s="980"/>
      <c r="O41" s="980"/>
      <c r="P41" s="980"/>
      <c r="Q41" s="57"/>
      <c r="R41" s="57"/>
      <c r="S41" s="57"/>
    </row>
    <row r="42" spans="1:19" ht="9.75" customHeight="1">
      <c r="A42" s="1007"/>
      <c r="B42" s="940"/>
      <c r="C42" s="946"/>
      <c r="D42" s="959"/>
      <c r="E42" s="941"/>
      <c r="F42" s="1008"/>
      <c r="G42" s="1009"/>
      <c r="H42" s="1010"/>
      <c r="I42" s="941"/>
      <c r="K42" s="978"/>
      <c r="L42" s="959"/>
      <c r="M42" s="980"/>
      <c r="N42" s="980"/>
      <c r="O42" s="980"/>
      <c r="P42" s="980"/>
      <c r="Q42" s="57"/>
      <c r="R42" s="57"/>
      <c r="S42" s="57"/>
    </row>
    <row r="43" spans="1:19" ht="25.5" customHeight="1">
      <c r="A43" s="945" t="s">
        <v>637</v>
      </c>
      <c r="B43" s="946">
        <f>'2_l_sz_ melléklet'!F179</f>
        <v>1058609</v>
      </c>
      <c r="C43" s="946">
        <f>'2_l_sz_ melléklet'!G179</f>
        <v>1188344</v>
      </c>
      <c r="D43" s="946">
        <f>'2_l_sz_ melléklet'!H179</f>
        <v>1173433</v>
      </c>
      <c r="E43" s="947">
        <f>D43/C43</f>
        <v>0.9874522865432905</v>
      </c>
      <c r="F43" s="948">
        <f>F41+F37+F35</f>
        <v>365750</v>
      </c>
      <c r="G43" s="949">
        <f>G41+G37+G35</f>
        <v>374217</v>
      </c>
      <c r="H43" s="992">
        <f>H41+H37+H35</f>
        <v>378179</v>
      </c>
      <c r="I43" s="947">
        <f>H43/G43</f>
        <v>1.010587439907861</v>
      </c>
      <c r="K43" s="1021"/>
      <c r="L43" s="979"/>
      <c r="M43" s="979"/>
      <c r="N43" s="979"/>
      <c r="O43" s="979"/>
      <c r="P43" s="979"/>
      <c r="Q43" s="57"/>
      <c r="R43" s="57"/>
      <c r="S43" s="57"/>
    </row>
    <row r="44" spans="1:19" ht="25.5" customHeight="1">
      <c r="A44" s="978"/>
      <c r="B44" s="979"/>
      <c r="C44" s="980"/>
      <c r="D44" s="980">
        <v>2</v>
      </c>
      <c r="E44" s="980"/>
      <c r="F44" s="980"/>
      <c r="G44" s="57"/>
      <c r="H44" s="57"/>
      <c r="I44" s="57"/>
      <c r="K44" s="1021"/>
      <c r="L44" s="979"/>
      <c r="M44" s="979"/>
      <c r="N44" s="979"/>
      <c r="O44" s="979"/>
      <c r="P44" s="979"/>
      <c r="Q44" s="57"/>
      <c r="R44" s="57"/>
      <c r="S44" s="57"/>
    </row>
    <row r="45" spans="4:19" ht="12.75">
      <c r="D45" s="918"/>
      <c r="E45" s="918"/>
      <c r="G45" s="465" t="s">
        <v>610</v>
      </c>
      <c r="H45" s="465"/>
      <c r="K45" s="966"/>
      <c r="L45" s="959"/>
      <c r="M45" s="967"/>
      <c r="N45" s="967"/>
      <c r="O45" s="967"/>
      <c r="P45" s="967"/>
      <c r="Q45" s="57"/>
      <c r="R45" s="57"/>
      <c r="S45" s="57"/>
    </row>
    <row r="46" spans="4:19" ht="12.75">
      <c r="D46" s="918"/>
      <c r="E46" s="918"/>
      <c r="G46" s="918"/>
      <c r="H46" s="918"/>
      <c r="K46" s="966"/>
      <c r="L46" s="959"/>
      <c r="M46" s="967"/>
      <c r="N46" s="967"/>
      <c r="O46" s="967"/>
      <c r="P46" s="967"/>
      <c r="Q46" s="57"/>
      <c r="R46" s="57"/>
      <c r="S46" s="57"/>
    </row>
    <row r="47" spans="1:19" ht="15">
      <c r="A47" s="46" t="s">
        <v>611</v>
      </c>
      <c r="B47" s="46"/>
      <c r="C47" s="46"/>
      <c r="D47" s="46"/>
      <c r="E47" s="46"/>
      <c r="F47" s="46"/>
      <c r="G47" s="46"/>
      <c r="H47" s="46"/>
      <c r="I47" s="46"/>
      <c r="K47" s="966"/>
      <c r="L47" s="959"/>
      <c r="M47" s="967"/>
      <c r="N47" s="967"/>
      <c r="O47" s="967"/>
      <c r="P47" s="967"/>
      <c r="Q47" s="57"/>
      <c r="R47" s="57"/>
      <c r="S47" s="57"/>
    </row>
    <row r="48" spans="1:19" ht="15">
      <c r="A48" s="46" t="s">
        <v>612</v>
      </c>
      <c r="B48" s="46"/>
      <c r="C48" s="46"/>
      <c r="D48" s="46"/>
      <c r="E48" s="46"/>
      <c r="F48" s="46"/>
      <c r="G48" s="46"/>
      <c r="H48" s="46"/>
      <c r="I48" s="46"/>
      <c r="K48" s="966"/>
      <c r="L48" s="959"/>
      <c r="M48" s="967"/>
      <c r="N48" s="967"/>
      <c r="O48" s="967"/>
      <c r="P48" s="967"/>
      <c r="Q48" s="57"/>
      <c r="R48" s="57"/>
      <c r="S48" s="57"/>
    </row>
    <row r="49" spans="4:19" ht="12.75">
      <c r="D49" s="918"/>
      <c r="H49" s="918" t="s">
        <v>40</v>
      </c>
      <c r="K49" s="966"/>
      <c r="L49" s="959"/>
      <c r="M49" s="967"/>
      <c r="N49" s="967"/>
      <c r="O49" s="967"/>
      <c r="P49" s="967"/>
      <c r="Q49" s="57"/>
      <c r="R49" s="57"/>
      <c r="S49" s="57"/>
    </row>
    <row r="50" spans="1:19" ht="12.75">
      <c r="A50" s="919" t="s">
        <v>487</v>
      </c>
      <c r="B50" s="1022" t="s">
        <v>113</v>
      </c>
      <c r="C50" s="1022"/>
      <c r="D50" s="1022"/>
      <c r="E50" s="1022"/>
      <c r="F50" s="1022" t="s">
        <v>638</v>
      </c>
      <c r="G50" s="1022"/>
      <c r="H50" s="1022"/>
      <c r="I50" s="1022"/>
      <c r="K50" s="966"/>
      <c r="L50" s="959"/>
      <c r="M50" s="967"/>
      <c r="N50" s="967"/>
      <c r="O50" s="967"/>
      <c r="P50" s="967"/>
      <c r="Q50" s="57"/>
      <c r="R50" s="57"/>
      <c r="S50" s="57"/>
    </row>
    <row r="51" spans="1:19" ht="17.25">
      <c r="A51" s="919"/>
      <c r="B51" s="922" t="s">
        <v>43</v>
      </c>
      <c r="C51" s="923" t="s">
        <v>44</v>
      </c>
      <c r="D51" s="922" t="s">
        <v>8</v>
      </c>
      <c r="E51" s="1023" t="s">
        <v>46</v>
      </c>
      <c r="F51" s="1024" t="s">
        <v>43</v>
      </c>
      <c r="G51" s="1025" t="s">
        <v>44</v>
      </c>
      <c r="H51" s="1025" t="s">
        <v>8</v>
      </c>
      <c r="I51" s="1026" t="s">
        <v>46</v>
      </c>
      <c r="K51" s="966"/>
      <c r="L51" s="959"/>
      <c r="M51" s="967"/>
      <c r="N51" s="967"/>
      <c r="O51" s="967"/>
      <c r="P51" s="967"/>
      <c r="Q51" s="57"/>
      <c r="R51" s="57"/>
      <c r="S51" s="57"/>
    </row>
    <row r="52" spans="1:19" ht="21.75">
      <c r="A52" s="924" t="s">
        <v>614</v>
      </c>
      <c r="B52" s="1027">
        <v>0</v>
      </c>
      <c r="C52" s="1027">
        <v>0</v>
      </c>
      <c r="D52" s="926">
        <v>0</v>
      </c>
      <c r="E52" s="928">
        <v>0</v>
      </c>
      <c r="F52" s="1028">
        <v>0</v>
      </c>
      <c r="G52" s="1028">
        <v>0</v>
      </c>
      <c r="H52" s="1029">
        <v>0</v>
      </c>
      <c r="I52" s="928">
        <v>0</v>
      </c>
      <c r="K52" s="966"/>
      <c r="L52" s="959"/>
      <c r="M52" s="967"/>
      <c r="N52" s="967"/>
      <c r="O52" s="967"/>
      <c r="P52" s="967"/>
      <c r="Q52" s="57"/>
      <c r="R52" s="57"/>
      <c r="S52" s="57"/>
    </row>
    <row r="53" spans="1:19" ht="12.75">
      <c r="A53" s="931" t="s">
        <v>342</v>
      </c>
      <c r="B53" s="933">
        <v>7000</v>
      </c>
      <c r="C53" s="933">
        <v>3500</v>
      </c>
      <c r="D53" s="933">
        <v>3918</v>
      </c>
      <c r="E53" s="928">
        <f>D53/C53</f>
        <v>1.1194285714285714</v>
      </c>
      <c r="F53" s="1030">
        <v>19850</v>
      </c>
      <c r="G53" s="1030">
        <v>19850</v>
      </c>
      <c r="H53" s="937">
        <v>22507</v>
      </c>
      <c r="I53" s="928">
        <f>H53/G53</f>
        <v>1.1338539042821159</v>
      </c>
      <c r="K53" s="966"/>
      <c r="L53" s="959"/>
      <c r="M53" s="967"/>
      <c r="N53" s="967"/>
      <c r="O53" s="967"/>
      <c r="P53" s="967"/>
      <c r="Q53" s="57"/>
      <c r="R53" s="57"/>
      <c r="S53" s="57"/>
    </row>
    <row r="54" spans="1:19" ht="21.75">
      <c r="A54" s="935" t="s">
        <v>615</v>
      </c>
      <c r="B54" s="937">
        <v>0</v>
      </c>
      <c r="C54" s="937">
        <v>0</v>
      </c>
      <c r="D54" s="937">
        <v>0</v>
      </c>
      <c r="E54" s="928">
        <v>0</v>
      </c>
      <c r="F54" s="1030">
        <v>3000</v>
      </c>
      <c r="G54" s="1030">
        <v>3000</v>
      </c>
      <c r="H54" s="937">
        <v>3006</v>
      </c>
      <c r="I54" s="928">
        <f>H54/G54</f>
        <v>1.002</v>
      </c>
      <c r="K54" s="966"/>
      <c r="L54" s="959"/>
      <c r="M54" s="967"/>
      <c r="N54" s="967"/>
      <c r="O54" s="967"/>
      <c r="P54" s="967"/>
      <c r="Q54" s="57"/>
      <c r="R54" s="57"/>
      <c r="S54" s="57"/>
    </row>
    <row r="55" spans="1:19" ht="12.75">
      <c r="A55" s="938" t="s">
        <v>344</v>
      </c>
      <c r="B55" s="1031">
        <v>2000</v>
      </c>
      <c r="C55" s="1031">
        <v>700</v>
      </c>
      <c r="D55" s="937">
        <v>881</v>
      </c>
      <c r="E55" s="928">
        <f>D55/C55</f>
        <v>1.2585714285714287</v>
      </c>
      <c r="F55" s="1030">
        <v>200</v>
      </c>
      <c r="G55" s="1030">
        <v>200</v>
      </c>
      <c r="H55" s="937">
        <v>351</v>
      </c>
      <c r="I55" s="928">
        <f>H55/G55</f>
        <v>1.755</v>
      </c>
      <c r="K55" s="966"/>
      <c r="L55" s="959"/>
      <c r="M55" s="967"/>
      <c r="N55" s="967"/>
      <c r="O55" s="967"/>
      <c r="P55" s="967"/>
      <c r="Q55" s="57"/>
      <c r="R55" s="57"/>
      <c r="S55" s="57"/>
    </row>
    <row r="56" spans="1:19" ht="21.75">
      <c r="A56" s="939" t="s">
        <v>616</v>
      </c>
      <c r="B56" s="937">
        <v>0</v>
      </c>
      <c r="C56" s="937">
        <v>0</v>
      </c>
      <c r="D56" s="989">
        <v>0</v>
      </c>
      <c r="E56" s="941">
        <v>0</v>
      </c>
      <c r="F56" s="1032">
        <f>'2_a_d_sz_ melléklet'!B39+'2_a_d_sz_ melléklet'!B40</f>
        <v>400</v>
      </c>
      <c r="G56" s="1032">
        <f>'2_a_d_sz_ melléklet'!C39+'2_a_d_sz_ melléklet'!C40</f>
        <v>1150</v>
      </c>
      <c r="H56" s="1032">
        <f>'2_a_d_sz_ melléklet'!D39+'2_a_d_sz_ melléklet'!D40</f>
        <v>1648</v>
      </c>
      <c r="I56" s="941">
        <f>H56/G56</f>
        <v>1.4330434782608696</v>
      </c>
      <c r="K56" s="966"/>
      <c r="L56" s="959"/>
      <c r="M56" s="967"/>
      <c r="N56" s="967"/>
      <c r="O56" s="967"/>
      <c r="P56" s="967"/>
      <c r="Q56" s="57"/>
      <c r="R56" s="57"/>
      <c r="S56" s="57"/>
    </row>
    <row r="57" spans="1:19" ht="21.75">
      <c r="A57" s="945" t="s">
        <v>617</v>
      </c>
      <c r="B57" s="949">
        <f>SUM(B52:B56)</f>
        <v>9000</v>
      </c>
      <c r="C57" s="949">
        <f>SUM(C52:C56)</f>
        <v>4200</v>
      </c>
      <c r="D57" s="949">
        <f>SUM(D52:D56)</f>
        <v>4799</v>
      </c>
      <c r="E57" s="947">
        <f>D57/C57</f>
        <v>1.1426190476190476</v>
      </c>
      <c r="F57" s="1033">
        <f>SUM(F52:F56)</f>
        <v>23450</v>
      </c>
      <c r="G57" s="1033">
        <f>SUM(G52:G56)</f>
        <v>24200</v>
      </c>
      <c r="H57" s="1033">
        <f>SUM(H52:H56)</f>
        <v>27512</v>
      </c>
      <c r="I57" s="947">
        <f>H57/G57</f>
        <v>1.1368595041322314</v>
      </c>
      <c r="K57" s="966"/>
      <c r="L57" s="959"/>
      <c r="M57" s="967"/>
      <c r="N57" s="967"/>
      <c r="O57" s="967"/>
      <c r="P57" s="967"/>
      <c r="Q57" s="57"/>
      <c r="R57" s="57"/>
      <c r="S57" s="57"/>
    </row>
    <row r="58" spans="1:19" ht="6.75" customHeight="1">
      <c r="A58" s="1034"/>
      <c r="B58" s="1035"/>
      <c r="C58" s="1035"/>
      <c r="D58" s="1035"/>
      <c r="E58" s="1036"/>
      <c r="F58" s="1035"/>
      <c r="G58" s="1035"/>
      <c r="H58" s="1037"/>
      <c r="I58" s="1036"/>
      <c r="K58" s="966"/>
      <c r="L58" s="959"/>
      <c r="M58" s="967"/>
      <c r="N58" s="967"/>
      <c r="O58" s="967"/>
      <c r="P58" s="967"/>
      <c r="Q58" s="57"/>
      <c r="R58" s="57"/>
      <c r="S58" s="57"/>
    </row>
    <row r="59" spans="1:19" ht="12.75">
      <c r="A59" s="1038" t="s">
        <v>618</v>
      </c>
      <c r="B59" s="1039">
        <v>0</v>
      </c>
      <c r="C59" s="1039">
        <f>'2_f_h_sz_ melléklet'!C72</f>
        <v>382</v>
      </c>
      <c r="D59" s="1039">
        <f>'2_f_h_sz_ melléklet'!D72</f>
        <v>273</v>
      </c>
      <c r="E59" s="973">
        <f>D59/C59</f>
        <v>0.7146596858638743</v>
      </c>
      <c r="F59" s="933">
        <v>0</v>
      </c>
      <c r="G59" s="933">
        <f>'2_f_h_sz_ melléklet'!C73+'2_f_h_sz_ melléklet'!C74</f>
        <v>312</v>
      </c>
      <c r="H59" s="933">
        <f>'2_f_h_sz_ melléklet'!D73+'2_f_h_sz_ melléklet'!D74</f>
        <v>312</v>
      </c>
      <c r="I59" s="973">
        <f>H59/G59</f>
        <v>1</v>
      </c>
      <c r="K59" s="966"/>
      <c r="L59" s="959"/>
      <c r="M59" s="967"/>
      <c r="N59" s="967"/>
      <c r="O59" s="967"/>
      <c r="P59" s="967"/>
      <c r="Q59" s="57"/>
      <c r="R59" s="57"/>
      <c r="S59" s="57"/>
    </row>
    <row r="60" spans="1:19" ht="12.75">
      <c r="A60" s="1040" t="s">
        <v>619</v>
      </c>
      <c r="B60" s="968">
        <v>0</v>
      </c>
      <c r="C60" s="968"/>
      <c r="D60" s="968"/>
      <c r="E60" s="928">
        <v>0</v>
      </c>
      <c r="F60" s="933">
        <v>0</v>
      </c>
      <c r="G60" s="933">
        <v>0</v>
      </c>
      <c r="H60" s="1041">
        <v>0</v>
      </c>
      <c r="I60" s="928">
        <v>0</v>
      </c>
      <c r="K60" s="966"/>
      <c r="L60" s="959"/>
      <c r="M60" s="967"/>
      <c r="N60" s="967"/>
      <c r="O60" s="967"/>
      <c r="P60" s="967"/>
      <c r="Q60" s="57"/>
      <c r="R60" s="57"/>
      <c r="S60" s="57"/>
    </row>
    <row r="61" spans="1:19" ht="12.75">
      <c r="A61" s="1040" t="s">
        <v>620</v>
      </c>
      <c r="B61" s="968">
        <v>0</v>
      </c>
      <c r="C61" s="968"/>
      <c r="D61" s="968"/>
      <c r="E61" s="928">
        <v>0</v>
      </c>
      <c r="F61" s="933">
        <f>'2_f_h_sz_ melléklet'!B80</f>
        <v>0</v>
      </c>
      <c r="G61" s="933">
        <f>'2_f_h_sz_ melléklet'!C80</f>
        <v>11929</v>
      </c>
      <c r="H61" s="933">
        <f>'2_f_h_sz_ melléklet'!D80</f>
        <v>11929</v>
      </c>
      <c r="I61" s="928">
        <f>H61/G61</f>
        <v>1</v>
      </c>
      <c r="K61" s="966"/>
      <c r="L61" s="959"/>
      <c r="M61" s="967"/>
      <c r="N61" s="967"/>
      <c r="O61" s="967"/>
      <c r="P61" s="967"/>
      <c r="Q61" s="57"/>
      <c r="R61" s="57"/>
      <c r="S61" s="57"/>
    </row>
    <row r="62" spans="1:19" ht="12.75">
      <c r="A62" s="1040" t="s">
        <v>619</v>
      </c>
      <c r="B62" s="968">
        <v>0</v>
      </c>
      <c r="C62" s="968"/>
      <c r="D62" s="968"/>
      <c r="E62" s="928">
        <v>0</v>
      </c>
      <c r="F62" s="933">
        <v>0</v>
      </c>
      <c r="G62" s="933">
        <v>0</v>
      </c>
      <c r="H62" s="1041">
        <v>0</v>
      </c>
      <c r="I62" s="973">
        <v>0</v>
      </c>
      <c r="K62" s="966"/>
      <c r="L62" s="959"/>
      <c r="M62" s="967"/>
      <c r="N62" s="967"/>
      <c r="O62" s="967"/>
      <c r="P62" s="967"/>
      <c r="Q62" s="57"/>
      <c r="R62" s="57"/>
      <c r="S62" s="57"/>
    </row>
    <row r="63" spans="1:19" ht="15" customHeight="1">
      <c r="A63" s="1042" t="s">
        <v>639</v>
      </c>
      <c r="B63" s="1043">
        <v>0</v>
      </c>
      <c r="C63" s="1043">
        <v>0</v>
      </c>
      <c r="D63" s="976">
        <v>476</v>
      </c>
      <c r="E63" s="973">
        <v>0</v>
      </c>
      <c r="F63" s="1044">
        <v>0</v>
      </c>
      <c r="G63" s="1044">
        <v>0</v>
      </c>
      <c r="H63" s="1045">
        <v>7102</v>
      </c>
      <c r="I63" s="973">
        <v>0</v>
      </c>
      <c r="K63" s="966"/>
      <c r="L63" s="959"/>
      <c r="M63" s="967"/>
      <c r="N63" s="967"/>
      <c r="O63" s="967"/>
      <c r="P63" s="967"/>
      <c r="Q63" s="57"/>
      <c r="R63" s="57"/>
      <c r="S63" s="57"/>
    </row>
    <row r="64" spans="1:19" ht="19.5" customHeight="1">
      <c r="A64" s="945" t="s">
        <v>622</v>
      </c>
      <c r="B64" s="949">
        <f>B59+B61+B63</f>
        <v>0</v>
      </c>
      <c r="C64" s="949">
        <f>C59+C61+C63</f>
        <v>382</v>
      </c>
      <c r="D64" s="949">
        <f>D59+D61+D63</f>
        <v>749</v>
      </c>
      <c r="E64" s="947">
        <v>0</v>
      </c>
      <c r="F64" s="1033">
        <f>F59+F61+F63</f>
        <v>0</v>
      </c>
      <c r="G64" s="1033">
        <f>G59+G61+G63</f>
        <v>12241</v>
      </c>
      <c r="H64" s="1033">
        <f>H59+H61+H63</f>
        <v>19343</v>
      </c>
      <c r="I64" s="947">
        <v>0</v>
      </c>
      <c r="K64" s="966"/>
      <c r="L64" s="959"/>
      <c r="M64" s="967"/>
      <c r="N64" s="967"/>
      <c r="O64" s="967"/>
      <c r="P64" s="967"/>
      <c r="Q64" s="57"/>
      <c r="R64" s="57"/>
      <c r="S64" s="57"/>
    </row>
    <row r="65" spans="1:19" ht="8.25" customHeight="1">
      <c r="A65" s="952"/>
      <c r="B65" s="986"/>
      <c r="C65" s="986"/>
      <c r="D65" s="986"/>
      <c r="E65" s="1036"/>
      <c r="F65" s="1046"/>
      <c r="G65" s="1046"/>
      <c r="H65" s="64"/>
      <c r="I65" s="1036"/>
      <c r="K65" s="966"/>
      <c r="L65" s="959"/>
      <c r="M65" s="967"/>
      <c r="N65" s="967"/>
      <c r="O65" s="967"/>
      <c r="P65" s="967"/>
      <c r="Q65" s="57"/>
      <c r="R65" s="57"/>
      <c r="S65" s="57"/>
    </row>
    <row r="66" spans="1:19" ht="21.75">
      <c r="A66" s="935" t="s">
        <v>623</v>
      </c>
      <c r="B66" s="933">
        <v>0</v>
      </c>
      <c r="C66" s="933"/>
      <c r="D66" s="933"/>
      <c r="E66" s="973">
        <v>0</v>
      </c>
      <c r="F66" s="1047">
        <v>0</v>
      </c>
      <c r="G66" s="1047"/>
      <c r="H66" s="139"/>
      <c r="I66" s="973">
        <v>0</v>
      </c>
      <c r="K66" s="966"/>
      <c r="L66" s="959"/>
      <c r="M66" s="967"/>
      <c r="N66" s="967"/>
      <c r="O66" s="967"/>
      <c r="P66" s="967"/>
      <c r="Q66" s="57"/>
      <c r="R66" s="57"/>
      <c r="S66" s="57"/>
    </row>
    <row r="67" spans="1:19" ht="21.75">
      <c r="A67" s="935" t="s">
        <v>624</v>
      </c>
      <c r="B67" s="986">
        <f>'2_i_j_sz_ mell_'!B57</f>
        <v>18000</v>
      </c>
      <c r="C67" s="986">
        <f>'2_i_j_sz_ mell_'!C57</f>
        <v>20318</v>
      </c>
      <c r="D67" s="986">
        <f>'2_i_j_sz_ mell_'!D57</f>
        <v>13688</v>
      </c>
      <c r="E67" s="941">
        <f>D67/C67</f>
        <v>0.6736883551530662</v>
      </c>
      <c r="F67" s="1044">
        <f>'2_i_j_sz_ mell_'!B58</f>
        <v>18000</v>
      </c>
      <c r="G67" s="1044">
        <f>'2_i_j_sz_ mell_'!C58</f>
        <v>23985</v>
      </c>
      <c r="H67" s="1044">
        <f>'2_i_j_sz_ mell_'!D58</f>
        <v>23985</v>
      </c>
      <c r="I67" s="941">
        <f>H67/G67</f>
        <v>1</v>
      </c>
      <c r="K67" s="966"/>
      <c r="L67" s="959"/>
      <c r="M67" s="967"/>
      <c r="N67" s="967"/>
      <c r="O67" s="967"/>
      <c r="P67" s="967"/>
      <c r="Q67" s="57"/>
      <c r="R67" s="57"/>
      <c r="S67" s="57"/>
    </row>
    <row r="68" spans="1:19" ht="21.75">
      <c r="A68" s="945" t="s">
        <v>625</v>
      </c>
      <c r="B68" s="949">
        <f>SUM(B66:B67)</f>
        <v>18000</v>
      </c>
      <c r="C68" s="949">
        <f>SUM(C66:C67)</f>
        <v>20318</v>
      </c>
      <c r="D68" s="949">
        <f>SUM(D66:D67)</f>
        <v>13688</v>
      </c>
      <c r="E68" s="947">
        <f>D68/C68</f>
        <v>0.6736883551530662</v>
      </c>
      <c r="F68" s="949">
        <f>SUM(F66:F67)</f>
        <v>18000</v>
      </c>
      <c r="G68" s="949">
        <f>SUM(G66:G67)</f>
        <v>23985</v>
      </c>
      <c r="H68" s="949">
        <f>SUM(H66:H67)</f>
        <v>23985</v>
      </c>
      <c r="I68" s="947">
        <f>H68/G68</f>
        <v>1</v>
      </c>
      <c r="K68" s="966"/>
      <c r="L68" s="959"/>
      <c r="M68" s="967"/>
      <c r="N68" s="967"/>
      <c r="O68" s="967"/>
      <c r="P68" s="967"/>
      <c r="Q68" s="57"/>
      <c r="R68" s="57"/>
      <c r="S68" s="57"/>
    </row>
    <row r="69" spans="1:19" ht="9.75" customHeight="1">
      <c r="A69" s="952"/>
      <c r="B69" s="986"/>
      <c r="C69" s="986"/>
      <c r="D69" s="986"/>
      <c r="E69" s="1036"/>
      <c r="F69" s="1046"/>
      <c r="G69" s="1046"/>
      <c r="H69" s="64"/>
      <c r="I69" s="1036"/>
      <c r="K69" s="966"/>
      <c r="L69" s="959"/>
      <c r="M69" s="967"/>
      <c r="N69" s="967"/>
      <c r="O69" s="967"/>
      <c r="P69" s="967"/>
      <c r="Q69" s="57"/>
      <c r="R69" s="57"/>
      <c r="S69" s="57"/>
    </row>
    <row r="70" spans="1:19" ht="12.75">
      <c r="A70" s="935" t="s">
        <v>626</v>
      </c>
      <c r="B70" s="937">
        <v>0</v>
      </c>
      <c r="C70" s="937">
        <v>0</v>
      </c>
      <c r="D70" s="937">
        <v>0</v>
      </c>
      <c r="E70" s="973">
        <v>0</v>
      </c>
      <c r="F70" s="1030">
        <v>0</v>
      </c>
      <c r="G70" s="1030">
        <v>0</v>
      </c>
      <c r="H70" s="139"/>
      <c r="I70" s="973">
        <v>0</v>
      </c>
      <c r="K70" s="966"/>
      <c r="L70" s="959"/>
      <c r="M70" s="967"/>
      <c r="N70" s="967"/>
      <c r="O70" s="967"/>
      <c r="P70" s="967"/>
      <c r="Q70" s="57"/>
      <c r="R70" s="57"/>
      <c r="S70" s="57"/>
    </row>
    <row r="71" spans="1:19" ht="11.25" customHeight="1">
      <c r="A71" s="935" t="s">
        <v>627</v>
      </c>
      <c r="B71" s="937">
        <v>0</v>
      </c>
      <c r="C71" s="937">
        <v>0</v>
      </c>
      <c r="D71" s="989">
        <v>0</v>
      </c>
      <c r="E71" s="941">
        <v>0</v>
      </c>
      <c r="F71" s="1032">
        <v>0</v>
      </c>
      <c r="G71" s="1032">
        <v>0</v>
      </c>
      <c r="H71" s="225"/>
      <c r="I71" s="941">
        <v>0</v>
      </c>
      <c r="K71" s="966"/>
      <c r="L71" s="959"/>
      <c r="M71" s="967"/>
      <c r="N71" s="967"/>
      <c r="O71" s="967"/>
      <c r="P71" s="967"/>
      <c r="Q71" s="57"/>
      <c r="R71" s="57"/>
      <c r="S71" s="57"/>
    </row>
    <row r="72" spans="1:19" ht="32.25">
      <c r="A72" s="945" t="s">
        <v>628</v>
      </c>
      <c r="B72" s="949">
        <f>SUM(B70:B71)</f>
        <v>0</v>
      </c>
      <c r="C72" s="949">
        <f>SUM(C70:C71)</f>
        <v>0</v>
      </c>
      <c r="D72" s="949">
        <f>SUM(D70:D71)</f>
        <v>0</v>
      </c>
      <c r="E72" s="947">
        <v>0</v>
      </c>
      <c r="F72" s="949">
        <f>SUM(F70:F71)</f>
        <v>0</v>
      </c>
      <c r="G72" s="949">
        <f>SUM(G70:G71)</f>
        <v>0</v>
      </c>
      <c r="H72" s="949">
        <f>SUM(H70:H71)</f>
        <v>0</v>
      </c>
      <c r="I72" s="947">
        <v>0</v>
      </c>
      <c r="K72" s="966"/>
      <c r="L72" s="959"/>
      <c r="M72" s="967"/>
      <c r="N72" s="967"/>
      <c r="O72" s="967"/>
      <c r="P72" s="967"/>
      <c r="Q72" s="57"/>
      <c r="R72" s="57"/>
      <c r="S72" s="57"/>
    </row>
    <row r="73" spans="1:19" ht="7.5" customHeight="1">
      <c r="A73" s="1048"/>
      <c r="B73" s="1049"/>
      <c r="C73" s="1049"/>
      <c r="D73" s="1050"/>
      <c r="E73" s="1036"/>
      <c r="F73" s="1051"/>
      <c r="G73" s="1051"/>
      <c r="H73" s="64"/>
      <c r="I73" s="1036"/>
      <c r="K73" s="966"/>
      <c r="L73" s="959"/>
      <c r="M73" s="967"/>
      <c r="N73" s="967"/>
      <c r="O73" s="967"/>
      <c r="P73" s="967"/>
      <c r="Q73" s="57"/>
      <c r="R73" s="57"/>
      <c r="S73" s="57"/>
    </row>
    <row r="74" spans="1:19" ht="12.75">
      <c r="A74" s="935" t="s">
        <v>640</v>
      </c>
      <c r="B74" s="937">
        <f>B75+B76</f>
        <v>0</v>
      </c>
      <c r="C74" s="937">
        <f>C75+C76</f>
        <v>0</v>
      </c>
      <c r="D74" s="937">
        <v>0</v>
      </c>
      <c r="E74" s="973">
        <v>0</v>
      </c>
      <c r="F74" s="1030">
        <f>F75+F76</f>
        <v>0</v>
      </c>
      <c r="G74" s="1030">
        <f>G75+G76</f>
        <v>15507</v>
      </c>
      <c r="H74" s="1030">
        <f>H75+H76</f>
        <v>15507</v>
      </c>
      <c r="I74" s="973">
        <f>H74/G74</f>
        <v>1</v>
      </c>
      <c r="K74" s="966"/>
      <c r="L74" s="959"/>
      <c r="M74" s="967"/>
      <c r="N74" s="967"/>
      <c r="O74" s="967"/>
      <c r="P74" s="967"/>
      <c r="Q74" s="57"/>
      <c r="R74" s="57"/>
      <c r="S74" s="57"/>
    </row>
    <row r="75" spans="1:19" ht="12.75">
      <c r="A75" s="935" t="s">
        <v>630</v>
      </c>
      <c r="B75" s="997">
        <v>0</v>
      </c>
      <c r="C75" s="997"/>
      <c r="D75" s="937"/>
      <c r="E75" s="928">
        <v>0</v>
      </c>
      <c r="F75" s="1028">
        <v>0</v>
      </c>
      <c r="G75" s="1028">
        <v>7041</v>
      </c>
      <c r="H75" s="937">
        <v>7041</v>
      </c>
      <c r="I75" s="973">
        <f>H75/G75</f>
        <v>1</v>
      </c>
      <c r="K75" s="966"/>
      <c r="L75" s="959"/>
      <c r="M75" s="967"/>
      <c r="N75" s="967"/>
      <c r="O75" s="967"/>
      <c r="P75" s="967"/>
      <c r="Q75" s="57"/>
      <c r="R75" s="57"/>
      <c r="S75" s="57"/>
    </row>
    <row r="76" spans="1:19" ht="12.75">
      <c r="A76" s="935" t="s">
        <v>631</v>
      </c>
      <c r="B76" s="937">
        <v>0</v>
      </c>
      <c r="C76" s="937"/>
      <c r="D76" s="937"/>
      <c r="E76" s="928">
        <v>0</v>
      </c>
      <c r="F76" s="1030">
        <v>0</v>
      </c>
      <c r="G76" s="1030">
        <v>8466</v>
      </c>
      <c r="H76" s="1041">
        <v>8466</v>
      </c>
      <c r="I76" s="928">
        <v>0</v>
      </c>
      <c r="K76" s="966"/>
      <c r="L76" s="959"/>
      <c r="M76" s="967"/>
      <c r="N76" s="967"/>
      <c r="O76" s="967"/>
      <c r="P76" s="967"/>
      <c r="Q76" s="57"/>
      <c r="R76" s="57"/>
      <c r="S76" s="57"/>
    </row>
    <row r="77" spans="1:19" ht="10.5" customHeight="1">
      <c r="A77" s="1005"/>
      <c r="B77" s="1052"/>
      <c r="C77" s="1052"/>
      <c r="D77" s="989"/>
      <c r="E77" s="941"/>
      <c r="F77" s="1032"/>
      <c r="G77" s="1032"/>
      <c r="H77" s="225"/>
      <c r="I77" s="941"/>
      <c r="K77" s="966"/>
      <c r="L77" s="959"/>
      <c r="M77" s="967"/>
      <c r="N77" s="967"/>
      <c r="O77" s="967"/>
      <c r="P77" s="967"/>
      <c r="Q77" s="57"/>
      <c r="R77" s="57"/>
      <c r="S77" s="57"/>
    </row>
    <row r="78" spans="1:19" ht="27" customHeight="1">
      <c r="A78" s="1006" t="s">
        <v>632</v>
      </c>
      <c r="B78" s="949">
        <f>SUM(B74)</f>
        <v>0</v>
      </c>
      <c r="C78" s="949">
        <f>SUM(C74)</f>
        <v>0</v>
      </c>
      <c r="D78" s="949">
        <f>SUM(D74)</f>
        <v>0</v>
      </c>
      <c r="E78" s="947">
        <v>0</v>
      </c>
      <c r="F78" s="949">
        <f>SUM(F74)</f>
        <v>0</v>
      </c>
      <c r="G78" s="949">
        <f>SUM(G74)</f>
        <v>15507</v>
      </c>
      <c r="H78" s="949">
        <f>SUM(H74)</f>
        <v>15507</v>
      </c>
      <c r="I78" s="947">
        <v>0</v>
      </c>
      <c r="K78" s="966"/>
      <c r="L78" s="959"/>
      <c r="M78" s="967"/>
      <c r="N78" s="967"/>
      <c r="O78" s="967"/>
      <c r="P78" s="967"/>
      <c r="Q78" s="57"/>
      <c r="R78" s="57"/>
      <c r="S78" s="57"/>
    </row>
    <row r="79" spans="1:19" ht="9.75" customHeight="1">
      <c r="A79" s="1007"/>
      <c r="B79" s="1009"/>
      <c r="C79" s="1009"/>
      <c r="D79" s="1009"/>
      <c r="E79" s="941"/>
      <c r="F79" s="1009"/>
      <c r="G79" s="1009"/>
      <c r="H79" s="102"/>
      <c r="I79" s="941"/>
      <c r="K79" s="966"/>
      <c r="L79" s="959"/>
      <c r="M79" s="967"/>
      <c r="N79" s="967"/>
      <c r="O79" s="967"/>
      <c r="P79" s="967"/>
      <c r="Q79" s="57"/>
      <c r="R79" s="57"/>
      <c r="S79" s="57"/>
    </row>
    <row r="80" spans="1:19" ht="21.75">
      <c r="A80" s="945" t="s">
        <v>633</v>
      </c>
      <c r="B80" s="949">
        <f>B78+B72+B68+B64+B57</f>
        <v>27000</v>
      </c>
      <c r="C80" s="949">
        <f>C78+C72+C68+C64+C57</f>
        <v>24900</v>
      </c>
      <c r="D80" s="949">
        <f>D78+D72+D68+D64+D57</f>
        <v>19236</v>
      </c>
      <c r="E80" s="947">
        <f>D80/C80</f>
        <v>0.7725301204819277</v>
      </c>
      <c r="F80" s="949">
        <f>F78+F72+F68+F64+F57</f>
        <v>41450</v>
      </c>
      <c r="G80" s="949">
        <f>G78+G72+G68+G64+G57</f>
        <v>75933</v>
      </c>
      <c r="H80" s="949">
        <f>H78+H72+H68+H64+H57</f>
        <v>86347</v>
      </c>
      <c r="I80" s="947">
        <f>H80/G80</f>
        <v>1.1371472218929846</v>
      </c>
      <c r="K80" s="966"/>
      <c r="L80" s="959"/>
      <c r="M80" s="967"/>
      <c r="N80" s="967"/>
      <c r="O80" s="967"/>
      <c r="P80" s="967"/>
      <c r="Q80" s="57"/>
      <c r="R80" s="57"/>
      <c r="S80" s="57"/>
    </row>
    <row r="81" spans="1:19" ht="8.25" customHeight="1">
      <c r="A81" s="1006"/>
      <c r="B81" s="1012"/>
      <c r="C81" s="1012"/>
      <c r="D81" s="1012"/>
      <c r="E81" s="941"/>
      <c r="F81" s="1051"/>
      <c r="G81" s="1051"/>
      <c r="H81" s="102"/>
      <c r="I81" s="941"/>
      <c r="K81" s="966"/>
      <c r="L81" s="959"/>
      <c r="M81" s="967"/>
      <c r="N81" s="967"/>
      <c r="O81" s="967"/>
      <c r="P81" s="967"/>
      <c r="Q81" s="57"/>
      <c r="R81" s="57"/>
      <c r="S81" s="57"/>
    </row>
    <row r="82" spans="1:19" ht="17.25" customHeight="1">
      <c r="A82" s="1013" t="s">
        <v>328</v>
      </c>
      <c r="B82" s="946">
        <f>B83+B84</f>
        <v>0</v>
      </c>
      <c r="C82" s="946">
        <f>C83+C84</f>
        <v>0</v>
      </c>
      <c r="D82" s="946">
        <f>D83+D84</f>
        <v>0</v>
      </c>
      <c r="E82" s="947">
        <v>0</v>
      </c>
      <c r="F82" s="946">
        <f>F83+F84</f>
        <v>0</v>
      </c>
      <c r="G82" s="946">
        <f>G83+G84</f>
        <v>0</v>
      </c>
      <c r="H82" s="946">
        <f>H83+H84</f>
        <v>0</v>
      </c>
      <c r="I82" s="947">
        <v>0</v>
      </c>
      <c r="K82" s="966"/>
      <c r="L82" s="959"/>
      <c r="M82" s="967"/>
      <c r="N82" s="967"/>
      <c r="O82" s="967"/>
      <c r="P82" s="967"/>
      <c r="Q82" s="57"/>
      <c r="R82" s="57"/>
      <c r="S82" s="57"/>
    </row>
    <row r="83" spans="1:19" ht="12.75">
      <c r="A83" s="1016" t="s">
        <v>641</v>
      </c>
      <c r="B83" s="1031">
        <v>0</v>
      </c>
      <c r="C83" s="1031"/>
      <c r="D83" s="997"/>
      <c r="E83" s="928">
        <v>0</v>
      </c>
      <c r="F83" s="986">
        <v>0</v>
      </c>
      <c r="G83" s="1050"/>
      <c r="H83" s="64"/>
      <c r="I83" s="928">
        <v>0</v>
      </c>
      <c r="K83" s="966"/>
      <c r="L83" s="959"/>
      <c r="M83" s="967"/>
      <c r="N83" s="967"/>
      <c r="O83" s="967"/>
      <c r="P83" s="967"/>
      <c r="Q83" s="57"/>
      <c r="R83" s="57"/>
      <c r="S83" s="57"/>
    </row>
    <row r="84" spans="1:19" ht="12.75">
      <c r="A84" s="935" t="s">
        <v>635</v>
      </c>
      <c r="B84" s="937">
        <v>0</v>
      </c>
      <c r="C84" s="937"/>
      <c r="D84" s="937"/>
      <c r="E84" s="928">
        <v>0</v>
      </c>
      <c r="F84" s="933">
        <v>0</v>
      </c>
      <c r="G84" s="1053"/>
      <c r="H84" s="139"/>
      <c r="I84" s="928">
        <v>0</v>
      </c>
      <c r="K84" s="966"/>
      <c r="L84" s="959"/>
      <c r="M84" s="967"/>
      <c r="N84" s="967"/>
      <c r="O84" s="967"/>
      <c r="P84" s="967"/>
      <c r="Q84" s="57"/>
      <c r="R84" s="57"/>
      <c r="S84" s="57"/>
    </row>
    <row r="85" spans="1:19" ht="9.75" customHeight="1">
      <c r="A85" s="1007"/>
      <c r="B85" s="1009"/>
      <c r="C85" s="1009"/>
      <c r="D85" s="1020"/>
      <c r="E85" s="941"/>
      <c r="F85" s="1020"/>
      <c r="G85" s="1020"/>
      <c r="H85" s="225"/>
      <c r="I85" s="941"/>
      <c r="K85" s="966"/>
      <c r="L85" s="959"/>
      <c r="M85" s="967"/>
      <c r="N85" s="967"/>
      <c r="O85" s="967"/>
      <c r="P85" s="967"/>
      <c r="Q85" s="57"/>
      <c r="R85" s="57"/>
      <c r="S85" s="57"/>
    </row>
    <row r="86" spans="1:19" ht="12.75">
      <c r="A86" s="945" t="s">
        <v>636</v>
      </c>
      <c r="B86" s="949">
        <v>206678</v>
      </c>
      <c r="C86" s="949">
        <v>226253</v>
      </c>
      <c r="D86" s="949">
        <v>226204</v>
      </c>
      <c r="E86" s="947">
        <f>D86/C86</f>
        <v>0.9997834282860337</v>
      </c>
      <c r="F86" s="1033">
        <v>309817</v>
      </c>
      <c r="G86" s="1033">
        <v>327454</v>
      </c>
      <c r="H86" s="1054">
        <v>325561</v>
      </c>
      <c r="I86" s="947">
        <f>H86/G86</f>
        <v>0.9942190353454226</v>
      </c>
      <c r="K86" s="966"/>
      <c r="L86" s="959"/>
      <c r="M86" s="967"/>
      <c r="N86" s="967"/>
      <c r="O86" s="967"/>
      <c r="P86" s="967"/>
      <c r="Q86" s="57"/>
      <c r="R86" s="57"/>
      <c r="S86" s="57"/>
    </row>
    <row r="87" spans="1:19" ht="10.5" customHeight="1">
      <c r="A87" s="1007"/>
      <c r="B87" s="1009"/>
      <c r="C87" s="1009"/>
      <c r="D87" s="1009"/>
      <c r="E87" s="941"/>
      <c r="F87" s="1009"/>
      <c r="G87" s="1009"/>
      <c r="H87" s="102"/>
      <c r="I87" s="941"/>
      <c r="K87" s="966"/>
      <c r="L87" s="959"/>
      <c r="M87" s="967"/>
      <c r="N87" s="967"/>
      <c r="O87" s="967"/>
      <c r="P87" s="967"/>
      <c r="Q87" s="57"/>
      <c r="R87" s="57"/>
      <c r="S87" s="57"/>
    </row>
    <row r="88" spans="1:19" ht="21.75">
      <c r="A88" s="945" t="s">
        <v>637</v>
      </c>
      <c r="B88" s="949">
        <f>B86+B82+B80</f>
        <v>233678</v>
      </c>
      <c r="C88" s="949">
        <f>C86+C82+C80</f>
        <v>251153</v>
      </c>
      <c r="D88" s="949">
        <f>D86+D82+D80</f>
        <v>245440</v>
      </c>
      <c r="E88" s="947">
        <f>D88/C88</f>
        <v>0.9772529095810124</v>
      </c>
      <c r="F88" s="1033">
        <f>F86+F82+F80</f>
        <v>351267</v>
      </c>
      <c r="G88" s="1033">
        <f>G86+G82+G80</f>
        <v>403387</v>
      </c>
      <c r="H88" s="1033">
        <f>H86+H82+H80</f>
        <v>411908</v>
      </c>
      <c r="I88" s="947">
        <f>H88/G88</f>
        <v>1.0211236356154263</v>
      </c>
      <c r="K88" s="966"/>
      <c r="L88" s="959"/>
      <c r="M88" s="967"/>
      <c r="N88" s="967"/>
      <c r="O88" s="967"/>
      <c r="P88" s="967"/>
      <c r="Q88" s="57"/>
      <c r="R88" s="57"/>
      <c r="S88" s="57"/>
    </row>
    <row r="89" spans="1:8" ht="16.5" customHeight="1">
      <c r="A89" s="1055"/>
      <c r="B89" s="1055"/>
      <c r="C89" s="1055"/>
      <c r="D89" s="1056">
        <v>3</v>
      </c>
      <c r="G89" s="1057" t="s">
        <v>610</v>
      </c>
      <c r="H89" s="1057"/>
    </row>
    <row r="90" spans="1:9" ht="12.75">
      <c r="A90" s="465" t="s">
        <v>642</v>
      </c>
      <c r="B90" s="465"/>
      <c r="C90" s="465"/>
      <c r="D90" s="465"/>
      <c r="E90" s="465"/>
      <c r="F90" s="465"/>
      <c r="G90" s="465"/>
      <c r="H90" s="465"/>
      <c r="I90" s="465"/>
    </row>
    <row r="91" spans="1:9" ht="12.75">
      <c r="A91" s="465" t="s">
        <v>612</v>
      </c>
      <c r="B91" s="465"/>
      <c r="C91" s="465"/>
      <c r="D91" s="465"/>
      <c r="E91" s="465"/>
      <c r="F91" s="465"/>
      <c r="G91" s="465"/>
      <c r="H91" s="465"/>
      <c r="I91" s="465"/>
    </row>
    <row r="92" spans="1:8" ht="12.75">
      <c r="A92" s="1055"/>
      <c r="B92" s="1055"/>
      <c r="C92" s="1055"/>
      <c r="E92" s="1055"/>
      <c r="H92" s="1058" t="s">
        <v>40</v>
      </c>
    </row>
    <row r="93" spans="1:9" ht="12.75">
      <c r="A93" s="919" t="s">
        <v>487</v>
      </c>
      <c r="B93" s="1059" t="s">
        <v>643</v>
      </c>
      <c r="C93" s="1059"/>
      <c r="D93" s="1059"/>
      <c r="E93" s="1059"/>
      <c r="F93" s="1022" t="s">
        <v>120</v>
      </c>
      <c r="G93" s="1022"/>
      <c r="H93" s="1022"/>
      <c r="I93" s="1022"/>
    </row>
    <row r="94" spans="1:9" ht="22.5" customHeight="1">
      <c r="A94" s="919"/>
      <c r="B94" s="922" t="s">
        <v>43</v>
      </c>
      <c r="C94" s="923" t="s">
        <v>44</v>
      </c>
      <c r="D94" s="921" t="s">
        <v>8</v>
      </c>
      <c r="E94" s="922" t="s">
        <v>46</v>
      </c>
      <c r="F94" s="923" t="s">
        <v>43</v>
      </c>
      <c r="G94" s="922" t="s">
        <v>44</v>
      </c>
      <c r="H94" s="923" t="s">
        <v>8</v>
      </c>
      <c r="I94" s="922" t="s">
        <v>46</v>
      </c>
    </row>
    <row r="95" spans="1:9" ht="21.75" customHeight="1">
      <c r="A95" s="1060" t="s">
        <v>614</v>
      </c>
      <c r="B95" s="1029">
        <v>0</v>
      </c>
      <c r="C95" s="1029">
        <v>0</v>
      </c>
      <c r="D95" s="1061">
        <v>0</v>
      </c>
      <c r="E95" s="928">
        <v>0</v>
      </c>
      <c r="F95" s="1029">
        <v>0</v>
      </c>
      <c r="G95" s="1029">
        <v>0</v>
      </c>
      <c r="H95" s="1029">
        <v>0</v>
      </c>
      <c r="I95" s="928">
        <v>0</v>
      </c>
    </row>
    <row r="96" spans="1:9" ht="15" customHeight="1">
      <c r="A96" s="1062" t="s">
        <v>342</v>
      </c>
      <c r="B96" s="937">
        <v>121024</v>
      </c>
      <c r="C96" s="937">
        <v>122317</v>
      </c>
      <c r="D96" s="936">
        <v>122317</v>
      </c>
      <c r="E96" s="928">
        <f>D96/C96</f>
        <v>1</v>
      </c>
      <c r="F96" s="937">
        <v>1375</v>
      </c>
      <c r="G96" s="937">
        <v>1375</v>
      </c>
      <c r="H96" s="937">
        <v>1955</v>
      </c>
      <c r="I96" s="928">
        <f>H96/G96</f>
        <v>1.4218181818181819</v>
      </c>
    </row>
    <row r="97" spans="1:9" ht="21" customHeight="1">
      <c r="A97" s="1040" t="s">
        <v>615</v>
      </c>
      <c r="B97" s="937">
        <v>24118</v>
      </c>
      <c r="C97" s="937">
        <v>24402</v>
      </c>
      <c r="D97" s="936">
        <v>24402</v>
      </c>
      <c r="E97" s="928">
        <f>D97/C97</f>
        <v>1</v>
      </c>
      <c r="F97" s="937">
        <v>0</v>
      </c>
      <c r="G97" s="937">
        <v>0</v>
      </c>
      <c r="H97" s="937">
        <v>0</v>
      </c>
      <c r="I97" s="928">
        <v>0</v>
      </c>
    </row>
    <row r="98" spans="1:9" ht="15" customHeight="1">
      <c r="A98" s="1038" t="s">
        <v>344</v>
      </c>
      <c r="B98" s="937">
        <v>10</v>
      </c>
      <c r="C98" s="937">
        <v>24</v>
      </c>
      <c r="D98" s="936">
        <v>24</v>
      </c>
      <c r="E98" s="928">
        <v>0</v>
      </c>
      <c r="F98" s="937">
        <v>5</v>
      </c>
      <c r="G98" s="937">
        <v>5</v>
      </c>
      <c r="H98" s="937">
        <v>12</v>
      </c>
      <c r="I98" s="928">
        <f>H98/G98</f>
        <v>2.4</v>
      </c>
    </row>
    <row r="99" spans="1:9" ht="23.25" customHeight="1">
      <c r="A99" s="1063" t="s">
        <v>616</v>
      </c>
      <c r="B99" s="937">
        <v>0</v>
      </c>
      <c r="C99" s="1064">
        <f>'2_a_d_sz_ melléklet'!C46</f>
        <v>763</v>
      </c>
      <c r="D99" s="1064">
        <f>'2_a_d_sz_ melléklet'!D46</f>
        <v>763</v>
      </c>
      <c r="E99" s="941">
        <v>0</v>
      </c>
      <c r="F99" s="989">
        <v>50</v>
      </c>
      <c r="G99" s="989">
        <f>'2_a_d_sz_ melléklet'!C48+'2_a_d_sz_ melléklet'!C47</f>
        <v>438</v>
      </c>
      <c r="H99" s="989">
        <f>'2_a_d_sz_ melléklet'!D48+'2_a_d_sz_ melléklet'!D47</f>
        <v>438</v>
      </c>
      <c r="I99" s="941">
        <f>H99/G99</f>
        <v>1</v>
      </c>
    </row>
    <row r="100" spans="1:9" ht="24.75" customHeight="1">
      <c r="A100" s="1065" t="s">
        <v>644</v>
      </c>
      <c r="B100" s="949">
        <f>SUM(B95:B99)</f>
        <v>145152</v>
      </c>
      <c r="C100" s="949">
        <f>SUM(C95:C99)</f>
        <v>147506</v>
      </c>
      <c r="D100" s="949">
        <f>SUM(D95:D99)</f>
        <v>147506</v>
      </c>
      <c r="E100" s="947">
        <f>D100/C100</f>
        <v>1</v>
      </c>
      <c r="F100" s="949">
        <f>SUM(F95:F99)</f>
        <v>1430</v>
      </c>
      <c r="G100" s="949">
        <f>SUM(G95:G99)</f>
        <v>1818</v>
      </c>
      <c r="H100" s="949">
        <f>SUM(H95:H99)</f>
        <v>2405</v>
      </c>
      <c r="I100" s="947">
        <f>H100/G100</f>
        <v>1.322882288228823</v>
      </c>
    </row>
    <row r="101" spans="1:9" ht="8.25" customHeight="1">
      <c r="A101" s="1066"/>
      <c r="B101" s="1067"/>
      <c r="C101" s="1067"/>
      <c r="D101" s="956"/>
      <c r="E101" s="955"/>
      <c r="F101" s="994"/>
      <c r="G101" s="994"/>
      <c r="H101" s="275"/>
      <c r="I101" s="955"/>
    </row>
    <row r="102" spans="1:9" ht="20.25" customHeight="1">
      <c r="A102" s="1068" t="s">
        <v>645</v>
      </c>
      <c r="B102" s="986">
        <f>'2_f_h_sz_ melléklet'!B77</f>
        <v>0</v>
      </c>
      <c r="C102" s="986">
        <f>'2_f_h_sz_ melléklet'!C77+'2_f_h_sz_ melléklet'!C78</f>
        <v>2228</v>
      </c>
      <c r="D102" s="986">
        <f>'2_f_h_sz_ melléklet'!D77+'2_f_h_sz_ melléklet'!D78</f>
        <v>2228</v>
      </c>
      <c r="E102" s="928">
        <v>0</v>
      </c>
      <c r="F102" s="986">
        <f>'2_f_h_sz_ melléklet'!B75</f>
        <v>750</v>
      </c>
      <c r="G102" s="986">
        <f>'2_f_h_sz_ melléklet'!C75+'2_f_h_sz_ melléklet'!C76</f>
        <v>1150</v>
      </c>
      <c r="H102" s="986">
        <f>'2_f_h_sz_ melléklet'!D75+'2_f_h_sz_ melléklet'!D76</f>
        <v>1235</v>
      </c>
      <c r="I102" s="928">
        <f>H102/G102</f>
        <v>1.0739130434782609</v>
      </c>
    </row>
    <row r="103" spans="1:9" ht="16.5" customHeight="1">
      <c r="A103" s="1040" t="s">
        <v>619</v>
      </c>
      <c r="B103" s="933">
        <v>0</v>
      </c>
      <c r="C103" s="933">
        <v>0</v>
      </c>
      <c r="D103" s="985">
        <v>0</v>
      </c>
      <c r="E103" s="928">
        <v>0</v>
      </c>
      <c r="F103" s="933">
        <v>0</v>
      </c>
      <c r="G103" s="1069">
        <v>0</v>
      </c>
      <c r="H103" s="139">
        <v>0</v>
      </c>
      <c r="I103" s="928">
        <v>0</v>
      </c>
    </row>
    <row r="104" spans="1:9" ht="22.5" customHeight="1">
      <c r="A104" s="1040" t="s">
        <v>646</v>
      </c>
      <c r="B104" s="933">
        <v>0</v>
      </c>
      <c r="C104" s="933">
        <v>0</v>
      </c>
      <c r="D104" s="985">
        <v>0</v>
      </c>
      <c r="E104" s="928">
        <v>0</v>
      </c>
      <c r="F104" s="933">
        <v>0</v>
      </c>
      <c r="G104" s="1069">
        <v>0</v>
      </c>
      <c r="H104" s="139">
        <v>0</v>
      </c>
      <c r="I104" s="928">
        <v>0</v>
      </c>
    </row>
    <row r="105" spans="1:9" ht="15.75" customHeight="1">
      <c r="A105" s="1040" t="s">
        <v>619</v>
      </c>
      <c r="B105" s="933">
        <v>0</v>
      </c>
      <c r="C105" s="933">
        <v>0</v>
      </c>
      <c r="D105" s="932">
        <v>0</v>
      </c>
      <c r="E105" s="973">
        <v>0</v>
      </c>
      <c r="F105" s="933">
        <v>0</v>
      </c>
      <c r="G105" s="1069">
        <v>0</v>
      </c>
      <c r="H105" s="139">
        <v>0</v>
      </c>
      <c r="I105" s="973">
        <v>0</v>
      </c>
    </row>
    <row r="106" spans="1:9" ht="15.75" customHeight="1">
      <c r="A106" s="1042" t="s">
        <v>639</v>
      </c>
      <c r="B106" s="1070">
        <v>0</v>
      </c>
      <c r="C106" s="1070">
        <v>0</v>
      </c>
      <c r="D106" s="1071">
        <v>10883</v>
      </c>
      <c r="E106" s="973">
        <v>0</v>
      </c>
      <c r="F106" s="1009">
        <v>0</v>
      </c>
      <c r="G106" s="1009">
        <v>0</v>
      </c>
      <c r="H106" s="1072">
        <v>43342</v>
      </c>
      <c r="I106" s="973">
        <v>0</v>
      </c>
    </row>
    <row r="107" spans="1:9" ht="17.25" customHeight="1">
      <c r="A107" s="945" t="s">
        <v>622</v>
      </c>
      <c r="B107" s="949">
        <f>B102+B104+B106</f>
        <v>0</v>
      </c>
      <c r="C107" s="949">
        <f>C102+C104+C106</f>
        <v>2228</v>
      </c>
      <c r="D107" s="949">
        <f>D102+D104+D106</f>
        <v>13111</v>
      </c>
      <c r="E107" s="947">
        <v>0</v>
      </c>
      <c r="F107" s="949">
        <f>F102+F104+F106</f>
        <v>750</v>
      </c>
      <c r="G107" s="949">
        <f>G102+G104+G106</f>
        <v>1150</v>
      </c>
      <c r="H107" s="949">
        <f>H102+H104+H106</f>
        <v>44577</v>
      </c>
      <c r="I107" s="947">
        <v>0</v>
      </c>
    </row>
    <row r="108" spans="1:9" ht="9" customHeight="1">
      <c r="A108" s="1066"/>
      <c r="B108" s="1073"/>
      <c r="C108" s="1073"/>
      <c r="D108" s="985"/>
      <c r="E108" s="1074"/>
      <c r="F108" s="1073"/>
      <c r="G108" s="1073"/>
      <c r="H108" s="64"/>
      <c r="I108" s="1074"/>
    </row>
    <row r="109" spans="1:9" ht="22.5" customHeight="1">
      <c r="A109" s="1040" t="s">
        <v>623</v>
      </c>
      <c r="B109" s="937">
        <v>0</v>
      </c>
      <c r="C109" s="937"/>
      <c r="D109" s="932"/>
      <c r="E109" s="928">
        <v>0</v>
      </c>
      <c r="F109" s="937">
        <f>'2_i_j_sz_ mell_'!B8</f>
        <v>500</v>
      </c>
      <c r="G109" s="937">
        <f>'2_i_j_sz_ mell_'!C8</f>
        <v>500</v>
      </c>
      <c r="H109" s="937">
        <f>'2_i_j_sz_ mell_'!D8</f>
        <v>450</v>
      </c>
      <c r="I109" s="928">
        <f>H109/G109</f>
        <v>0.9</v>
      </c>
    </row>
    <row r="110" spans="1:9" ht="24.75" customHeight="1">
      <c r="A110" s="935" t="s">
        <v>624</v>
      </c>
      <c r="B110" s="997">
        <v>0</v>
      </c>
      <c r="C110" s="997"/>
      <c r="D110" s="1075"/>
      <c r="E110" s="941">
        <v>0</v>
      </c>
      <c r="F110" s="989">
        <v>0</v>
      </c>
      <c r="G110" s="989">
        <f>'2_i_j_sz_ mell_'!C59</f>
        <v>203</v>
      </c>
      <c r="H110" s="989">
        <f>'2_i_j_sz_ mell_'!D59</f>
        <v>203</v>
      </c>
      <c r="I110" s="928">
        <f>H110/G110</f>
        <v>1</v>
      </c>
    </row>
    <row r="111" spans="1:9" ht="24" customHeight="1">
      <c r="A111" s="1065" t="s">
        <v>625</v>
      </c>
      <c r="B111" s="949">
        <f>SUM(B109:B110)</f>
        <v>0</v>
      </c>
      <c r="C111" s="949">
        <f>SUM(C109:C110)</f>
        <v>0</v>
      </c>
      <c r="D111" s="949">
        <f>SUM(D109:D110)</f>
        <v>0</v>
      </c>
      <c r="E111" s="947">
        <v>0</v>
      </c>
      <c r="F111" s="949">
        <f>SUM(F109:F110)</f>
        <v>500</v>
      </c>
      <c r="G111" s="949">
        <f>SUM(G109:G110)</f>
        <v>703</v>
      </c>
      <c r="H111" s="949">
        <f>SUM(H109:H110)</f>
        <v>653</v>
      </c>
      <c r="I111" s="947">
        <f>H111/G111</f>
        <v>0.9288762446657184</v>
      </c>
    </row>
    <row r="112" spans="1:9" ht="8.25" customHeight="1">
      <c r="A112" s="1066"/>
      <c r="B112" s="1073"/>
      <c r="C112" s="1073"/>
      <c r="D112" s="996"/>
      <c r="E112" s="1074"/>
      <c r="F112" s="1073"/>
      <c r="G112" s="1073"/>
      <c r="H112" s="64"/>
      <c r="I112" s="955"/>
    </row>
    <row r="113" spans="1:9" ht="15.75" customHeight="1">
      <c r="A113" s="935" t="s">
        <v>626</v>
      </c>
      <c r="B113" s="937">
        <v>0</v>
      </c>
      <c r="C113" s="937"/>
      <c r="D113" s="996"/>
      <c r="E113" s="928">
        <v>0</v>
      </c>
      <c r="F113" s="937">
        <v>0</v>
      </c>
      <c r="G113" s="937"/>
      <c r="H113" s="139"/>
      <c r="I113" s="928">
        <v>0</v>
      </c>
    </row>
    <row r="114" spans="1:9" ht="15" customHeight="1">
      <c r="A114" s="935" t="s">
        <v>627</v>
      </c>
      <c r="B114" s="989">
        <v>0</v>
      </c>
      <c r="C114" s="989"/>
      <c r="D114" s="996"/>
      <c r="E114" s="941">
        <v>0</v>
      </c>
      <c r="F114" s="989">
        <v>0</v>
      </c>
      <c r="G114" s="989"/>
      <c r="H114" s="225"/>
      <c r="I114" s="941">
        <v>0</v>
      </c>
    </row>
    <row r="115" spans="1:9" ht="33" customHeight="1">
      <c r="A115" s="1065" t="s">
        <v>628</v>
      </c>
      <c r="B115" s="949">
        <f>B113+B114</f>
        <v>0</v>
      </c>
      <c r="C115" s="949">
        <f>C113+C114</f>
        <v>0</v>
      </c>
      <c r="D115" s="949">
        <f>D113+D114</f>
        <v>0</v>
      </c>
      <c r="E115" s="947">
        <v>0</v>
      </c>
      <c r="F115" s="949">
        <f>F113+F114</f>
        <v>0</v>
      </c>
      <c r="G115" s="949">
        <f>G113+G114</f>
        <v>0</v>
      </c>
      <c r="H115" s="949">
        <f>H113+H114</f>
        <v>0</v>
      </c>
      <c r="I115" s="947">
        <v>0</v>
      </c>
    </row>
    <row r="116" spans="1:9" ht="9.75" customHeight="1">
      <c r="A116" s="1076"/>
      <c r="B116" s="1077"/>
      <c r="C116" s="1077"/>
      <c r="D116" s="1061"/>
      <c r="E116" s="1074"/>
      <c r="F116" s="1073"/>
      <c r="G116" s="1073"/>
      <c r="H116" s="64"/>
      <c r="I116" s="955"/>
    </row>
    <row r="117" spans="1:9" ht="14.25" customHeight="1">
      <c r="A117" s="1040" t="s">
        <v>640</v>
      </c>
      <c r="B117" s="1030">
        <f>B118+B119</f>
        <v>0</v>
      </c>
      <c r="C117" s="1030">
        <f>C118+C119</f>
        <v>13063</v>
      </c>
      <c r="D117" s="1030">
        <f>D118+D119</f>
        <v>13063</v>
      </c>
      <c r="E117" s="928">
        <f>D117/C117</f>
        <v>1</v>
      </c>
      <c r="F117" s="937">
        <f>F118+F119</f>
        <v>0</v>
      </c>
      <c r="G117" s="937">
        <f>G118+G119</f>
        <v>37420</v>
      </c>
      <c r="H117" s="937">
        <f>H118+H119</f>
        <v>37420</v>
      </c>
      <c r="I117" s="928">
        <f>H117/G117</f>
        <v>1</v>
      </c>
    </row>
    <row r="118" spans="1:9" ht="12" customHeight="1">
      <c r="A118" s="1040" t="s">
        <v>630</v>
      </c>
      <c r="B118" s="1032">
        <v>0</v>
      </c>
      <c r="C118" s="1032">
        <v>13063</v>
      </c>
      <c r="D118" s="936">
        <v>13063</v>
      </c>
      <c r="E118" s="928">
        <f>D118/C118</f>
        <v>1</v>
      </c>
      <c r="F118" s="937">
        <v>0</v>
      </c>
      <c r="G118" s="937">
        <v>36282</v>
      </c>
      <c r="H118" s="937">
        <v>36282</v>
      </c>
      <c r="I118" s="928">
        <f>H118/G118</f>
        <v>1</v>
      </c>
    </row>
    <row r="119" spans="1:9" ht="14.25" customHeight="1">
      <c r="A119" s="1040" t="s">
        <v>631</v>
      </c>
      <c r="B119" s="1047">
        <v>0</v>
      </c>
      <c r="C119" s="1078"/>
      <c r="D119" s="1079">
        <v>0</v>
      </c>
      <c r="E119" s="928">
        <v>0</v>
      </c>
      <c r="F119" s="933">
        <v>0</v>
      </c>
      <c r="G119" s="933">
        <v>1138</v>
      </c>
      <c r="H119" s="937">
        <v>1138</v>
      </c>
      <c r="I119" s="928">
        <f>H119/G119</f>
        <v>1</v>
      </c>
    </row>
    <row r="120" spans="1:9" ht="8.25" customHeight="1">
      <c r="A120" s="1080"/>
      <c r="B120" s="1081"/>
      <c r="C120" s="1081"/>
      <c r="D120" s="1064"/>
      <c r="E120" s="941"/>
      <c r="F120" s="1020"/>
      <c r="G120" s="1020"/>
      <c r="H120" s="511"/>
      <c r="I120" s="941"/>
    </row>
    <row r="121" spans="1:9" ht="24" customHeight="1">
      <c r="A121" s="1082" t="s">
        <v>632</v>
      </c>
      <c r="B121" s="949">
        <f>B117</f>
        <v>0</v>
      </c>
      <c r="C121" s="949">
        <f>C117</f>
        <v>13063</v>
      </c>
      <c r="D121" s="949">
        <f>D117</f>
        <v>13063</v>
      </c>
      <c r="E121" s="947">
        <v>0</v>
      </c>
      <c r="F121" s="949">
        <f>F117</f>
        <v>0</v>
      </c>
      <c r="G121" s="949">
        <f>G117</f>
        <v>37420</v>
      </c>
      <c r="H121" s="949">
        <f>H117</f>
        <v>37420</v>
      </c>
      <c r="I121" s="947">
        <v>0</v>
      </c>
    </row>
    <row r="122" spans="1:9" ht="10.5" customHeight="1">
      <c r="A122" s="935"/>
      <c r="B122" s="1083"/>
      <c r="C122" s="1083"/>
      <c r="D122" s="1079"/>
      <c r="E122" s="1036"/>
      <c r="F122" s="1031"/>
      <c r="G122" s="1031"/>
      <c r="H122" s="102"/>
      <c r="I122" s="941"/>
    </row>
    <row r="123" spans="1:9" ht="25.5" customHeight="1">
      <c r="A123" s="1065" t="s">
        <v>633</v>
      </c>
      <c r="B123" s="1054">
        <f>B121+B115+B111+B107+B100</f>
        <v>145152</v>
      </c>
      <c r="C123" s="1054">
        <f>C121+C115+C111+C107+C100</f>
        <v>162797</v>
      </c>
      <c r="D123" s="1054">
        <f>D121+D115+D111+D107+D100</f>
        <v>173680</v>
      </c>
      <c r="E123" s="947">
        <f>D123/C123</f>
        <v>1.0668501262308274</v>
      </c>
      <c r="F123" s="1054">
        <f>F121+F115+F111+F107+F100</f>
        <v>2680</v>
      </c>
      <c r="G123" s="1054">
        <f>G121+G115+G111+G107+G100</f>
        <v>41091</v>
      </c>
      <c r="H123" s="1054">
        <f>H121+H115+H111+H107+H100</f>
        <v>85055</v>
      </c>
      <c r="I123" s="947">
        <f>H123/G123</f>
        <v>2.0699179869071087</v>
      </c>
    </row>
    <row r="124" spans="1:9" ht="10.5" customHeight="1">
      <c r="A124" s="1082"/>
      <c r="B124" s="1031"/>
      <c r="C124" s="1031"/>
      <c r="D124" s="1079"/>
      <c r="E124" s="941"/>
      <c r="F124" s="1031"/>
      <c r="G124" s="1031"/>
      <c r="H124" s="102"/>
      <c r="I124" s="941"/>
    </row>
    <row r="125" spans="1:9" ht="15" customHeight="1">
      <c r="A125" s="1013" t="s">
        <v>328</v>
      </c>
      <c r="B125" s="949">
        <f>SUM(B126:B127)</f>
        <v>0</v>
      </c>
      <c r="C125" s="949">
        <f>SUM(C126:C127)</f>
        <v>0</v>
      </c>
      <c r="D125" s="949">
        <f>SUM(D126:D127)</f>
        <v>0</v>
      </c>
      <c r="E125" s="947">
        <v>0</v>
      </c>
      <c r="F125" s="949">
        <f>SUM(F126:F127)</f>
        <v>0</v>
      </c>
      <c r="G125" s="949">
        <f>SUM(G126:G127)</f>
        <v>0</v>
      </c>
      <c r="H125" s="949">
        <f>SUM(H126:H127)</f>
        <v>0</v>
      </c>
      <c r="I125" s="947">
        <v>0</v>
      </c>
    </row>
    <row r="126" spans="1:9" ht="15" customHeight="1">
      <c r="A126" s="1016" t="s">
        <v>647</v>
      </c>
      <c r="B126" s="1029">
        <v>0</v>
      </c>
      <c r="C126" s="1029"/>
      <c r="D126" s="1061"/>
      <c r="E126" s="928">
        <v>0</v>
      </c>
      <c r="F126" s="997">
        <v>0</v>
      </c>
      <c r="G126" s="997"/>
      <c r="H126" s="64"/>
      <c r="I126" s="928">
        <v>0</v>
      </c>
    </row>
    <row r="127" spans="1:9" ht="17.25" customHeight="1">
      <c r="A127" s="935" t="s">
        <v>635</v>
      </c>
      <c r="B127" s="937">
        <v>0</v>
      </c>
      <c r="C127" s="937"/>
      <c r="D127" s="996"/>
      <c r="E127" s="928">
        <v>0</v>
      </c>
      <c r="F127" s="937">
        <v>0</v>
      </c>
      <c r="G127" s="937"/>
      <c r="H127" s="139"/>
      <c r="I127" s="928">
        <v>0</v>
      </c>
    </row>
    <row r="128" spans="1:9" ht="9.75" customHeight="1">
      <c r="A128" s="1007"/>
      <c r="B128" s="1084"/>
      <c r="C128" s="1084"/>
      <c r="D128" s="1085"/>
      <c r="E128" s="941"/>
      <c r="F128" s="1086"/>
      <c r="G128" s="1086"/>
      <c r="H128" s="225"/>
      <c r="I128" s="941"/>
    </row>
    <row r="129" spans="1:9" ht="14.25" customHeight="1">
      <c r="A129" s="1065" t="s">
        <v>636</v>
      </c>
      <c r="B129" s="949">
        <v>187346</v>
      </c>
      <c r="C129" s="949">
        <v>174864</v>
      </c>
      <c r="D129" s="949">
        <v>174864</v>
      </c>
      <c r="E129" s="947">
        <f>D129/C129</f>
        <v>1</v>
      </c>
      <c r="F129" s="949">
        <v>250105</v>
      </c>
      <c r="G129" s="949">
        <v>269075</v>
      </c>
      <c r="H129" s="949">
        <v>233288</v>
      </c>
      <c r="I129" s="947">
        <f>H129/G129</f>
        <v>0.8669999070891016</v>
      </c>
    </row>
    <row r="130" spans="1:9" ht="10.5" customHeight="1">
      <c r="A130" s="1087"/>
      <c r="B130" s="1009"/>
      <c r="C130" s="1009"/>
      <c r="D130" s="1088"/>
      <c r="E130" s="941"/>
      <c r="F130" s="1009"/>
      <c r="G130" s="1009"/>
      <c r="H130" s="102"/>
      <c r="I130" s="941"/>
    </row>
    <row r="131" spans="1:9" ht="24.75" customHeight="1">
      <c r="A131" s="1065" t="s">
        <v>637</v>
      </c>
      <c r="B131" s="949">
        <f>B123+B125+B129</f>
        <v>332498</v>
      </c>
      <c r="C131" s="949">
        <f>C123+C125+C129</f>
        <v>337661</v>
      </c>
      <c r="D131" s="949">
        <f>D123+D125+D129</f>
        <v>348544</v>
      </c>
      <c r="E131" s="947">
        <f>D131/C131</f>
        <v>1.0322305507594896</v>
      </c>
      <c r="F131" s="949">
        <f>F123+F125+F129</f>
        <v>252785</v>
      </c>
      <c r="G131" s="949">
        <f>G123+G125+G129</f>
        <v>310166</v>
      </c>
      <c r="H131" s="949">
        <f>H123+H125+H129</f>
        <v>318343</v>
      </c>
      <c r="I131" s="947">
        <f>H131/G131</f>
        <v>1.0263633022317082</v>
      </c>
    </row>
    <row r="132" spans="1:8" ht="15" customHeight="1">
      <c r="A132" s="1055"/>
      <c r="B132" s="1055"/>
      <c r="C132" s="1055"/>
      <c r="D132" s="1056">
        <v>4</v>
      </c>
      <c r="G132" s="1057" t="s">
        <v>610</v>
      </c>
      <c r="H132" s="1057"/>
    </row>
    <row r="133" spans="1:9" ht="12.75">
      <c r="A133" s="465" t="s">
        <v>611</v>
      </c>
      <c r="B133" s="465"/>
      <c r="C133" s="465"/>
      <c r="D133" s="465"/>
      <c r="E133" s="465"/>
      <c r="F133" s="465"/>
      <c r="G133" s="465"/>
      <c r="H133" s="465"/>
      <c r="I133" s="465"/>
    </row>
    <row r="134" spans="1:9" ht="12.75">
      <c r="A134" s="465" t="s">
        <v>612</v>
      </c>
      <c r="B134" s="465"/>
      <c r="C134" s="465"/>
      <c r="D134" s="465"/>
      <c r="E134" s="465"/>
      <c r="F134" s="465"/>
      <c r="G134" s="465"/>
      <c r="H134" s="465"/>
      <c r="I134" s="465"/>
    </row>
    <row r="135" spans="1:5" ht="12.75">
      <c r="A135" s="1055"/>
      <c r="B135" s="1055"/>
      <c r="C135" s="1055"/>
      <c r="E135" s="1058" t="s">
        <v>40</v>
      </c>
    </row>
    <row r="136" spans="1:9" ht="12.75">
      <c r="A136" s="919" t="s">
        <v>487</v>
      </c>
      <c r="B136" s="1022" t="s">
        <v>293</v>
      </c>
      <c r="C136" s="1022"/>
      <c r="D136" s="1022"/>
      <c r="E136" s="1022"/>
      <c r="F136" s="228"/>
      <c r="G136" s="228"/>
      <c r="H136" s="228"/>
      <c r="I136" s="228"/>
    </row>
    <row r="137" spans="1:9" ht="25.5" customHeight="1">
      <c r="A137" s="919"/>
      <c r="B137" s="922" t="s">
        <v>43</v>
      </c>
      <c r="C137" s="923" t="s">
        <v>44</v>
      </c>
      <c r="D137" s="921" t="s">
        <v>8</v>
      </c>
      <c r="E137" s="922" t="s">
        <v>93</v>
      </c>
      <c r="F137" s="57"/>
      <c r="G137" s="1089"/>
      <c r="H137" s="57"/>
      <c r="I137" s="1089"/>
    </row>
    <row r="138" spans="1:9" ht="21.75">
      <c r="A138" s="1060" t="s">
        <v>614</v>
      </c>
      <c r="B138" s="1090">
        <f>F95+B95+F52+B52+F7+B7</f>
        <v>0</v>
      </c>
      <c r="C138" s="1091">
        <v>0</v>
      </c>
      <c r="D138" s="1092">
        <v>0</v>
      </c>
      <c r="E138" s="1093">
        <v>0</v>
      </c>
      <c r="F138" s="57"/>
      <c r="G138" s="269"/>
      <c r="H138" s="57"/>
      <c r="I138" s="1094"/>
    </row>
    <row r="139" spans="1:9" ht="12.75">
      <c r="A139" s="1062" t="s">
        <v>342</v>
      </c>
      <c r="B139" s="968">
        <f>F96+B96+F53+B53+F8+B8</f>
        <v>234320</v>
      </c>
      <c r="C139" s="968">
        <f>G96+C96+G53+C53+G8+C8</f>
        <v>234412</v>
      </c>
      <c r="D139" s="968">
        <f>H96+D96+H53+D53+H8+D8</f>
        <v>236553</v>
      </c>
      <c r="E139" s="1095">
        <f>D139/C139</f>
        <v>1.0091334914594816</v>
      </c>
      <c r="F139" s="57"/>
      <c r="G139" s="269"/>
      <c r="H139" s="57"/>
      <c r="I139" s="1094"/>
    </row>
    <row r="140" spans="1:9" ht="21.75">
      <c r="A140" s="1040" t="s">
        <v>615</v>
      </c>
      <c r="B140" s="976">
        <f>F97+B97+F54+B54+F9+B9</f>
        <v>31278</v>
      </c>
      <c r="C140" s="968">
        <f aca="true" t="shared" si="0" ref="C140:D142">G97+C97+G54+C54+G9+C9</f>
        <v>30753</v>
      </c>
      <c r="D140" s="968">
        <f t="shared" si="0"/>
        <v>30959</v>
      </c>
      <c r="E140" s="1096">
        <f>D140/C140</f>
        <v>1.0066985334764087</v>
      </c>
      <c r="F140" s="57"/>
      <c r="G140" s="269"/>
      <c r="H140" s="57"/>
      <c r="I140" s="1094"/>
    </row>
    <row r="141" spans="1:9" ht="12.75">
      <c r="A141" s="1038" t="s">
        <v>344</v>
      </c>
      <c r="B141" s="968">
        <f>F98+B98+F55+B55+F10+B10</f>
        <v>2415</v>
      </c>
      <c r="C141" s="968">
        <f t="shared" si="0"/>
        <v>1153</v>
      </c>
      <c r="D141" s="968">
        <f t="shared" si="0"/>
        <v>1523</v>
      </c>
      <c r="E141" s="1095">
        <f>D141/C141</f>
        <v>1.320901994796184</v>
      </c>
      <c r="F141" s="57"/>
      <c r="G141" s="269"/>
      <c r="H141" s="57"/>
      <c r="I141" s="1094"/>
    </row>
    <row r="142" spans="1:9" ht="21.75">
      <c r="A142" s="1063" t="s">
        <v>616</v>
      </c>
      <c r="B142" s="976">
        <f>F99+B99+F56+B56+F11+B11</f>
        <v>2296</v>
      </c>
      <c r="C142" s="1097">
        <f>G99+C99+G56+C56+G11+C11</f>
        <v>4915</v>
      </c>
      <c r="D142" s="1097">
        <f t="shared" si="0"/>
        <v>5513</v>
      </c>
      <c r="E142" s="1096">
        <f>D142/C142</f>
        <v>1.1216683621566632</v>
      </c>
      <c r="F142" s="57"/>
      <c r="G142" s="269"/>
      <c r="H142" s="57"/>
      <c r="I142" s="1094"/>
    </row>
    <row r="143" spans="1:9" ht="21.75">
      <c r="A143" s="1065" t="s">
        <v>644</v>
      </c>
      <c r="B143" s="1098">
        <f>B138+B139+B140+B141+B142</f>
        <v>270309</v>
      </c>
      <c r="C143" s="1098">
        <f>C138+C139+C140+C141+C142</f>
        <v>271233</v>
      </c>
      <c r="D143" s="1098">
        <f>D138+D139+D140+D141+D142</f>
        <v>274548</v>
      </c>
      <c r="E143" s="1099">
        <f>D143/C143</f>
        <v>1.0122219641415315</v>
      </c>
      <c r="F143" s="57"/>
      <c r="G143" s="1100"/>
      <c r="H143" s="57"/>
      <c r="I143" s="1101"/>
    </row>
    <row r="144" spans="1:9" ht="6.75" customHeight="1">
      <c r="A144" s="1087"/>
      <c r="B144" s="1090"/>
      <c r="C144" s="1091"/>
      <c r="D144" s="1092"/>
      <c r="E144" s="1093"/>
      <c r="F144" s="57"/>
      <c r="G144" s="269"/>
      <c r="H144" s="57"/>
      <c r="I144" s="1094"/>
    </row>
    <row r="145" spans="1:9" ht="21.75">
      <c r="A145" s="938" t="s">
        <v>645</v>
      </c>
      <c r="B145" s="968">
        <f>F102+B102+F59+B59+F14+B14</f>
        <v>339076</v>
      </c>
      <c r="C145" s="1102">
        <f>C102+G102+G59+C59+C14+G14</f>
        <v>359926</v>
      </c>
      <c r="D145" s="965">
        <f>H102+D102+H59+D59+H14+D14</f>
        <v>359899</v>
      </c>
      <c r="E145" s="1095">
        <f aca="true" t="shared" si="1" ref="E145:E154">D145/C145</f>
        <v>0.9999249845801637</v>
      </c>
      <c r="F145" s="57"/>
      <c r="G145" s="269"/>
      <c r="H145" s="57"/>
      <c r="I145" s="1094"/>
    </row>
    <row r="146" spans="1:9" ht="12.75">
      <c r="A146" s="935" t="s">
        <v>619</v>
      </c>
      <c r="B146" s="968">
        <f>F103+B103+F60+B60+F15+B15</f>
        <v>324444</v>
      </c>
      <c r="C146" s="1102">
        <f>C103+G103+G60+C60+C15+G15</f>
        <v>317690</v>
      </c>
      <c r="D146" s="965">
        <f>H103+D103+H60+D60+H15+D15</f>
        <v>317690</v>
      </c>
      <c r="E146" s="1096">
        <f t="shared" si="1"/>
        <v>1</v>
      </c>
      <c r="F146" s="57"/>
      <c r="G146" s="269"/>
      <c r="H146" s="57"/>
      <c r="I146" s="1094"/>
    </row>
    <row r="147" spans="1:9" ht="21.75">
      <c r="A147" s="935" t="s">
        <v>646</v>
      </c>
      <c r="B147" s="968">
        <f>F104+B104+F61+B61+F16+B16</f>
        <v>0</v>
      </c>
      <c r="C147" s="1102">
        <f>C104+G104+G61+C61+C16+G16</f>
        <v>11929</v>
      </c>
      <c r="D147" s="965">
        <f>H104+D104+H61+D61+H16+D16</f>
        <v>11929</v>
      </c>
      <c r="E147" s="1095">
        <v>0</v>
      </c>
      <c r="F147" s="57"/>
      <c r="G147" s="269"/>
      <c r="H147" s="57"/>
      <c r="I147" s="1094"/>
    </row>
    <row r="148" spans="1:9" ht="12.75">
      <c r="A148" s="1005" t="s">
        <v>619</v>
      </c>
      <c r="B148" s="976">
        <f>F105+B105+F62+B62+F17+B17</f>
        <v>0</v>
      </c>
      <c r="C148" s="1102">
        <f>C105+G105+G62+C62+C17+G17</f>
        <v>0</v>
      </c>
      <c r="D148" s="965">
        <f>H105+D105+H62+D62+H17+D17</f>
        <v>0</v>
      </c>
      <c r="E148" s="1095">
        <v>0</v>
      </c>
      <c r="F148" s="57"/>
      <c r="G148" s="269"/>
      <c r="H148" s="57"/>
      <c r="I148" s="1094"/>
    </row>
    <row r="149" spans="1:9" ht="12.75">
      <c r="A149" s="1042" t="s">
        <v>639</v>
      </c>
      <c r="B149" s="1103">
        <f>F106+B106+F63+B63+F18+B18</f>
        <v>0</v>
      </c>
      <c r="C149" s="976">
        <f>G106+C106+G63+C63+G18+C18</f>
        <v>20000</v>
      </c>
      <c r="D149" s="976">
        <f>H106+D106+H63+D63+H18+D18</f>
        <v>87452</v>
      </c>
      <c r="E149" s="1096">
        <v>0</v>
      </c>
      <c r="F149" s="57"/>
      <c r="G149" s="269"/>
      <c r="H149" s="57"/>
      <c r="I149" s="1094"/>
    </row>
    <row r="150" spans="1:9" ht="21.75">
      <c r="A150" s="945" t="s">
        <v>648</v>
      </c>
      <c r="B150" s="1104">
        <f>B145+B147</f>
        <v>339076</v>
      </c>
      <c r="C150" s="1105">
        <f>C145+C147+C149</f>
        <v>391855</v>
      </c>
      <c r="D150" s="1106">
        <f>D145+D147+D149</f>
        <v>459280</v>
      </c>
      <c r="E150" s="1099">
        <f t="shared" si="1"/>
        <v>1.1720661979558766</v>
      </c>
      <c r="F150" s="57"/>
      <c r="G150" s="1100"/>
      <c r="H150" s="57"/>
      <c r="I150" s="1101"/>
    </row>
    <row r="151" spans="1:9" ht="8.25" customHeight="1">
      <c r="A151" s="1066"/>
      <c r="B151" s="1090"/>
      <c r="C151" s="1091"/>
      <c r="D151" s="1092"/>
      <c r="E151" s="1093"/>
      <c r="F151" s="57"/>
      <c r="G151" s="269"/>
      <c r="H151" s="57"/>
      <c r="I151" s="1094"/>
    </row>
    <row r="152" spans="1:9" ht="21.75">
      <c r="A152" s="1040" t="s">
        <v>623</v>
      </c>
      <c r="B152" s="968">
        <f aca="true" t="shared" si="2" ref="B152:D153">F109+B109+F66+B66+F21+B21</f>
        <v>500</v>
      </c>
      <c r="C152" s="968">
        <f t="shared" si="2"/>
        <v>500</v>
      </c>
      <c r="D152" s="968">
        <f t="shared" si="2"/>
        <v>450</v>
      </c>
      <c r="E152" s="1095">
        <f t="shared" si="1"/>
        <v>0.9</v>
      </c>
      <c r="F152" s="57"/>
      <c r="G152" s="269"/>
      <c r="H152" s="57"/>
      <c r="I152" s="1094"/>
    </row>
    <row r="153" spans="1:9" ht="21.75">
      <c r="A153" s="935" t="s">
        <v>624</v>
      </c>
      <c r="B153" s="976">
        <f t="shared" si="2"/>
        <v>36000</v>
      </c>
      <c r="C153" s="968">
        <f t="shared" si="2"/>
        <v>44506</v>
      </c>
      <c r="D153" s="968">
        <f t="shared" si="2"/>
        <v>37876</v>
      </c>
      <c r="E153" s="1096">
        <f t="shared" si="1"/>
        <v>0.851031321619557</v>
      </c>
      <c r="F153" s="57"/>
      <c r="G153" s="269"/>
      <c r="H153" s="57"/>
      <c r="I153" s="1094"/>
    </row>
    <row r="154" spans="1:9" ht="21.75">
      <c r="A154" s="1065" t="s">
        <v>625</v>
      </c>
      <c r="B154" s="1098">
        <f>B152+B153</f>
        <v>36500</v>
      </c>
      <c r="C154" s="1105">
        <f>C152+C153</f>
        <v>45006</v>
      </c>
      <c r="D154" s="1107">
        <f>D152+D153</f>
        <v>38326</v>
      </c>
      <c r="E154" s="1099">
        <f t="shared" si="1"/>
        <v>0.8515753455094877</v>
      </c>
      <c r="F154" s="57"/>
      <c r="G154" s="1100"/>
      <c r="H154" s="57"/>
      <c r="I154" s="1101"/>
    </row>
    <row r="155" spans="1:9" ht="12.75">
      <c r="A155" s="1108"/>
      <c r="B155" s="1109"/>
      <c r="C155" s="1110"/>
      <c r="D155" s="1111"/>
      <c r="E155" s="1112"/>
      <c r="F155" s="57"/>
      <c r="G155" s="269"/>
      <c r="H155" s="57"/>
      <c r="I155" s="1094"/>
    </row>
    <row r="156" spans="1:9" ht="12.75">
      <c r="A156" s="984" t="s">
        <v>626</v>
      </c>
      <c r="B156" s="1113">
        <f aca="true" t="shared" si="3" ref="B156:D157">F113+B113+F70+B70+F25+B25</f>
        <v>0</v>
      </c>
      <c r="C156" s="1113">
        <f t="shared" si="3"/>
        <v>0</v>
      </c>
      <c r="D156" s="1113">
        <f t="shared" si="3"/>
        <v>0</v>
      </c>
      <c r="E156" s="1114">
        <v>0</v>
      </c>
      <c r="F156" s="57"/>
      <c r="G156" s="269"/>
      <c r="H156" s="57"/>
      <c r="I156" s="1094"/>
    </row>
    <row r="157" spans="1:9" ht="12.75">
      <c r="A157" s="984" t="s">
        <v>627</v>
      </c>
      <c r="B157" s="1113">
        <f t="shared" si="3"/>
        <v>0</v>
      </c>
      <c r="C157" s="1113">
        <f t="shared" si="3"/>
        <v>0</v>
      </c>
      <c r="D157" s="1113">
        <f t="shared" si="3"/>
        <v>0</v>
      </c>
      <c r="E157" s="1096">
        <v>0</v>
      </c>
      <c r="F157" s="57"/>
      <c r="G157" s="269"/>
      <c r="H157" s="57"/>
      <c r="I157" s="1094"/>
    </row>
    <row r="158" spans="1:9" ht="32.25">
      <c r="A158" s="945" t="s">
        <v>628</v>
      </c>
      <c r="B158" s="1106">
        <f>B156+B157</f>
        <v>0</v>
      </c>
      <c r="C158" s="1115">
        <f>C156+C157</f>
        <v>0</v>
      </c>
      <c r="D158" s="1116">
        <f>D156+D157</f>
        <v>0</v>
      </c>
      <c r="E158" s="1099">
        <v>0</v>
      </c>
      <c r="F158" s="57"/>
      <c r="G158" s="1100"/>
      <c r="H158" s="57"/>
      <c r="I158" s="1101"/>
    </row>
    <row r="159" spans="1:9" ht="6.75" customHeight="1">
      <c r="A159" s="1117"/>
      <c r="B159" s="1090"/>
      <c r="C159" s="1091"/>
      <c r="D159" s="1092"/>
      <c r="E159" s="1093"/>
      <c r="F159" s="57"/>
      <c r="G159" s="269"/>
      <c r="H159" s="57"/>
      <c r="I159" s="1094"/>
    </row>
    <row r="160" spans="1:9" ht="12.75">
      <c r="A160" s="984" t="s">
        <v>640</v>
      </c>
      <c r="B160" s="1113">
        <f aca="true" t="shared" si="4" ref="B160:D162">F117+B117+F74+B74+F29+B29</f>
        <v>0</v>
      </c>
      <c r="C160" s="1113">
        <f t="shared" si="4"/>
        <v>103388</v>
      </c>
      <c r="D160" s="1113">
        <f t="shared" si="4"/>
        <v>103388</v>
      </c>
      <c r="E160" s="1095">
        <f>D160/C160</f>
        <v>1</v>
      </c>
      <c r="F160" s="57"/>
      <c r="G160" s="269"/>
      <c r="H160" s="57"/>
      <c r="I160" s="1094"/>
    </row>
    <row r="161" spans="1:9" ht="12.75">
      <c r="A161" s="984" t="s">
        <v>630</v>
      </c>
      <c r="B161" s="1113">
        <f t="shared" si="4"/>
        <v>0</v>
      </c>
      <c r="C161" s="1113">
        <f t="shared" si="4"/>
        <v>91852</v>
      </c>
      <c r="D161" s="1113">
        <f t="shared" si="4"/>
        <v>91852</v>
      </c>
      <c r="E161" s="1095">
        <f>D161/C161</f>
        <v>1</v>
      </c>
      <c r="F161" s="57"/>
      <c r="G161" s="269"/>
      <c r="H161" s="57"/>
      <c r="I161" s="1094"/>
    </row>
    <row r="162" spans="1:9" ht="12.75">
      <c r="A162" s="935" t="s">
        <v>631</v>
      </c>
      <c r="B162" s="1113">
        <f t="shared" si="4"/>
        <v>0</v>
      </c>
      <c r="C162" s="1113">
        <f t="shared" si="4"/>
        <v>11536</v>
      </c>
      <c r="D162" s="1113">
        <f t="shared" si="4"/>
        <v>11536</v>
      </c>
      <c r="E162" s="1095">
        <f>D162/C162</f>
        <v>1</v>
      </c>
      <c r="F162" s="57"/>
      <c r="G162" s="269"/>
      <c r="H162" s="57"/>
      <c r="I162" s="1094"/>
    </row>
    <row r="163" spans="1:9" ht="12.75">
      <c r="A163" s="1005"/>
      <c r="B163" s="1043"/>
      <c r="C163" s="1118"/>
      <c r="D163" s="1119"/>
      <c r="E163" s="1096"/>
      <c r="F163" s="57"/>
      <c r="G163" s="269"/>
      <c r="H163" s="57"/>
      <c r="I163" s="1094"/>
    </row>
    <row r="164" spans="1:9" ht="21.75">
      <c r="A164" s="1082" t="s">
        <v>632</v>
      </c>
      <c r="B164" s="1098">
        <f>B160</f>
        <v>0</v>
      </c>
      <c r="C164" s="1105">
        <f>C160</f>
        <v>103388</v>
      </c>
      <c r="D164" s="1107">
        <f>D160</f>
        <v>103388</v>
      </c>
      <c r="E164" s="1099">
        <f>D164/C164</f>
        <v>1</v>
      </c>
      <c r="F164" s="57"/>
      <c r="G164" s="1100"/>
      <c r="H164" s="57"/>
      <c r="I164" s="1101"/>
    </row>
    <row r="165" spans="1:9" ht="12.75">
      <c r="A165" s="935"/>
      <c r="B165" s="1090"/>
      <c r="C165" s="1110"/>
      <c r="D165" s="1111"/>
      <c r="E165" s="1093"/>
      <c r="F165" s="57"/>
      <c r="G165" s="269"/>
      <c r="H165" s="57"/>
      <c r="I165" s="1094"/>
    </row>
    <row r="166" spans="1:9" ht="21.75">
      <c r="A166" s="1065" t="s">
        <v>633</v>
      </c>
      <c r="B166" s="1098">
        <f>B164+B158+B154+B150+B143</f>
        <v>645885</v>
      </c>
      <c r="C166" s="1105">
        <f>C164+C158+C154+C150+C143</f>
        <v>811482</v>
      </c>
      <c r="D166" s="1107">
        <f>D164+D158+D154+D150+D143</f>
        <v>875542</v>
      </c>
      <c r="E166" s="1099">
        <f>D166/C166</f>
        <v>1.0789419851580195</v>
      </c>
      <c r="F166" s="57"/>
      <c r="G166" s="1100"/>
      <c r="H166" s="57"/>
      <c r="I166" s="1101"/>
    </row>
    <row r="167" spans="1:9" ht="5.25" customHeight="1">
      <c r="A167" s="1082"/>
      <c r="B167" s="1090"/>
      <c r="C167" s="1110"/>
      <c r="D167" s="1111"/>
      <c r="E167" s="1093"/>
      <c r="F167" s="57"/>
      <c r="G167" s="269"/>
      <c r="H167" s="57"/>
      <c r="I167" s="1094"/>
    </row>
    <row r="168" spans="1:9" ht="15">
      <c r="A168" s="1013" t="s">
        <v>328</v>
      </c>
      <c r="B168" s="1090">
        <f>B169+B170</f>
        <v>0</v>
      </c>
      <c r="C168" s="1091">
        <f>C169+C170</f>
        <v>0</v>
      </c>
      <c r="D168" s="1092">
        <f>D169+D170</f>
        <v>0</v>
      </c>
      <c r="E168" s="1099">
        <v>0</v>
      </c>
      <c r="F168" s="57"/>
      <c r="G168" s="1120"/>
      <c r="H168" s="57"/>
      <c r="I168" s="1101"/>
    </row>
    <row r="169" spans="1:9" ht="12.75">
      <c r="A169" s="1016" t="s">
        <v>647</v>
      </c>
      <c r="B169" s="1090">
        <f aca="true" t="shared" si="5" ref="B169:D170">F126+B126+F83+B83+F38+B38</f>
        <v>0</v>
      </c>
      <c r="C169" s="1090">
        <f t="shared" si="5"/>
        <v>0</v>
      </c>
      <c r="D169" s="1090">
        <f t="shared" si="5"/>
        <v>0</v>
      </c>
      <c r="E169" s="1093">
        <v>0</v>
      </c>
      <c r="F169" s="57"/>
      <c r="G169" s="269"/>
      <c r="H169" s="57"/>
      <c r="I169" s="1094"/>
    </row>
    <row r="170" spans="1:9" ht="12.75">
      <c r="A170" s="935" t="s">
        <v>635</v>
      </c>
      <c r="B170" s="968">
        <f t="shared" si="5"/>
        <v>0</v>
      </c>
      <c r="C170" s="968">
        <f t="shared" si="5"/>
        <v>0</v>
      </c>
      <c r="D170" s="968">
        <f t="shared" si="5"/>
        <v>0</v>
      </c>
      <c r="E170" s="1095">
        <v>0</v>
      </c>
      <c r="F170" s="57"/>
      <c r="G170" s="269"/>
      <c r="H170" s="57"/>
      <c r="I170" s="1094"/>
    </row>
    <row r="171" spans="1:9" ht="12.75">
      <c r="A171" s="1007"/>
      <c r="B171" s="976"/>
      <c r="C171" s="1118"/>
      <c r="D171" s="1121"/>
      <c r="E171" s="1096"/>
      <c r="F171" s="57"/>
      <c r="G171" s="269"/>
      <c r="H171" s="57"/>
      <c r="I171" s="1094"/>
    </row>
    <row r="172" spans="1:9" ht="15">
      <c r="A172" s="1065" t="s">
        <v>636</v>
      </c>
      <c r="B172" s="1106">
        <f>B129+F129+B86+F86+B41+F41</f>
        <v>1948702</v>
      </c>
      <c r="C172" s="1106">
        <f>C129+G129+C86+G86+C41+G41</f>
        <v>2053446</v>
      </c>
      <c r="D172" s="1106">
        <f>D129+H129+D86+H86+D41+H41</f>
        <v>2000305</v>
      </c>
      <c r="E172" s="1099">
        <f>D172/C172</f>
        <v>0.9741210628377859</v>
      </c>
      <c r="F172" s="57"/>
      <c r="G172" s="1100"/>
      <c r="H172" s="57"/>
      <c r="I172" s="1101"/>
    </row>
    <row r="173" spans="1:9" ht="9.75" customHeight="1">
      <c r="A173" s="1087"/>
      <c r="B173" s="1090"/>
      <c r="C173" s="1110"/>
      <c r="D173" s="1111"/>
      <c r="E173" s="1093"/>
      <c r="F173" s="57"/>
      <c r="G173" s="269"/>
      <c r="H173" s="57"/>
      <c r="I173" s="1094"/>
    </row>
    <row r="174" spans="1:9" ht="21.75">
      <c r="A174" s="1065" t="s">
        <v>637</v>
      </c>
      <c r="B174" s="1106">
        <f>B166+B168+B172</f>
        <v>2594587</v>
      </c>
      <c r="C174" s="1115">
        <f>C166+C168+C172</f>
        <v>2864928</v>
      </c>
      <c r="D174" s="1116">
        <f>D166+D168+D172</f>
        <v>2875847</v>
      </c>
      <c r="E174" s="1122">
        <f>D174/C174</f>
        <v>1.003811265064951</v>
      </c>
      <c r="F174" s="57"/>
      <c r="G174" s="1100"/>
      <c r="H174" s="57"/>
      <c r="I174" s="1101"/>
    </row>
  </sheetData>
  <mergeCells count="31">
    <mergeCell ref="D1:E1"/>
    <mergeCell ref="G1:H1"/>
    <mergeCell ref="A2:I2"/>
    <mergeCell ref="A3:I3"/>
    <mergeCell ref="A5:A6"/>
    <mergeCell ref="B5:E5"/>
    <mergeCell ref="F5:I5"/>
    <mergeCell ref="N7:O7"/>
    <mergeCell ref="Q7:R7"/>
    <mergeCell ref="K8:R8"/>
    <mergeCell ref="K9:R9"/>
    <mergeCell ref="K11:K12"/>
    <mergeCell ref="L11:O11"/>
    <mergeCell ref="P11:S11"/>
    <mergeCell ref="G45:H45"/>
    <mergeCell ref="A47:I47"/>
    <mergeCell ref="A48:I48"/>
    <mergeCell ref="A50:A51"/>
    <mergeCell ref="B50:E50"/>
    <mergeCell ref="F50:I50"/>
    <mergeCell ref="G89:H89"/>
    <mergeCell ref="A90:I90"/>
    <mergeCell ref="A91:I91"/>
    <mergeCell ref="A93:A94"/>
    <mergeCell ref="B93:E93"/>
    <mergeCell ref="F93:I93"/>
    <mergeCell ref="G132:H132"/>
    <mergeCell ref="A133:I133"/>
    <mergeCell ref="A134:I134"/>
    <mergeCell ref="A136:A137"/>
    <mergeCell ref="B136:E13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3"/>
  <sheetViews>
    <sheetView workbookViewId="0" topLeftCell="A1">
      <selection activeCell="A223" sqref="A223"/>
    </sheetView>
  </sheetViews>
  <sheetFormatPr defaultColWidth="9.140625" defaultRowHeight="12.75"/>
  <cols>
    <col min="1" max="1" width="23.8515625" style="0" customWidth="1"/>
    <col min="2" max="2" width="8.00390625" style="0" customWidth="1"/>
    <col min="3" max="3" width="8.421875" style="0" customWidth="1"/>
    <col min="4" max="4" width="7.7109375" style="0" customWidth="1"/>
    <col min="5" max="5" width="6.8515625" style="0" customWidth="1"/>
    <col min="6" max="6" width="8.28125" style="0" customWidth="1"/>
    <col min="7" max="8" width="8.140625" style="0" customWidth="1"/>
    <col min="9" max="9" width="7.28125" style="0" customWidth="1"/>
  </cols>
  <sheetData>
    <row r="1" spans="1:9" ht="12.75">
      <c r="A1" s="1"/>
      <c r="B1" s="1"/>
      <c r="C1" s="1"/>
      <c r="D1" s="1"/>
      <c r="E1" s="1"/>
      <c r="F1" s="1"/>
      <c r="G1" s="281" t="s">
        <v>649</v>
      </c>
      <c r="H1" s="281"/>
      <c r="I1" s="1"/>
    </row>
    <row r="2" spans="1:9" ht="12.75">
      <c r="A2" s="1"/>
      <c r="B2" s="1"/>
      <c r="C2" s="1"/>
      <c r="D2" s="1"/>
      <c r="E2" s="1"/>
      <c r="F2" s="1"/>
      <c r="G2" s="697"/>
      <c r="H2" s="697"/>
      <c r="I2" s="1"/>
    </row>
    <row r="3" spans="1:9" ht="15">
      <c r="A3" s="615" t="s">
        <v>650</v>
      </c>
      <c r="B3" s="615"/>
      <c r="C3" s="615"/>
      <c r="D3" s="615"/>
      <c r="E3" s="615"/>
      <c r="F3" s="615"/>
      <c r="G3" s="615"/>
      <c r="H3" s="615"/>
      <c r="I3" s="615"/>
    </row>
    <row r="4" spans="1:9" ht="15">
      <c r="A4" s="615" t="s">
        <v>612</v>
      </c>
      <c r="B4" s="615"/>
      <c r="C4" s="615"/>
      <c r="D4" s="615"/>
      <c r="E4" s="615"/>
      <c r="F4" s="615"/>
      <c r="G4" s="615"/>
      <c r="H4" s="615"/>
      <c r="I4" s="6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697"/>
      <c r="E6" s="1"/>
      <c r="F6" s="1"/>
      <c r="G6" s="1"/>
      <c r="H6" s="697" t="s">
        <v>40</v>
      </c>
      <c r="I6" s="1"/>
    </row>
    <row r="7" spans="1:9" ht="14.25" customHeight="1">
      <c r="A7" s="779" t="s">
        <v>487</v>
      </c>
      <c r="B7" s="1123" t="s">
        <v>651</v>
      </c>
      <c r="C7" s="1123"/>
      <c r="D7" s="1123"/>
      <c r="E7" s="1123"/>
      <c r="F7" s="1124" t="s">
        <v>134</v>
      </c>
      <c r="G7" s="1124"/>
      <c r="H7" s="1124"/>
      <c r="I7" s="1124"/>
    </row>
    <row r="8" spans="1:9" ht="27" customHeight="1">
      <c r="A8" s="779"/>
      <c r="B8" s="1125" t="s">
        <v>43</v>
      </c>
      <c r="C8" s="1126" t="s">
        <v>44</v>
      </c>
      <c r="D8" s="1127" t="s">
        <v>8</v>
      </c>
      <c r="E8" s="1126" t="s">
        <v>46</v>
      </c>
      <c r="F8" s="1127" t="s">
        <v>43</v>
      </c>
      <c r="G8" s="1126" t="s">
        <v>44</v>
      </c>
      <c r="H8" s="1126" t="s">
        <v>8</v>
      </c>
      <c r="I8" s="1128" t="s">
        <v>46</v>
      </c>
    </row>
    <row r="9" spans="1:9" ht="21.75">
      <c r="A9" s="1129" t="s">
        <v>614</v>
      </c>
      <c r="B9" s="338">
        <v>0</v>
      </c>
      <c r="C9" s="385">
        <v>0</v>
      </c>
      <c r="D9" s="338">
        <v>0</v>
      </c>
      <c r="E9" s="1130">
        <v>0</v>
      </c>
      <c r="F9" s="1131">
        <v>0</v>
      </c>
      <c r="G9" s="299"/>
      <c r="H9" s="292"/>
      <c r="I9" s="367">
        <v>0</v>
      </c>
    </row>
    <row r="10" spans="1:9" ht="12.75">
      <c r="A10" s="1132" t="s">
        <v>342</v>
      </c>
      <c r="B10" s="294">
        <v>40</v>
      </c>
      <c r="C10" s="295">
        <v>600</v>
      </c>
      <c r="D10" s="294">
        <v>1246</v>
      </c>
      <c r="E10" s="1133">
        <f>D10/C10</f>
        <v>2.0766666666666667</v>
      </c>
      <c r="F10" s="356">
        <v>80</v>
      </c>
      <c r="G10" s="356">
        <v>80</v>
      </c>
      <c r="H10" s="330">
        <v>80</v>
      </c>
      <c r="I10" s="448">
        <f>H10/G10</f>
        <v>1</v>
      </c>
    </row>
    <row r="11" spans="1:9" ht="21.75">
      <c r="A11" s="1132" t="s">
        <v>615</v>
      </c>
      <c r="B11" s="294">
        <v>8</v>
      </c>
      <c r="C11" s="295">
        <v>99</v>
      </c>
      <c r="D11" s="294">
        <v>195</v>
      </c>
      <c r="E11" s="1133">
        <f>D11/C11</f>
        <v>1.9696969696969697</v>
      </c>
      <c r="F11" s="356">
        <v>16</v>
      </c>
      <c r="G11" s="356">
        <v>16</v>
      </c>
      <c r="H11" s="330">
        <v>0</v>
      </c>
      <c r="I11" s="310">
        <f>H11/G11</f>
        <v>0</v>
      </c>
    </row>
    <row r="12" spans="1:9" ht="12.75">
      <c r="A12" s="1134" t="s">
        <v>652</v>
      </c>
      <c r="B12" s="317">
        <v>0</v>
      </c>
      <c r="C12" s="316">
        <v>0</v>
      </c>
      <c r="D12" s="317">
        <v>31</v>
      </c>
      <c r="E12" s="1135">
        <v>0</v>
      </c>
      <c r="F12" s="363">
        <v>0</v>
      </c>
      <c r="G12" s="363">
        <v>0</v>
      </c>
      <c r="H12" s="330">
        <v>0</v>
      </c>
      <c r="I12" s="297">
        <v>0</v>
      </c>
    </row>
    <row r="13" spans="1:9" ht="21.75">
      <c r="A13" s="1136" t="s">
        <v>616</v>
      </c>
      <c r="B13" s="294">
        <v>0</v>
      </c>
      <c r="C13" s="295"/>
      <c r="D13" s="294"/>
      <c r="E13" s="399">
        <v>0</v>
      </c>
      <c r="F13" s="356">
        <v>0</v>
      </c>
      <c r="G13" s="356"/>
      <c r="H13" s="328"/>
      <c r="I13" s="420">
        <v>0</v>
      </c>
    </row>
    <row r="14" spans="1:9" s="142" customFormat="1" ht="20.25" customHeight="1">
      <c r="A14" s="1137" t="s">
        <v>653</v>
      </c>
      <c r="B14" s="359">
        <f>SUM(B9:B13)</f>
        <v>48</v>
      </c>
      <c r="C14" s="359">
        <f>SUM(C9:C13)</f>
        <v>699</v>
      </c>
      <c r="D14" s="359">
        <f>SUM(D9:D13)</f>
        <v>1472</v>
      </c>
      <c r="E14" s="323">
        <v>0</v>
      </c>
      <c r="F14" s="359">
        <f>SUM(F9:F13)</f>
        <v>96</v>
      </c>
      <c r="G14" s="359">
        <f>SUM(G9:G13)</f>
        <v>96</v>
      </c>
      <c r="H14" s="359">
        <f>SUM(H9:H13)</f>
        <v>80</v>
      </c>
      <c r="I14" s="323">
        <f>H14/G14</f>
        <v>0.8333333333333334</v>
      </c>
    </row>
    <row r="15" spans="1:9" ht="8.25" customHeight="1">
      <c r="A15" s="1138"/>
      <c r="B15" s="365"/>
      <c r="C15" s="433"/>
      <c r="D15" s="326"/>
      <c r="E15" s="314"/>
      <c r="F15" s="358"/>
      <c r="G15" s="343"/>
      <c r="H15" s="327"/>
      <c r="I15" s="907"/>
    </row>
    <row r="16" spans="1:9" ht="21.75">
      <c r="A16" s="1139" t="s">
        <v>645</v>
      </c>
      <c r="B16" s="1140">
        <v>0</v>
      </c>
      <c r="C16" s="1140"/>
      <c r="D16" s="1141"/>
      <c r="E16" s="314">
        <v>0</v>
      </c>
      <c r="F16" s="1142">
        <v>0</v>
      </c>
      <c r="G16" s="424">
        <v>350</v>
      </c>
      <c r="H16" s="330">
        <v>350</v>
      </c>
      <c r="I16" s="297">
        <f>H16/G16</f>
        <v>1</v>
      </c>
    </row>
    <row r="17" spans="1:9" ht="12.75">
      <c r="A17" s="1143" t="s">
        <v>619</v>
      </c>
      <c r="B17" s="1144">
        <v>0</v>
      </c>
      <c r="C17" s="1144"/>
      <c r="D17" s="1145"/>
      <c r="E17" s="314">
        <v>0</v>
      </c>
      <c r="F17" s="1146">
        <v>0</v>
      </c>
      <c r="G17" s="424"/>
      <c r="H17" s="330"/>
      <c r="I17" s="314">
        <v>0</v>
      </c>
    </row>
    <row r="18" spans="1:9" ht="21.75">
      <c r="A18" s="1143" t="s">
        <v>646</v>
      </c>
      <c r="B18" s="1147">
        <v>0</v>
      </c>
      <c r="C18" s="1147"/>
      <c r="D18" s="1148"/>
      <c r="E18" s="310">
        <v>0</v>
      </c>
      <c r="F18" s="1149">
        <v>0</v>
      </c>
      <c r="G18" s="440"/>
      <c r="H18" s="328"/>
      <c r="I18" s="310">
        <v>0</v>
      </c>
    </row>
    <row r="19" spans="1:9" ht="12.75">
      <c r="A19" s="1132" t="s">
        <v>619</v>
      </c>
      <c r="B19" s="1144">
        <v>0</v>
      </c>
      <c r="C19" s="1144"/>
      <c r="D19" s="1145"/>
      <c r="E19" s="297">
        <v>0</v>
      </c>
      <c r="F19" s="1146">
        <v>0</v>
      </c>
      <c r="G19" s="424"/>
      <c r="H19" s="330"/>
      <c r="I19" s="297">
        <v>0</v>
      </c>
    </row>
    <row r="20" spans="1:9" ht="12.75">
      <c r="A20" s="1150" t="s">
        <v>639</v>
      </c>
      <c r="B20" s="1151">
        <v>0</v>
      </c>
      <c r="C20" s="1151">
        <v>20000</v>
      </c>
      <c r="D20" s="1152">
        <v>19669</v>
      </c>
      <c r="E20" s="297">
        <v>0</v>
      </c>
      <c r="F20" s="1153">
        <v>0</v>
      </c>
      <c r="G20" s="343">
        <v>0</v>
      </c>
      <c r="H20" s="343">
        <v>0</v>
      </c>
      <c r="I20" s="297">
        <v>0</v>
      </c>
    </row>
    <row r="21" spans="1:9" ht="18.75" customHeight="1">
      <c r="A21" s="1154" t="s">
        <v>622</v>
      </c>
      <c r="B21" s="359">
        <f>B16+B18+B20</f>
        <v>0</v>
      </c>
      <c r="C21" s="359">
        <f>C16+C18+C20</f>
        <v>20000</v>
      </c>
      <c r="D21" s="359">
        <f>D16+D18+D20</f>
        <v>19669</v>
      </c>
      <c r="E21" s="323">
        <v>0</v>
      </c>
      <c r="F21" s="359">
        <f>F16+F18+F20</f>
        <v>0</v>
      </c>
      <c r="G21" s="359">
        <f>G16+G18+G20</f>
        <v>350</v>
      </c>
      <c r="H21" s="359">
        <f>H16+H18+H20</f>
        <v>350</v>
      </c>
      <c r="I21" s="380">
        <f>H21/G21</f>
        <v>1</v>
      </c>
    </row>
    <row r="22" spans="1:9" ht="9.75" customHeight="1">
      <c r="A22" s="1155"/>
      <c r="B22" s="355"/>
      <c r="C22" s="293"/>
      <c r="D22" s="312"/>
      <c r="E22" s="314"/>
      <c r="F22" s="312"/>
      <c r="G22" s="299"/>
      <c r="H22" s="292"/>
      <c r="I22" s="907"/>
    </row>
    <row r="23" spans="1:9" ht="21.75">
      <c r="A23" s="1143" t="s">
        <v>623</v>
      </c>
      <c r="B23" s="356">
        <v>0</v>
      </c>
      <c r="C23" s="295"/>
      <c r="D23" s="294"/>
      <c r="E23" s="314">
        <v>0</v>
      </c>
      <c r="F23" s="294">
        <v>0</v>
      </c>
      <c r="G23" s="424"/>
      <c r="H23" s="330"/>
      <c r="I23" s="1156">
        <v>0</v>
      </c>
    </row>
    <row r="24" spans="1:9" ht="21.75">
      <c r="A24" s="1143" t="s">
        <v>624</v>
      </c>
      <c r="B24" s="362">
        <v>0</v>
      </c>
      <c r="C24" s="316"/>
      <c r="D24" s="317"/>
      <c r="E24" s="310">
        <v>0</v>
      </c>
      <c r="F24" s="317">
        <v>0</v>
      </c>
      <c r="G24" s="440"/>
      <c r="H24" s="328"/>
      <c r="I24" s="427">
        <v>0</v>
      </c>
    </row>
    <row r="25" spans="1:9" ht="20.25">
      <c r="A25" s="1137" t="s">
        <v>625</v>
      </c>
      <c r="B25" s="372">
        <f>B24+B23</f>
        <v>0</v>
      </c>
      <c r="C25" s="359">
        <f>C24+C23</f>
        <v>0</v>
      </c>
      <c r="D25" s="42">
        <f>D24+D23</f>
        <v>0</v>
      </c>
      <c r="E25" s="323">
        <v>0</v>
      </c>
      <c r="F25" s="359">
        <f>F24+F23</f>
        <v>0</v>
      </c>
      <c r="G25" s="359">
        <f>G24+G23</f>
        <v>0</v>
      </c>
      <c r="H25" s="359">
        <f>H24+H23</f>
        <v>0</v>
      </c>
      <c r="I25" s="323">
        <v>0</v>
      </c>
    </row>
    <row r="26" spans="1:9" ht="9" customHeight="1">
      <c r="A26" s="1155"/>
      <c r="B26" s="732"/>
      <c r="C26" s="1157"/>
      <c r="D26" s="312"/>
      <c r="E26" s="314"/>
      <c r="F26" s="1158"/>
      <c r="G26" s="299"/>
      <c r="H26" s="292"/>
      <c r="I26" s="907"/>
    </row>
    <row r="27" spans="1:9" ht="18.75" customHeight="1">
      <c r="A27" s="1143" t="s">
        <v>654</v>
      </c>
      <c r="B27" s="356">
        <v>0</v>
      </c>
      <c r="C27" s="295"/>
      <c r="D27" s="294"/>
      <c r="E27" s="314">
        <v>0</v>
      </c>
      <c r="F27" s="294">
        <v>0</v>
      </c>
      <c r="G27" s="424"/>
      <c r="H27" s="330"/>
      <c r="I27" s="297">
        <v>0</v>
      </c>
    </row>
    <row r="28" spans="1:9" ht="12.75">
      <c r="A28" s="1143" t="s">
        <v>655</v>
      </c>
      <c r="B28" s="433">
        <v>0</v>
      </c>
      <c r="C28" s="295"/>
      <c r="D28" s="294"/>
      <c r="E28" s="310">
        <v>0</v>
      </c>
      <c r="F28" s="294">
        <v>0</v>
      </c>
      <c r="G28" s="440"/>
      <c r="H28" s="328"/>
      <c r="I28" s="420">
        <v>0</v>
      </c>
    </row>
    <row r="29" spans="1:9" ht="38.25" customHeight="1">
      <c r="A29" s="1137" t="s">
        <v>628</v>
      </c>
      <c r="B29" s="359">
        <f>B27+B28</f>
        <v>0</v>
      </c>
      <c r="C29" s="359">
        <f>C27+C28</f>
        <v>0</v>
      </c>
      <c r="D29" s="359">
        <f>D27+D28</f>
        <v>0</v>
      </c>
      <c r="E29" s="323">
        <v>0</v>
      </c>
      <c r="F29" s="359">
        <f>F27+F28</f>
        <v>0</v>
      </c>
      <c r="G29" s="359">
        <f>G27+G28</f>
        <v>0</v>
      </c>
      <c r="H29" s="359">
        <f>H27+H28</f>
        <v>0</v>
      </c>
      <c r="I29" s="323">
        <v>0</v>
      </c>
    </row>
    <row r="30" spans="1:9" ht="8.25" customHeight="1">
      <c r="A30" s="1159"/>
      <c r="B30" s="381"/>
      <c r="C30" s="309"/>
      <c r="D30" s="373"/>
      <c r="E30" s="314"/>
      <c r="F30" s="360"/>
      <c r="G30" s="299"/>
      <c r="H30" s="292"/>
      <c r="I30" s="907"/>
    </row>
    <row r="31" spans="1:9" ht="21.75">
      <c r="A31" s="1136" t="s">
        <v>629</v>
      </c>
      <c r="B31" s="294">
        <f>B32+B33</f>
        <v>0</v>
      </c>
      <c r="C31" s="295">
        <f>C32+C33</f>
        <v>10366</v>
      </c>
      <c r="D31" s="294">
        <f>D32+D33</f>
        <v>10366</v>
      </c>
      <c r="E31" s="1160">
        <f>D31/C31</f>
        <v>1</v>
      </c>
      <c r="F31" s="356">
        <f>F32+F33</f>
        <v>0</v>
      </c>
      <c r="G31" s="424">
        <f>G32+G33</f>
        <v>874</v>
      </c>
      <c r="H31" s="424">
        <f>H32+H33</f>
        <v>874</v>
      </c>
      <c r="I31" s="297">
        <f>H31/G31</f>
        <v>1</v>
      </c>
    </row>
    <row r="32" spans="1:9" ht="12.75">
      <c r="A32" s="1132" t="s">
        <v>630</v>
      </c>
      <c r="B32" s="294">
        <v>0</v>
      </c>
      <c r="C32" s="295">
        <v>10366</v>
      </c>
      <c r="D32" s="294">
        <v>10366</v>
      </c>
      <c r="E32" s="1160">
        <f>D32/C32</f>
        <v>1</v>
      </c>
      <c r="F32" s="356">
        <v>0</v>
      </c>
      <c r="G32" s="424">
        <v>874</v>
      </c>
      <c r="H32" s="330">
        <v>874</v>
      </c>
      <c r="I32" s="297">
        <f>H32/G32</f>
        <v>1</v>
      </c>
    </row>
    <row r="33" spans="1:9" ht="12.75">
      <c r="A33" s="1132" t="s">
        <v>656</v>
      </c>
      <c r="B33" s="294">
        <v>0</v>
      </c>
      <c r="C33" s="295">
        <v>0</v>
      </c>
      <c r="D33" s="294">
        <v>0</v>
      </c>
      <c r="E33" s="314">
        <v>0</v>
      </c>
      <c r="F33" s="356">
        <v>0</v>
      </c>
      <c r="G33" s="424"/>
      <c r="H33" s="330"/>
      <c r="I33" s="297">
        <v>0</v>
      </c>
    </row>
    <row r="34" spans="1:9" ht="6" customHeight="1">
      <c r="A34" s="1161"/>
      <c r="B34" s="1162"/>
      <c r="C34" s="357"/>
      <c r="D34" s="1162"/>
      <c r="E34" s="310"/>
      <c r="F34" s="362"/>
      <c r="G34" s="440"/>
      <c r="H34" s="328"/>
      <c r="I34" s="427"/>
    </row>
    <row r="35" spans="1:9" ht="20.25">
      <c r="A35" s="882" t="s">
        <v>632</v>
      </c>
      <c r="B35" s="359">
        <f>B31</f>
        <v>0</v>
      </c>
      <c r="C35" s="359">
        <f>C31</f>
        <v>10366</v>
      </c>
      <c r="D35" s="359">
        <f>D31</f>
        <v>10366</v>
      </c>
      <c r="E35" s="396">
        <v>0</v>
      </c>
      <c r="F35" s="359">
        <f>F31</f>
        <v>0</v>
      </c>
      <c r="G35" s="359">
        <f>G31</f>
        <v>874</v>
      </c>
      <c r="H35" s="359">
        <f>H31</f>
        <v>874</v>
      </c>
      <c r="I35" s="323">
        <v>0</v>
      </c>
    </row>
    <row r="36" spans="1:9" ht="8.25" customHeight="1">
      <c r="A36" s="1163"/>
      <c r="B36" s="732"/>
      <c r="C36" s="1164"/>
      <c r="D36" s="1165"/>
      <c r="E36" s="310"/>
      <c r="F36" s="1166"/>
      <c r="G36" s="343"/>
      <c r="H36" s="327"/>
      <c r="I36" s="323"/>
    </row>
    <row r="37" spans="1:9" ht="12.75">
      <c r="A37" s="1137" t="s">
        <v>633</v>
      </c>
      <c r="B37" s="359">
        <f>B35+B29+B25+B21+B14</f>
        <v>48</v>
      </c>
      <c r="C37" s="359">
        <f>C35+C29+C25+C21+C14</f>
        <v>31065</v>
      </c>
      <c r="D37" s="359">
        <f>D35+D29+D25+D21+D14</f>
        <v>31507</v>
      </c>
      <c r="E37" s="323">
        <v>0</v>
      </c>
      <c r="F37" s="359">
        <f>F35+F29+F25+F21+F14</f>
        <v>96</v>
      </c>
      <c r="G37" s="359">
        <f>G35+G29+G25+G21+G14</f>
        <v>1320</v>
      </c>
      <c r="H37" s="359">
        <f>H35+H29+H25+H21+H14</f>
        <v>1304</v>
      </c>
      <c r="I37" s="323">
        <f>H37/G37</f>
        <v>0.9878787878787879</v>
      </c>
    </row>
    <row r="38" spans="1:9" ht="6.75" customHeight="1">
      <c r="A38" s="882"/>
      <c r="B38" s="359"/>
      <c r="C38" s="42"/>
      <c r="D38" s="307"/>
      <c r="E38" s="310"/>
      <c r="F38" s="303"/>
      <c r="G38" s="343"/>
      <c r="H38" s="327"/>
      <c r="I38" s="323"/>
    </row>
    <row r="39" spans="1:9" ht="12.75">
      <c r="A39" s="1167" t="s">
        <v>328</v>
      </c>
      <c r="B39" s="366">
        <f>B40+B41</f>
        <v>0</v>
      </c>
      <c r="C39" s="366">
        <f>C40+C41</f>
        <v>0</v>
      </c>
      <c r="D39" s="366">
        <f>D40+D41</f>
        <v>0</v>
      </c>
      <c r="E39" s="323">
        <v>0</v>
      </c>
      <c r="F39" s="366">
        <f>F40+F41</f>
        <v>0</v>
      </c>
      <c r="G39" s="366">
        <f>G40+G41</f>
        <v>0</v>
      </c>
      <c r="H39" s="366">
        <f>H40+H41</f>
        <v>0</v>
      </c>
      <c r="I39" s="323">
        <v>0</v>
      </c>
    </row>
    <row r="40" spans="1:9" ht="12.75">
      <c r="A40" s="1168" t="s">
        <v>634</v>
      </c>
      <c r="B40" s="365">
        <v>0</v>
      </c>
      <c r="C40" s="316"/>
      <c r="D40" s="317"/>
      <c r="E40" s="314">
        <v>0</v>
      </c>
      <c r="F40" s="317">
        <v>0</v>
      </c>
      <c r="G40" s="299"/>
      <c r="H40" s="292"/>
      <c r="I40" s="367">
        <v>0</v>
      </c>
    </row>
    <row r="41" spans="1:9" ht="12.75">
      <c r="A41" s="1143" t="s">
        <v>657</v>
      </c>
      <c r="B41" s="356">
        <v>0</v>
      </c>
      <c r="C41" s="295"/>
      <c r="D41" s="294"/>
      <c r="E41" s="314">
        <v>0</v>
      </c>
      <c r="F41" s="294">
        <v>0</v>
      </c>
      <c r="G41" s="424"/>
      <c r="H41" s="330"/>
      <c r="I41" s="297">
        <v>0</v>
      </c>
    </row>
    <row r="42" spans="1:9" ht="6" customHeight="1">
      <c r="A42" s="1138"/>
      <c r="B42" s="363"/>
      <c r="C42" s="1169"/>
      <c r="D42" s="1165"/>
      <c r="E42" s="310"/>
      <c r="F42" s="1170"/>
      <c r="G42" s="440"/>
      <c r="H42" s="328"/>
      <c r="I42" s="427"/>
    </row>
    <row r="43" spans="1:9" ht="12.75">
      <c r="A43" s="1154" t="s">
        <v>636</v>
      </c>
      <c r="B43" s="359">
        <v>183691</v>
      </c>
      <c r="C43" s="42">
        <v>173881</v>
      </c>
      <c r="D43" s="303">
        <v>173800</v>
      </c>
      <c r="E43" s="380">
        <f>D43/C43</f>
        <v>0.9995341641697483</v>
      </c>
      <c r="F43" s="303">
        <v>184211</v>
      </c>
      <c r="G43" s="42">
        <v>190910</v>
      </c>
      <c r="H43" s="43">
        <v>186049</v>
      </c>
      <c r="I43" s="323">
        <f>H43/G43</f>
        <v>0.9745377402964748</v>
      </c>
    </row>
    <row r="44" spans="1:9" ht="8.25" customHeight="1">
      <c r="A44" s="1163"/>
      <c r="B44" s="732"/>
      <c r="C44" s="1164"/>
      <c r="D44" s="1165"/>
      <c r="E44" s="310"/>
      <c r="F44" s="1166"/>
      <c r="G44" s="343"/>
      <c r="H44" s="327"/>
      <c r="I44" s="323"/>
    </row>
    <row r="45" spans="1:9" ht="20.25">
      <c r="A45" s="1137" t="s">
        <v>637</v>
      </c>
      <c r="B45" s="359">
        <f>B37+B39+B43</f>
        <v>183739</v>
      </c>
      <c r="C45" s="359">
        <f>C37+C39+C43</f>
        <v>204946</v>
      </c>
      <c r="D45" s="359">
        <f>D37+D39+D43</f>
        <v>205307</v>
      </c>
      <c r="E45" s="380">
        <f>D45/C45</f>
        <v>1.0017614395987235</v>
      </c>
      <c r="F45" s="359">
        <v>184307</v>
      </c>
      <c r="G45" s="359">
        <f>G37+G39+G43</f>
        <v>192230</v>
      </c>
      <c r="H45" s="359">
        <f>H37+H39+H43</f>
        <v>187353</v>
      </c>
      <c r="I45" s="323">
        <f>H45/G45</f>
        <v>0.9746293502575041</v>
      </c>
    </row>
    <row r="46" spans="1:9" ht="12.75">
      <c r="A46" s="281">
        <v>2</v>
      </c>
      <c r="B46" s="281"/>
      <c r="C46" s="281"/>
      <c r="D46" s="281"/>
      <c r="E46" s="281"/>
      <c r="F46" s="281"/>
      <c r="G46" s="281"/>
      <c r="H46" s="281"/>
      <c r="I46" s="281"/>
    </row>
    <row r="47" spans="1:9" ht="12.75">
      <c r="A47" s="1"/>
      <c r="B47" s="1"/>
      <c r="C47" s="1"/>
      <c r="D47" s="281"/>
      <c r="E47" s="281"/>
      <c r="F47" s="1"/>
      <c r="G47" s="281" t="s">
        <v>649</v>
      </c>
      <c r="H47" s="281"/>
      <c r="I47" s="1"/>
    </row>
    <row r="48" spans="1:9" ht="15">
      <c r="A48" s="615" t="s">
        <v>650</v>
      </c>
      <c r="B48" s="615"/>
      <c r="C48" s="615"/>
      <c r="D48" s="615"/>
      <c r="E48" s="615"/>
      <c r="F48" s="615"/>
      <c r="G48" s="615"/>
      <c r="H48" s="615"/>
      <c r="I48" s="615"/>
    </row>
    <row r="49" spans="1:9" ht="15">
      <c r="A49" s="615" t="s">
        <v>612</v>
      </c>
      <c r="B49" s="615"/>
      <c r="C49" s="615"/>
      <c r="D49" s="615"/>
      <c r="E49" s="615"/>
      <c r="F49" s="615"/>
      <c r="G49" s="615"/>
      <c r="H49" s="615"/>
      <c r="I49" s="615"/>
    </row>
    <row r="50" spans="1:9" ht="15">
      <c r="A50" s="903"/>
      <c r="B50" s="903"/>
      <c r="C50" s="903"/>
      <c r="D50" s="903"/>
      <c r="E50" s="903"/>
      <c r="F50" s="352"/>
      <c r="G50" s="697" t="s">
        <v>40</v>
      </c>
      <c r="H50" s="1"/>
      <c r="I50" s="1"/>
    </row>
    <row r="51" spans="1:9" ht="12.75">
      <c r="A51" s="779" t="s">
        <v>487</v>
      </c>
      <c r="B51" s="1123" t="s">
        <v>135</v>
      </c>
      <c r="C51" s="1123"/>
      <c r="D51" s="1123"/>
      <c r="E51" s="1123"/>
      <c r="F51" s="1124" t="s">
        <v>658</v>
      </c>
      <c r="G51" s="1124"/>
      <c r="H51" s="1124"/>
      <c r="I51" s="1124"/>
    </row>
    <row r="52" spans="1:9" ht="18.75">
      <c r="A52" s="779"/>
      <c r="B52" s="1125" t="s">
        <v>43</v>
      </c>
      <c r="C52" s="1126" t="s">
        <v>44</v>
      </c>
      <c r="D52" s="1127" t="s">
        <v>8</v>
      </c>
      <c r="E52" s="1126" t="s">
        <v>46</v>
      </c>
      <c r="F52" s="1127" t="s">
        <v>43</v>
      </c>
      <c r="G52" s="1126" t="s">
        <v>44</v>
      </c>
      <c r="H52" s="1126" t="s">
        <v>8</v>
      </c>
      <c r="I52" s="1128" t="s">
        <v>46</v>
      </c>
    </row>
    <row r="53" spans="1:9" ht="21.75">
      <c r="A53" s="1129" t="s">
        <v>614</v>
      </c>
      <c r="B53" s="430">
        <v>0</v>
      </c>
      <c r="C53" s="437"/>
      <c r="D53" s="451"/>
      <c r="E53" s="367">
        <v>0</v>
      </c>
      <c r="F53" s="806">
        <v>0</v>
      </c>
      <c r="G53" s="353"/>
      <c r="H53" s="290"/>
      <c r="I53" s="367">
        <v>0</v>
      </c>
    </row>
    <row r="54" spans="1:9" ht="12.75">
      <c r="A54" s="1132" t="s">
        <v>342</v>
      </c>
      <c r="B54" s="382">
        <v>5000</v>
      </c>
      <c r="C54" s="382">
        <v>5000</v>
      </c>
      <c r="D54" s="410">
        <v>6376</v>
      </c>
      <c r="E54" s="448">
        <f>D54/C54</f>
        <v>1.2752</v>
      </c>
      <c r="F54" s="382">
        <v>4000</v>
      </c>
      <c r="G54" s="382">
        <v>1500</v>
      </c>
      <c r="H54" s="330">
        <v>1142</v>
      </c>
      <c r="I54" s="297">
        <f>H54/G54</f>
        <v>0.7613333333333333</v>
      </c>
    </row>
    <row r="55" spans="1:9" ht="21.75">
      <c r="A55" s="1132" t="s">
        <v>615</v>
      </c>
      <c r="B55" s="382">
        <v>30</v>
      </c>
      <c r="C55" s="382">
        <v>30</v>
      </c>
      <c r="D55" s="410">
        <v>42</v>
      </c>
      <c r="E55" s="1171">
        <f>D55/C55</f>
        <v>1.4</v>
      </c>
      <c r="F55" s="382">
        <v>220</v>
      </c>
      <c r="G55" s="382">
        <v>220</v>
      </c>
      <c r="H55" s="330">
        <v>192</v>
      </c>
      <c r="I55" s="310">
        <f>H55/G55</f>
        <v>0.8727272727272727</v>
      </c>
    </row>
    <row r="56" spans="1:9" ht="12.75">
      <c r="A56" s="1134" t="s">
        <v>652</v>
      </c>
      <c r="B56" s="419">
        <v>0</v>
      </c>
      <c r="C56" s="419">
        <v>0</v>
      </c>
      <c r="D56" s="410">
        <v>0</v>
      </c>
      <c r="E56" s="297">
        <v>0</v>
      </c>
      <c r="F56" s="382">
        <v>0</v>
      </c>
      <c r="G56" s="382">
        <v>0</v>
      </c>
      <c r="H56" s="330">
        <v>0</v>
      </c>
      <c r="I56" s="297">
        <v>0</v>
      </c>
    </row>
    <row r="57" spans="1:9" ht="21.75">
      <c r="A57" s="1136" t="s">
        <v>616</v>
      </c>
      <c r="B57" s="382">
        <v>0</v>
      </c>
      <c r="C57" s="356">
        <v>580</v>
      </c>
      <c r="D57" s="387">
        <v>580</v>
      </c>
      <c r="E57" s="1172">
        <f>D57/C57</f>
        <v>1</v>
      </c>
      <c r="F57" s="382">
        <v>0</v>
      </c>
      <c r="G57" s="440">
        <v>40</v>
      </c>
      <c r="H57" s="328">
        <v>40</v>
      </c>
      <c r="I57" s="310">
        <f>H57/G57</f>
        <v>1</v>
      </c>
    </row>
    <row r="58" spans="1:9" ht="12.75">
      <c r="A58" s="1137" t="s">
        <v>653</v>
      </c>
      <c r="B58" s="42">
        <f>SUM(B53:B57)</f>
        <v>5030</v>
      </c>
      <c r="C58" s="42">
        <f>SUM(C53:C57)</f>
        <v>5610</v>
      </c>
      <c r="D58" s="42">
        <f>SUM(D53:D57)</f>
        <v>6998</v>
      </c>
      <c r="E58" s="380">
        <f>D58/C58</f>
        <v>1.2474153297682709</v>
      </c>
      <c r="F58" s="401">
        <f>SUM(F53:F57)</f>
        <v>4220</v>
      </c>
      <c r="G58" s="401">
        <f>SUM(G53:G57)</f>
        <v>1760</v>
      </c>
      <c r="H58" s="401">
        <f>SUM(H53:H57)</f>
        <v>1374</v>
      </c>
      <c r="I58" s="323">
        <f>H58/G58</f>
        <v>0.7806818181818181</v>
      </c>
    </row>
    <row r="59" spans="1:9" ht="12.75">
      <c r="A59" s="1138"/>
      <c r="B59" s="326"/>
      <c r="C59" s="358"/>
      <c r="D59" s="326"/>
      <c r="E59" s="907"/>
      <c r="F59" s="326"/>
      <c r="G59" s="343"/>
      <c r="H59" s="327"/>
      <c r="I59" s="907"/>
    </row>
    <row r="60" spans="1:9" ht="21.75">
      <c r="A60" s="1139" t="s">
        <v>645</v>
      </c>
      <c r="B60" s="1141">
        <f>'2_f_h_sz_ melléklet'!B52+'2_f_h_sz_ melléklet'!B53+'2_f_h_sz_ melléklet'!B54+'2_f_h_sz_ melléklet'!B55+'2_f_h_sz_ melléklet'!B56</f>
        <v>0</v>
      </c>
      <c r="C60" s="1141">
        <v>7543</v>
      </c>
      <c r="D60" s="1141">
        <v>7542</v>
      </c>
      <c r="E60" s="448">
        <f>D60/C60</f>
        <v>0.9998674267532812</v>
      </c>
      <c r="F60" s="295">
        <f>'2_f_h_sz_ melléklet'!B57</f>
        <v>4500</v>
      </c>
      <c r="G60" s="295">
        <v>20359</v>
      </c>
      <c r="H60" s="295">
        <v>20359</v>
      </c>
      <c r="I60" s="297">
        <f>H60/G60</f>
        <v>1</v>
      </c>
    </row>
    <row r="61" spans="1:9" ht="12.75">
      <c r="A61" s="1143" t="s">
        <v>619</v>
      </c>
      <c r="B61" s="1173">
        <v>0</v>
      </c>
      <c r="C61" s="1174"/>
      <c r="D61" s="1175"/>
      <c r="E61" s="310">
        <v>0</v>
      </c>
      <c r="F61" s="293">
        <v>0</v>
      </c>
      <c r="G61" s="299">
        <v>0</v>
      </c>
      <c r="H61" s="292">
        <v>0</v>
      </c>
      <c r="I61" s="310">
        <v>0</v>
      </c>
    </row>
    <row r="62" spans="1:9" ht="21.75">
      <c r="A62" s="1143" t="s">
        <v>646</v>
      </c>
      <c r="B62" s="1145">
        <v>0</v>
      </c>
      <c r="C62" s="1146"/>
      <c r="D62" s="1141"/>
      <c r="E62" s="297">
        <v>0</v>
      </c>
      <c r="F62" s="295">
        <v>0</v>
      </c>
      <c r="G62" s="424">
        <v>0</v>
      </c>
      <c r="H62" s="330"/>
      <c r="I62" s="297">
        <v>0</v>
      </c>
    </row>
    <row r="63" spans="1:9" ht="12.75">
      <c r="A63" s="1143" t="s">
        <v>619</v>
      </c>
      <c r="B63" s="1145">
        <v>0</v>
      </c>
      <c r="C63" s="1146"/>
      <c r="D63" s="1141"/>
      <c r="E63" s="297">
        <v>0</v>
      </c>
      <c r="F63" s="295">
        <v>0</v>
      </c>
      <c r="G63" s="424">
        <v>0</v>
      </c>
      <c r="H63" s="330"/>
      <c r="I63" s="297">
        <v>0</v>
      </c>
    </row>
    <row r="64" spans="1:9" ht="12.75">
      <c r="A64" s="1150" t="s">
        <v>639</v>
      </c>
      <c r="B64" s="1152">
        <v>0</v>
      </c>
      <c r="C64" s="1152">
        <v>0</v>
      </c>
      <c r="D64" s="1152">
        <v>0</v>
      </c>
      <c r="E64" s="297">
        <v>0</v>
      </c>
      <c r="F64" s="345">
        <v>0</v>
      </c>
      <c r="G64" s="345">
        <v>0</v>
      </c>
      <c r="H64" s="345">
        <v>0</v>
      </c>
      <c r="I64" s="297">
        <v>0</v>
      </c>
    </row>
    <row r="65" spans="1:9" ht="12.75">
      <c r="A65" s="1154" t="s">
        <v>622</v>
      </c>
      <c r="B65" s="42">
        <f>B60+B62</f>
        <v>0</v>
      </c>
      <c r="C65" s="42">
        <f>C60+C62</f>
        <v>7543</v>
      </c>
      <c r="D65" s="42">
        <f>D60+D62</f>
        <v>7542</v>
      </c>
      <c r="E65" s="323">
        <v>0</v>
      </c>
      <c r="F65" s="42">
        <f>F60+F62</f>
        <v>4500</v>
      </c>
      <c r="G65" s="42">
        <f>G60+G62</f>
        <v>20359</v>
      </c>
      <c r="H65" s="42">
        <f>H60+H62</f>
        <v>20359</v>
      </c>
      <c r="I65" s="29">
        <f>H65/G65</f>
        <v>1</v>
      </c>
    </row>
    <row r="66" spans="1:9" ht="6.75" customHeight="1">
      <c r="A66" s="1155"/>
      <c r="B66" s="293"/>
      <c r="C66" s="404"/>
      <c r="D66" s="404"/>
      <c r="E66" s="907"/>
      <c r="F66" s="404"/>
      <c r="G66" s="299"/>
      <c r="H66" s="292"/>
      <c r="I66" s="907"/>
    </row>
    <row r="67" spans="1:9" ht="21.75">
      <c r="A67" s="1143" t="s">
        <v>623</v>
      </c>
      <c r="B67" s="295">
        <v>0</v>
      </c>
      <c r="C67" s="382"/>
      <c r="D67" s="382"/>
      <c r="E67" s="297">
        <v>0</v>
      </c>
      <c r="F67" s="382">
        <v>0</v>
      </c>
      <c r="G67" s="424"/>
      <c r="H67" s="330"/>
      <c r="I67" s="297">
        <v>0</v>
      </c>
    </row>
    <row r="68" spans="1:9" ht="21.75">
      <c r="A68" s="1143" t="s">
        <v>624</v>
      </c>
      <c r="B68" s="316">
        <v>0</v>
      </c>
      <c r="C68" s="404"/>
      <c r="D68" s="1176"/>
      <c r="E68" s="420">
        <v>0</v>
      </c>
      <c r="F68" s="419">
        <v>0</v>
      </c>
      <c r="G68" s="440"/>
      <c r="H68" s="328"/>
      <c r="I68" s="420">
        <v>0</v>
      </c>
    </row>
    <row r="69" spans="1:9" ht="20.25">
      <c r="A69" s="1154" t="s">
        <v>625</v>
      </c>
      <c r="B69" s="42">
        <f>B68+B67</f>
        <v>0</v>
      </c>
      <c r="C69" s="42">
        <f>C68+C67</f>
        <v>0</v>
      </c>
      <c r="D69" s="42">
        <f>D68+D67</f>
        <v>0</v>
      </c>
      <c r="E69" s="323">
        <v>0</v>
      </c>
      <c r="F69" s="42">
        <v>0</v>
      </c>
      <c r="G69" s="42">
        <f>G68+G67</f>
        <v>0</v>
      </c>
      <c r="H69" s="42">
        <f>H68+H67</f>
        <v>0</v>
      </c>
      <c r="I69" s="323">
        <v>0</v>
      </c>
    </row>
    <row r="70" spans="1:9" ht="9" customHeight="1">
      <c r="A70" s="1155"/>
      <c r="B70" s="293"/>
      <c r="C70" s="1177"/>
      <c r="D70" s="404"/>
      <c r="E70" s="907"/>
      <c r="F70" s="404"/>
      <c r="G70" s="299"/>
      <c r="H70" s="292"/>
      <c r="I70" s="907"/>
    </row>
    <row r="71" spans="1:9" ht="12.75">
      <c r="A71" s="1143" t="s">
        <v>654</v>
      </c>
      <c r="B71" s="295">
        <v>0</v>
      </c>
      <c r="C71" s="382"/>
      <c r="D71" s="382"/>
      <c r="E71" s="297">
        <v>0</v>
      </c>
      <c r="F71" s="382">
        <v>0</v>
      </c>
      <c r="G71" s="424"/>
      <c r="H71" s="330"/>
      <c r="I71" s="297">
        <v>0</v>
      </c>
    </row>
    <row r="72" spans="1:9" ht="12.75">
      <c r="A72" s="1143" t="s">
        <v>655</v>
      </c>
      <c r="B72" s="357">
        <v>0</v>
      </c>
      <c r="C72" s="382"/>
      <c r="D72" s="382"/>
      <c r="E72" s="420">
        <v>0</v>
      </c>
      <c r="F72" s="382">
        <v>0</v>
      </c>
      <c r="G72" s="440"/>
      <c r="H72" s="328"/>
      <c r="I72" s="420">
        <v>0</v>
      </c>
    </row>
    <row r="73" spans="1:9" ht="33" customHeight="1">
      <c r="A73" s="1137" t="s">
        <v>628</v>
      </c>
      <c r="B73" s="42">
        <f>B71+B72</f>
        <v>0</v>
      </c>
      <c r="C73" s="42">
        <f>C71+C72</f>
        <v>0</v>
      </c>
      <c r="D73" s="42">
        <f>D71+D72</f>
        <v>0</v>
      </c>
      <c r="E73" s="323">
        <v>0</v>
      </c>
      <c r="F73" s="42">
        <v>0</v>
      </c>
      <c r="G73" s="42">
        <f>G71+G72</f>
        <v>0</v>
      </c>
      <c r="H73" s="42">
        <f>H71+H72</f>
        <v>0</v>
      </c>
      <c r="I73" s="323">
        <v>0</v>
      </c>
    </row>
    <row r="74" spans="1:9" ht="9" customHeight="1">
      <c r="A74" s="1159"/>
      <c r="B74" s="309"/>
      <c r="C74" s="360"/>
      <c r="D74" s="309"/>
      <c r="E74" s="1130"/>
      <c r="F74" s="402"/>
      <c r="G74" s="299"/>
      <c r="H74" s="292"/>
      <c r="I74" s="1130"/>
    </row>
    <row r="75" spans="1:9" ht="21.75">
      <c r="A75" s="1136" t="s">
        <v>629</v>
      </c>
      <c r="B75" s="356">
        <f>SUM(B76:B77)</f>
        <v>0</v>
      </c>
      <c r="C75" s="295">
        <f>C76+C77</f>
        <v>2889</v>
      </c>
      <c r="D75" s="295">
        <f>D76+D77</f>
        <v>2889</v>
      </c>
      <c r="E75" s="1171">
        <f>D75/C75</f>
        <v>1</v>
      </c>
      <c r="F75" s="356">
        <f>SUM(F76:F77)</f>
        <v>0</v>
      </c>
      <c r="G75" s="424">
        <f>G76+G77</f>
        <v>2073</v>
      </c>
      <c r="H75" s="424">
        <f>H76+H77</f>
        <v>2073</v>
      </c>
      <c r="I75" s="310">
        <f>H75/G75</f>
        <v>1</v>
      </c>
    </row>
    <row r="76" spans="1:9" ht="12.75">
      <c r="A76" s="1132" t="s">
        <v>630</v>
      </c>
      <c r="B76" s="295">
        <v>0</v>
      </c>
      <c r="C76" s="356">
        <v>2331</v>
      </c>
      <c r="D76" s="295">
        <v>2331</v>
      </c>
      <c r="E76" s="448">
        <f>D76/C76</f>
        <v>1</v>
      </c>
      <c r="F76" s="382">
        <v>0</v>
      </c>
      <c r="G76" s="424">
        <v>1843</v>
      </c>
      <c r="H76" s="330">
        <v>1843</v>
      </c>
      <c r="I76" s="297">
        <f>H76/G76</f>
        <v>1</v>
      </c>
    </row>
    <row r="77" spans="1:9" ht="12.75">
      <c r="A77" s="1132" t="s">
        <v>656</v>
      </c>
      <c r="B77" s="295">
        <v>0</v>
      </c>
      <c r="C77" s="356">
        <v>558</v>
      </c>
      <c r="D77" s="295">
        <v>558</v>
      </c>
      <c r="E77" s="448">
        <f>D77/C77</f>
        <v>1</v>
      </c>
      <c r="F77" s="382">
        <v>0</v>
      </c>
      <c r="G77" s="424">
        <v>230</v>
      </c>
      <c r="H77" s="330">
        <v>230</v>
      </c>
      <c r="I77" s="297">
        <f>H77/G77</f>
        <v>1</v>
      </c>
    </row>
    <row r="78" spans="1:9" ht="8.25" customHeight="1">
      <c r="A78" s="1161"/>
      <c r="B78" s="357"/>
      <c r="C78" s="362"/>
      <c r="D78" s="357"/>
      <c r="E78" s="427"/>
      <c r="F78" s="429"/>
      <c r="G78" s="440"/>
      <c r="H78" s="328"/>
      <c r="I78" s="427"/>
    </row>
    <row r="79" spans="1:9" ht="20.25">
      <c r="A79" s="882" t="s">
        <v>632</v>
      </c>
      <c r="B79" s="42">
        <f>B75</f>
        <v>0</v>
      </c>
      <c r="C79" s="42">
        <f>C75</f>
        <v>2889</v>
      </c>
      <c r="D79" s="42">
        <f>D75</f>
        <v>2889</v>
      </c>
      <c r="E79" s="380">
        <f>D79/C79</f>
        <v>1</v>
      </c>
      <c r="F79" s="42">
        <f>F75</f>
        <v>0</v>
      </c>
      <c r="G79" s="42">
        <f>G75</f>
        <v>2073</v>
      </c>
      <c r="H79" s="42">
        <f>H75</f>
        <v>2073</v>
      </c>
      <c r="I79" s="380">
        <f>H79/G79</f>
        <v>1</v>
      </c>
    </row>
    <row r="80" spans="1:9" ht="12.75">
      <c r="A80" s="1163"/>
      <c r="B80" s="1164"/>
      <c r="C80" s="1164"/>
      <c r="D80" s="1164"/>
      <c r="E80" s="380"/>
      <c r="F80" s="1164"/>
      <c r="G80" s="343"/>
      <c r="H80" s="327"/>
      <c r="I80" s="323"/>
    </row>
    <row r="81" spans="1:9" ht="12.75">
      <c r="A81" s="1137" t="s">
        <v>633</v>
      </c>
      <c r="B81" s="42">
        <f>B79+B73+B69+B65+B58</f>
        <v>5030</v>
      </c>
      <c r="C81" s="42">
        <f>C79+C73+C69+C65+C58</f>
        <v>16042</v>
      </c>
      <c r="D81" s="42">
        <f>D79+D73+D69+D65+D58</f>
        <v>17429</v>
      </c>
      <c r="E81" s="380">
        <f>D81/C81</f>
        <v>1.086460541079666</v>
      </c>
      <c r="F81" s="42">
        <f>F79+F73+F69+F65+F58</f>
        <v>8720</v>
      </c>
      <c r="G81" s="42">
        <f>G79+G73+G69+G65+G58</f>
        <v>24192</v>
      </c>
      <c r="H81" s="42">
        <f>H79+H73+H69+H65+H58</f>
        <v>23806</v>
      </c>
      <c r="I81" s="29">
        <f>H81/G81</f>
        <v>0.9840443121693122</v>
      </c>
    </row>
    <row r="82" spans="1:9" ht="12.75">
      <c r="A82" s="882"/>
      <c r="B82" s="447"/>
      <c r="C82" s="401"/>
      <c r="D82" s="447"/>
      <c r="E82" s="323"/>
      <c r="F82" s="447"/>
      <c r="G82" s="343"/>
      <c r="H82" s="327"/>
      <c r="I82" s="323"/>
    </row>
    <row r="83" spans="1:9" ht="12.75">
      <c r="A83" s="1167" t="s">
        <v>328</v>
      </c>
      <c r="B83" s="333">
        <f>B84+B85</f>
        <v>0</v>
      </c>
      <c r="C83" s="333">
        <f>C84+C85</f>
        <v>0</v>
      </c>
      <c r="D83" s="333">
        <f>D84+D85</f>
        <v>0</v>
      </c>
      <c r="E83" s="323">
        <v>0</v>
      </c>
      <c r="F83" s="333">
        <f>F84+F85</f>
        <v>0</v>
      </c>
      <c r="G83" s="333">
        <f>G84+G85</f>
        <v>0</v>
      </c>
      <c r="H83" s="333">
        <f>H84+H85</f>
        <v>0</v>
      </c>
      <c r="I83" s="323">
        <v>0</v>
      </c>
    </row>
    <row r="84" spans="1:9" ht="12.75">
      <c r="A84" s="1168" t="s">
        <v>634</v>
      </c>
      <c r="B84" s="326">
        <v>0</v>
      </c>
      <c r="C84" s="419">
        <v>0</v>
      </c>
      <c r="D84" s="317">
        <v>0</v>
      </c>
      <c r="E84" s="367">
        <v>0</v>
      </c>
      <c r="F84" s="370">
        <v>0</v>
      </c>
      <c r="G84" s="299">
        <v>0</v>
      </c>
      <c r="H84" s="292">
        <v>0</v>
      </c>
      <c r="I84" s="367">
        <v>0</v>
      </c>
    </row>
    <row r="85" spans="1:9" ht="12.75">
      <c r="A85" s="1143" t="s">
        <v>657</v>
      </c>
      <c r="B85" s="295">
        <v>0</v>
      </c>
      <c r="C85" s="382">
        <v>0</v>
      </c>
      <c r="D85" s="294">
        <v>0</v>
      </c>
      <c r="E85" s="297">
        <v>0</v>
      </c>
      <c r="F85" s="295">
        <v>0</v>
      </c>
      <c r="G85" s="424">
        <v>0</v>
      </c>
      <c r="H85" s="330">
        <v>0</v>
      </c>
      <c r="I85" s="297">
        <v>0</v>
      </c>
    </row>
    <row r="86" spans="1:9" ht="12.75">
      <c r="A86" s="1138"/>
      <c r="B86" s="1164"/>
      <c r="C86" s="1178"/>
      <c r="D86" s="1165"/>
      <c r="E86" s="427"/>
      <c r="F86" s="1179"/>
      <c r="G86" s="440"/>
      <c r="H86" s="328"/>
      <c r="I86" s="427"/>
    </row>
    <row r="87" spans="1:9" ht="12.75">
      <c r="A87" s="1154" t="s">
        <v>636</v>
      </c>
      <c r="B87" s="42">
        <v>465408</v>
      </c>
      <c r="C87" s="42">
        <v>521252</v>
      </c>
      <c r="D87" s="401">
        <v>521252</v>
      </c>
      <c r="E87" s="380">
        <f>D87/C87</f>
        <v>1</v>
      </c>
      <c r="F87" s="1180">
        <v>24464</v>
      </c>
      <c r="G87" s="42">
        <v>27775</v>
      </c>
      <c r="H87" s="43">
        <v>27223</v>
      </c>
      <c r="I87" s="323">
        <f>H87/G87</f>
        <v>0.9801260126012601</v>
      </c>
    </row>
    <row r="88" spans="1:9" ht="12.75">
      <c r="A88" s="1138"/>
      <c r="B88" s="1169"/>
      <c r="C88" s="1181"/>
      <c r="D88" s="1164"/>
      <c r="E88" s="323"/>
      <c r="F88" s="1164"/>
      <c r="G88" s="343"/>
      <c r="H88" s="327"/>
      <c r="I88" s="323"/>
    </row>
    <row r="89" spans="1:9" ht="20.25">
      <c r="A89" s="1137" t="s">
        <v>637</v>
      </c>
      <c r="B89" s="42">
        <v>470438</v>
      </c>
      <c r="C89" s="42">
        <f>C81+C83+C87</f>
        <v>537294</v>
      </c>
      <c r="D89" s="42">
        <f>D81+D83+D87</f>
        <v>538681</v>
      </c>
      <c r="E89" s="380">
        <f>D89/C89</f>
        <v>1.0025814544737146</v>
      </c>
      <c r="F89" s="42">
        <v>33184</v>
      </c>
      <c r="G89" s="42">
        <f>G81+G83+G87</f>
        <v>51967</v>
      </c>
      <c r="H89" s="42">
        <f>H81+H83+H87</f>
        <v>51029</v>
      </c>
      <c r="I89" s="323">
        <f>H89/G89</f>
        <v>0.9819500837069679</v>
      </c>
    </row>
    <row r="90" spans="1:9" ht="12.75">
      <c r="A90" s="884"/>
      <c r="B90" s="307"/>
      <c r="C90" s="307"/>
      <c r="D90" s="307"/>
      <c r="E90" s="349"/>
      <c r="F90" s="307"/>
      <c r="G90" s="307"/>
      <c r="H90" s="307"/>
      <c r="I90" s="400"/>
    </row>
    <row r="91" spans="1:9" ht="12.75">
      <c r="A91" s="281">
        <v>3</v>
      </c>
      <c r="B91" s="281"/>
      <c r="C91" s="281"/>
      <c r="D91" s="281"/>
      <c r="E91" s="281"/>
      <c r="F91" s="281"/>
      <c r="G91" s="281"/>
      <c r="H91" s="281"/>
      <c r="I91" s="281"/>
    </row>
    <row r="92" spans="1:9" ht="12.75">
      <c r="A92" s="1"/>
      <c r="B92" s="1"/>
      <c r="C92" s="1"/>
      <c r="D92" s="1"/>
      <c r="E92" s="1"/>
      <c r="F92" s="1"/>
      <c r="G92" s="281" t="s">
        <v>649</v>
      </c>
      <c r="H92" s="281"/>
      <c r="I92" s="1"/>
    </row>
    <row r="93" spans="1:9" ht="15">
      <c r="A93" s="615" t="s">
        <v>650</v>
      </c>
      <c r="B93" s="615"/>
      <c r="C93" s="615"/>
      <c r="D93" s="615"/>
      <c r="E93" s="615"/>
      <c r="F93" s="615"/>
      <c r="G93" s="615"/>
      <c r="H93" s="615"/>
      <c r="I93" s="615"/>
    </row>
    <row r="94" spans="1:9" ht="15">
      <c r="A94" s="615" t="s">
        <v>612</v>
      </c>
      <c r="B94" s="615"/>
      <c r="C94" s="615"/>
      <c r="D94" s="615"/>
      <c r="E94" s="615"/>
      <c r="F94" s="615"/>
      <c r="G94" s="615"/>
      <c r="H94" s="615"/>
      <c r="I94" s="615"/>
    </row>
    <row r="95" spans="1:9" ht="15">
      <c r="A95" s="615"/>
      <c r="B95" s="1182"/>
      <c r="C95" s="1182"/>
      <c r="D95" s="1182"/>
      <c r="E95" s="1182"/>
      <c r="F95" s="1183"/>
      <c r="G95" s="1184"/>
      <c r="H95" s="697" t="s">
        <v>40</v>
      </c>
      <c r="I95" s="1184"/>
    </row>
    <row r="96" spans="1:9" ht="12.75">
      <c r="A96" s="779" t="s">
        <v>487</v>
      </c>
      <c r="B96" s="1123" t="s">
        <v>138</v>
      </c>
      <c r="C96" s="1123"/>
      <c r="D96" s="1123"/>
      <c r="E96" s="1123"/>
      <c r="F96" s="1124" t="s">
        <v>659</v>
      </c>
      <c r="G96" s="1124"/>
      <c r="H96" s="1124"/>
      <c r="I96" s="1124"/>
    </row>
    <row r="97" spans="1:9" ht="18.75">
      <c r="A97" s="779"/>
      <c r="B97" s="1125" t="s">
        <v>43</v>
      </c>
      <c r="C97" s="1126" t="s">
        <v>44</v>
      </c>
      <c r="D97" s="1127" t="s">
        <v>8</v>
      </c>
      <c r="E97" s="1126" t="s">
        <v>46</v>
      </c>
      <c r="F97" s="1127" t="s">
        <v>43</v>
      </c>
      <c r="G97" s="1126" t="s">
        <v>44</v>
      </c>
      <c r="H97" s="1126" t="s">
        <v>8</v>
      </c>
      <c r="I97" s="1128" t="s">
        <v>46</v>
      </c>
    </row>
    <row r="98" spans="1:9" ht="21.75">
      <c r="A98" s="1185" t="s">
        <v>614</v>
      </c>
      <c r="B98" s="370">
        <v>0</v>
      </c>
      <c r="C98" s="337"/>
      <c r="D98" s="430"/>
      <c r="E98" s="367">
        <v>0</v>
      </c>
      <c r="F98" s="337">
        <v>0</v>
      </c>
      <c r="G98" s="354"/>
      <c r="H98" s="370"/>
      <c r="I98" s="367">
        <v>0</v>
      </c>
    </row>
    <row r="99" spans="1:9" ht="12.75">
      <c r="A99" s="1143" t="s">
        <v>342</v>
      </c>
      <c r="B99" s="295">
        <v>40</v>
      </c>
      <c r="C99" s="295">
        <v>40</v>
      </c>
      <c r="D99" s="382">
        <v>0</v>
      </c>
      <c r="E99" s="297">
        <f>D99/C99</f>
        <v>0</v>
      </c>
      <c r="F99" s="295">
        <v>48731</v>
      </c>
      <c r="G99" s="294">
        <v>47693</v>
      </c>
      <c r="H99" s="295">
        <v>44976</v>
      </c>
      <c r="I99" s="297">
        <f>H99/G99</f>
        <v>0.9430314721237918</v>
      </c>
    </row>
    <row r="100" spans="1:9" ht="21.75">
      <c r="A100" s="1143" t="s">
        <v>615</v>
      </c>
      <c r="B100" s="295">
        <v>10</v>
      </c>
      <c r="C100" s="295">
        <v>10</v>
      </c>
      <c r="D100" s="382">
        <v>0</v>
      </c>
      <c r="E100" s="310">
        <f>D100/C100</f>
        <v>0</v>
      </c>
      <c r="F100" s="295">
        <v>3576</v>
      </c>
      <c r="G100" s="294">
        <v>2876</v>
      </c>
      <c r="H100" s="295">
        <v>2989</v>
      </c>
      <c r="I100" s="310">
        <f>H100/G100</f>
        <v>1.0392906815020861</v>
      </c>
    </row>
    <row r="101" spans="1:9" ht="12.75">
      <c r="A101" s="1139" t="s">
        <v>652</v>
      </c>
      <c r="B101" s="295">
        <v>0</v>
      </c>
      <c r="C101" s="295">
        <v>0</v>
      </c>
      <c r="D101" s="419">
        <v>0</v>
      </c>
      <c r="E101" s="297">
        <v>0</v>
      </c>
      <c r="F101" s="316">
        <v>0</v>
      </c>
      <c r="G101" s="317">
        <v>0</v>
      </c>
      <c r="H101" s="295">
        <v>0</v>
      </c>
      <c r="I101" s="297">
        <v>0</v>
      </c>
    </row>
    <row r="102" spans="1:9" ht="21.75">
      <c r="A102" s="1186" t="s">
        <v>616</v>
      </c>
      <c r="B102" s="295">
        <v>0</v>
      </c>
      <c r="C102" s="295">
        <v>0</v>
      </c>
      <c r="D102" s="382">
        <v>0</v>
      </c>
      <c r="E102" s="420">
        <v>0</v>
      </c>
      <c r="F102" s="357">
        <f>'2_a_d_sz_ melléklet'!B43</f>
        <v>0</v>
      </c>
      <c r="G102" s="357">
        <f>'2_a_d_sz_ melléklet'!C43</f>
        <v>25</v>
      </c>
      <c r="H102" s="357">
        <f>'2_a_d_sz_ melléklet'!D43</f>
        <v>125</v>
      </c>
      <c r="I102" s="420">
        <f>H102/G102</f>
        <v>5</v>
      </c>
    </row>
    <row r="103" spans="1:9" ht="12.75">
      <c r="A103" s="1154" t="s">
        <v>653</v>
      </c>
      <c r="B103" s="42">
        <f>SUM(B98:B102)</f>
        <v>50</v>
      </c>
      <c r="C103" s="42">
        <f>SUM(C98:C102)</f>
        <v>50</v>
      </c>
      <c r="D103" s="42">
        <f>SUM(D98:D102)</f>
        <v>0</v>
      </c>
      <c r="E103" s="323">
        <f>D103/C103</f>
        <v>0</v>
      </c>
      <c r="F103" s="303">
        <f>SUM(F98:F102)</f>
        <v>52307</v>
      </c>
      <c r="G103" s="42">
        <f>SUM(G98:G102)</f>
        <v>50594</v>
      </c>
      <c r="H103" s="303">
        <f>SUM(H98:H102)</f>
        <v>48090</v>
      </c>
      <c r="I103" s="323">
        <f>H103/G103</f>
        <v>0.9505079653713879</v>
      </c>
    </row>
    <row r="104" spans="1:9" ht="12.75">
      <c r="A104" s="1138"/>
      <c r="B104" s="326"/>
      <c r="C104" s="358"/>
      <c r="D104" s="326"/>
      <c r="E104" s="907"/>
      <c r="F104" s="326"/>
      <c r="G104" s="343"/>
      <c r="H104" s="327"/>
      <c r="I104" s="907"/>
    </row>
    <row r="105" spans="1:9" ht="21.75">
      <c r="A105" s="1139" t="s">
        <v>645</v>
      </c>
      <c r="B105" s="295">
        <v>0</v>
      </c>
      <c r="C105" s="1142"/>
      <c r="D105" s="1141"/>
      <c r="E105" s="297">
        <v>0</v>
      </c>
      <c r="F105" s="1141">
        <v>0</v>
      </c>
      <c r="G105" s="424"/>
      <c r="H105" s="330"/>
      <c r="I105" s="297">
        <v>0</v>
      </c>
    </row>
    <row r="106" spans="1:9" ht="12.75">
      <c r="A106" s="1143" t="s">
        <v>619</v>
      </c>
      <c r="B106" s="293">
        <v>0</v>
      </c>
      <c r="C106" s="1174"/>
      <c r="D106" s="1173"/>
      <c r="E106" s="310">
        <v>0</v>
      </c>
      <c r="F106" s="1173">
        <v>0</v>
      </c>
      <c r="G106" s="299"/>
      <c r="H106" s="292"/>
      <c r="I106" s="310">
        <v>0</v>
      </c>
    </row>
    <row r="107" spans="1:9" ht="21.75">
      <c r="A107" s="1143" t="s">
        <v>646</v>
      </c>
      <c r="B107" s="295">
        <v>0</v>
      </c>
      <c r="C107" s="1146"/>
      <c r="D107" s="1145"/>
      <c r="E107" s="297">
        <v>0</v>
      </c>
      <c r="F107" s="1145">
        <v>0</v>
      </c>
      <c r="G107" s="424"/>
      <c r="H107" s="330"/>
      <c r="I107" s="297">
        <v>0</v>
      </c>
    </row>
    <row r="108" spans="1:9" ht="12.75">
      <c r="A108" s="1143" t="s">
        <v>619</v>
      </c>
      <c r="B108" s="295">
        <v>0</v>
      </c>
      <c r="C108" s="1146"/>
      <c r="D108" s="1145"/>
      <c r="E108" s="297">
        <v>0</v>
      </c>
      <c r="F108" s="1145">
        <v>0</v>
      </c>
      <c r="G108" s="424"/>
      <c r="H108" s="330"/>
      <c r="I108" s="297">
        <v>0</v>
      </c>
    </row>
    <row r="109" spans="1:9" ht="12.75">
      <c r="A109" s="1150" t="s">
        <v>639</v>
      </c>
      <c r="B109" s="345">
        <v>0</v>
      </c>
      <c r="C109" s="1153">
        <v>0</v>
      </c>
      <c r="D109" s="1152">
        <v>0</v>
      </c>
      <c r="E109" s="297">
        <v>0</v>
      </c>
      <c r="F109" s="1152">
        <v>0</v>
      </c>
      <c r="G109" s="343">
        <v>0</v>
      </c>
      <c r="H109" s="327">
        <v>0</v>
      </c>
      <c r="I109" s="297">
        <v>0</v>
      </c>
    </row>
    <row r="110" spans="1:9" ht="12.75">
      <c r="A110" s="1154" t="s">
        <v>622</v>
      </c>
      <c r="B110" s="42">
        <f>B105+B107</f>
        <v>0</v>
      </c>
      <c r="C110" s="42">
        <f>C105+C107</f>
        <v>0</v>
      </c>
      <c r="D110" s="42">
        <f>D105+D107</f>
        <v>0</v>
      </c>
      <c r="E110" s="323">
        <v>0</v>
      </c>
      <c r="F110" s="42">
        <f>F105+F107</f>
        <v>0</v>
      </c>
      <c r="G110" s="42">
        <f>G105+G107</f>
        <v>0</v>
      </c>
      <c r="H110" s="42">
        <f>H105+H107</f>
        <v>0</v>
      </c>
      <c r="I110" s="323">
        <v>0</v>
      </c>
    </row>
    <row r="111" spans="1:9" ht="7.5" customHeight="1">
      <c r="A111" s="1155"/>
      <c r="B111" s="293"/>
      <c r="C111" s="404"/>
      <c r="D111" s="404"/>
      <c r="E111" s="907"/>
      <c r="F111" s="293"/>
      <c r="G111" s="299"/>
      <c r="H111" s="292"/>
      <c r="I111" s="907"/>
    </row>
    <row r="112" spans="1:9" ht="21.75">
      <c r="A112" s="1143" t="s">
        <v>623</v>
      </c>
      <c r="B112" s="295">
        <v>0</v>
      </c>
      <c r="C112" s="382"/>
      <c r="D112" s="382"/>
      <c r="E112" s="297">
        <v>0</v>
      </c>
      <c r="F112" s="295">
        <v>0</v>
      </c>
      <c r="G112" s="424"/>
      <c r="H112" s="330"/>
      <c r="I112" s="297">
        <v>0</v>
      </c>
    </row>
    <row r="113" spans="1:9" ht="21.75">
      <c r="A113" s="1143" t="s">
        <v>624</v>
      </c>
      <c r="B113" s="316">
        <v>0</v>
      </c>
      <c r="C113" s="419"/>
      <c r="D113" s="419"/>
      <c r="E113" s="420">
        <v>0</v>
      </c>
      <c r="F113" s="357">
        <v>0</v>
      </c>
      <c r="G113" s="440"/>
      <c r="H113" s="328"/>
      <c r="I113" s="310">
        <v>0</v>
      </c>
    </row>
    <row r="114" spans="1:9" ht="20.25">
      <c r="A114" s="1154" t="s">
        <v>625</v>
      </c>
      <c r="B114" s="42">
        <f>B113+B112</f>
        <v>0</v>
      </c>
      <c r="C114" s="42">
        <f>C113+C112</f>
        <v>0</v>
      </c>
      <c r="D114" s="42">
        <f>D113+D112</f>
        <v>0</v>
      </c>
      <c r="E114" s="323">
        <v>0</v>
      </c>
      <c r="F114" s="306">
        <f>F112+F113</f>
        <v>0</v>
      </c>
      <c r="G114" s="42">
        <f>G112+G113</f>
        <v>0</v>
      </c>
      <c r="H114" s="42">
        <f>H112+H113</f>
        <v>0</v>
      </c>
      <c r="I114" s="323">
        <v>0</v>
      </c>
    </row>
    <row r="115" spans="1:9" ht="7.5" customHeight="1">
      <c r="A115" s="1155"/>
      <c r="B115" s="293"/>
      <c r="C115" s="1177"/>
      <c r="D115" s="404"/>
      <c r="E115" s="907"/>
      <c r="F115" s="370"/>
      <c r="G115" s="299"/>
      <c r="H115" s="292"/>
      <c r="I115" s="399"/>
    </row>
    <row r="116" spans="1:9" ht="12.75">
      <c r="A116" s="1143" t="s">
        <v>654</v>
      </c>
      <c r="B116" s="295">
        <v>0</v>
      </c>
      <c r="C116" s="382"/>
      <c r="D116" s="382"/>
      <c r="E116" s="297">
        <v>0</v>
      </c>
      <c r="F116" s="295">
        <v>0</v>
      </c>
      <c r="G116" s="424"/>
      <c r="H116" s="330"/>
      <c r="I116" s="297">
        <v>0</v>
      </c>
    </row>
    <row r="117" spans="1:9" ht="12.75">
      <c r="A117" s="1143" t="s">
        <v>655</v>
      </c>
      <c r="B117" s="295">
        <v>0</v>
      </c>
      <c r="C117" s="382"/>
      <c r="D117" s="382"/>
      <c r="E117" s="420">
        <v>0</v>
      </c>
      <c r="F117" s="371">
        <v>0</v>
      </c>
      <c r="G117" s="440"/>
      <c r="H117" s="328"/>
      <c r="I117" s="420">
        <v>0</v>
      </c>
    </row>
    <row r="118" spans="1:9" ht="20.25">
      <c r="A118" s="1154" t="s">
        <v>628</v>
      </c>
      <c r="B118" s="42">
        <f>B116+B117</f>
        <v>0</v>
      </c>
      <c r="C118" s="42">
        <f>C116+C117</f>
        <v>0</v>
      </c>
      <c r="D118" s="42">
        <f>D116+D117</f>
        <v>0</v>
      </c>
      <c r="E118" s="323">
        <v>0</v>
      </c>
      <c r="F118" s="42">
        <f>F116+F117</f>
        <v>0</v>
      </c>
      <c r="G118" s="42">
        <f>G116+G117</f>
        <v>0</v>
      </c>
      <c r="H118" s="42">
        <f>H116+H117</f>
        <v>0</v>
      </c>
      <c r="I118" s="323">
        <v>0</v>
      </c>
    </row>
    <row r="119" spans="1:9" ht="12.75">
      <c r="A119" s="1187"/>
      <c r="B119" s="309"/>
      <c r="C119" s="360"/>
      <c r="D119" s="309"/>
      <c r="E119" s="907"/>
      <c r="F119" s="370"/>
      <c r="G119" s="299"/>
      <c r="H119" s="292"/>
      <c r="I119" s="907"/>
    </row>
    <row r="120" spans="1:9" ht="21.75">
      <c r="A120" s="1186" t="s">
        <v>629</v>
      </c>
      <c r="B120" s="295">
        <f>B121+B122</f>
        <v>0</v>
      </c>
      <c r="C120" s="356">
        <f>C121+C122</f>
        <v>177</v>
      </c>
      <c r="D120" s="356">
        <f>D121+D122</f>
        <v>177</v>
      </c>
      <c r="E120" s="448">
        <f>D120/C120</f>
        <v>1</v>
      </c>
      <c r="F120" s="295">
        <f>F121+F122</f>
        <v>0</v>
      </c>
      <c r="G120" s="356">
        <v>4727</v>
      </c>
      <c r="H120" s="295">
        <v>4727</v>
      </c>
      <c r="I120" s="297">
        <f>H120/G120</f>
        <v>1</v>
      </c>
    </row>
    <row r="121" spans="1:9" ht="12.75">
      <c r="A121" s="1143" t="s">
        <v>630</v>
      </c>
      <c r="B121" s="295">
        <v>0</v>
      </c>
      <c r="C121" s="356">
        <v>177</v>
      </c>
      <c r="D121" s="295">
        <v>177</v>
      </c>
      <c r="E121" s="448">
        <f>D121/C121</f>
        <v>1</v>
      </c>
      <c r="F121" s="295">
        <v>0</v>
      </c>
      <c r="G121" s="356">
        <v>4727</v>
      </c>
      <c r="H121" s="295">
        <v>4727</v>
      </c>
      <c r="I121" s="297">
        <f>H121/G121</f>
        <v>1</v>
      </c>
    </row>
    <row r="122" spans="1:9" ht="12.75">
      <c r="A122" s="1143" t="s">
        <v>656</v>
      </c>
      <c r="B122" s="295">
        <v>0</v>
      </c>
      <c r="C122" s="356"/>
      <c r="D122" s="295"/>
      <c r="E122" s="1171">
        <v>0</v>
      </c>
      <c r="F122" s="295">
        <v>0</v>
      </c>
      <c r="G122" s="424"/>
      <c r="H122" s="330"/>
      <c r="I122" s="420">
        <v>0</v>
      </c>
    </row>
    <row r="123" spans="1:9" ht="6.75" customHeight="1">
      <c r="A123" s="1188"/>
      <c r="B123" s="357"/>
      <c r="C123" s="362"/>
      <c r="D123" s="357"/>
      <c r="E123" s="323"/>
      <c r="F123" s="357"/>
      <c r="G123" s="440"/>
      <c r="H123" s="328"/>
      <c r="I123" s="323"/>
    </row>
    <row r="124" spans="1:9" ht="20.25">
      <c r="A124" s="1189" t="s">
        <v>632</v>
      </c>
      <c r="B124" s="42">
        <f>B120</f>
        <v>0</v>
      </c>
      <c r="C124" s="42">
        <f>C120</f>
        <v>177</v>
      </c>
      <c r="D124" s="42">
        <f>D120</f>
        <v>177</v>
      </c>
      <c r="E124" s="380">
        <f>D124/C124</f>
        <v>1</v>
      </c>
      <c r="F124" s="42">
        <f>F120</f>
        <v>0</v>
      </c>
      <c r="G124" s="42">
        <f>G120</f>
        <v>4727</v>
      </c>
      <c r="H124" s="42">
        <f>H120</f>
        <v>4727</v>
      </c>
      <c r="I124" s="380">
        <f>H124/G124</f>
        <v>1</v>
      </c>
    </row>
    <row r="125" spans="1:9" ht="12.75">
      <c r="A125" s="1138"/>
      <c r="B125" s="1164"/>
      <c r="C125" s="1164"/>
      <c r="D125" s="1164"/>
      <c r="E125" s="323"/>
      <c r="F125" s="370"/>
      <c r="G125" s="343"/>
      <c r="H125" s="327"/>
      <c r="I125" s="323"/>
    </row>
    <row r="126" spans="1:9" ht="12.75">
      <c r="A126" s="1154" t="s">
        <v>633</v>
      </c>
      <c r="B126" s="42">
        <f>B124+B118+B114+B110+B103</f>
        <v>50</v>
      </c>
      <c r="C126" s="42">
        <f>C124+C118+C114+C110+C103</f>
        <v>227</v>
      </c>
      <c r="D126" s="42">
        <f>D124+D118+D114+D110+D103</f>
        <v>177</v>
      </c>
      <c r="E126" s="380">
        <f>D126/C126</f>
        <v>0.7797356828193832</v>
      </c>
      <c r="F126" s="42">
        <f>F124+F118+F114+F110+F103</f>
        <v>52307</v>
      </c>
      <c r="G126" s="42">
        <f>G124+G118+G114+G110+G103</f>
        <v>55321</v>
      </c>
      <c r="H126" s="42">
        <f>H124+H118+H114+H110+H103</f>
        <v>52817</v>
      </c>
      <c r="I126" s="323">
        <f>H126/G126</f>
        <v>0.9547368991883733</v>
      </c>
    </row>
    <row r="127" spans="1:9" ht="12.75">
      <c r="A127" s="1189"/>
      <c r="B127" s="306"/>
      <c r="C127" s="401"/>
      <c r="D127" s="447"/>
      <c r="E127" s="323"/>
      <c r="F127" s="42"/>
      <c r="G127" s="343"/>
      <c r="H127" s="327"/>
      <c r="I127" s="323"/>
    </row>
    <row r="128" spans="1:9" ht="12.75">
      <c r="A128" s="1167" t="s">
        <v>328</v>
      </c>
      <c r="B128" s="333">
        <f>B129+B130</f>
        <v>0</v>
      </c>
      <c r="C128" s="333">
        <f>C129+C130</f>
        <v>0</v>
      </c>
      <c r="D128" s="333">
        <f>D129+D130</f>
        <v>0</v>
      </c>
      <c r="E128" s="323">
        <v>0</v>
      </c>
      <c r="F128" s="333">
        <f>F129+F130</f>
        <v>0</v>
      </c>
      <c r="G128" s="333">
        <f>G129+G130</f>
        <v>0</v>
      </c>
      <c r="H128" s="333">
        <f>H129+H130</f>
        <v>0</v>
      </c>
      <c r="I128" s="323">
        <v>0</v>
      </c>
    </row>
    <row r="129" spans="1:9" ht="12.75">
      <c r="A129" s="1168" t="s">
        <v>634</v>
      </c>
      <c r="B129" s="423">
        <v>0</v>
      </c>
      <c r="C129" s="419"/>
      <c r="D129" s="317"/>
      <c r="E129" s="367">
        <v>0</v>
      </c>
      <c r="F129" s="326">
        <v>0</v>
      </c>
      <c r="G129" s="299"/>
      <c r="H129" s="292"/>
      <c r="I129" s="367">
        <v>0</v>
      </c>
    </row>
    <row r="130" spans="1:9" ht="12.75">
      <c r="A130" s="1143" t="s">
        <v>657</v>
      </c>
      <c r="B130" s="1190">
        <v>0</v>
      </c>
      <c r="C130" s="382"/>
      <c r="D130" s="294"/>
      <c r="E130" s="297">
        <v>0</v>
      </c>
      <c r="F130" s="295">
        <v>0</v>
      </c>
      <c r="G130" s="424"/>
      <c r="H130" s="330"/>
      <c r="I130" s="297">
        <v>0</v>
      </c>
    </row>
    <row r="131" spans="1:9" ht="12.75">
      <c r="A131" s="1138"/>
      <c r="B131" s="1179"/>
      <c r="C131" s="1181"/>
      <c r="D131" s="1165"/>
      <c r="E131" s="399"/>
      <c r="F131" s="316"/>
      <c r="G131" s="440"/>
      <c r="H131" s="328"/>
      <c r="I131" s="427"/>
    </row>
    <row r="132" spans="1:9" ht="12.75">
      <c r="A132" s="1154" t="s">
        <v>636</v>
      </c>
      <c r="B132" s="379">
        <v>40844</v>
      </c>
      <c r="C132" s="42">
        <v>45802</v>
      </c>
      <c r="D132" s="42">
        <v>41971</v>
      </c>
      <c r="E132" s="380">
        <f>D132/C132</f>
        <v>0.9163573643072355</v>
      </c>
      <c r="F132" s="42">
        <v>85322</v>
      </c>
      <c r="G132" s="42">
        <v>91825</v>
      </c>
      <c r="H132" s="43">
        <v>87753</v>
      </c>
      <c r="I132" s="323">
        <f>H132/G132</f>
        <v>0.9556547781105363</v>
      </c>
    </row>
    <row r="133" spans="1:9" ht="12.75">
      <c r="A133" s="1138"/>
      <c r="B133" s="1164"/>
      <c r="C133" s="1164"/>
      <c r="D133" s="1164"/>
      <c r="E133" s="323"/>
      <c r="F133" s="370"/>
      <c r="G133" s="343"/>
      <c r="H133" s="327"/>
      <c r="I133" s="323"/>
    </row>
    <row r="134" spans="1:9" ht="20.25">
      <c r="A134" s="1154" t="s">
        <v>637</v>
      </c>
      <c r="B134" s="42">
        <f>B126+B128+B132</f>
        <v>40894</v>
      </c>
      <c r="C134" s="42">
        <f>C126+C128+C132</f>
        <v>46029</v>
      </c>
      <c r="D134" s="42">
        <f>D126+D128+D132</f>
        <v>42148</v>
      </c>
      <c r="E134" s="380">
        <f>D134/C134</f>
        <v>0.9156835907797258</v>
      </c>
      <c r="F134" s="42">
        <f>F126+F128+F132</f>
        <v>137629</v>
      </c>
      <c r="G134" s="42">
        <f>G126+G128+G132</f>
        <v>147146</v>
      </c>
      <c r="H134" s="42">
        <f>H126+H128+H132</f>
        <v>140570</v>
      </c>
      <c r="I134" s="323">
        <f>H134/G134</f>
        <v>0.9553096924143368</v>
      </c>
    </row>
    <row r="135" spans="1:9" ht="12.75">
      <c r="A135" s="884"/>
      <c r="B135" s="307"/>
      <c r="C135" s="307"/>
      <c r="D135" s="307"/>
      <c r="E135" s="349"/>
      <c r="F135" s="307"/>
      <c r="G135" s="307"/>
      <c r="H135" s="307"/>
      <c r="I135" s="400"/>
    </row>
    <row r="136" spans="1:9" ht="12.75">
      <c r="A136" s="281">
        <v>4</v>
      </c>
      <c r="B136" s="281"/>
      <c r="C136" s="281"/>
      <c r="D136" s="281"/>
      <c r="E136" s="281"/>
      <c r="F136" s="281"/>
      <c r="G136" s="281"/>
      <c r="H136" s="281"/>
      <c r="I136" s="281"/>
    </row>
    <row r="137" spans="1:9" ht="12.75">
      <c r="A137" s="1"/>
      <c r="B137" s="1"/>
      <c r="C137" s="1"/>
      <c r="D137" s="281"/>
      <c r="E137" s="281"/>
      <c r="F137" s="1"/>
      <c r="G137" s="281" t="s">
        <v>649</v>
      </c>
      <c r="H137" s="281"/>
      <c r="I137" s="1"/>
    </row>
    <row r="138" spans="1:9" ht="15">
      <c r="A138" s="615" t="s">
        <v>650</v>
      </c>
      <c r="B138" s="615"/>
      <c r="C138" s="615"/>
      <c r="D138" s="615"/>
      <c r="E138" s="615"/>
      <c r="F138" s="615"/>
      <c r="G138" s="615"/>
      <c r="H138" s="615"/>
      <c r="I138" s="615"/>
    </row>
    <row r="139" spans="1:9" ht="15">
      <c r="A139" s="615" t="s">
        <v>612</v>
      </c>
      <c r="B139" s="615"/>
      <c r="C139" s="615"/>
      <c r="D139" s="615"/>
      <c r="E139" s="615"/>
      <c r="F139" s="615"/>
      <c r="G139" s="615"/>
      <c r="H139" s="615"/>
      <c r="I139" s="615"/>
    </row>
    <row r="140" spans="1:9" ht="15">
      <c r="A140" s="903"/>
      <c r="B140" s="903"/>
      <c r="C140" s="903"/>
      <c r="D140" s="903"/>
      <c r="E140" s="903"/>
      <c r="F140" s="352"/>
      <c r="G140" s="1"/>
      <c r="H140" s="697" t="s">
        <v>40</v>
      </c>
      <c r="I140" s="1"/>
    </row>
    <row r="141" spans="1:9" ht="12.75">
      <c r="A141" s="779" t="s">
        <v>487</v>
      </c>
      <c r="B141" s="1123" t="s">
        <v>141</v>
      </c>
      <c r="C141" s="1123"/>
      <c r="D141" s="1123"/>
      <c r="E141" s="1123"/>
      <c r="F141" s="1124" t="s">
        <v>142</v>
      </c>
      <c r="G141" s="1124"/>
      <c r="H141" s="1124"/>
      <c r="I141" s="1124"/>
    </row>
    <row r="142" spans="1:9" ht="23.25" customHeight="1">
      <c r="A142" s="779"/>
      <c r="B142" s="1125" t="s">
        <v>43</v>
      </c>
      <c r="C142" s="1126" t="s">
        <v>44</v>
      </c>
      <c r="D142" s="1127" t="s">
        <v>8</v>
      </c>
      <c r="E142" s="1126" t="s">
        <v>46</v>
      </c>
      <c r="F142" s="1127" t="s">
        <v>43</v>
      </c>
      <c r="G142" s="1126" t="s">
        <v>44</v>
      </c>
      <c r="H142" s="1126" t="s">
        <v>8</v>
      </c>
      <c r="I142" s="1128" t="s">
        <v>46</v>
      </c>
    </row>
    <row r="143" spans="1:9" ht="21.75">
      <c r="A143" s="1129" t="s">
        <v>614</v>
      </c>
      <c r="B143" s="437">
        <v>0</v>
      </c>
      <c r="C143" s="437">
        <v>0</v>
      </c>
      <c r="D143" s="337">
        <v>0</v>
      </c>
      <c r="E143" s="367">
        <v>0</v>
      </c>
      <c r="F143" s="337">
        <f aca="true" t="shared" si="0" ref="F143:G148">B143+F98+B98+B53+F53+B9+F9</f>
        <v>0</v>
      </c>
      <c r="G143" s="337">
        <f t="shared" si="0"/>
        <v>0</v>
      </c>
      <c r="H143" s="290">
        <v>0</v>
      </c>
      <c r="I143" s="367">
        <v>0</v>
      </c>
    </row>
    <row r="144" spans="1:9" ht="12.75">
      <c r="A144" s="1132" t="s">
        <v>342</v>
      </c>
      <c r="B144" s="356">
        <v>6000</v>
      </c>
      <c r="C144" s="356">
        <v>6192</v>
      </c>
      <c r="D144" s="295">
        <v>5772</v>
      </c>
      <c r="E144" s="448">
        <f>D144/C144</f>
        <v>0.9321705426356589</v>
      </c>
      <c r="F144" s="410">
        <f t="shared" si="0"/>
        <v>63891</v>
      </c>
      <c r="G144" s="410">
        <f t="shared" si="0"/>
        <v>61105</v>
      </c>
      <c r="H144" s="410">
        <f>D144+H99+D99+D54+H54+D10+H10</f>
        <v>59592</v>
      </c>
      <c r="I144" s="448">
        <f>H144/G144</f>
        <v>0.9752393421160298</v>
      </c>
    </row>
    <row r="145" spans="1:9" ht="21.75">
      <c r="A145" s="1132" t="s">
        <v>615</v>
      </c>
      <c r="B145" s="356">
        <v>300</v>
      </c>
      <c r="C145" s="356">
        <v>100</v>
      </c>
      <c r="D145" s="295">
        <v>133</v>
      </c>
      <c r="E145" s="1171">
        <f>D145/C145</f>
        <v>1.33</v>
      </c>
      <c r="F145" s="385">
        <f t="shared" si="0"/>
        <v>4160</v>
      </c>
      <c r="G145" s="385">
        <f t="shared" si="0"/>
        <v>3351</v>
      </c>
      <c r="H145" s="385">
        <f>D145+H100+D100+D55+H55+D11+H11</f>
        <v>3551</v>
      </c>
      <c r="I145" s="1171">
        <f>H145/G145</f>
        <v>1.0596836765144733</v>
      </c>
    </row>
    <row r="146" spans="1:9" ht="12.75">
      <c r="A146" s="1134" t="s">
        <v>652</v>
      </c>
      <c r="B146" s="363">
        <v>0</v>
      </c>
      <c r="C146" s="363">
        <v>0</v>
      </c>
      <c r="D146" s="316">
        <v>0</v>
      </c>
      <c r="E146" s="448">
        <v>0</v>
      </c>
      <c r="F146" s="410">
        <f t="shared" si="0"/>
        <v>0</v>
      </c>
      <c r="G146" s="410">
        <f t="shared" si="0"/>
        <v>0</v>
      </c>
      <c r="H146" s="410">
        <f>D146+H101+D101+D56+H56+D12+H12</f>
        <v>31</v>
      </c>
      <c r="I146" s="448">
        <v>0</v>
      </c>
    </row>
    <row r="147" spans="1:9" ht="21.75">
      <c r="A147" s="1136" t="s">
        <v>616</v>
      </c>
      <c r="B147" s="356">
        <v>0</v>
      </c>
      <c r="C147" s="356">
        <v>0</v>
      </c>
      <c r="D147" s="357">
        <v>0</v>
      </c>
      <c r="E147" s="1172">
        <v>0</v>
      </c>
      <c r="F147" s="340">
        <f t="shared" si="0"/>
        <v>0</v>
      </c>
      <c r="G147" s="340">
        <f t="shared" si="0"/>
        <v>645</v>
      </c>
      <c r="H147" s="340">
        <f>D147+H102+D102+D57+H57+D13+H13</f>
        <v>745</v>
      </c>
      <c r="I147" s="420">
        <v>0</v>
      </c>
    </row>
    <row r="148" spans="1:9" ht="12.75">
      <c r="A148" s="1137" t="s">
        <v>653</v>
      </c>
      <c r="B148" s="42">
        <f>SUM(B143:B147)</f>
        <v>6300</v>
      </c>
      <c r="C148" s="42">
        <f>SUM(C143:C147)</f>
        <v>6292</v>
      </c>
      <c r="D148" s="42">
        <f>SUM(D143:D147)</f>
        <v>5905</v>
      </c>
      <c r="E148" s="380">
        <f>D148/C148</f>
        <v>0.9384933248569612</v>
      </c>
      <c r="F148" s="416">
        <f t="shared" si="0"/>
        <v>68051</v>
      </c>
      <c r="G148" s="333">
        <f t="shared" si="0"/>
        <v>65101</v>
      </c>
      <c r="H148" s="333">
        <f>D148+H103+D103+D58+H58+D14+H14</f>
        <v>63919</v>
      </c>
      <c r="I148" s="323">
        <f>H148/G148</f>
        <v>0.9818435968725518</v>
      </c>
    </row>
    <row r="149" spans="1:9" ht="8.25" customHeight="1">
      <c r="A149" s="1138"/>
      <c r="B149" s="326"/>
      <c r="C149" s="358"/>
      <c r="D149" s="326"/>
      <c r="E149" s="907"/>
      <c r="F149" s="337"/>
      <c r="G149" s="343"/>
      <c r="H149" s="327"/>
      <c r="I149" s="907"/>
    </row>
    <row r="150" spans="1:9" ht="21.75">
      <c r="A150" s="1139" t="s">
        <v>645</v>
      </c>
      <c r="B150" s="1141">
        <v>0</v>
      </c>
      <c r="C150" s="1141">
        <v>0</v>
      </c>
      <c r="D150" s="1141">
        <v>0</v>
      </c>
      <c r="E150" s="297">
        <v>0</v>
      </c>
      <c r="F150" s="410">
        <f aca="true" t="shared" si="1" ref="F150:H155">B150+F105+B105+B60+F60+B16+F16</f>
        <v>4500</v>
      </c>
      <c r="G150" s="410">
        <f t="shared" si="1"/>
        <v>28252</v>
      </c>
      <c r="H150" s="410">
        <f t="shared" si="1"/>
        <v>28251</v>
      </c>
      <c r="I150" s="448">
        <f>H150/G150</f>
        <v>0.9999646042758035</v>
      </c>
    </row>
    <row r="151" spans="1:9" ht="12.75">
      <c r="A151" s="1143" t="s">
        <v>619</v>
      </c>
      <c r="B151" s="1145">
        <v>0</v>
      </c>
      <c r="C151" s="1146"/>
      <c r="D151" s="1145"/>
      <c r="E151" s="297">
        <v>0</v>
      </c>
      <c r="F151" s="410">
        <f t="shared" si="1"/>
        <v>0</v>
      </c>
      <c r="G151" s="410">
        <f t="shared" si="1"/>
        <v>0</v>
      </c>
      <c r="H151" s="410">
        <f t="shared" si="1"/>
        <v>0</v>
      </c>
      <c r="I151" s="310">
        <v>0</v>
      </c>
    </row>
    <row r="152" spans="1:11" ht="21.75">
      <c r="A152" s="1143" t="s">
        <v>646</v>
      </c>
      <c r="B152" s="1145">
        <v>0</v>
      </c>
      <c r="C152" s="1145">
        <v>0</v>
      </c>
      <c r="D152" s="1145">
        <v>0</v>
      </c>
      <c r="E152" s="297">
        <v>0</v>
      </c>
      <c r="F152" s="410">
        <f t="shared" si="1"/>
        <v>0</v>
      </c>
      <c r="G152" s="410">
        <f t="shared" si="1"/>
        <v>0</v>
      </c>
      <c r="H152" s="410">
        <f t="shared" si="1"/>
        <v>0</v>
      </c>
      <c r="I152" s="297">
        <v>0</v>
      </c>
      <c r="K152" s="1191">
        <f>8839-9087</f>
        <v>-248</v>
      </c>
    </row>
    <row r="153" spans="1:9" ht="12.75">
      <c r="A153" s="1143" t="s">
        <v>619</v>
      </c>
      <c r="B153" s="1145">
        <v>0</v>
      </c>
      <c r="C153" s="1146"/>
      <c r="D153" s="1145"/>
      <c r="E153" s="297">
        <v>0</v>
      </c>
      <c r="F153" s="410">
        <f t="shared" si="1"/>
        <v>0</v>
      </c>
      <c r="G153" s="410">
        <f t="shared" si="1"/>
        <v>0</v>
      </c>
      <c r="H153" s="410">
        <f t="shared" si="1"/>
        <v>0</v>
      </c>
      <c r="I153" s="297">
        <v>0</v>
      </c>
    </row>
    <row r="154" spans="1:9" ht="12.75">
      <c r="A154" s="1150" t="s">
        <v>639</v>
      </c>
      <c r="B154" s="345">
        <v>0</v>
      </c>
      <c r="C154" s="1153">
        <v>0</v>
      </c>
      <c r="D154" s="1152">
        <v>0</v>
      </c>
      <c r="E154" s="314">
        <v>0</v>
      </c>
      <c r="F154" s="410">
        <f t="shared" si="1"/>
        <v>0</v>
      </c>
      <c r="G154" s="410">
        <f t="shared" si="1"/>
        <v>20000</v>
      </c>
      <c r="H154" s="410">
        <f t="shared" si="1"/>
        <v>19669</v>
      </c>
      <c r="I154" s="314">
        <v>0</v>
      </c>
    </row>
    <row r="155" spans="1:9" ht="12.75">
      <c r="A155" s="1154" t="s">
        <v>622</v>
      </c>
      <c r="B155" s="42">
        <f>B150+B152</f>
        <v>0</v>
      </c>
      <c r="C155" s="42">
        <f>C150+C152</f>
        <v>0</v>
      </c>
      <c r="D155" s="42">
        <f>D150+D152</f>
        <v>0</v>
      </c>
      <c r="E155" s="323">
        <v>0</v>
      </c>
      <c r="F155" s="416">
        <f t="shared" si="1"/>
        <v>4500</v>
      </c>
      <c r="G155" s="333">
        <f t="shared" si="1"/>
        <v>48252</v>
      </c>
      <c r="H155" s="333">
        <f t="shared" si="1"/>
        <v>47920</v>
      </c>
      <c r="I155" s="323">
        <v>0</v>
      </c>
    </row>
    <row r="156" spans="1:9" ht="7.5" customHeight="1">
      <c r="A156" s="1155"/>
      <c r="B156" s="293"/>
      <c r="C156" s="404"/>
      <c r="D156" s="404"/>
      <c r="E156" s="907"/>
      <c r="F156" s="337"/>
      <c r="G156" s="299"/>
      <c r="H156" s="292"/>
      <c r="I156" s="907"/>
    </row>
    <row r="157" spans="1:9" ht="21.75">
      <c r="A157" s="1143" t="s">
        <v>623</v>
      </c>
      <c r="B157" s="295">
        <v>0</v>
      </c>
      <c r="C157" s="382"/>
      <c r="D157" s="382"/>
      <c r="E157" s="297">
        <v>0</v>
      </c>
      <c r="F157" s="410">
        <f aca="true" t="shared" si="2" ref="F157:H159">B157+F112+B112+B67+F67+B23+F23</f>
        <v>0</v>
      </c>
      <c r="G157" s="410">
        <f t="shared" si="2"/>
        <v>0</v>
      </c>
      <c r="H157" s="410">
        <f t="shared" si="2"/>
        <v>0</v>
      </c>
      <c r="I157" s="297">
        <v>0</v>
      </c>
    </row>
    <row r="158" spans="1:9" ht="21.75">
      <c r="A158" s="1143" t="s">
        <v>624</v>
      </c>
      <c r="B158" s="293">
        <v>0</v>
      </c>
      <c r="C158" s="419"/>
      <c r="D158" s="419"/>
      <c r="E158" s="420">
        <v>0</v>
      </c>
      <c r="F158" s="340">
        <f t="shared" si="2"/>
        <v>0</v>
      </c>
      <c r="G158" s="340">
        <f t="shared" si="2"/>
        <v>0</v>
      </c>
      <c r="H158" s="340">
        <f t="shared" si="2"/>
        <v>0</v>
      </c>
      <c r="I158" s="420">
        <v>0</v>
      </c>
    </row>
    <row r="159" spans="1:9" ht="20.25">
      <c r="A159" s="1154" t="s">
        <v>625</v>
      </c>
      <c r="B159" s="42">
        <f>SUM(B157:B158)</f>
        <v>0</v>
      </c>
      <c r="C159" s="42">
        <f>SUM(C157:C158)</f>
        <v>0</v>
      </c>
      <c r="D159" s="42">
        <f>SUM(D157:D158)</f>
        <v>0</v>
      </c>
      <c r="E159" s="323">
        <v>0</v>
      </c>
      <c r="F159" s="416">
        <f t="shared" si="2"/>
        <v>0</v>
      </c>
      <c r="G159" s="333">
        <f t="shared" si="2"/>
        <v>0</v>
      </c>
      <c r="H159" s="333">
        <f t="shared" si="2"/>
        <v>0</v>
      </c>
      <c r="I159" s="323">
        <v>0</v>
      </c>
    </row>
    <row r="160" spans="1:9" ht="12.75">
      <c r="A160" s="1155"/>
      <c r="B160" s="1157"/>
      <c r="C160" s="1177"/>
      <c r="D160" s="404"/>
      <c r="E160" s="907"/>
      <c r="F160" s="337"/>
      <c r="G160" s="299"/>
      <c r="H160" s="292"/>
      <c r="I160" s="907"/>
    </row>
    <row r="161" spans="1:9" ht="12.75">
      <c r="A161" s="1143" t="s">
        <v>654</v>
      </c>
      <c r="B161" s="295">
        <v>0</v>
      </c>
      <c r="C161" s="382"/>
      <c r="D161" s="382"/>
      <c r="E161" s="297">
        <v>0</v>
      </c>
      <c r="F161" s="410">
        <f aca="true" t="shared" si="3" ref="F161:H163">B161+F116+B116+B71+F71+B27+F27</f>
        <v>0</v>
      </c>
      <c r="G161" s="410">
        <f t="shared" si="3"/>
        <v>0</v>
      </c>
      <c r="H161" s="410">
        <f t="shared" si="3"/>
        <v>0</v>
      </c>
      <c r="I161" s="297">
        <v>0</v>
      </c>
    </row>
    <row r="162" spans="1:9" ht="12.75">
      <c r="A162" s="1143" t="s">
        <v>655</v>
      </c>
      <c r="B162" s="295">
        <v>0</v>
      </c>
      <c r="C162" s="382"/>
      <c r="D162" s="382"/>
      <c r="E162" s="420">
        <v>0</v>
      </c>
      <c r="F162" s="340">
        <f t="shared" si="3"/>
        <v>0</v>
      </c>
      <c r="G162" s="340">
        <f t="shared" si="3"/>
        <v>0</v>
      </c>
      <c r="H162" s="340">
        <f t="shared" si="3"/>
        <v>0</v>
      </c>
      <c r="I162" s="420">
        <v>0</v>
      </c>
    </row>
    <row r="163" spans="1:9" ht="20.25">
      <c r="A163" s="1154" t="s">
        <v>628</v>
      </c>
      <c r="B163" s="42">
        <f>SUM(B161:B162)</f>
        <v>0</v>
      </c>
      <c r="C163" s="42">
        <f>SUM(C161:C162)</f>
        <v>0</v>
      </c>
      <c r="D163" s="42">
        <f>SUM(D161:D162)</f>
        <v>0</v>
      </c>
      <c r="E163" s="323">
        <v>0</v>
      </c>
      <c r="F163" s="333">
        <f t="shared" si="3"/>
        <v>0</v>
      </c>
      <c r="G163" s="333">
        <f t="shared" si="3"/>
        <v>0</v>
      </c>
      <c r="H163" s="333">
        <f t="shared" si="3"/>
        <v>0</v>
      </c>
      <c r="I163" s="323">
        <v>0</v>
      </c>
    </row>
    <row r="164" spans="1:9" ht="8.25" customHeight="1">
      <c r="A164" s="1187"/>
      <c r="B164" s="309"/>
      <c r="C164" s="373"/>
      <c r="D164" s="309"/>
      <c r="E164" s="907"/>
      <c r="F164" s="337"/>
      <c r="G164" s="299"/>
      <c r="H164" s="292"/>
      <c r="I164" s="907"/>
    </row>
    <row r="165" spans="1:9" ht="21.75">
      <c r="A165" s="1186" t="s">
        <v>629</v>
      </c>
      <c r="B165" s="295">
        <f>B166+B167</f>
        <v>0</v>
      </c>
      <c r="C165" s="294">
        <v>100</v>
      </c>
      <c r="D165" s="295">
        <v>100</v>
      </c>
      <c r="E165" s="448">
        <f>D165/C165</f>
        <v>1</v>
      </c>
      <c r="F165" s="410">
        <f aca="true" t="shared" si="4" ref="F165:H167">B165+F120+B120+B75+F75+B31+F31</f>
        <v>0</v>
      </c>
      <c r="G165" s="410">
        <f t="shared" si="4"/>
        <v>21206</v>
      </c>
      <c r="H165" s="410">
        <f t="shared" si="4"/>
        <v>21206</v>
      </c>
      <c r="I165" s="1192">
        <f>H165/G165</f>
        <v>1</v>
      </c>
    </row>
    <row r="166" spans="1:9" ht="12.75">
      <c r="A166" s="1143" t="s">
        <v>630</v>
      </c>
      <c r="B166" s="295">
        <v>0</v>
      </c>
      <c r="C166" s="294">
        <v>100</v>
      </c>
      <c r="D166" s="295">
        <v>100</v>
      </c>
      <c r="E166" s="448">
        <f>D166/C166</f>
        <v>1</v>
      </c>
      <c r="F166" s="410">
        <f t="shared" si="4"/>
        <v>0</v>
      </c>
      <c r="G166" s="410">
        <f t="shared" si="4"/>
        <v>20418</v>
      </c>
      <c r="H166" s="410">
        <f t="shared" si="4"/>
        <v>20418</v>
      </c>
      <c r="I166" s="1192">
        <f>H166/G166</f>
        <v>1</v>
      </c>
    </row>
    <row r="167" spans="1:9" ht="12.75">
      <c r="A167" s="1143" t="s">
        <v>656</v>
      </c>
      <c r="B167" s="295">
        <v>0</v>
      </c>
      <c r="C167" s="294"/>
      <c r="D167" s="295"/>
      <c r="E167" s="448">
        <v>0</v>
      </c>
      <c r="F167" s="410">
        <f t="shared" si="4"/>
        <v>0</v>
      </c>
      <c r="G167" s="410">
        <f t="shared" si="4"/>
        <v>788</v>
      </c>
      <c r="H167" s="410">
        <f t="shared" si="4"/>
        <v>788</v>
      </c>
      <c r="I167" s="1192">
        <f>H167/G167</f>
        <v>1</v>
      </c>
    </row>
    <row r="168" spans="1:9" ht="12.75">
      <c r="A168" s="1188"/>
      <c r="B168" s="357"/>
      <c r="C168" s="1162"/>
      <c r="D168" s="357"/>
      <c r="E168" s="427"/>
      <c r="F168" s="340"/>
      <c r="G168" s="440"/>
      <c r="H168" s="328"/>
      <c r="I168" s="427"/>
    </row>
    <row r="169" spans="1:9" ht="20.25">
      <c r="A169" s="1189" t="s">
        <v>632</v>
      </c>
      <c r="B169" s="42">
        <f>B165</f>
        <v>0</v>
      </c>
      <c r="C169" s="42">
        <f>C165</f>
        <v>100</v>
      </c>
      <c r="D169" s="42">
        <f>D165</f>
        <v>100</v>
      </c>
      <c r="E169" s="380">
        <f>D169/C169</f>
        <v>1</v>
      </c>
      <c r="F169" s="416">
        <f>B169+F124+B124+B79+F79+B35+F35</f>
        <v>0</v>
      </c>
      <c r="G169" s="333">
        <f>C169+G124+C124+C79+G79+C35+G35</f>
        <v>21206</v>
      </c>
      <c r="H169" s="333">
        <f>D169+H124+D124+D79+H79+D35+H35</f>
        <v>21206</v>
      </c>
      <c r="I169" s="380">
        <f>H169/G169</f>
        <v>1</v>
      </c>
    </row>
    <row r="170" spans="1:9" ht="12.75">
      <c r="A170" s="1138"/>
      <c r="B170" s="1164"/>
      <c r="C170" s="1181"/>
      <c r="D170" s="1164"/>
      <c r="E170" s="323"/>
      <c r="F170" s="451"/>
      <c r="G170" s="343"/>
      <c r="H170" s="327"/>
      <c r="I170" s="323"/>
    </row>
    <row r="171" spans="1:9" ht="12.75">
      <c r="A171" s="1154" t="s">
        <v>633</v>
      </c>
      <c r="B171" s="42">
        <f>B169+B163+B159+B155+B148</f>
        <v>6300</v>
      </c>
      <c r="C171" s="42">
        <f>C169+C163+C159+C155+C148</f>
        <v>6392</v>
      </c>
      <c r="D171" s="42">
        <f>D169+D163+D159+D155+D148</f>
        <v>6005</v>
      </c>
      <c r="E171" s="380">
        <f>D171/C171</f>
        <v>0.9394555694618273</v>
      </c>
      <c r="F171" s="416">
        <f>B171+F126+B126+B81+F81+B37+F37</f>
        <v>72551</v>
      </c>
      <c r="G171" s="333">
        <f>C171+G126+C126+G81+C81+G37+C37</f>
        <v>134559</v>
      </c>
      <c r="H171" s="333">
        <f>D171+H126+D126+D81+H81+D37+H37</f>
        <v>133045</v>
      </c>
      <c r="I171" s="29">
        <f>H171/G171</f>
        <v>0.9887484300567038</v>
      </c>
    </row>
    <row r="172" spans="1:9" ht="12.75">
      <c r="A172" s="1189"/>
      <c r="B172" s="42"/>
      <c r="C172" s="401"/>
      <c r="D172" s="447"/>
      <c r="E172" s="323"/>
      <c r="F172" s="451"/>
      <c r="G172" s="343"/>
      <c r="H172" s="327"/>
      <c r="I172" s="323"/>
    </row>
    <row r="173" spans="1:9" ht="12.75">
      <c r="A173" s="1167" t="s">
        <v>328</v>
      </c>
      <c r="B173" s="333">
        <f>B174+B175</f>
        <v>0</v>
      </c>
      <c r="C173" s="333">
        <f>C174+C175</f>
        <v>0</v>
      </c>
      <c r="D173" s="333">
        <f>D174+D175</f>
        <v>0</v>
      </c>
      <c r="E173" s="323">
        <v>0</v>
      </c>
      <c r="F173" s="416">
        <f aca="true" t="shared" si="5" ref="F173:H175">B173+F128+B128+B83+F83+B39+F39</f>
        <v>0</v>
      </c>
      <c r="G173" s="333">
        <f t="shared" si="5"/>
        <v>0</v>
      </c>
      <c r="H173" s="333">
        <f t="shared" si="5"/>
        <v>0</v>
      </c>
      <c r="I173" s="323">
        <v>0</v>
      </c>
    </row>
    <row r="174" spans="1:9" ht="12.75">
      <c r="A174" s="1168" t="s">
        <v>634</v>
      </c>
      <c r="B174" s="316">
        <v>0</v>
      </c>
      <c r="C174" s="419"/>
      <c r="D174" s="317"/>
      <c r="E174" s="907">
        <v>0</v>
      </c>
      <c r="F174" s="337">
        <f t="shared" si="5"/>
        <v>0</v>
      </c>
      <c r="G174" s="337">
        <f t="shared" si="5"/>
        <v>0</v>
      </c>
      <c r="H174" s="337">
        <f t="shared" si="5"/>
        <v>0</v>
      </c>
      <c r="I174" s="907">
        <v>0</v>
      </c>
    </row>
    <row r="175" spans="1:9" ht="12.75">
      <c r="A175" s="1143" t="s">
        <v>657</v>
      </c>
      <c r="B175" s="295">
        <v>0</v>
      </c>
      <c r="C175" s="382"/>
      <c r="D175" s="294"/>
      <c r="E175" s="1156">
        <v>0</v>
      </c>
      <c r="F175" s="410">
        <f t="shared" si="5"/>
        <v>0</v>
      </c>
      <c r="G175" s="410">
        <f t="shared" si="5"/>
        <v>0</v>
      </c>
      <c r="H175" s="410">
        <f t="shared" si="5"/>
        <v>0</v>
      </c>
      <c r="I175" s="1156">
        <v>0</v>
      </c>
    </row>
    <row r="176" spans="1:9" ht="12.75">
      <c r="A176" s="1138"/>
      <c r="B176" s="1169"/>
      <c r="C176" s="1178"/>
      <c r="D176" s="1165"/>
      <c r="E176" s="427"/>
      <c r="F176" s="340"/>
      <c r="G176" s="440"/>
      <c r="H176" s="328"/>
      <c r="I176" s="427"/>
    </row>
    <row r="177" spans="1:9" ht="12.75">
      <c r="A177" s="1154" t="s">
        <v>636</v>
      </c>
      <c r="B177" s="42">
        <v>2118</v>
      </c>
      <c r="C177" s="42">
        <v>2340</v>
      </c>
      <c r="D177" s="401">
        <v>2340</v>
      </c>
      <c r="E177" s="380">
        <f>D177/C177</f>
        <v>1</v>
      </c>
      <c r="F177" s="333">
        <f>B177+B132+F132+B87+F87+B43+F43</f>
        <v>986058</v>
      </c>
      <c r="G177" s="1193">
        <f>C177+C132+G132+C87+G87+C43+G43</f>
        <v>1053785</v>
      </c>
      <c r="H177" s="1193">
        <f>D177+D132+H132+D87+H87+D43+H43</f>
        <v>1040388</v>
      </c>
      <c r="I177" s="323">
        <f>H177/G177</f>
        <v>0.9872867805102559</v>
      </c>
    </row>
    <row r="178" spans="1:9" ht="12.75">
      <c r="A178" s="1138"/>
      <c r="B178" s="1164"/>
      <c r="C178" s="1181"/>
      <c r="D178" s="1164"/>
      <c r="E178" s="323"/>
      <c r="F178" s="451"/>
      <c r="G178" s="343"/>
      <c r="H178" s="327"/>
      <c r="I178" s="323"/>
    </row>
    <row r="179" spans="1:9" ht="20.25">
      <c r="A179" s="1154" t="s">
        <v>637</v>
      </c>
      <c r="B179" s="42">
        <f>B171+B173+B177</f>
        <v>8418</v>
      </c>
      <c r="C179" s="42">
        <f>C171+C173+C177</f>
        <v>8732</v>
      </c>
      <c r="D179" s="42">
        <f>D171+D173+D177</f>
        <v>8345</v>
      </c>
      <c r="E179" s="380">
        <f>D179/C179</f>
        <v>0.9556802565277142</v>
      </c>
      <c r="F179" s="1193">
        <f>F171+F173+F177</f>
        <v>1058609</v>
      </c>
      <c r="G179" s="1193">
        <f>C179+G134+C134+C89+G89+G45+C45</f>
        <v>1188344</v>
      </c>
      <c r="H179" s="1193">
        <f>H171+H173+H177</f>
        <v>1173433</v>
      </c>
      <c r="I179" s="323">
        <f>H179/G179</f>
        <v>0.9874522865432905</v>
      </c>
    </row>
    <row r="180" spans="1:9" ht="12.75">
      <c r="A180" s="281">
        <v>5</v>
      </c>
      <c r="B180" s="281"/>
      <c r="C180" s="281"/>
      <c r="D180" s="281"/>
      <c r="E180" s="281"/>
      <c r="F180" s="281"/>
      <c r="G180" s="281"/>
      <c r="H180" s="281"/>
      <c r="I180" s="281"/>
    </row>
    <row r="181" spans="1:9" ht="12.75">
      <c r="A181" s="1"/>
      <c r="B181" s="1"/>
      <c r="C181" s="1"/>
      <c r="D181" s="281"/>
      <c r="E181" s="281"/>
      <c r="F181" s="1"/>
      <c r="G181" s="281" t="s">
        <v>649</v>
      </c>
      <c r="H181" s="281"/>
      <c r="I181" s="1"/>
    </row>
    <row r="182" spans="1:9" ht="15">
      <c r="A182" s="615" t="s">
        <v>650</v>
      </c>
      <c r="B182" s="615"/>
      <c r="C182" s="615"/>
      <c r="D182" s="615"/>
      <c r="E182" s="615"/>
      <c r="F182" s="615"/>
      <c r="G182" s="615"/>
      <c r="H182" s="615"/>
      <c r="I182" s="615"/>
    </row>
    <row r="183" spans="1:9" ht="15">
      <c r="A183" s="615" t="s">
        <v>612</v>
      </c>
      <c r="B183" s="615"/>
      <c r="C183" s="615"/>
      <c r="D183" s="615"/>
      <c r="E183" s="615"/>
      <c r="F183" s="615"/>
      <c r="G183" s="615"/>
      <c r="H183" s="615"/>
      <c r="I183" s="615"/>
    </row>
    <row r="184" spans="1:9" ht="15">
      <c r="A184" s="903"/>
      <c r="B184" s="903"/>
      <c r="C184" s="903"/>
      <c r="D184" s="903"/>
      <c r="E184" s="903"/>
      <c r="F184" s="352"/>
      <c r="G184" s="1"/>
      <c r="H184" s="697" t="s">
        <v>40</v>
      </c>
      <c r="I184" s="1"/>
    </row>
    <row r="185" spans="1:9" ht="12.75">
      <c r="A185" s="779" t="s">
        <v>487</v>
      </c>
      <c r="B185" s="1123" t="s">
        <v>143</v>
      </c>
      <c r="C185" s="1123"/>
      <c r="D185" s="1123"/>
      <c r="E185" s="1123"/>
      <c r="F185" s="1124" t="s">
        <v>293</v>
      </c>
      <c r="G185" s="1124"/>
      <c r="H185" s="1124"/>
      <c r="I185" s="1124"/>
    </row>
    <row r="186" spans="1:9" ht="18.75">
      <c r="A186" s="779"/>
      <c r="B186" s="1125" t="s">
        <v>43</v>
      </c>
      <c r="C186" s="1126" t="s">
        <v>44</v>
      </c>
      <c r="D186" s="1127" t="s">
        <v>8</v>
      </c>
      <c r="E186" s="1126" t="s">
        <v>46</v>
      </c>
      <c r="F186" s="1127" t="s">
        <v>43</v>
      </c>
      <c r="G186" s="1126" t="s">
        <v>44</v>
      </c>
      <c r="H186" s="1126" t="s">
        <v>8</v>
      </c>
      <c r="I186" s="1128" t="s">
        <v>46</v>
      </c>
    </row>
    <row r="187" spans="1:9" ht="21.75">
      <c r="A187" s="1185" t="s">
        <v>614</v>
      </c>
      <c r="B187" s="370">
        <v>0</v>
      </c>
      <c r="C187" s="370">
        <v>0</v>
      </c>
      <c r="D187" s="370">
        <v>0</v>
      </c>
      <c r="E187" s="367">
        <v>0</v>
      </c>
      <c r="F187" s="382">
        <f>B187+F143</f>
        <v>0</v>
      </c>
      <c r="G187" s="382">
        <f>C187+G143</f>
        <v>0</v>
      </c>
      <c r="H187" s="1194">
        <f>D187+H143</f>
        <v>0</v>
      </c>
      <c r="I187" s="367">
        <v>0</v>
      </c>
    </row>
    <row r="188" spans="1:9" ht="12.75">
      <c r="A188" s="1143" t="s">
        <v>342</v>
      </c>
      <c r="B188" s="295">
        <v>10</v>
      </c>
      <c r="C188" s="295">
        <v>10</v>
      </c>
      <c r="D188" s="382">
        <v>0</v>
      </c>
      <c r="E188" s="1195">
        <f>D188/C188</f>
        <v>0</v>
      </c>
      <c r="F188" s="382">
        <f aca="true" t="shared" si="6" ref="F188:G192">B188+F144</f>
        <v>63901</v>
      </c>
      <c r="G188" s="382">
        <f t="shared" si="6"/>
        <v>61115</v>
      </c>
      <c r="H188" s="23">
        <v>29049</v>
      </c>
      <c r="I188" s="1195">
        <f>H188/G188</f>
        <v>0.4753170252802094</v>
      </c>
    </row>
    <row r="189" spans="1:9" ht="21.75">
      <c r="A189" s="1143" t="s">
        <v>615</v>
      </c>
      <c r="B189" s="295">
        <v>0</v>
      </c>
      <c r="C189" s="295">
        <v>0</v>
      </c>
      <c r="D189" s="382">
        <v>0</v>
      </c>
      <c r="E189" s="310">
        <v>0</v>
      </c>
      <c r="F189" s="382">
        <f t="shared" si="6"/>
        <v>4160</v>
      </c>
      <c r="G189" s="382">
        <f t="shared" si="6"/>
        <v>3351</v>
      </c>
      <c r="H189" s="23">
        <v>1691</v>
      </c>
      <c r="I189" s="1195">
        <f>H189/G189</f>
        <v>0.5046254849298717</v>
      </c>
    </row>
    <row r="190" spans="1:9" ht="12.75">
      <c r="A190" s="1139" t="s">
        <v>652</v>
      </c>
      <c r="B190" s="295">
        <v>0</v>
      </c>
      <c r="C190" s="295">
        <v>0</v>
      </c>
      <c r="D190" s="419">
        <v>0</v>
      </c>
      <c r="E190" s="297">
        <v>0</v>
      </c>
      <c r="F190" s="382">
        <f t="shared" si="6"/>
        <v>0</v>
      </c>
      <c r="G190" s="382">
        <f t="shared" si="6"/>
        <v>0</v>
      </c>
      <c r="H190" s="23">
        <v>7</v>
      </c>
      <c r="I190" s="297">
        <v>0</v>
      </c>
    </row>
    <row r="191" spans="1:9" ht="21.75">
      <c r="A191" s="1186" t="s">
        <v>616</v>
      </c>
      <c r="B191" s="295">
        <v>50</v>
      </c>
      <c r="C191" s="295">
        <f>'2_a_d_sz_ melléklet'!C47</f>
        <v>145</v>
      </c>
      <c r="D191" s="295">
        <f>'2_a_d_sz_ melléklet'!D47</f>
        <v>145</v>
      </c>
      <c r="E191" s="1172">
        <f>D191/C191</f>
        <v>1</v>
      </c>
      <c r="F191" s="1176">
        <f t="shared" si="6"/>
        <v>50</v>
      </c>
      <c r="G191" s="1176">
        <f t="shared" si="6"/>
        <v>790</v>
      </c>
      <c r="H191" s="328"/>
      <c r="I191" s="420">
        <f>H191/G191</f>
        <v>0</v>
      </c>
    </row>
    <row r="192" spans="1:9" ht="12.75">
      <c r="A192" s="1154" t="s">
        <v>653</v>
      </c>
      <c r="B192" s="42">
        <f>SUM(B187:B191)</f>
        <v>60</v>
      </c>
      <c r="C192" s="42">
        <f>SUM(C187:C191)</f>
        <v>155</v>
      </c>
      <c r="D192" s="42">
        <f>SUM(D187:D191)</f>
        <v>145</v>
      </c>
      <c r="E192" s="380">
        <f>D192/C192</f>
        <v>0.9354838709677419</v>
      </c>
      <c r="F192" s="42">
        <f t="shared" si="6"/>
        <v>68111</v>
      </c>
      <c r="G192" s="42">
        <f t="shared" si="6"/>
        <v>65256</v>
      </c>
      <c r="H192" s="42">
        <f>D192+H148</f>
        <v>64064</v>
      </c>
      <c r="I192" s="323">
        <f>H192/G192</f>
        <v>0.9817334804462425</v>
      </c>
    </row>
    <row r="193" spans="1:9" ht="7.5" customHeight="1">
      <c r="A193" s="1138"/>
      <c r="B193" s="326"/>
      <c r="C193" s="358"/>
      <c r="D193" s="326"/>
      <c r="E193" s="907"/>
      <c r="F193" s="404"/>
      <c r="G193" s="343"/>
      <c r="H193" s="327"/>
      <c r="I193" s="907"/>
    </row>
    <row r="194" spans="1:9" ht="21.75">
      <c r="A194" s="1139" t="s">
        <v>645</v>
      </c>
      <c r="B194" s="295">
        <v>0</v>
      </c>
      <c r="C194" s="1142"/>
      <c r="D194" s="1141"/>
      <c r="E194" s="297">
        <v>0</v>
      </c>
      <c r="F194" s="382">
        <f aca="true" t="shared" si="7" ref="F194:H197">B194+F150</f>
        <v>4500</v>
      </c>
      <c r="G194" s="356">
        <f t="shared" si="7"/>
        <v>28252</v>
      </c>
      <c r="H194" s="356">
        <f t="shared" si="7"/>
        <v>28251</v>
      </c>
      <c r="I194" s="448">
        <f>H194/G194</f>
        <v>0.9999646042758035</v>
      </c>
    </row>
    <row r="195" spans="1:9" ht="12.75">
      <c r="A195" s="1143" t="s">
        <v>619</v>
      </c>
      <c r="B195" s="295">
        <v>0</v>
      </c>
      <c r="C195" s="1146"/>
      <c r="D195" s="1145"/>
      <c r="E195" s="297">
        <v>0</v>
      </c>
      <c r="F195" s="382">
        <f t="shared" si="7"/>
        <v>0</v>
      </c>
      <c r="G195" s="356">
        <f t="shared" si="7"/>
        <v>0</v>
      </c>
      <c r="H195" s="356">
        <f t="shared" si="7"/>
        <v>0</v>
      </c>
      <c r="I195" s="297">
        <v>0</v>
      </c>
    </row>
    <row r="196" spans="1:9" ht="21.75">
      <c r="A196" s="1143" t="s">
        <v>646</v>
      </c>
      <c r="B196" s="295">
        <v>0</v>
      </c>
      <c r="C196" s="1146"/>
      <c r="D196" s="1145"/>
      <c r="E196" s="297">
        <v>0</v>
      </c>
      <c r="F196" s="382">
        <f t="shared" si="7"/>
        <v>0</v>
      </c>
      <c r="G196" s="356">
        <f t="shared" si="7"/>
        <v>0</v>
      </c>
      <c r="H196" s="356">
        <f t="shared" si="7"/>
        <v>0</v>
      </c>
      <c r="I196" s="297">
        <v>0</v>
      </c>
    </row>
    <row r="197" spans="1:9" ht="12.75">
      <c r="A197" s="1143" t="s">
        <v>619</v>
      </c>
      <c r="B197" s="295">
        <v>0</v>
      </c>
      <c r="C197" s="1146"/>
      <c r="D197" s="1145"/>
      <c r="E197" s="297">
        <v>0</v>
      </c>
      <c r="F197" s="382">
        <f t="shared" si="7"/>
        <v>0</v>
      </c>
      <c r="G197" s="356">
        <f t="shared" si="7"/>
        <v>0</v>
      </c>
      <c r="H197" s="356">
        <f t="shared" si="7"/>
        <v>0</v>
      </c>
      <c r="I197" s="297">
        <v>0</v>
      </c>
    </row>
    <row r="198" spans="1:9" ht="12.75">
      <c r="A198" s="1150" t="s">
        <v>639</v>
      </c>
      <c r="B198" s="345">
        <v>0</v>
      </c>
      <c r="C198" s="1153">
        <v>0</v>
      </c>
      <c r="D198" s="1152">
        <v>0</v>
      </c>
      <c r="E198" s="314">
        <v>0</v>
      </c>
      <c r="F198" s="1152">
        <v>0</v>
      </c>
      <c r="G198" s="356">
        <f>C198+G154</f>
        <v>20000</v>
      </c>
      <c r="H198" s="356">
        <f>D198+H154</f>
        <v>19669</v>
      </c>
      <c r="I198" s="297">
        <v>0</v>
      </c>
    </row>
    <row r="199" spans="1:9" ht="12.75">
      <c r="A199" s="1154" t="s">
        <v>622</v>
      </c>
      <c r="B199" s="42">
        <f>B194+B196</f>
        <v>0</v>
      </c>
      <c r="C199" s="42">
        <f>C194+C196</f>
        <v>0</v>
      </c>
      <c r="D199" s="42">
        <f>D194+D196</f>
        <v>0</v>
      </c>
      <c r="E199" s="323">
        <v>0</v>
      </c>
      <c r="F199" s="42">
        <f>B199+F155</f>
        <v>4500</v>
      </c>
      <c r="G199" s="42">
        <f>C199+G155</f>
        <v>48252</v>
      </c>
      <c r="H199" s="42">
        <f>D199+H155</f>
        <v>47920</v>
      </c>
      <c r="I199" s="457">
        <f>H199/G199</f>
        <v>0.9931194561883445</v>
      </c>
    </row>
    <row r="200" spans="1:9" ht="9" customHeight="1">
      <c r="A200" s="1155"/>
      <c r="B200" s="293"/>
      <c r="C200" s="404"/>
      <c r="D200" s="404"/>
      <c r="E200" s="907"/>
      <c r="F200" s="404"/>
      <c r="G200" s="299"/>
      <c r="H200" s="292"/>
      <c r="I200" s="907"/>
    </row>
    <row r="201" spans="1:9" ht="21.75">
      <c r="A201" s="1143" t="s">
        <v>623</v>
      </c>
      <c r="B201" s="295">
        <v>0</v>
      </c>
      <c r="C201" s="382"/>
      <c r="D201" s="382"/>
      <c r="E201" s="297">
        <v>0</v>
      </c>
      <c r="F201" s="382">
        <f>B201+F157</f>
        <v>0</v>
      </c>
      <c r="G201" s="424"/>
      <c r="H201" s="330"/>
      <c r="I201" s="1156">
        <v>0</v>
      </c>
    </row>
    <row r="202" spans="1:9" ht="21.75">
      <c r="A202" s="1143" t="s">
        <v>624</v>
      </c>
      <c r="B202" s="293">
        <v>0</v>
      </c>
      <c r="C202" s="419"/>
      <c r="D202" s="419"/>
      <c r="E202" s="420">
        <v>0</v>
      </c>
      <c r="F202" s="1176">
        <f>B202+F158</f>
        <v>0</v>
      </c>
      <c r="G202" s="440"/>
      <c r="H202" s="328"/>
      <c r="I202" s="427">
        <v>0</v>
      </c>
    </row>
    <row r="203" spans="1:9" ht="20.25">
      <c r="A203" s="1154" t="s">
        <v>625</v>
      </c>
      <c r="B203" s="42">
        <f>SUM(B201:B202)</f>
        <v>0</v>
      </c>
      <c r="C203" s="42">
        <f>SUM(C201:C202)</f>
        <v>0</v>
      </c>
      <c r="D203" s="42">
        <f>SUM(D201:D202)</f>
        <v>0</v>
      </c>
      <c r="E203" s="323">
        <v>0</v>
      </c>
      <c r="F203" s="42">
        <f>B203+F159</f>
        <v>0</v>
      </c>
      <c r="G203" s="42">
        <f>C203+G159</f>
        <v>0</v>
      </c>
      <c r="H203" s="42">
        <f>D203+H159</f>
        <v>0</v>
      </c>
      <c r="I203" s="323">
        <v>0</v>
      </c>
    </row>
    <row r="204" spans="1:9" ht="6.75" customHeight="1">
      <c r="A204" s="1155"/>
      <c r="B204" s="293"/>
      <c r="C204" s="1177"/>
      <c r="D204" s="404"/>
      <c r="E204" s="907"/>
      <c r="F204" s="404"/>
      <c r="G204" s="299"/>
      <c r="H204" s="292"/>
      <c r="I204" s="907"/>
    </row>
    <row r="205" spans="1:9" ht="12.75">
      <c r="A205" s="1143" t="s">
        <v>654</v>
      </c>
      <c r="B205" s="295">
        <v>0</v>
      </c>
      <c r="C205" s="382"/>
      <c r="D205" s="382"/>
      <c r="E205" s="297">
        <v>0</v>
      </c>
      <c r="F205" s="382">
        <f>B205+F161</f>
        <v>0</v>
      </c>
      <c r="G205" s="424"/>
      <c r="H205" s="330"/>
      <c r="I205" s="1156">
        <v>0</v>
      </c>
    </row>
    <row r="206" spans="1:9" ht="12.75">
      <c r="A206" s="1143" t="s">
        <v>655</v>
      </c>
      <c r="B206" s="295">
        <v>0</v>
      </c>
      <c r="C206" s="382"/>
      <c r="D206" s="382"/>
      <c r="E206" s="420">
        <v>0</v>
      </c>
      <c r="F206" s="1176">
        <f>B206+F162</f>
        <v>0</v>
      </c>
      <c r="G206" s="440"/>
      <c r="H206" s="328"/>
      <c r="I206" s="427">
        <v>0</v>
      </c>
    </row>
    <row r="207" spans="1:9" ht="20.25">
      <c r="A207" s="1154" t="s">
        <v>628</v>
      </c>
      <c r="B207" s="42">
        <f>SUM(B205:B206)</f>
        <v>0</v>
      </c>
      <c r="C207" s="42">
        <f>SUM(C205:C206)</f>
        <v>0</v>
      </c>
      <c r="D207" s="42">
        <f>SUM(D205:D206)</f>
        <v>0</v>
      </c>
      <c r="E207" s="323">
        <v>0</v>
      </c>
      <c r="F207" s="42">
        <f>B207+F163</f>
        <v>0</v>
      </c>
      <c r="G207" s="42">
        <f>C207+G163</f>
        <v>0</v>
      </c>
      <c r="H207" s="42">
        <f>D207+H163</f>
        <v>0</v>
      </c>
      <c r="I207" s="323">
        <v>0</v>
      </c>
    </row>
    <row r="208" spans="1:9" ht="9" customHeight="1">
      <c r="A208" s="1187"/>
      <c r="B208" s="309"/>
      <c r="C208" s="360"/>
      <c r="D208" s="309"/>
      <c r="E208" s="907"/>
      <c r="F208" s="370"/>
      <c r="G208" s="299"/>
      <c r="H208" s="292"/>
      <c r="I208" s="907"/>
    </row>
    <row r="209" spans="1:9" ht="21.75">
      <c r="A209" s="1186" t="s">
        <v>629</v>
      </c>
      <c r="B209" s="295">
        <f>B210+B211</f>
        <v>0</v>
      </c>
      <c r="C209" s="295">
        <f>C210+C211</f>
        <v>368</v>
      </c>
      <c r="D209" s="295">
        <f>D210+D211</f>
        <v>368</v>
      </c>
      <c r="E209" s="448">
        <f>D209/C209</f>
        <v>1</v>
      </c>
      <c r="F209" s="295">
        <f aca="true" t="shared" si="8" ref="F209:H211">B209+F165</f>
        <v>0</v>
      </c>
      <c r="G209" s="295">
        <f t="shared" si="8"/>
        <v>21574</v>
      </c>
      <c r="H209" s="295">
        <f t="shared" si="8"/>
        <v>21574</v>
      </c>
      <c r="I209" s="15">
        <f>H209/G209</f>
        <v>1</v>
      </c>
    </row>
    <row r="210" spans="1:9" ht="12.75">
      <c r="A210" s="1143" t="s">
        <v>630</v>
      </c>
      <c r="B210" s="295">
        <v>0</v>
      </c>
      <c r="C210" s="356">
        <v>219</v>
      </c>
      <c r="D210" s="295">
        <v>219</v>
      </c>
      <c r="E210" s="448">
        <f>D210/C210</f>
        <v>1</v>
      </c>
      <c r="F210" s="295">
        <f t="shared" si="8"/>
        <v>0</v>
      </c>
      <c r="G210" s="295">
        <f t="shared" si="8"/>
        <v>20637</v>
      </c>
      <c r="H210" s="295">
        <f t="shared" si="8"/>
        <v>20637</v>
      </c>
      <c r="I210" s="15">
        <f>H210/G210</f>
        <v>1</v>
      </c>
    </row>
    <row r="211" spans="1:9" ht="12.75">
      <c r="A211" s="1143" t="s">
        <v>656</v>
      </c>
      <c r="B211" s="295">
        <v>0</v>
      </c>
      <c r="C211" s="356">
        <v>149</v>
      </c>
      <c r="D211" s="295">
        <v>149</v>
      </c>
      <c r="E211" s="448">
        <f>D211/C211</f>
        <v>1</v>
      </c>
      <c r="F211" s="295">
        <f t="shared" si="8"/>
        <v>0</v>
      </c>
      <c r="G211" s="295">
        <f t="shared" si="8"/>
        <v>937</v>
      </c>
      <c r="H211" s="295">
        <f t="shared" si="8"/>
        <v>937</v>
      </c>
      <c r="I211" s="15">
        <f>H211/G211</f>
        <v>1</v>
      </c>
    </row>
    <row r="212" spans="1:9" ht="7.5" customHeight="1">
      <c r="A212" s="1188"/>
      <c r="B212" s="357"/>
      <c r="C212" s="362"/>
      <c r="D212" s="357"/>
      <c r="E212" s="427"/>
      <c r="F212" s="357"/>
      <c r="G212" s="440"/>
      <c r="H212" s="328"/>
      <c r="I212" s="427"/>
    </row>
    <row r="213" spans="1:9" ht="20.25">
      <c r="A213" s="1189" t="s">
        <v>632</v>
      </c>
      <c r="B213" s="42">
        <f>B209</f>
        <v>0</v>
      </c>
      <c r="C213" s="42">
        <f>C209</f>
        <v>368</v>
      </c>
      <c r="D213" s="42">
        <f>D209</f>
        <v>368</v>
      </c>
      <c r="E213" s="323">
        <v>0</v>
      </c>
      <c r="F213" s="42">
        <f>B213+F169</f>
        <v>0</v>
      </c>
      <c r="G213" s="42">
        <f>C213+G169</f>
        <v>21574</v>
      </c>
      <c r="H213" s="42">
        <f>D213+H169</f>
        <v>21574</v>
      </c>
      <c r="I213" s="323">
        <v>0</v>
      </c>
    </row>
    <row r="214" spans="1:9" ht="14.25" customHeight="1">
      <c r="A214" s="1138"/>
      <c r="B214" s="1164"/>
      <c r="C214" s="1164"/>
      <c r="D214" s="1164"/>
      <c r="E214" s="323"/>
      <c r="F214" s="419"/>
      <c r="G214" s="343"/>
      <c r="H214" s="327"/>
      <c r="I214" s="323"/>
    </row>
    <row r="215" spans="1:9" ht="12.75">
      <c r="A215" s="1154" t="s">
        <v>633</v>
      </c>
      <c r="B215" s="42">
        <f>B213+B207+B203+B199+B192</f>
        <v>60</v>
      </c>
      <c r="C215" s="42">
        <f>C213+C207+C203+C199+C192</f>
        <v>523</v>
      </c>
      <c r="D215" s="42">
        <f>D213+D207+D203+D199+D192</f>
        <v>513</v>
      </c>
      <c r="E215" s="380">
        <f>D215/C215</f>
        <v>0.9808795411089866</v>
      </c>
      <c r="F215" s="42">
        <f>B215+F171</f>
        <v>72611</v>
      </c>
      <c r="G215" s="42">
        <f>C215+G171</f>
        <v>135082</v>
      </c>
      <c r="H215" s="42">
        <f>D215+H171</f>
        <v>133558</v>
      </c>
      <c r="I215" s="29">
        <f>H215/G215</f>
        <v>0.9887179639034068</v>
      </c>
    </row>
    <row r="216" spans="1:9" ht="11.25" customHeight="1">
      <c r="A216" s="1189"/>
      <c r="B216" s="306"/>
      <c r="C216" s="401"/>
      <c r="D216" s="447"/>
      <c r="E216" s="323"/>
      <c r="F216" s="419"/>
      <c r="G216" s="343"/>
      <c r="H216" s="327"/>
      <c r="I216" s="323"/>
    </row>
    <row r="217" spans="1:9" ht="12.75">
      <c r="A217" s="1167" t="s">
        <v>328</v>
      </c>
      <c r="B217" s="333">
        <f>B218+B219</f>
        <v>0</v>
      </c>
      <c r="C217" s="333">
        <f>C218+C219</f>
        <v>0</v>
      </c>
      <c r="D217" s="333">
        <f>D218+D219</f>
        <v>0</v>
      </c>
      <c r="E217" s="323">
        <v>0</v>
      </c>
      <c r="F217" s="42">
        <f>B217+F173</f>
        <v>0</v>
      </c>
      <c r="G217" s="42">
        <f>C217+G173</f>
        <v>0</v>
      </c>
      <c r="H217" s="42">
        <f>D217+H173</f>
        <v>0</v>
      </c>
      <c r="I217" s="323">
        <v>0</v>
      </c>
    </row>
    <row r="218" spans="1:9" ht="12.75">
      <c r="A218" s="1168" t="s">
        <v>634</v>
      </c>
      <c r="B218" s="423">
        <v>0</v>
      </c>
      <c r="C218" s="419"/>
      <c r="D218" s="317"/>
      <c r="E218" s="367">
        <v>0</v>
      </c>
      <c r="F218" s="404">
        <f>B218+F174</f>
        <v>0</v>
      </c>
      <c r="G218" s="299"/>
      <c r="H218" s="292"/>
      <c r="I218" s="907">
        <v>0</v>
      </c>
    </row>
    <row r="219" spans="1:9" ht="12.75">
      <c r="A219" s="1143" t="s">
        <v>657</v>
      </c>
      <c r="B219" s="1190">
        <v>0</v>
      </c>
      <c r="C219" s="382"/>
      <c r="D219" s="294"/>
      <c r="E219" s="297">
        <v>0</v>
      </c>
      <c r="F219" s="382">
        <f>B219+F175</f>
        <v>0</v>
      </c>
      <c r="G219" s="424"/>
      <c r="H219" s="330"/>
      <c r="I219" s="1156">
        <v>0</v>
      </c>
    </row>
    <row r="220" spans="1:9" ht="12.75" customHeight="1">
      <c r="A220" s="1138"/>
      <c r="B220" s="1179"/>
      <c r="C220" s="1178"/>
      <c r="D220" s="1165"/>
      <c r="E220" s="427"/>
      <c r="F220" s="1176"/>
      <c r="G220" s="440"/>
      <c r="H220" s="328"/>
      <c r="I220" s="427"/>
    </row>
    <row r="221" spans="1:9" ht="16.5" customHeight="1">
      <c r="A221" s="1154" t="s">
        <v>636</v>
      </c>
      <c r="B221" s="379">
        <v>1371</v>
      </c>
      <c r="C221" s="379">
        <v>1371</v>
      </c>
      <c r="D221" s="401">
        <v>1010</v>
      </c>
      <c r="E221" s="380">
        <f>D221/C221</f>
        <v>0.7366885485047411</v>
      </c>
      <c r="F221" s="42">
        <f>B221+F177</f>
        <v>987429</v>
      </c>
      <c r="G221" s="28">
        <f>C221+G177</f>
        <v>1055156</v>
      </c>
      <c r="H221" s="1196">
        <f>D221+H177</f>
        <v>1041398</v>
      </c>
      <c r="I221" s="323">
        <f>H221/G221</f>
        <v>0.9869611697227708</v>
      </c>
    </row>
    <row r="222" spans="1:9" ht="12.75">
      <c r="A222" s="1138"/>
      <c r="B222" s="1164"/>
      <c r="C222" s="1164"/>
      <c r="D222" s="1164"/>
      <c r="E222" s="323"/>
      <c r="F222" s="419"/>
      <c r="G222" s="343"/>
      <c r="H222" s="327"/>
      <c r="I222" s="323"/>
    </row>
    <row r="223" spans="1:9" ht="20.25">
      <c r="A223" s="1154" t="s">
        <v>637</v>
      </c>
      <c r="B223" s="42">
        <f>B215+B217+B221</f>
        <v>1431</v>
      </c>
      <c r="C223" s="42">
        <f>C215+C217+C221</f>
        <v>1894</v>
      </c>
      <c r="D223" s="42">
        <f>D215+D217+D221</f>
        <v>1523</v>
      </c>
      <c r="E223" s="380">
        <f>D223/C223</f>
        <v>0.8041182682154171</v>
      </c>
      <c r="F223" s="1196">
        <f>F215+F221</f>
        <v>1060040</v>
      </c>
      <c r="G223" s="1196">
        <f>G215+G221</f>
        <v>1190238</v>
      </c>
      <c r="H223" s="1196">
        <f>H215+H221</f>
        <v>1174956</v>
      </c>
      <c r="I223" s="323">
        <f>H223/G223</f>
        <v>0.9871605510830607</v>
      </c>
    </row>
  </sheetData>
  <mergeCells count="37">
    <mergeCell ref="G1:H1"/>
    <mergeCell ref="A3:I3"/>
    <mergeCell ref="A4:I4"/>
    <mergeCell ref="A7:A8"/>
    <mergeCell ref="B7:E7"/>
    <mergeCell ref="F7:I7"/>
    <mergeCell ref="A46:I46"/>
    <mergeCell ref="D47:E47"/>
    <mergeCell ref="G47:H47"/>
    <mergeCell ref="A48:I48"/>
    <mergeCell ref="A49:I49"/>
    <mergeCell ref="A51:A52"/>
    <mergeCell ref="B51:E51"/>
    <mergeCell ref="F51:I51"/>
    <mergeCell ref="A91:I91"/>
    <mergeCell ref="G92:H92"/>
    <mergeCell ref="A93:I93"/>
    <mergeCell ref="A94:I94"/>
    <mergeCell ref="A96:A97"/>
    <mergeCell ref="B96:E96"/>
    <mergeCell ref="F96:I96"/>
    <mergeCell ref="A136:I136"/>
    <mergeCell ref="D137:E137"/>
    <mergeCell ref="G137:H137"/>
    <mergeCell ref="A138:I138"/>
    <mergeCell ref="A139:I139"/>
    <mergeCell ref="A141:A142"/>
    <mergeCell ref="B141:E141"/>
    <mergeCell ref="F141:I141"/>
    <mergeCell ref="A180:I180"/>
    <mergeCell ref="D181:E181"/>
    <mergeCell ref="G181:H181"/>
    <mergeCell ref="A182:I182"/>
    <mergeCell ref="A183:I183"/>
    <mergeCell ref="A185:A186"/>
    <mergeCell ref="B185:E185"/>
    <mergeCell ref="F185:I18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1">
      <selection activeCell="A44" sqref="A44"/>
    </sheetView>
  </sheetViews>
  <sheetFormatPr defaultColWidth="9.140625" defaultRowHeight="12.75"/>
  <cols>
    <col min="1" max="1" width="36.7109375" style="0" customWidth="1"/>
    <col min="2" max="3" width="12.28125" style="0" customWidth="1"/>
    <col min="4" max="4" width="11.28125" style="0" customWidth="1"/>
    <col min="5" max="5" width="10.7109375" style="0" customWidth="1"/>
  </cols>
  <sheetData>
    <row r="2" spans="2:5" ht="13.5">
      <c r="B2" s="1197"/>
      <c r="D2" s="132" t="s">
        <v>660</v>
      </c>
      <c r="E2" s="132"/>
    </row>
    <row r="3" ht="15">
      <c r="A3" s="49"/>
    </row>
    <row r="4" spans="1:5" ht="15">
      <c r="A4" s="46" t="s">
        <v>661</v>
      </c>
      <c r="B4" s="46"/>
      <c r="C4" s="46"/>
      <c r="D4" s="46"/>
      <c r="E4" s="46"/>
    </row>
    <row r="5" ht="15">
      <c r="A5" s="49"/>
    </row>
    <row r="6" ht="12.75">
      <c r="D6" t="s">
        <v>271</v>
      </c>
    </row>
    <row r="7" spans="1:5" ht="12.75">
      <c r="A7" s="52" t="s">
        <v>392</v>
      </c>
      <c r="B7" s="53" t="s">
        <v>662</v>
      </c>
      <c r="C7" s="53"/>
      <c r="D7" s="53"/>
      <c r="E7" s="53"/>
    </row>
    <row r="8" spans="1:5" ht="26.25" customHeight="1">
      <c r="A8" s="52"/>
      <c r="B8" s="113" t="s">
        <v>43</v>
      </c>
      <c r="C8" s="526" t="s">
        <v>44</v>
      </c>
      <c r="D8" s="113" t="s">
        <v>8</v>
      </c>
      <c r="E8" s="527" t="s">
        <v>663</v>
      </c>
    </row>
    <row r="9" spans="1:5" ht="24.75">
      <c r="A9" s="1198" t="s">
        <v>664</v>
      </c>
      <c r="B9" s="58">
        <f>SUM(B10:B13)</f>
        <v>0</v>
      </c>
      <c r="C9" s="548">
        <v>0</v>
      </c>
      <c r="D9" s="59">
        <v>0</v>
      </c>
      <c r="E9" s="1199">
        <v>0</v>
      </c>
    </row>
    <row r="10" spans="1:5" ht="12.75">
      <c r="A10" s="1198"/>
      <c r="B10" s="229"/>
      <c r="C10" s="229"/>
      <c r="D10" s="139"/>
      <c r="E10" s="62"/>
    </row>
    <row r="11" spans="1:5" ht="12.75">
      <c r="A11" s="1200"/>
      <c r="B11" s="229"/>
      <c r="C11" s="229"/>
      <c r="D11" s="139"/>
      <c r="E11" s="1201"/>
    </row>
    <row r="12" spans="1:5" ht="12.75">
      <c r="A12" s="1198"/>
      <c r="B12" s="229"/>
      <c r="C12" s="229"/>
      <c r="D12" s="139"/>
      <c r="E12" s="62"/>
    </row>
    <row r="13" spans="1:5" ht="12.75">
      <c r="A13" s="1202"/>
      <c r="B13" s="227"/>
      <c r="C13" s="229"/>
      <c r="D13" s="139"/>
      <c r="E13" s="1201"/>
    </row>
    <row r="14" spans="1:5" ht="24.75">
      <c r="A14" s="1198" t="s">
        <v>665</v>
      </c>
      <c r="B14" s="227">
        <v>600</v>
      </c>
      <c r="C14" s="229">
        <f>SUM(C15:C20)</f>
        <v>600</v>
      </c>
      <c r="D14" s="229">
        <f>SUM(D15:D20)</f>
        <v>270</v>
      </c>
      <c r="E14" s="62">
        <f>D14/C14</f>
        <v>0.45</v>
      </c>
    </row>
    <row r="15" spans="1:5" ht="12.75">
      <c r="A15" s="1200" t="s">
        <v>666</v>
      </c>
      <c r="B15" s="146">
        <v>600</v>
      </c>
      <c r="C15" s="229">
        <v>600</v>
      </c>
      <c r="D15" s="139">
        <v>270</v>
      </c>
      <c r="E15" s="1201">
        <f>D15/C15</f>
        <v>0.45</v>
      </c>
    </row>
    <row r="16" spans="1:5" ht="12.75">
      <c r="A16" s="1198"/>
      <c r="B16" s="229"/>
      <c r="C16" s="229"/>
      <c r="D16" s="139"/>
      <c r="E16" s="62"/>
    </row>
    <row r="17" spans="1:5" ht="12.75">
      <c r="A17" s="1198"/>
      <c r="B17" s="229"/>
      <c r="C17" s="229"/>
      <c r="D17" s="139"/>
      <c r="E17" s="1201"/>
    </row>
    <row r="18" spans="1:5" ht="12.75">
      <c r="A18" s="1198"/>
      <c r="B18" s="229"/>
      <c r="C18" s="229"/>
      <c r="D18" s="139"/>
      <c r="E18" s="62"/>
    </row>
    <row r="19" spans="1:5" ht="12.75">
      <c r="A19" s="1198"/>
      <c r="B19" s="229"/>
      <c r="C19" s="229"/>
      <c r="D19" s="139"/>
      <c r="E19" s="62"/>
    </row>
    <row r="20" spans="1:5" ht="12.75">
      <c r="A20" s="1203"/>
      <c r="B20" s="750"/>
      <c r="C20" s="542"/>
      <c r="D20" s="225"/>
      <c r="E20" s="756"/>
    </row>
    <row r="21" spans="1:5" ht="24.75">
      <c r="A21" s="1204" t="s">
        <v>667</v>
      </c>
      <c r="B21" s="547">
        <f>B14+B9</f>
        <v>600</v>
      </c>
      <c r="C21" s="547">
        <f>C14+C9</f>
        <v>600</v>
      </c>
      <c r="D21" s="547">
        <f>D14+D9</f>
        <v>270</v>
      </c>
      <c r="E21" s="88">
        <f>D21/C21</f>
        <v>0.45</v>
      </c>
    </row>
    <row r="24" spans="2:5" ht="13.5">
      <c r="B24" s="45"/>
      <c r="C24" s="132" t="s">
        <v>668</v>
      </c>
      <c r="D24" s="132"/>
      <c r="E24" s="132"/>
    </row>
    <row r="25" ht="15">
      <c r="A25" s="49"/>
    </row>
    <row r="26" spans="1:5" ht="15">
      <c r="A26" s="46" t="s">
        <v>669</v>
      </c>
      <c r="B26" s="46"/>
      <c r="C26" s="46"/>
      <c r="D26" s="46"/>
      <c r="E26" s="46"/>
    </row>
    <row r="27" ht="15">
      <c r="A27" s="49"/>
    </row>
    <row r="28" ht="12.75">
      <c r="D28" t="s">
        <v>271</v>
      </c>
    </row>
    <row r="29" spans="1:5" ht="12.75">
      <c r="A29" s="52" t="s">
        <v>392</v>
      </c>
      <c r="B29" s="130" t="s">
        <v>289</v>
      </c>
      <c r="C29" s="130"/>
      <c r="D29" s="130"/>
      <c r="E29" s="130"/>
    </row>
    <row r="30" spans="1:5" ht="24.75">
      <c r="A30" s="52"/>
      <c r="B30" s="54" t="s">
        <v>43</v>
      </c>
      <c r="C30" s="1205" t="s">
        <v>44</v>
      </c>
      <c r="D30" s="54" t="s">
        <v>8</v>
      </c>
      <c r="E30" s="114" t="s">
        <v>663</v>
      </c>
    </row>
    <row r="31" spans="1:5" ht="24.75">
      <c r="A31" s="1206" t="s">
        <v>670</v>
      </c>
      <c r="B31" s="56">
        <v>0</v>
      </c>
      <c r="C31" s="548">
        <v>0</v>
      </c>
      <c r="D31" s="59">
        <v>0</v>
      </c>
      <c r="E31" s="1199">
        <v>0</v>
      </c>
    </row>
    <row r="32" spans="1:5" ht="12.75">
      <c r="A32" s="1206"/>
      <c r="B32" s="139"/>
      <c r="C32" s="229"/>
      <c r="D32" s="139"/>
      <c r="E32" s="62"/>
    </row>
    <row r="33" spans="1:5" ht="12.75">
      <c r="A33" s="1206"/>
      <c r="B33" s="139"/>
      <c r="C33" s="229"/>
      <c r="D33" s="139"/>
      <c r="E33" s="1201"/>
    </row>
    <row r="34" spans="1:5" ht="12.75">
      <c r="A34" s="125"/>
      <c r="B34" s="139"/>
      <c r="C34" s="229"/>
      <c r="D34" s="139"/>
      <c r="E34" s="62"/>
    </row>
    <row r="35" spans="1:5" ht="12.75">
      <c r="A35" s="1206"/>
      <c r="B35" s="139"/>
      <c r="C35" s="229"/>
      <c r="D35" s="139"/>
      <c r="E35" s="1201"/>
    </row>
    <row r="36" spans="1:5" ht="12.75">
      <c r="A36" s="118"/>
      <c r="B36" s="139"/>
      <c r="C36" s="229"/>
      <c r="D36" s="139"/>
      <c r="E36" s="62"/>
    </row>
    <row r="37" spans="1:5" ht="24.75">
      <c r="A37" s="1206" t="s">
        <v>671</v>
      </c>
      <c r="B37" s="61">
        <f>SUM(B38:B41)</f>
        <v>4650</v>
      </c>
      <c r="C37" s="61">
        <f>C38+C39+C40+C41</f>
        <v>4650</v>
      </c>
      <c r="D37" s="61">
        <f>D38+D39+D40+D41</f>
        <v>4459</v>
      </c>
      <c r="E37" s="1201">
        <f aca="true" t="shared" si="0" ref="E37:E44">D37/C37</f>
        <v>0.9589247311827958</v>
      </c>
    </row>
    <row r="38" spans="1:5" ht="12.75">
      <c r="A38" s="1206" t="s">
        <v>672</v>
      </c>
      <c r="B38" s="61">
        <v>2000</v>
      </c>
      <c r="C38" s="80">
        <v>2000</v>
      </c>
      <c r="D38" s="61">
        <v>1712</v>
      </c>
      <c r="E38" s="62">
        <f t="shared" si="0"/>
        <v>0.856</v>
      </c>
    </row>
    <row r="39" spans="1:5" ht="12.75">
      <c r="A39" s="1206" t="s">
        <v>673</v>
      </c>
      <c r="B39" s="61">
        <v>250</v>
      </c>
      <c r="C39" s="80">
        <v>250</v>
      </c>
      <c r="D39" s="61">
        <v>183</v>
      </c>
      <c r="E39" s="1201">
        <f t="shared" si="0"/>
        <v>0.732</v>
      </c>
    </row>
    <row r="40" spans="1:5" ht="12.75">
      <c r="A40" s="125" t="s">
        <v>674</v>
      </c>
      <c r="B40" s="61">
        <v>50</v>
      </c>
      <c r="C40" s="80">
        <v>50</v>
      </c>
      <c r="D40" s="61">
        <v>0</v>
      </c>
      <c r="E40" s="62">
        <f t="shared" si="0"/>
        <v>0</v>
      </c>
    </row>
    <row r="41" spans="1:5" ht="12.75">
      <c r="A41" s="1206" t="s">
        <v>675</v>
      </c>
      <c r="B41" s="61">
        <v>2350</v>
      </c>
      <c r="C41" s="80">
        <v>2350</v>
      </c>
      <c r="D41" s="61">
        <v>2564</v>
      </c>
      <c r="E41" s="1201">
        <f t="shared" si="0"/>
        <v>1.0910638297872342</v>
      </c>
    </row>
    <row r="42" spans="1:5" ht="12.75">
      <c r="A42" s="1206"/>
      <c r="B42" s="61"/>
      <c r="C42" s="229"/>
      <c r="D42" s="139"/>
      <c r="E42" s="62"/>
    </row>
    <row r="43" spans="1:5" ht="12.75">
      <c r="A43" s="123"/>
      <c r="B43" s="147"/>
      <c r="C43" s="750"/>
      <c r="D43" s="553"/>
      <c r="E43" s="756"/>
    </row>
    <row r="44" spans="1:5" ht="24.75">
      <c r="A44" s="84" t="s">
        <v>676</v>
      </c>
      <c r="B44" s="86">
        <f>B37+B31</f>
        <v>4650</v>
      </c>
      <c r="C44" s="86">
        <f>C37+C31</f>
        <v>4650</v>
      </c>
      <c r="D44" s="86">
        <f>D37+D31</f>
        <v>4459</v>
      </c>
      <c r="E44" s="88">
        <f t="shared" si="0"/>
        <v>0.9589247311827958</v>
      </c>
    </row>
  </sheetData>
  <mergeCells count="8">
    <mergeCell ref="D2:E2"/>
    <mergeCell ref="A4:E4"/>
    <mergeCell ref="A7:A8"/>
    <mergeCell ref="B7:E7"/>
    <mergeCell ref="C24:E24"/>
    <mergeCell ref="A26:E26"/>
    <mergeCell ref="A29:A30"/>
    <mergeCell ref="B29:E29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40" sqref="A40"/>
    </sheetView>
  </sheetViews>
  <sheetFormatPr defaultColWidth="9.140625" defaultRowHeight="12.75"/>
  <cols>
    <col min="1" max="1" width="32.140625" style="0" customWidth="1"/>
    <col min="2" max="2" width="12.7109375" style="0" customWidth="1"/>
    <col min="3" max="3" width="12.28125" style="0" customWidth="1"/>
    <col min="4" max="4" width="11.7109375" style="0" customWidth="1"/>
    <col min="5" max="5" width="12.00390625" style="0" customWidth="1"/>
  </cols>
  <sheetData>
    <row r="1" spans="2:4" ht="12.75">
      <c r="B1" s="1207"/>
      <c r="D1" s="1207" t="s">
        <v>677</v>
      </c>
    </row>
    <row r="2" ht="12.75">
      <c r="B2" s="1207"/>
    </row>
    <row r="3" ht="12.75">
      <c r="B3" s="1207"/>
    </row>
    <row r="4" spans="1:5" ht="15">
      <c r="A4" s="1208" t="s">
        <v>678</v>
      </c>
      <c r="B4" s="1208"/>
      <c r="C4" s="1208"/>
      <c r="D4" s="1208"/>
      <c r="E4" s="1208"/>
    </row>
    <row r="5" spans="1:5" ht="15">
      <c r="A5" s="1208" t="s">
        <v>679</v>
      </c>
      <c r="B5" s="1208"/>
      <c r="C5" s="1208"/>
      <c r="D5" s="1208"/>
      <c r="E5" s="1208"/>
    </row>
    <row r="6" spans="1:5" ht="15">
      <c r="A6" s="1208" t="s">
        <v>2</v>
      </c>
      <c r="B6" s="1208"/>
      <c r="C6" s="1208"/>
      <c r="D6" s="1208"/>
      <c r="E6" s="1208"/>
    </row>
    <row r="7" spans="1:2" ht="15">
      <c r="A7" s="1209"/>
      <c r="B7" s="1209"/>
    </row>
    <row r="8" spans="2:4" ht="12.75">
      <c r="B8" s="918"/>
      <c r="D8" s="918" t="s">
        <v>40</v>
      </c>
    </row>
    <row r="9" ht="12.75">
      <c r="B9" s="918"/>
    </row>
    <row r="10" ht="12.75">
      <c r="B10" s="918"/>
    </row>
    <row r="11" spans="1:5" ht="27.75">
      <c r="A11" s="1210" t="s">
        <v>680</v>
      </c>
      <c r="B11" s="1211" t="s">
        <v>43</v>
      </c>
      <c r="C11" s="1212" t="s">
        <v>44</v>
      </c>
      <c r="D11" s="1212" t="s">
        <v>8</v>
      </c>
      <c r="E11" s="1212" t="s">
        <v>46</v>
      </c>
    </row>
    <row r="12" spans="1:5" s="107" customFormat="1" ht="12.75">
      <c r="A12" s="1213" t="s">
        <v>681</v>
      </c>
      <c r="B12" s="565"/>
      <c r="C12" s="1214"/>
      <c r="D12" s="565"/>
      <c r="E12" s="566"/>
    </row>
    <row r="13" spans="1:5" s="107" customFormat="1" ht="12.75">
      <c r="A13" s="1215" t="s">
        <v>682</v>
      </c>
      <c r="B13" s="1216"/>
      <c r="C13" s="1217"/>
      <c r="D13" s="1216"/>
      <c r="E13" s="1218"/>
    </row>
    <row r="14" spans="1:5" s="107" customFormat="1" ht="12.75">
      <c r="A14" s="1219" t="s">
        <v>683</v>
      </c>
      <c r="B14" s="485"/>
      <c r="C14" s="1220">
        <v>4036</v>
      </c>
      <c r="D14" s="1221">
        <v>4036</v>
      </c>
      <c r="E14" s="1222">
        <f>D14/C14</f>
        <v>1</v>
      </c>
    </row>
    <row r="15" spans="1:5" ht="13.5">
      <c r="A15" s="1223"/>
      <c r="B15" s="1224"/>
      <c r="C15" s="1225"/>
      <c r="D15" s="1224"/>
      <c r="E15" s="1226"/>
    </row>
    <row r="16" spans="1:5" s="107" customFormat="1" ht="12.75">
      <c r="A16" s="1227" t="s">
        <v>684</v>
      </c>
      <c r="B16" s="1228">
        <f>B15+B14</f>
        <v>0</v>
      </c>
      <c r="C16" s="1229">
        <f>C15+C14</f>
        <v>4036</v>
      </c>
      <c r="D16" s="1228">
        <f>D15+D14</f>
        <v>4036</v>
      </c>
      <c r="E16" s="1230">
        <f>D16/C16</f>
        <v>1</v>
      </c>
    </row>
    <row r="17" spans="1:5" ht="15">
      <c r="A17" s="1231"/>
      <c r="B17" s="1232"/>
      <c r="C17" s="1233"/>
      <c r="D17" s="1232"/>
      <c r="E17" s="1234"/>
    </row>
    <row r="18" spans="1:5" s="142" customFormat="1" ht="12.75">
      <c r="A18" s="120" t="s">
        <v>685</v>
      </c>
      <c r="B18" s="1235">
        <f>B16</f>
        <v>0</v>
      </c>
      <c r="C18" s="1235">
        <f>C16</f>
        <v>4036</v>
      </c>
      <c r="D18" s="1235">
        <f>D16</f>
        <v>4036</v>
      </c>
      <c r="E18" s="88">
        <f>D18/C18</f>
        <v>1</v>
      </c>
    </row>
    <row r="19" spans="1:5" s="142" customFormat="1" ht="15">
      <c r="A19" s="1236"/>
      <c r="B19" s="1237"/>
      <c r="C19" s="1238"/>
      <c r="D19" s="1239"/>
      <c r="E19" s="1240"/>
    </row>
    <row r="20" spans="1:5" s="142" customFormat="1" ht="15">
      <c r="A20" s="1241"/>
      <c r="B20" s="1242"/>
      <c r="C20" s="1243"/>
      <c r="D20" s="1244"/>
      <c r="E20" s="1245"/>
    </row>
    <row r="21" spans="1:5" ht="15">
      <c r="A21" s="1246" t="s">
        <v>287</v>
      </c>
      <c r="B21" s="1247"/>
      <c r="C21" s="1248"/>
      <c r="D21" s="1249"/>
      <c r="E21" s="64"/>
    </row>
    <row r="22" spans="1:5" ht="12.75">
      <c r="A22" s="100" t="s">
        <v>686</v>
      </c>
      <c r="B22" s="1250">
        <v>13438</v>
      </c>
      <c r="C22" s="1251">
        <v>13438</v>
      </c>
      <c r="D22" s="561">
        <v>13438</v>
      </c>
      <c r="E22" s="540">
        <f>D22/C22</f>
        <v>1</v>
      </c>
    </row>
    <row r="23" spans="1:5" ht="12.75">
      <c r="A23" s="100" t="s">
        <v>687</v>
      </c>
      <c r="B23" s="1250">
        <v>2882</v>
      </c>
      <c r="C23" s="1251">
        <v>2882</v>
      </c>
      <c r="D23" s="561">
        <v>0</v>
      </c>
      <c r="E23" s="540">
        <f>D23/C23</f>
        <v>0</v>
      </c>
    </row>
    <row r="24" spans="1:5" s="142" customFormat="1" ht="12.75">
      <c r="A24" s="119" t="s">
        <v>688</v>
      </c>
      <c r="B24" s="1252">
        <f>SUM(B22,B23)</f>
        <v>16320</v>
      </c>
      <c r="C24" s="1253">
        <f>SUM(C22,C23)</f>
        <v>16320</v>
      </c>
      <c r="D24" s="1252">
        <f>SUM(D22,D23)</f>
        <v>13438</v>
      </c>
      <c r="E24" s="1254">
        <f>D24/C24</f>
        <v>0.823406862745098</v>
      </c>
    </row>
    <row r="25" spans="1:5" ht="12.75">
      <c r="A25" s="100"/>
      <c r="B25" s="1250"/>
      <c r="C25" s="1255"/>
      <c r="D25" s="561"/>
      <c r="E25" s="540"/>
    </row>
    <row r="26" spans="1:5" ht="12.75">
      <c r="A26" s="100" t="s">
        <v>689</v>
      </c>
      <c r="B26" s="1256">
        <v>16000</v>
      </c>
      <c r="C26" s="1257">
        <v>64715</v>
      </c>
      <c r="D26" s="131">
        <v>254</v>
      </c>
      <c r="E26" s="530">
        <f aca="true" t="shared" si="0" ref="E26:E32">D26/C26</f>
        <v>0.0039249014911535195</v>
      </c>
    </row>
    <row r="27" spans="1:5" ht="12.75">
      <c r="A27" s="108" t="s">
        <v>690</v>
      </c>
      <c r="B27" s="1258"/>
      <c r="C27" s="1259">
        <v>200</v>
      </c>
      <c r="D27" s="131">
        <v>200</v>
      </c>
      <c r="E27" s="530">
        <f t="shared" si="0"/>
        <v>1</v>
      </c>
    </row>
    <row r="28" spans="1:5" ht="12.75">
      <c r="A28" s="100" t="s">
        <v>691</v>
      </c>
      <c r="B28" s="1250">
        <v>31396</v>
      </c>
      <c r="C28" s="1251">
        <v>32983</v>
      </c>
      <c r="D28" s="561">
        <v>32983</v>
      </c>
      <c r="E28" s="540">
        <f t="shared" si="0"/>
        <v>1</v>
      </c>
    </row>
    <row r="29" spans="1:5" ht="12.75">
      <c r="A29" s="100" t="s">
        <v>692</v>
      </c>
      <c r="B29" s="1256"/>
      <c r="C29" s="1260">
        <v>2722</v>
      </c>
      <c r="D29" s="561">
        <v>2722</v>
      </c>
      <c r="E29" s="540">
        <f t="shared" si="0"/>
        <v>1</v>
      </c>
    </row>
    <row r="30" spans="1:5" ht="12.75">
      <c r="A30" s="100" t="s">
        <v>693</v>
      </c>
      <c r="B30" s="1256"/>
      <c r="C30" s="1260">
        <v>182</v>
      </c>
      <c r="D30" s="561">
        <v>182</v>
      </c>
      <c r="E30" s="540">
        <f t="shared" si="0"/>
        <v>1</v>
      </c>
    </row>
    <row r="31" spans="1:5" ht="17.25" customHeight="1">
      <c r="A31" s="100" t="s">
        <v>694</v>
      </c>
      <c r="B31" s="1256"/>
      <c r="C31" s="1260">
        <v>2941</v>
      </c>
      <c r="D31" s="561">
        <v>2941</v>
      </c>
      <c r="E31" s="540">
        <f t="shared" si="0"/>
        <v>1</v>
      </c>
    </row>
    <row r="32" spans="1:5" ht="12.75">
      <c r="A32" s="1261" t="s">
        <v>695</v>
      </c>
      <c r="B32" s="1262"/>
      <c r="C32" s="1259">
        <v>2221</v>
      </c>
      <c r="D32" s="570">
        <v>2221</v>
      </c>
      <c r="E32" s="540">
        <f t="shared" si="0"/>
        <v>1</v>
      </c>
    </row>
    <row r="33" spans="1:5" s="142" customFormat="1" ht="24.75">
      <c r="A33" s="119" t="s">
        <v>696</v>
      </c>
      <c r="B33" s="1263">
        <f>SUM(B26:B31)</f>
        <v>47396</v>
      </c>
      <c r="C33" s="1264">
        <f>SUM(C26:C32)</f>
        <v>105964</v>
      </c>
      <c r="D33" s="1263">
        <f>SUM(D26:D32)</f>
        <v>41503</v>
      </c>
      <c r="E33" s="1254">
        <f>D33/C33</f>
        <v>0.3916707561058473</v>
      </c>
    </row>
    <row r="34" spans="1:5" ht="12.75">
      <c r="A34" s="60"/>
      <c r="B34" s="1265"/>
      <c r="C34" s="561"/>
      <c r="D34" s="1266"/>
      <c r="E34" s="1267"/>
    </row>
    <row r="35" spans="1:5" ht="12.75">
      <c r="A35" s="60" t="s">
        <v>697</v>
      </c>
      <c r="B35" s="1251">
        <v>15000</v>
      </c>
      <c r="C35" s="1250">
        <v>15000</v>
      </c>
      <c r="D35" s="1255">
        <v>2907</v>
      </c>
      <c r="E35" s="540">
        <f>D35/C35</f>
        <v>0.1938</v>
      </c>
    </row>
    <row r="36" spans="1:5" s="142" customFormat="1" ht="12.75">
      <c r="A36" s="477" t="s">
        <v>698</v>
      </c>
      <c r="B36" s="1268">
        <f>B35</f>
        <v>15000</v>
      </c>
      <c r="C36" s="1269">
        <f>C35</f>
        <v>15000</v>
      </c>
      <c r="D36" s="1270">
        <f>SUM(D35)</f>
        <v>2907</v>
      </c>
      <c r="E36" s="531">
        <f>D36/C36</f>
        <v>0.1938</v>
      </c>
    </row>
    <row r="37" spans="1:5" ht="12.75">
      <c r="A37" s="1271"/>
      <c r="B37" s="1272"/>
      <c r="C37" s="192"/>
      <c r="D37" s="216"/>
      <c r="E37" s="1273"/>
    </row>
    <row r="38" spans="1:5" ht="12.75">
      <c r="A38" s="120" t="s">
        <v>83</v>
      </c>
      <c r="B38" s="1274">
        <f>B24+B33+B36</f>
        <v>78716</v>
      </c>
      <c r="C38" s="1274">
        <f>C24+C33+C36</f>
        <v>137284</v>
      </c>
      <c r="D38" s="1274">
        <f>D24+D33+D36</f>
        <v>57848</v>
      </c>
      <c r="E38" s="88">
        <f>D38/C38</f>
        <v>0.4213746685702631</v>
      </c>
    </row>
    <row r="39" spans="1:5" ht="12.75">
      <c r="A39" s="115"/>
      <c r="B39" s="1275"/>
      <c r="C39" s="1262"/>
      <c r="D39" s="1276"/>
      <c r="E39" s="1276"/>
    </row>
    <row r="40" spans="1:5" ht="12.75">
      <c r="A40" s="120" t="s">
        <v>699</v>
      </c>
      <c r="B40" s="1274">
        <f>SUM(B18+B38)</f>
        <v>78716</v>
      </c>
      <c r="C40" s="1277">
        <f>SUM(C18+C38)</f>
        <v>141320</v>
      </c>
      <c r="D40" s="1278">
        <f>SUM(D18+D38)</f>
        <v>61884</v>
      </c>
      <c r="E40" s="88">
        <f>D40/C40</f>
        <v>0.4378998018681008</v>
      </c>
    </row>
    <row r="41" spans="1:7" ht="15">
      <c r="A41" s="1279"/>
      <c r="B41" s="1280"/>
      <c r="G41" s="1191">
        <f>30033768+70000+5867332</f>
        <v>35971100</v>
      </c>
    </row>
    <row r="42" spans="1:2" ht="15">
      <c r="A42" s="1279"/>
      <c r="B42" s="1280"/>
    </row>
    <row r="45" ht="12.75">
      <c r="G45" s="1191">
        <f>30034+11268+8107</f>
        <v>49409</v>
      </c>
    </row>
  </sheetData>
  <mergeCells count="3">
    <mergeCell ref="A4:E4"/>
    <mergeCell ref="A5:E5"/>
    <mergeCell ref="A6:E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6"/>
  <sheetViews>
    <sheetView workbookViewId="0" topLeftCell="A1">
      <selection activeCell="A104" sqref="A104"/>
    </sheetView>
  </sheetViews>
  <sheetFormatPr defaultColWidth="9.140625" defaultRowHeight="12.75"/>
  <cols>
    <col min="1" max="1" width="38.140625" style="0" customWidth="1"/>
    <col min="2" max="2" width="12.7109375" style="0" customWidth="1"/>
    <col min="3" max="4" width="12.140625" style="0" customWidth="1"/>
    <col min="5" max="5" width="10.7109375" style="0" customWidth="1"/>
  </cols>
  <sheetData>
    <row r="1" spans="2:4" ht="12.75">
      <c r="B1" s="1281"/>
      <c r="D1" s="1281" t="s">
        <v>700</v>
      </c>
    </row>
    <row r="2" spans="1:5" ht="21" customHeight="1">
      <c r="A2" s="1208" t="s">
        <v>701</v>
      </c>
      <c r="B2" s="1208"/>
      <c r="C2" s="1208"/>
      <c r="D2" s="1208"/>
      <c r="E2" s="1208"/>
    </row>
    <row r="3" spans="1:5" ht="15">
      <c r="A3" s="1282" t="s">
        <v>2</v>
      </c>
      <c r="B3" s="1282"/>
      <c r="C3" s="1282"/>
      <c r="D3" s="1282"/>
      <c r="E3" s="1282"/>
    </row>
    <row r="4" spans="1:5" ht="9.75" customHeight="1">
      <c r="A4" s="1209"/>
      <c r="B4" s="195"/>
      <c r="C4" s="195"/>
      <c r="D4" s="195"/>
      <c r="E4" s="195"/>
    </row>
    <row r="5" spans="1:4" ht="12.75">
      <c r="A5" s="1207"/>
      <c r="B5" s="918"/>
      <c r="D5" s="918" t="s">
        <v>40</v>
      </c>
    </row>
    <row r="6" spans="1:5" ht="29.25" customHeight="1">
      <c r="A6" s="1283" t="s">
        <v>702</v>
      </c>
      <c r="B6" s="682" t="s">
        <v>43</v>
      </c>
      <c r="C6" s="825" t="s">
        <v>44</v>
      </c>
      <c r="D6" s="682" t="s">
        <v>8</v>
      </c>
      <c r="E6" s="742" t="s">
        <v>46</v>
      </c>
    </row>
    <row r="7" spans="1:5" ht="11.25" customHeight="1">
      <c r="A7" s="1284" t="s">
        <v>91</v>
      </c>
      <c r="B7" s="1285"/>
      <c r="C7" s="1286"/>
      <c r="D7" s="1287"/>
      <c r="E7" s="1288"/>
    </row>
    <row r="8" spans="1:5" ht="12" customHeight="1">
      <c r="A8" s="1289" t="s">
        <v>703</v>
      </c>
      <c r="B8" s="1290">
        <v>0</v>
      </c>
      <c r="C8" s="1291">
        <v>365</v>
      </c>
      <c r="D8" s="1292">
        <v>365</v>
      </c>
      <c r="E8" s="1293">
        <f aca="true" t="shared" si="0" ref="E8:E15">D8/C8</f>
        <v>1</v>
      </c>
    </row>
    <row r="9" spans="1:5" ht="12" customHeight="1">
      <c r="A9" s="1289" t="s">
        <v>704</v>
      </c>
      <c r="B9" s="1290"/>
      <c r="C9" s="1291">
        <v>400</v>
      </c>
      <c r="D9" s="1292">
        <v>400</v>
      </c>
      <c r="E9" s="1293">
        <f t="shared" si="0"/>
        <v>1</v>
      </c>
    </row>
    <row r="10" spans="1:5" ht="12" customHeight="1">
      <c r="A10" s="1289" t="s">
        <v>705</v>
      </c>
      <c r="B10" s="1290"/>
      <c r="C10" s="1291">
        <v>196</v>
      </c>
      <c r="D10" s="1292">
        <v>196</v>
      </c>
      <c r="E10" s="1293">
        <f t="shared" si="0"/>
        <v>1</v>
      </c>
    </row>
    <row r="11" spans="1:5" ht="12" customHeight="1">
      <c r="A11" s="1294" t="s">
        <v>706</v>
      </c>
      <c r="B11" s="1290">
        <v>0</v>
      </c>
      <c r="C11" s="1291">
        <v>648</v>
      </c>
      <c r="D11" s="1292">
        <v>648</v>
      </c>
      <c r="E11" s="1293">
        <f t="shared" si="0"/>
        <v>1</v>
      </c>
    </row>
    <row r="12" spans="1:5" ht="12" customHeight="1">
      <c r="A12" s="1294" t="s">
        <v>707</v>
      </c>
      <c r="B12" s="1290">
        <v>0</v>
      </c>
      <c r="C12" s="1291">
        <v>973</v>
      </c>
      <c r="D12" s="1292">
        <v>973</v>
      </c>
      <c r="E12" s="1293">
        <f t="shared" si="0"/>
        <v>1</v>
      </c>
    </row>
    <row r="13" spans="1:5" ht="12" customHeight="1">
      <c r="A13" s="1294" t="s">
        <v>708</v>
      </c>
      <c r="B13" s="1290"/>
      <c r="C13" s="1291">
        <v>240</v>
      </c>
      <c r="D13" s="1292">
        <v>240</v>
      </c>
      <c r="E13" s="1293">
        <f t="shared" si="0"/>
        <v>1</v>
      </c>
    </row>
    <row r="14" spans="1:5" ht="12" customHeight="1">
      <c r="A14" s="1294" t="s">
        <v>709</v>
      </c>
      <c r="B14" s="1295"/>
      <c r="C14" s="1296">
        <v>392</v>
      </c>
      <c r="D14" s="1297">
        <v>392</v>
      </c>
      <c r="E14" s="1293">
        <f t="shared" si="0"/>
        <v>1</v>
      </c>
    </row>
    <row r="15" spans="1:5" s="142" customFormat="1" ht="15" customHeight="1">
      <c r="A15" s="1298" t="s">
        <v>286</v>
      </c>
      <c r="B15" s="1299">
        <f>SUM(B8:B12)</f>
        <v>0</v>
      </c>
      <c r="C15" s="1299">
        <f>SUM(C8:C14)</f>
        <v>3214</v>
      </c>
      <c r="D15" s="1300">
        <f>SUM(D8:D14)</f>
        <v>3214</v>
      </c>
      <c r="E15" s="1301">
        <f t="shared" si="0"/>
        <v>1</v>
      </c>
    </row>
    <row r="16" spans="1:5" s="142" customFormat="1" ht="15" customHeight="1">
      <c r="A16" s="1302"/>
      <c r="B16" s="1303"/>
      <c r="C16" s="1304"/>
      <c r="D16" s="1303"/>
      <c r="E16" s="1305"/>
    </row>
    <row r="17" spans="1:5" s="142" customFormat="1" ht="15" customHeight="1">
      <c r="A17" s="1306" t="s">
        <v>284</v>
      </c>
      <c r="B17" s="1307"/>
      <c r="C17" s="1308"/>
      <c r="D17" s="1307"/>
      <c r="E17" s="1309"/>
    </row>
    <row r="18" spans="1:5" s="142" customFormat="1" ht="15" customHeight="1">
      <c r="A18" s="1310" t="s">
        <v>710</v>
      </c>
      <c r="B18" s="1311"/>
      <c r="C18" s="1312">
        <v>994</v>
      </c>
      <c r="D18" s="1313">
        <v>982</v>
      </c>
      <c r="E18" s="1314">
        <f>D18/C18</f>
        <v>0.9879275653923542</v>
      </c>
    </row>
    <row r="19" spans="1:5" s="142" customFormat="1" ht="15" customHeight="1">
      <c r="A19" s="824" t="s">
        <v>286</v>
      </c>
      <c r="B19" s="1315"/>
      <c r="C19" s="1299">
        <f>SUM(C18)</f>
        <v>994</v>
      </c>
      <c r="D19" s="1315">
        <f>SUM(D18)</f>
        <v>982</v>
      </c>
      <c r="E19" s="1301">
        <f>D19/C19</f>
        <v>0.9879275653923542</v>
      </c>
    </row>
    <row r="20" spans="1:5" s="142" customFormat="1" ht="15" customHeight="1">
      <c r="A20" s="1316"/>
      <c r="B20" s="1303"/>
      <c r="C20" s="1317"/>
      <c r="D20" s="1303"/>
      <c r="E20" s="1305"/>
    </row>
    <row r="21" spans="1:5" ht="9" customHeight="1">
      <c r="A21" s="1318"/>
      <c r="B21" s="1286"/>
      <c r="C21" s="1285"/>
      <c r="D21" s="1286"/>
      <c r="E21" s="1319"/>
    </row>
    <row r="22" spans="1:5" ht="10.5" customHeight="1">
      <c r="A22" s="1320" t="s">
        <v>711</v>
      </c>
      <c r="B22" s="834"/>
      <c r="C22" s="803"/>
      <c r="D22" s="834"/>
      <c r="E22" s="803"/>
    </row>
    <row r="23" spans="1:5" ht="12" customHeight="1">
      <c r="A23" s="1321" t="s">
        <v>712</v>
      </c>
      <c r="B23" s="1322">
        <v>720</v>
      </c>
      <c r="C23" s="1323">
        <v>720</v>
      </c>
      <c r="D23" s="1322">
        <v>54</v>
      </c>
      <c r="E23" s="1324">
        <f>D23/C23</f>
        <v>0.075</v>
      </c>
    </row>
    <row r="24" spans="1:5" ht="12" customHeight="1">
      <c r="A24" s="1321" t="s">
        <v>713</v>
      </c>
      <c r="B24" s="1322">
        <v>3440</v>
      </c>
      <c r="C24" s="1323">
        <v>5556</v>
      </c>
      <c r="D24" s="1322">
        <v>5773</v>
      </c>
      <c r="E24" s="1324">
        <f aca="true" t="shared" si="1" ref="E24:E33">D24/C24</f>
        <v>1.039056875449964</v>
      </c>
    </row>
    <row r="25" spans="1:5" ht="12" customHeight="1">
      <c r="A25" s="1325" t="s">
        <v>714</v>
      </c>
      <c r="B25" s="1326">
        <v>2640</v>
      </c>
      <c r="C25" s="1327">
        <v>1556</v>
      </c>
      <c r="D25" s="1326">
        <v>1339</v>
      </c>
      <c r="E25" s="1328">
        <f t="shared" si="1"/>
        <v>0.8605398457583547</v>
      </c>
    </row>
    <row r="26" spans="1:5" ht="17.25" customHeight="1">
      <c r="A26" s="1329" t="s">
        <v>232</v>
      </c>
      <c r="B26" s="1330">
        <f>SUM(B23:B25)</f>
        <v>6800</v>
      </c>
      <c r="C26" s="1331">
        <f>SUM(C23:C25)</f>
        <v>7832</v>
      </c>
      <c r="D26" s="1332">
        <f>SUM(D23:D25)</f>
        <v>7166</v>
      </c>
      <c r="E26" s="1333">
        <f t="shared" si="1"/>
        <v>0.9149642492339122</v>
      </c>
    </row>
    <row r="27" spans="1:5" ht="9.75" customHeight="1">
      <c r="A27" s="1334"/>
      <c r="B27" s="1335"/>
      <c r="C27" s="1336"/>
      <c r="D27" s="1337"/>
      <c r="E27" s="1338"/>
    </row>
    <row r="28" spans="1:5" ht="12" customHeight="1">
      <c r="A28" s="1339" t="s">
        <v>715</v>
      </c>
      <c r="B28" s="1340"/>
      <c r="C28" s="1341"/>
      <c r="D28" s="1342"/>
      <c r="E28" s="1343"/>
    </row>
    <row r="29" spans="1:5" ht="12" customHeight="1">
      <c r="A29" s="1344" t="s">
        <v>716</v>
      </c>
      <c r="B29" s="1345"/>
      <c r="C29" s="1346">
        <v>3310</v>
      </c>
      <c r="D29" s="1347">
        <v>3307</v>
      </c>
      <c r="E29" s="1348">
        <f t="shared" si="1"/>
        <v>0.9990936555891239</v>
      </c>
    </row>
    <row r="30" spans="1:5" ht="12" customHeight="1">
      <c r="A30" s="1344" t="s">
        <v>717</v>
      </c>
      <c r="B30" s="1345"/>
      <c r="C30" s="1346">
        <v>6780</v>
      </c>
      <c r="D30" s="1347">
        <v>6756</v>
      </c>
      <c r="E30" s="1348">
        <f t="shared" si="1"/>
        <v>0.9964601769911504</v>
      </c>
    </row>
    <row r="31" spans="1:5" ht="12" customHeight="1">
      <c r="A31" s="1344" t="s">
        <v>718</v>
      </c>
      <c r="B31" s="1345"/>
      <c r="C31" s="1346">
        <v>7105</v>
      </c>
      <c r="D31" s="1347">
        <v>7104</v>
      </c>
      <c r="E31" s="1348">
        <f t="shared" si="1"/>
        <v>0.9998592540464462</v>
      </c>
    </row>
    <row r="32" spans="1:5" ht="12" customHeight="1">
      <c r="A32" s="1344" t="s">
        <v>719</v>
      </c>
      <c r="B32" s="1349">
        <v>10000</v>
      </c>
      <c r="C32" s="1346">
        <v>19185</v>
      </c>
      <c r="D32" s="1347">
        <v>3755</v>
      </c>
      <c r="E32" s="1348">
        <f t="shared" si="1"/>
        <v>0.1957258274693771</v>
      </c>
    </row>
    <row r="33" spans="1:5" ht="14.25" customHeight="1">
      <c r="A33" s="1329" t="s">
        <v>232</v>
      </c>
      <c r="B33" s="1330">
        <f>B32+B29</f>
        <v>10000</v>
      </c>
      <c r="C33" s="1330">
        <f>C32+C29+C30+C31</f>
        <v>36380</v>
      </c>
      <c r="D33" s="1330">
        <f>D32+D29+D30+D31</f>
        <v>20922</v>
      </c>
      <c r="E33" s="1350">
        <f t="shared" si="1"/>
        <v>0.5750962067069818</v>
      </c>
    </row>
    <row r="34" spans="1:5" ht="9" customHeight="1">
      <c r="A34" s="1351"/>
      <c r="B34" s="1352"/>
      <c r="C34" s="1353"/>
      <c r="D34" s="1354"/>
      <c r="E34" s="450"/>
    </row>
    <row r="35" spans="1:5" ht="12.75">
      <c r="A35" s="1355" t="s">
        <v>120</v>
      </c>
      <c r="B35" s="1356"/>
      <c r="C35" s="1353"/>
      <c r="D35" s="1354"/>
      <c r="E35" s="314"/>
    </row>
    <row r="36" spans="1:5" s="107" customFormat="1" ht="12" customHeight="1">
      <c r="A36" s="1357" t="s">
        <v>720</v>
      </c>
      <c r="B36" s="1358">
        <v>0</v>
      </c>
      <c r="C36" s="23">
        <v>332</v>
      </c>
      <c r="D36" s="1359">
        <v>332</v>
      </c>
      <c r="E36" s="297">
        <f aca="true" t="shared" si="2" ref="E36:E42">D36/C36</f>
        <v>1</v>
      </c>
    </row>
    <row r="37" spans="1:5" s="107" customFormat="1" ht="12" customHeight="1">
      <c r="A37" s="1357" t="s">
        <v>721</v>
      </c>
      <c r="B37" s="1358">
        <v>0</v>
      </c>
      <c r="C37" s="23">
        <v>160</v>
      </c>
      <c r="D37" s="1359">
        <v>160</v>
      </c>
      <c r="E37" s="297">
        <f t="shared" si="2"/>
        <v>1</v>
      </c>
    </row>
    <row r="38" spans="1:5" s="107" customFormat="1" ht="12" customHeight="1">
      <c r="A38" s="1357" t="s">
        <v>722</v>
      </c>
      <c r="B38" s="1358">
        <v>0</v>
      </c>
      <c r="C38" s="23">
        <v>203</v>
      </c>
      <c r="D38" s="1359">
        <v>203</v>
      </c>
      <c r="E38" s="297">
        <f t="shared" si="2"/>
        <v>1</v>
      </c>
    </row>
    <row r="39" spans="1:5" s="107" customFormat="1" ht="12" customHeight="1">
      <c r="A39" s="1357" t="s">
        <v>723</v>
      </c>
      <c r="B39" s="1358"/>
      <c r="C39" s="23">
        <v>233</v>
      </c>
      <c r="D39" s="1359">
        <v>233</v>
      </c>
      <c r="E39" s="297">
        <f t="shared" si="2"/>
        <v>1</v>
      </c>
    </row>
    <row r="40" spans="1:5" s="107" customFormat="1" ht="12" customHeight="1">
      <c r="A40" s="1357" t="s">
        <v>724</v>
      </c>
      <c r="B40" s="1358">
        <v>0</v>
      </c>
      <c r="C40" s="23">
        <v>264</v>
      </c>
      <c r="D40" s="1359">
        <v>264</v>
      </c>
      <c r="E40" s="297">
        <f t="shared" si="2"/>
        <v>1</v>
      </c>
    </row>
    <row r="41" spans="1:5" s="107" customFormat="1" ht="12" customHeight="1">
      <c r="A41" s="1357" t="s">
        <v>725</v>
      </c>
      <c r="B41" s="1360">
        <v>0</v>
      </c>
      <c r="C41" s="1361">
        <v>149</v>
      </c>
      <c r="D41" s="1362">
        <v>149</v>
      </c>
      <c r="E41" s="310">
        <f t="shared" si="2"/>
        <v>1</v>
      </c>
    </row>
    <row r="42" spans="1:5" ht="12.75">
      <c r="A42" s="1329" t="s">
        <v>232</v>
      </c>
      <c r="B42" s="1363">
        <f>SUM(B36:B41)</f>
        <v>0</v>
      </c>
      <c r="C42" s="1363">
        <f>SUM(C36:C41)</f>
        <v>1341</v>
      </c>
      <c r="D42" s="1363">
        <f>SUM(D36:D41)</f>
        <v>1341</v>
      </c>
      <c r="E42" s="323">
        <f t="shared" si="2"/>
        <v>1</v>
      </c>
    </row>
    <row r="43" spans="1:5" ht="6" customHeight="1">
      <c r="A43" s="1364"/>
      <c r="B43" s="1365"/>
      <c r="C43" s="1361"/>
      <c r="D43" s="1362"/>
      <c r="E43" s="399"/>
    </row>
    <row r="44" spans="1:5" ht="12.75">
      <c r="A44" s="285" t="s">
        <v>293</v>
      </c>
      <c r="B44" s="1363">
        <f>B42+B33+B26+B15</f>
        <v>16800</v>
      </c>
      <c r="C44" s="1363">
        <f>C42+C33+C26+C15+C19</f>
        <v>49761</v>
      </c>
      <c r="D44" s="1363">
        <f>D42+D33+D26+D15+D19</f>
        <v>33625</v>
      </c>
      <c r="E44" s="323">
        <f>D44/C44</f>
        <v>0.6757299893490887</v>
      </c>
    </row>
    <row r="45" spans="1:5" ht="6.75" customHeight="1">
      <c r="A45" s="1351"/>
      <c r="B45" s="1356"/>
      <c r="C45" s="1353"/>
      <c r="D45" s="1354"/>
      <c r="E45" s="314"/>
    </row>
    <row r="46" spans="1:5" ht="16.5" customHeight="1">
      <c r="A46" s="1355" t="s">
        <v>726</v>
      </c>
      <c r="B46" s="330"/>
      <c r="C46" s="23"/>
      <c r="D46" s="1359"/>
      <c r="E46" s="297"/>
    </row>
    <row r="47" spans="1:5" ht="12" customHeight="1">
      <c r="A47" s="1357" t="s">
        <v>727</v>
      </c>
      <c r="B47" s="1358">
        <v>96490</v>
      </c>
      <c r="C47" s="23">
        <v>96490</v>
      </c>
      <c r="D47" s="1359">
        <v>51714</v>
      </c>
      <c r="E47" s="297">
        <f>D47/C47</f>
        <v>0.5359519121152451</v>
      </c>
    </row>
    <row r="48" spans="1:5" ht="12" customHeight="1">
      <c r="A48" s="1366" t="s">
        <v>728</v>
      </c>
      <c r="B48" s="1358">
        <v>725</v>
      </c>
      <c r="C48" s="23">
        <v>725</v>
      </c>
      <c r="D48" s="1359">
        <v>375</v>
      </c>
      <c r="E48" s="297">
        <f>D48/C48</f>
        <v>0.5172413793103449</v>
      </c>
    </row>
    <row r="49" spans="1:5" ht="23.25" customHeight="1">
      <c r="A49" s="1366" t="s">
        <v>729</v>
      </c>
      <c r="B49" s="1358">
        <v>3200</v>
      </c>
      <c r="C49" s="23">
        <v>3200</v>
      </c>
      <c r="D49" s="1359">
        <v>2564</v>
      </c>
      <c r="E49" s="297">
        <f>D49/C49</f>
        <v>0.80125</v>
      </c>
    </row>
    <row r="50" spans="1:5" ht="12" customHeight="1">
      <c r="A50" s="1366" t="s">
        <v>730</v>
      </c>
      <c r="B50" s="1358">
        <v>3230</v>
      </c>
      <c r="C50" s="23">
        <v>3230</v>
      </c>
      <c r="D50" s="1359">
        <v>3230</v>
      </c>
      <c r="E50" s="297">
        <f>D50/C50</f>
        <v>1</v>
      </c>
    </row>
    <row r="51" spans="1:5" ht="11.25" customHeight="1">
      <c r="A51" s="1366" t="s">
        <v>731</v>
      </c>
      <c r="B51" s="1358">
        <v>78300</v>
      </c>
      <c r="C51" s="23">
        <v>78300</v>
      </c>
      <c r="D51" s="1359">
        <v>4388</v>
      </c>
      <c r="E51" s="297">
        <f>D51/C51</f>
        <v>0.05604086845466156</v>
      </c>
    </row>
    <row r="52" spans="1:5" ht="12.75" customHeight="1">
      <c r="A52" s="1366" t="s">
        <v>732</v>
      </c>
      <c r="B52" s="1358">
        <v>7562</v>
      </c>
      <c r="C52" s="23">
        <v>0</v>
      </c>
      <c r="D52" s="1359">
        <v>0</v>
      </c>
      <c r="E52" s="297">
        <v>0</v>
      </c>
    </row>
    <row r="53" spans="1:5" ht="12" customHeight="1">
      <c r="A53" s="1366" t="s">
        <v>733</v>
      </c>
      <c r="B53" s="1358">
        <v>1000</v>
      </c>
      <c r="C53" s="23">
        <v>1000</v>
      </c>
      <c r="D53" s="1359">
        <v>840</v>
      </c>
      <c r="E53" s="297">
        <f>D53/C53</f>
        <v>0.84</v>
      </c>
    </row>
    <row r="54" spans="1:5" ht="12" customHeight="1">
      <c r="A54" s="1366" t="s">
        <v>734</v>
      </c>
      <c r="B54" s="1358">
        <v>151</v>
      </c>
      <c r="C54" s="23">
        <v>46125</v>
      </c>
      <c r="D54" s="1359">
        <v>45980</v>
      </c>
      <c r="E54" s="297">
        <f>D54/C54</f>
        <v>0.9968563685636856</v>
      </c>
    </row>
    <row r="55" spans="1:5" ht="17.25" customHeight="1">
      <c r="A55" s="1367" t="s">
        <v>735</v>
      </c>
      <c r="B55" s="1368">
        <f>SUM(B47:B54)</f>
        <v>190658</v>
      </c>
      <c r="C55" s="1368">
        <f>SUM(C47:C54)</f>
        <v>229070</v>
      </c>
      <c r="D55" s="1368">
        <f>SUM(D47:D54)</f>
        <v>109091</v>
      </c>
      <c r="E55" s="1156">
        <f>D55/C55</f>
        <v>0.47623433884838695</v>
      </c>
    </row>
    <row r="56" spans="1:5" ht="17.25" customHeight="1">
      <c r="A56" s="1369">
        <v>2</v>
      </c>
      <c r="B56" s="1369"/>
      <c r="C56" s="1369"/>
      <c r="D56" s="1369"/>
      <c r="E56" s="1369"/>
    </row>
    <row r="57" spans="1:5" ht="11.25" customHeight="1">
      <c r="A57" s="1370"/>
      <c r="B57" s="1371"/>
      <c r="C57" s="1371"/>
      <c r="D57" s="1371"/>
      <c r="E57" s="400"/>
    </row>
    <row r="58" spans="2:4" ht="17.25" customHeight="1">
      <c r="B58" s="1281"/>
      <c r="D58" s="1281" t="s">
        <v>700</v>
      </c>
    </row>
    <row r="59" spans="2:4" ht="9.75" customHeight="1">
      <c r="B59" s="1281"/>
      <c r="D59" s="1281"/>
    </row>
    <row r="60" spans="1:5" ht="17.25" customHeight="1">
      <c r="A60" s="1208" t="s">
        <v>701</v>
      </c>
      <c r="B60" s="1208"/>
      <c r="C60" s="1208"/>
      <c r="D60" s="1208"/>
      <c r="E60" s="1208"/>
    </row>
    <row r="61" spans="1:5" ht="17.25" customHeight="1">
      <c r="A61" s="1209"/>
      <c r="B61" s="1372" t="s">
        <v>2</v>
      </c>
      <c r="C61" s="195"/>
      <c r="D61" s="195"/>
      <c r="E61" s="195"/>
    </row>
    <row r="62" spans="1:5" ht="11.25" customHeight="1">
      <c r="A62" s="1209"/>
      <c r="B62" s="195"/>
      <c r="C62" s="195"/>
      <c r="D62" s="195"/>
      <c r="E62" s="195"/>
    </row>
    <row r="63" spans="1:4" ht="17.25" customHeight="1">
      <c r="A63" s="1207"/>
      <c r="B63" s="918"/>
      <c r="D63" s="918" t="s">
        <v>40</v>
      </c>
    </row>
    <row r="64" spans="1:5" ht="24.75" customHeight="1">
      <c r="A64" s="1373" t="s">
        <v>702</v>
      </c>
      <c r="B64" s="825" t="s">
        <v>43</v>
      </c>
      <c r="C64" s="682" t="s">
        <v>44</v>
      </c>
      <c r="D64" s="682" t="s">
        <v>8</v>
      </c>
      <c r="E64" s="682" t="s">
        <v>46</v>
      </c>
    </row>
    <row r="65" spans="1:5" ht="9.75" customHeight="1">
      <c r="A65" s="1351"/>
      <c r="B65" s="1356"/>
      <c r="C65" s="1356"/>
      <c r="D65" s="1374"/>
      <c r="E65" s="737"/>
    </row>
    <row r="66" spans="1:5" ht="12" customHeight="1">
      <c r="A66" s="1366" t="s">
        <v>736</v>
      </c>
      <c r="B66" s="1358">
        <v>1500</v>
      </c>
      <c r="C66" s="23">
        <v>1500</v>
      </c>
      <c r="D66" s="1359">
        <v>0</v>
      </c>
      <c r="E66" s="297">
        <f>D66/C66</f>
        <v>0</v>
      </c>
    </row>
    <row r="67" spans="1:5" ht="12" customHeight="1">
      <c r="A67" s="1375" t="s">
        <v>737</v>
      </c>
      <c r="B67" s="1358">
        <v>1000</v>
      </c>
      <c r="C67" s="23">
        <v>1000</v>
      </c>
      <c r="D67" s="1359">
        <v>0</v>
      </c>
      <c r="E67" s="297">
        <f>D67/C67</f>
        <v>0</v>
      </c>
    </row>
    <row r="68" spans="1:5" ht="11.25" customHeight="1">
      <c r="A68" s="1366" t="s">
        <v>738</v>
      </c>
      <c r="B68" s="1358">
        <v>0</v>
      </c>
      <c r="C68" s="23">
        <v>583</v>
      </c>
      <c r="D68" s="1359">
        <v>583</v>
      </c>
      <c r="E68" s="297">
        <f>D68/C68</f>
        <v>1</v>
      </c>
    </row>
    <row r="69" spans="1:5" ht="11.25" customHeight="1">
      <c r="A69" s="1366" t="s">
        <v>739</v>
      </c>
      <c r="B69" s="1358">
        <v>0</v>
      </c>
      <c r="C69" s="23">
        <v>90</v>
      </c>
      <c r="D69" s="1359">
        <v>90</v>
      </c>
      <c r="E69" s="297">
        <f aca="true" t="shared" si="3" ref="E69:E76">D69/C69</f>
        <v>1</v>
      </c>
    </row>
    <row r="70" spans="1:5" ht="11.25" customHeight="1">
      <c r="A70" s="1366" t="s">
        <v>740</v>
      </c>
      <c r="B70" s="1358">
        <v>0</v>
      </c>
      <c r="C70" s="23">
        <v>1391</v>
      </c>
      <c r="D70" s="1359">
        <v>1391</v>
      </c>
      <c r="E70" s="297">
        <f t="shared" si="3"/>
        <v>1</v>
      </c>
    </row>
    <row r="71" spans="1:5" ht="11.25" customHeight="1">
      <c r="A71" s="1366" t="s">
        <v>741</v>
      </c>
      <c r="B71" s="1358">
        <v>0</v>
      </c>
      <c r="C71" s="23">
        <v>1698</v>
      </c>
      <c r="D71" s="1359">
        <v>1680</v>
      </c>
      <c r="E71" s="297">
        <f t="shared" si="3"/>
        <v>0.9893992932862191</v>
      </c>
    </row>
    <row r="72" spans="1:5" ht="11.25" customHeight="1">
      <c r="A72" s="1366" t="s">
        <v>742</v>
      </c>
      <c r="B72" s="1358"/>
      <c r="C72" s="23">
        <v>518</v>
      </c>
      <c r="D72" s="1359">
        <v>518</v>
      </c>
      <c r="E72" s="297">
        <f t="shared" si="3"/>
        <v>1</v>
      </c>
    </row>
    <row r="73" spans="1:5" ht="11.25" customHeight="1">
      <c r="A73" s="1366" t="s">
        <v>743</v>
      </c>
      <c r="B73" s="1358">
        <v>0</v>
      </c>
      <c r="C73" s="23">
        <v>115</v>
      </c>
      <c r="D73" s="1359">
        <v>115</v>
      </c>
      <c r="E73" s="297">
        <f t="shared" si="3"/>
        <v>1</v>
      </c>
    </row>
    <row r="74" spans="1:5" ht="11.25" customHeight="1">
      <c r="A74" s="1366" t="s">
        <v>744</v>
      </c>
      <c r="B74" s="1358"/>
      <c r="C74" s="23">
        <v>653</v>
      </c>
      <c r="D74" s="1359">
        <v>653</v>
      </c>
      <c r="E74" s="297">
        <f t="shared" si="3"/>
        <v>1</v>
      </c>
    </row>
    <row r="75" spans="1:5" ht="11.25" customHeight="1">
      <c r="A75" s="1366" t="s">
        <v>745</v>
      </c>
      <c r="B75" s="1358"/>
      <c r="C75" s="23">
        <v>780</v>
      </c>
      <c r="D75" s="1359">
        <v>780</v>
      </c>
      <c r="E75" s="297">
        <f t="shared" si="3"/>
        <v>1</v>
      </c>
    </row>
    <row r="76" spans="1:5" ht="11.25" customHeight="1">
      <c r="A76" s="1366" t="s">
        <v>746</v>
      </c>
      <c r="B76" s="1358">
        <v>20000</v>
      </c>
      <c r="C76" s="23">
        <v>20000</v>
      </c>
      <c r="D76" s="1359">
        <v>2918</v>
      </c>
      <c r="E76" s="297">
        <f t="shared" si="3"/>
        <v>0.1459</v>
      </c>
    </row>
    <row r="77" spans="1:5" ht="17.25" customHeight="1">
      <c r="A77" s="1367" t="s">
        <v>747</v>
      </c>
      <c r="B77" s="1368">
        <f>SUM(B55:B76)</f>
        <v>213158</v>
      </c>
      <c r="C77" s="1368">
        <f>SUM(C55:C76)</f>
        <v>257398</v>
      </c>
      <c r="D77" s="1368">
        <f>SUM(D55:D76)</f>
        <v>117819</v>
      </c>
      <c r="E77" s="1156">
        <f>D77/C77</f>
        <v>0.457730829299373</v>
      </c>
    </row>
    <row r="78" spans="1:5" ht="9.75" customHeight="1">
      <c r="A78" s="1366"/>
      <c r="B78" s="1358"/>
      <c r="C78" s="23"/>
      <c r="D78" s="1359"/>
      <c r="E78" s="297"/>
    </row>
    <row r="79" spans="1:5" ht="12" customHeight="1">
      <c r="A79" s="1357" t="s">
        <v>748</v>
      </c>
      <c r="B79" s="1376">
        <v>1446</v>
      </c>
      <c r="C79" s="23">
        <v>2071</v>
      </c>
      <c r="D79" s="1359">
        <v>2071</v>
      </c>
      <c r="E79" s="297">
        <f>D79/C79</f>
        <v>1</v>
      </c>
    </row>
    <row r="80" spans="1:5" ht="17.25" customHeight="1">
      <c r="A80" s="1367" t="s">
        <v>749</v>
      </c>
      <c r="B80" s="1368">
        <f>B79</f>
        <v>1446</v>
      </c>
      <c r="C80" s="1368">
        <f>C79</f>
        <v>2071</v>
      </c>
      <c r="D80" s="1368">
        <f>D79</f>
        <v>2071</v>
      </c>
      <c r="E80" s="1156">
        <f>D80/C80</f>
        <v>1</v>
      </c>
    </row>
    <row r="81" spans="1:5" ht="9.75" customHeight="1">
      <c r="A81" s="1357"/>
      <c r="B81" s="1377"/>
      <c r="C81" s="1378"/>
      <c r="D81" s="1361"/>
      <c r="E81" s="310"/>
    </row>
    <row r="82" spans="1:5" ht="17.25" customHeight="1">
      <c r="A82" s="1357" t="s">
        <v>750</v>
      </c>
      <c r="B82" s="1376">
        <v>7919</v>
      </c>
      <c r="C82" s="847">
        <v>7919</v>
      </c>
      <c r="D82" s="847">
        <v>0</v>
      </c>
      <c r="E82" s="450">
        <f>D82/C82</f>
        <v>0</v>
      </c>
    </row>
    <row r="83" spans="1:5" ht="17.25" customHeight="1">
      <c r="A83" s="1351" t="s">
        <v>751</v>
      </c>
      <c r="B83" s="1356">
        <f>B82</f>
        <v>7919</v>
      </c>
      <c r="C83" s="1356">
        <f>C82</f>
        <v>7919</v>
      </c>
      <c r="D83" s="1356">
        <f>D82</f>
        <v>0</v>
      </c>
      <c r="E83" s="1156">
        <f>D83/C83</f>
        <v>0</v>
      </c>
    </row>
    <row r="84" spans="1:5" ht="11.25" customHeight="1">
      <c r="A84" s="1366"/>
      <c r="B84" s="1358"/>
      <c r="C84" s="23"/>
      <c r="D84" s="23"/>
      <c r="E84" s="1156"/>
    </row>
    <row r="85" spans="1:5" ht="17.25" customHeight="1">
      <c r="A85" s="1379" t="s">
        <v>752</v>
      </c>
      <c r="B85" s="1380"/>
      <c r="C85" s="1381">
        <v>2431</v>
      </c>
      <c r="D85" s="1381">
        <v>2431</v>
      </c>
      <c r="E85" s="297">
        <f>D85/C85</f>
        <v>1</v>
      </c>
    </row>
    <row r="86" spans="1:5" ht="17.25" customHeight="1">
      <c r="A86" s="1382" t="s">
        <v>753</v>
      </c>
      <c r="B86" s="1380"/>
      <c r="C86" s="41">
        <f>SUM(C85)</f>
        <v>2431</v>
      </c>
      <c r="D86" s="41">
        <f>SUM(D85)</f>
        <v>2431</v>
      </c>
      <c r="E86" s="1156">
        <f>D86/C86</f>
        <v>1</v>
      </c>
    </row>
    <row r="87" spans="1:5" ht="11.25" customHeight="1">
      <c r="A87" s="1379"/>
      <c r="B87" s="1380"/>
      <c r="C87" s="1381"/>
      <c r="D87" s="1381"/>
      <c r="E87" s="321"/>
    </row>
    <row r="88" spans="1:5" ht="18" customHeight="1">
      <c r="A88" s="1366" t="s">
        <v>754</v>
      </c>
      <c r="B88" s="1358">
        <v>0</v>
      </c>
      <c r="C88" s="23">
        <v>1331</v>
      </c>
      <c r="D88" s="23">
        <v>579</v>
      </c>
      <c r="E88" s="297">
        <f>D88/C88</f>
        <v>0.43501126972201354</v>
      </c>
    </row>
    <row r="89" spans="1:5" ht="17.25" customHeight="1">
      <c r="A89" s="1379" t="s">
        <v>755</v>
      </c>
      <c r="B89" s="1380"/>
      <c r="C89" s="1381">
        <v>8500</v>
      </c>
      <c r="D89" s="1381">
        <v>8000</v>
      </c>
      <c r="E89" s="297">
        <f aca="true" t="shared" si="4" ref="E89:E94">D89/C89</f>
        <v>0.9411764705882353</v>
      </c>
    </row>
    <row r="90" spans="1:5" ht="20.25" customHeight="1">
      <c r="A90" s="1379" t="s">
        <v>756</v>
      </c>
      <c r="B90" s="1380"/>
      <c r="C90" s="1381">
        <v>3000</v>
      </c>
      <c r="D90" s="1381">
        <v>3000</v>
      </c>
      <c r="E90" s="297">
        <f t="shared" si="4"/>
        <v>1</v>
      </c>
    </row>
    <row r="91" spans="1:5" ht="15" customHeight="1">
      <c r="A91" s="1379" t="s">
        <v>757</v>
      </c>
      <c r="B91" s="1380"/>
      <c r="C91" s="1381">
        <v>200</v>
      </c>
      <c r="D91" s="1381">
        <v>200</v>
      </c>
      <c r="E91" s="297">
        <f t="shared" si="4"/>
        <v>1</v>
      </c>
    </row>
    <row r="92" spans="1:5" ht="15" customHeight="1">
      <c r="A92" s="1379" t="s">
        <v>758</v>
      </c>
      <c r="B92" s="1380"/>
      <c r="C92" s="1381">
        <v>168</v>
      </c>
      <c r="D92" s="1381">
        <v>168</v>
      </c>
      <c r="E92" s="297">
        <f t="shared" si="4"/>
        <v>1</v>
      </c>
    </row>
    <row r="93" spans="1:5" ht="13.5" customHeight="1">
      <c r="A93" s="1379" t="s">
        <v>759</v>
      </c>
      <c r="B93" s="1380"/>
      <c r="C93" s="1381">
        <v>2018</v>
      </c>
      <c r="D93" s="1381">
        <v>2018</v>
      </c>
      <c r="E93" s="297">
        <f t="shared" si="4"/>
        <v>1</v>
      </c>
    </row>
    <row r="94" spans="1:5" ht="15" customHeight="1">
      <c r="A94" s="1367" t="s">
        <v>760</v>
      </c>
      <c r="B94" s="1368"/>
      <c r="C94" s="17">
        <f>SUM(C88:C93)</f>
        <v>15217</v>
      </c>
      <c r="D94" s="17">
        <f>SUM(D88:D93)</f>
        <v>13965</v>
      </c>
      <c r="E94" s="1156">
        <f t="shared" si="4"/>
        <v>0.9177235986068213</v>
      </c>
    </row>
    <row r="95" spans="1:5" ht="15" customHeight="1">
      <c r="A95" s="1383"/>
      <c r="B95" s="1360"/>
      <c r="C95" s="1361"/>
      <c r="D95" s="1361"/>
      <c r="E95" s="297"/>
    </row>
    <row r="96" spans="1:5" ht="23.25" customHeight="1">
      <c r="A96" s="1366" t="s">
        <v>732</v>
      </c>
      <c r="B96" s="1358">
        <v>0</v>
      </c>
      <c r="C96" s="23">
        <v>8725</v>
      </c>
      <c r="D96" s="1359">
        <v>8725</v>
      </c>
      <c r="E96" s="297">
        <f>D96/C96</f>
        <v>1</v>
      </c>
    </row>
    <row r="97" spans="1:5" ht="13.5" customHeight="1">
      <c r="A97" s="1367" t="s">
        <v>761</v>
      </c>
      <c r="B97" s="1368">
        <f>SUM(B96)</f>
        <v>0</v>
      </c>
      <c r="C97" s="1368">
        <f>SUM(C96)</f>
        <v>8725</v>
      </c>
      <c r="D97" s="1368">
        <f>SUM(D96)</f>
        <v>8725</v>
      </c>
      <c r="E97" s="1156">
        <f>D97/C97</f>
        <v>1</v>
      </c>
    </row>
    <row r="98" spans="1:5" ht="15" customHeight="1">
      <c r="A98" s="1366"/>
      <c r="B98" s="1358"/>
      <c r="C98" s="23"/>
      <c r="D98" s="23"/>
      <c r="E98" s="297"/>
    </row>
    <row r="99" spans="1:5" ht="15" customHeight="1">
      <c r="A99" s="1366" t="s">
        <v>762</v>
      </c>
      <c r="B99" s="1358"/>
      <c r="C99" s="23">
        <v>70</v>
      </c>
      <c r="D99" s="23">
        <v>65</v>
      </c>
      <c r="E99" s="297">
        <f>D99/C99</f>
        <v>0.9285714285714286</v>
      </c>
    </row>
    <row r="100" spans="1:5" ht="15" customHeight="1">
      <c r="A100" s="1367" t="s">
        <v>763</v>
      </c>
      <c r="B100" s="1368"/>
      <c r="C100" s="17">
        <f>SUM(C99)</f>
        <v>70</v>
      </c>
      <c r="D100" s="17">
        <f>SUM(D99)</f>
        <v>65</v>
      </c>
      <c r="E100" s="1156">
        <f>D100/C100</f>
        <v>0.9285714285714286</v>
      </c>
    </row>
    <row r="101" spans="1:7" ht="15" customHeight="1">
      <c r="A101" s="1367"/>
      <c r="B101" s="1368"/>
      <c r="C101" s="17"/>
      <c r="D101" s="17"/>
      <c r="E101" s="1156"/>
      <c r="G101" s="1191">
        <f>96335+3522000+4700000+23156707+34138888+898441+11105481+3670418+14120159</f>
        <v>95408429</v>
      </c>
    </row>
    <row r="102" spans="1:5" ht="15" customHeight="1">
      <c r="A102" s="1384" t="s">
        <v>603</v>
      </c>
      <c r="B102" s="1385">
        <f>B77+B80+B83</f>
        <v>222523</v>
      </c>
      <c r="C102" s="1385">
        <f>C77+C80+C83+C86+C94+C97+C100</f>
        <v>293831</v>
      </c>
      <c r="D102" s="1385">
        <f>D77+D80+D83+D86+D94+D97+D100</f>
        <v>145076</v>
      </c>
      <c r="E102" s="427">
        <f>D102/C102</f>
        <v>0.49373959861280803</v>
      </c>
    </row>
    <row r="103" spans="1:5" s="142" customFormat="1" ht="15" customHeight="1">
      <c r="A103" s="1364"/>
      <c r="B103" s="1386"/>
      <c r="C103" s="1361"/>
      <c r="D103" s="1361"/>
      <c r="E103" s="310"/>
    </row>
    <row r="104" spans="1:5" ht="12.75">
      <c r="A104" s="285" t="s">
        <v>764</v>
      </c>
      <c r="B104" s="1387">
        <f>B44+B102</f>
        <v>239323</v>
      </c>
      <c r="C104" s="1388">
        <f>C44+C102</f>
        <v>343592</v>
      </c>
      <c r="D104" s="1388">
        <f>D44+D102</f>
        <v>178701</v>
      </c>
      <c r="E104" s="323">
        <f>D104/C104</f>
        <v>0.5200965098139654</v>
      </c>
    </row>
    <row r="106" spans="1:5" s="142" customFormat="1" ht="12.75">
      <c r="A106"/>
      <c r="B106"/>
      <c r="C106"/>
      <c r="D106"/>
      <c r="E106"/>
    </row>
    <row r="109" spans="1:5" s="142" customFormat="1" ht="12.75">
      <c r="A109"/>
      <c r="B109"/>
      <c r="C109"/>
      <c r="D109"/>
      <c r="E109"/>
    </row>
    <row r="110" spans="1:5" s="142" customFormat="1" ht="12.75">
      <c r="A110"/>
      <c r="B110"/>
      <c r="C110"/>
      <c r="D110"/>
      <c r="E110"/>
    </row>
    <row r="111" ht="15" customHeight="1">
      <c r="G111">
        <v>95408</v>
      </c>
    </row>
    <row r="113" ht="15" customHeight="1"/>
    <row r="114" ht="10.5" customHeight="1"/>
    <row r="121" spans="1:5" s="1389" customFormat="1" ht="12.75">
      <c r="A121"/>
      <c r="B121"/>
      <c r="C121"/>
      <c r="D121"/>
      <c r="E121"/>
    </row>
    <row r="126" ht="7.5" customHeight="1"/>
    <row r="136" spans="1:5" s="142" customFormat="1" ht="12.75">
      <c r="A136"/>
      <c r="B136"/>
      <c r="C136"/>
      <c r="D136"/>
      <c r="E136"/>
    </row>
    <row r="139" ht="12.75" customHeight="1"/>
    <row r="140" spans="1:5" s="142" customFormat="1" ht="12.75">
      <c r="A140"/>
      <c r="B140"/>
      <c r="C140"/>
      <c r="D140"/>
      <c r="E140"/>
    </row>
    <row r="143" spans="1:5" s="142" customFormat="1" ht="12.75">
      <c r="A143"/>
      <c r="B143"/>
      <c r="C143"/>
      <c r="D143"/>
      <c r="E143"/>
    </row>
    <row r="146" spans="1:5" s="142" customFormat="1" ht="12.75">
      <c r="A146"/>
      <c r="B146"/>
      <c r="C146"/>
      <c r="D146"/>
      <c r="E146"/>
    </row>
    <row r="155" ht="9" customHeight="1"/>
  </sheetData>
  <mergeCells count="4">
    <mergeCell ref="A2:E2"/>
    <mergeCell ref="A3:E3"/>
    <mergeCell ref="A56:E56"/>
    <mergeCell ref="A60:E60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21" sqref="A21"/>
    </sheetView>
  </sheetViews>
  <sheetFormatPr defaultColWidth="9.140625" defaultRowHeight="12.75"/>
  <cols>
    <col min="1" max="1" width="38.00390625" style="0" customWidth="1"/>
    <col min="2" max="3" width="11.421875" style="0" customWidth="1"/>
    <col min="4" max="4" width="10.8515625" style="0" customWidth="1"/>
    <col min="5" max="5" width="10.421875" style="0" customWidth="1"/>
  </cols>
  <sheetData>
    <row r="2" spans="1:5" ht="12.75">
      <c r="A2" s="1390"/>
      <c r="B2" s="1390"/>
      <c r="D2" s="1390" t="s">
        <v>765</v>
      </c>
      <c r="E2" s="1390"/>
    </row>
    <row r="3" spans="1:5" ht="12.75">
      <c r="A3" s="1391"/>
      <c r="B3" s="51"/>
      <c r="D3" s="1391"/>
      <c r="E3" s="51"/>
    </row>
    <row r="4" spans="1:5" ht="15">
      <c r="A4" s="1208" t="s">
        <v>766</v>
      </c>
      <c r="B4" s="1208"/>
      <c r="C4" s="1208"/>
      <c r="D4" s="1208"/>
      <c r="E4" s="1208"/>
    </row>
    <row r="5" spans="1:5" ht="15">
      <c r="A5" s="1208" t="s">
        <v>2</v>
      </c>
      <c r="B5" s="1208"/>
      <c r="C5" s="1208"/>
      <c r="D5" s="1208"/>
      <c r="E5" s="1208"/>
    </row>
    <row r="6" spans="1:2" ht="15">
      <c r="A6" s="1209"/>
      <c r="B6" s="1209"/>
    </row>
    <row r="7" spans="2:4" ht="12.75">
      <c r="B7" s="918"/>
      <c r="D7" s="918" t="s">
        <v>40</v>
      </c>
    </row>
    <row r="8" spans="1:5" ht="31.5" customHeight="1">
      <c r="A8" s="1210" t="s">
        <v>767</v>
      </c>
      <c r="B8" s="113" t="s">
        <v>43</v>
      </c>
      <c r="C8" s="113" t="s">
        <v>44</v>
      </c>
      <c r="D8" s="113" t="s">
        <v>45</v>
      </c>
      <c r="E8" s="113" t="s">
        <v>350</v>
      </c>
    </row>
    <row r="9" spans="1:5" ht="15">
      <c r="A9" s="1392" t="s">
        <v>768</v>
      </c>
      <c r="B9" s="1393"/>
      <c r="C9" s="102"/>
      <c r="D9" s="57"/>
      <c r="E9" s="102"/>
    </row>
    <row r="10" spans="1:5" ht="15">
      <c r="A10" s="1394" t="s">
        <v>769</v>
      </c>
      <c r="B10" s="1395">
        <v>15000</v>
      </c>
      <c r="C10" s="495">
        <v>0</v>
      </c>
      <c r="D10" s="510">
        <v>0</v>
      </c>
      <c r="E10" s="62">
        <v>0</v>
      </c>
    </row>
    <row r="11" spans="1:5" ht="15">
      <c r="A11" s="1396"/>
      <c r="B11" s="1397"/>
      <c r="C11" s="495"/>
      <c r="D11" s="510"/>
      <c r="E11" s="62"/>
    </row>
    <row r="12" spans="1:5" ht="15" customHeight="1">
      <c r="A12" s="1396"/>
      <c r="B12" s="1398"/>
      <c r="C12" s="495"/>
      <c r="D12" s="510"/>
      <c r="E12" s="62"/>
    </row>
    <row r="13" spans="1:5" ht="15">
      <c r="A13" s="1399"/>
      <c r="B13" s="1398"/>
      <c r="C13" s="758"/>
      <c r="D13" s="990"/>
      <c r="E13" s="225"/>
    </row>
    <row r="14" spans="1:5" ht="26.25" customHeight="1">
      <c r="A14" s="773" t="s">
        <v>770</v>
      </c>
      <c r="B14" s="1400">
        <f>SUM(B10:B12)</f>
        <v>15000</v>
      </c>
      <c r="C14" s="1401">
        <f>SUM(C10:C12)</f>
        <v>0</v>
      </c>
      <c r="D14" s="1401">
        <f>SUM(D10:D12)</f>
        <v>0</v>
      </c>
      <c r="E14" s="94">
        <v>0</v>
      </c>
    </row>
    <row r="15" spans="1:5" ht="15">
      <c r="A15" s="1394"/>
      <c r="B15" s="1402"/>
      <c r="C15" s="755"/>
      <c r="D15" s="509"/>
      <c r="E15" s="64"/>
    </row>
    <row r="16" spans="1:5" ht="15">
      <c r="A16" s="1403" t="s">
        <v>771</v>
      </c>
      <c r="B16" s="1404"/>
      <c r="C16" s="495"/>
      <c r="D16" s="510"/>
      <c r="E16" s="139"/>
    </row>
    <row r="17" spans="1:5" ht="21" customHeight="1">
      <c r="A17" s="1396"/>
      <c r="B17" s="1397"/>
      <c r="C17" s="495"/>
      <c r="D17" s="510"/>
      <c r="E17" s="139"/>
    </row>
    <row r="18" spans="1:5" ht="15">
      <c r="A18" s="1399" t="s">
        <v>772</v>
      </c>
      <c r="B18" s="1405">
        <v>30000</v>
      </c>
      <c r="C18" s="1406">
        <v>4323</v>
      </c>
      <c r="D18" s="1407">
        <v>0</v>
      </c>
      <c r="E18" s="83">
        <f>D18/C18</f>
        <v>0</v>
      </c>
    </row>
    <row r="19" spans="1:5" ht="29.25">
      <c r="A19" s="773" t="s">
        <v>773</v>
      </c>
      <c r="B19" s="1408">
        <f>SUM(B17:B18)</f>
        <v>30000</v>
      </c>
      <c r="C19" s="1409">
        <f>SUM(C17:C18)</f>
        <v>4323</v>
      </c>
      <c r="D19" s="1409">
        <f>SUM(D17:D18)</f>
        <v>0</v>
      </c>
      <c r="E19" s="88">
        <f>D19/C19</f>
        <v>0</v>
      </c>
    </row>
    <row r="20" spans="1:5" ht="15">
      <c r="A20" s="773"/>
      <c r="B20" s="1408"/>
      <c r="C20" s="760"/>
      <c r="D20" s="1010"/>
      <c r="E20" s="594"/>
    </row>
    <row r="21" spans="1:5" ht="15">
      <c r="A21" s="773" t="s">
        <v>774</v>
      </c>
      <c r="B21" s="1408">
        <f>B14+B19</f>
        <v>45000</v>
      </c>
      <c r="C21" s="1409">
        <f>C14+C19</f>
        <v>4323</v>
      </c>
      <c r="D21" s="1409">
        <f>D14+D19</f>
        <v>0</v>
      </c>
      <c r="E21" s="88">
        <f>D21/C21</f>
        <v>0</v>
      </c>
    </row>
  </sheetData>
  <mergeCells count="4">
    <mergeCell ref="A2:B2"/>
    <mergeCell ref="D2:E2"/>
    <mergeCell ref="A4:E4"/>
    <mergeCell ref="A5:E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5" sqref="A5"/>
    </sheetView>
  </sheetViews>
  <sheetFormatPr defaultColWidth="9.140625" defaultRowHeight="12.75"/>
  <cols>
    <col min="1" max="1" width="41.140625" style="0" customWidth="1"/>
    <col min="2" max="2" width="14.00390625" style="0" customWidth="1"/>
    <col min="3" max="3" width="13.421875" style="0" customWidth="1"/>
    <col min="4" max="4" width="15.140625" style="0" customWidth="1"/>
  </cols>
  <sheetData>
    <row r="1" ht="12.75">
      <c r="C1" s="918" t="s">
        <v>775</v>
      </c>
    </row>
    <row r="3" spans="1:4" ht="15">
      <c r="A3" s="1410" t="s">
        <v>776</v>
      </c>
      <c r="B3" s="1410"/>
      <c r="C3" s="1410"/>
      <c r="D3" s="1410"/>
    </row>
    <row r="4" spans="1:2" ht="15">
      <c r="A4" s="1209"/>
      <c r="B4" s="1209"/>
    </row>
    <row r="5" spans="1:2" ht="15">
      <c r="A5" s="1209"/>
      <c r="B5" s="1209"/>
    </row>
    <row r="7" spans="1:4" ht="41.25" customHeight="1">
      <c r="A7" s="1373" t="s">
        <v>777</v>
      </c>
      <c r="B7" s="742" t="s">
        <v>778</v>
      </c>
      <c r="C7" s="682" t="s">
        <v>779</v>
      </c>
      <c r="D7" s="742" t="s">
        <v>780</v>
      </c>
    </row>
    <row r="8" spans="1:4" ht="15">
      <c r="A8" s="1411" t="s">
        <v>781</v>
      </c>
      <c r="B8" s="1412">
        <v>59</v>
      </c>
      <c r="C8" s="1413">
        <v>59</v>
      </c>
      <c r="D8" s="1414">
        <v>62</v>
      </c>
    </row>
    <row r="9" spans="1:4" ht="15">
      <c r="A9" s="1411" t="s">
        <v>782</v>
      </c>
      <c r="B9" s="1415">
        <v>73</v>
      </c>
      <c r="C9" s="1416">
        <v>73</v>
      </c>
      <c r="D9" s="1417">
        <v>74</v>
      </c>
    </row>
    <row r="10" spans="1:4" ht="15">
      <c r="A10" s="1411" t="s">
        <v>715</v>
      </c>
      <c r="B10" s="1415">
        <v>94.5</v>
      </c>
      <c r="C10" s="1416">
        <v>94.5</v>
      </c>
      <c r="D10" s="1417">
        <v>94.5</v>
      </c>
    </row>
    <row r="11" spans="1:4" ht="15">
      <c r="A11" s="1411" t="s">
        <v>711</v>
      </c>
      <c r="B11" s="1415">
        <v>62</v>
      </c>
      <c r="C11" s="1416">
        <v>61</v>
      </c>
      <c r="D11" s="1417">
        <v>60</v>
      </c>
    </row>
    <row r="12" spans="1:4" ht="15">
      <c r="A12" s="1411" t="s">
        <v>287</v>
      </c>
      <c r="B12" s="1415">
        <v>77</v>
      </c>
      <c r="C12" s="1416">
        <v>69</v>
      </c>
      <c r="D12" s="1417">
        <v>69</v>
      </c>
    </row>
    <row r="13" spans="1:4" ht="15">
      <c r="A13" s="1411" t="s">
        <v>783</v>
      </c>
      <c r="B13" s="1415">
        <v>30</v>
      </c>
      <c r="C13" s="1416">
        <v>30</v>
      </c>
      <c r="D13" s="1417">
        <v>30</v>
      </c>
    </row>
    <row r="14" spans="1:4" ht="15">
      <c r="A14" s="1411" t="s">
        <v>784</v>
      </c>
      <c r="B14" s="1415">
        <v>100</v>
      </c>
      <c r="C14" s="1416">
        <v>100</v>
      </c>
      <c r="D14" s="1417">
        <v>97</v>
      </c>
    </row>
    <row r="15" spans="1:4" ht="15">
      <c r="A15" s="1411" t="s">
        <v>785</v>
      </c>
      <c r="B15" s="1415">
        <v>1</v>
      </c>
      <c r="C15" s="1416">
        <v>1</v>
      </c>
      <c r="D15" s="1417">
        <v>1</v>
      </c>
    </row>
    <row r="16" spans="1:4" ht="15">
      <c r="A16" s="1411" t="s">
        <v>91</v>
      </c>
      <c r="B16" s="1415">
        <v>48</v>
      </c>
      <c r="C16" s="1416">
        <v>48</v>
      </c>
      <c r="D16" s="1417">
        <v>48</v>
      </c>
    </row>
    <row r="17" spans="1:4" ht="15">
      <c r="A17" s="1411" t="s">
        <v>134</v>
      </c>
      <c r="B17" s="1415">
        <v>63</v>
      </c>
      <c r="C17" s="1416">
        <v>63</v>
      </c>
      <c r="D17" s="1417">
        <v>63</v>
      </c>
    </row>
    <row r="18" spans="1:4" ht="15">
      <c r="A18" s="1411" t="s">
        <v>135</v>
      </c>
      <c r="B18" s="1415">
        <v>143.2</v>
      </c>
      <c r="C18" s="1416">
        <v>149.20000000000002</v>
      </c>
      <c r="D18" s="1417">
        <v>149</v>
      </c>
    </row>
    <row r="19" spans="1:4" ht="15">
      <c r="A19" s="1411" t="s">
        <v>136</v>
      </c>
      <c r="B19" s="1415">
        <v>9.5</v>
      </c>
      <c r="C19" s="1416">
        <v>9.5</v>
      </c>
      <c r="D19" s="1417">
        <v>9.5</v>
      </c>
    </row>
    <row r="20" spans="1:4" ht="15">
      <c r="A20" s="1411" t="s">
        <v>786</v>
      </c>
      <c r="B20" s="1415">
        <v>19</v>
      </c>
      <c r="C20" s="1416">
        <v>22</v>
      </c>
      <c r="D20" s="1417">
        <v>19</v>
      </c>
    </row>
    <row r="21" spans="1:4" ht="15">
      <c r="A21" s="1411" t="s">
        <v>659</v>
      </c>
      <c r="B21" s="1415">
        <v>29</v>
      </c>
      <c r="C21" s="1416">
        <v>21</v>
      </c>
      <c r="D21" s="1417">
        <v>29</v>
      </c>
    </row>
    <row r="22" spans="1:4" ht="15">
      <c r="A22" s="1411" t="s">
        <v>787</v>
      </c>
      <c r="B22" s="1415">
        <v>2</v>
      </c>
      <c r="C22" s="1416">
        <v>2</v>
      </c>
      <c r="D22" s="1417">
        <v>2</v>
      </c>
    </row>
    <row r="23" spans="1:4" ht="15">
      <c r="A23" s="1418" t="s">
        <v>788</v>
      </c>
      <c r="B23" s="1419">
        <v>0</v>
      </c>
      <c r="C23" s="1420">
        <v>0</v>
      </c>
      <c r="D23" s="1421">
        <v>14</v>
      </c>
    </row>
    <row r="24" spans="1:4" ht="15">
      <c r="A24" s="1422" t="s">
        <v>789</v>
      </c>
      <c r="B24" s="1423">
        <f>SUM(B8:B23)</f>
        <v>810.2</v>
      </c>
      <c r="C24" s="1424">
        <f>SUM(C8:C23)</f>
        <v>802.2</v>
      </c>
      <c r="D24" s="1424">
        <f>SUM(D8:D23)</f>
        <v>821</v>
      </c>
    </row>
    <row r="25" spans="1:2" ht="12.75">
      <c r="A25" s="1"/>
      <c r="B25" s="1"/>
    </row>
    <row r="26" spans="3:4" ht="12.75">
      <c r="C26" s="1425"/>
      <c r="D26" s="1425"/>
    </row>
  </sheetData>
  <mergeCells count="1">
    <mergeCell ref="A3:D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33"/>
  <sheetViews>
    <sheetView workbookViewId="0" topLeftCell="A4">
      <selection activeCell="F44" sqref="F44"/>
    </sheetView>
  </sheetViews>
  <sheetFormatPr defaultColWidth="9.140625" defaultRowHeight="12.75"/>
  <cols>
    <col min="1" max="1" width="21.421875" style="0" customWidth="1"/>
    <col min="2" max="2" width="10.140625" style="0" customWidth="1"/>
    <col min="3" max="3" width="10.57421875" style="0" customWidth="1"/>
    <col min="4" max="4" width="9.7109375" style="0" customWidth="1"/>
    <col min="5" max="5" width="10.7109375" style="0" customWidth="1"/>
    <col min="6" max="6" width="23.00390625" style="0" customWidth="1"/>
    <col min="7" max="7" width="10.00390625" style="0" customWidth="1"/>
    <col min="8" max="8" width="10.140625" style="0" customWidth="1"/>
    <col min="9" max="9" width="10.421875" style="0" customWidth="1"/>
    <col min="10" max="10" width="10.00390625" style="0" customWidth="1"/>
  </cols>
  <sheetData>
    <row r="2" spans="1:9" ht="12.75">
      <c r="A2" s="1426"/>
      <c r="B2" s="1426"/>
      <c r="C2" s="1426"/>
      <c r="D2" s="1426"/>
      <c r="E2" s="1426"/>
      <c r="F2" s="1427"/>
      <c r="G2" s="1428"/>
      <c r="I2" s="1427" t="s">
        <v>790</v>
      </c>
    </row>
    <row r="3" spans="1:10" ht="15">
      <c r="A3" s="1429" t="s">
        <v>791</v>
      </c>
      <c r="B3" s="1429"/>
      <c r="C3" s="1429"/>
      <c r="D3" s="1429"/>
      <c r="E3" s="1429"/>
      <c r="F3" s="1429"/>
      <c r="G3" s="1429"/>
      <c r="H3" s="1429"/>
      <c r="I3" s="1429"/>
      <c r="J3" s="1429"/>
    </row>
    <row r="4" spans="1:7" ht="9" customHeight="1">
      <c r="A4" s="1426"/>
      <c r="B4" s="1426"/>
      <c r="C4" s="1426"/>
      <c r="D4" s="1426"/>
      <c r="E4" s="1426"/>
      <c r="F4" s="1426"/>
      <c r="G4" s="1426"/>
    </row>
    <row r="5" spans="1:9" ht="12.75">
      <c r="A5" s="1426"/>
      <c r="B5" s="1426"/>
      <c r="C5" s="1426"/>
      <c r="D5" s="1426"/>
      <c r="E5" s="1426"/>
      <c r="F5" s="1428"/>
      <c r="G5" s="1428"/>
      <c r="I5" s="1428" t="s">
        <v>40</v>
      </c>
    </row>
    <row r="6" spans="1:10" ht="12.75">
      <c r="A6" s="1430" t="s">
        <v>574</v>
      </c>
      <c r="B6" s="1430"/>
      <c r="C6" s="1430"/>
      <c r="D6" s="1430"/>
      <c r="E6" s="1430"/>
      <c r="F6" s="1431" t="s">
        <v>792</v>
      </c>
      <c r="G6" s="1431"/>
      <c r="H6" s="1431"/>
      <c r="I6" s="1431"/>
      <c r="J6" s="1431"/>
    </row>
    <row r="7" spans="1:10" ht="25.5" customHeight="1">
      <c r="A7" s="1432" t="s">
        <v>767</v>
      </c>
      <c r="B7" s="1433" t="s">
        <v>43</v>
      </c>
      <c r="C7" s="1433" t="s">
        <v>44</v>
      </c>
      <c r="D7" s="1434" t="s">
        <v>8</v>
      </c>
      <c r="E7" s="1434" t="s">
        <v>381</v>
      </c>
      <c r="F7" s="1432" t="s">
        <v>767</v>
      </c>
      <c r="G7" s="1435" t="s">
        <v>43</v>
      </c>
      <c r="H7" s="1433" t="s">
        <v>44</v>
      </c>
      <c r="I7" s="1434" t="s">
        <v>8</v>
      </c>
      <c r="J7" s="1434" t="s">
        <v>381</v>
      </c>
    </row>
    <row r="8" spans="1:10" ht="12.75">
      <c r="A8" s="1436" t="s">
        <v>793</v>
      </c>
      <c r="B8" s="1437">
        <f>'2_sz_ melléklet'!B103</f>
        <v>2129213</v>
      </c>
      <c r="C8" s="1437">
        <f>'2_sz_ melléklet'!C103</f>
        <v>1975827</v>
      </c>
      <c r="D8" s="1437">
        <f>'2_sz_ melléklet'!D103</f>
        <v>2120942</v>
      </c>
      <c r="E8" s="1438">
        <f>D8/C8</f>
        <v>1.0734451953536417</v>
      </c>
      <c r="F8" s="1436" t="s">
        <v>794</v>
      </c>
      <c r="G8" s="1439">
        <f>'1_a_sz_ melléklet'!B112</f>
        <v>1816107</v>
      </c>
      <c r="H8" s="1439">
        <f>'1_a_sz_ melléklet'!C112</f>
        <v>1922406</v>
      </c>
      <c r="I8" s="1439">
        <f>'1_a_sz_ melléklet'!D112</f>
        <v>1854641</v>
      </c>
      <c r="J8" s="1438">
        <f>I8/H8</f>
        <v>0.9647499019457908</v>
      </c>
    </row>
    <row r="9" spans="1:10" ht="12.75">
      <c r="A9" s="1436" t="s">
        <v>795</v>
      </c>
      <c r="B9" s="1440">
        <v>0</v>
      </c>
      <c r="C9" s="1440">
        <v>0</v>
      </c>
      <c r="D9" s="1440">
        <v>0</v>
      </c>
      <c r="E9" s="1438">
        <v>0</v>
      </c>
      <c r="F9" s="1436" t="s">
        <v>796</v>
      </c>
      <c r="G9" s="1439">
        <f>'1_a_sz_ melléklet'!B113</f>
        <v>575935</v>
      </c>
      <c r="H9" s="1439">
        <f>'1_a_sz_ melléklet'!C113</f>
        <v>618215</v>
      </c>
      <c r="I9" s="1439">
        <f>'1_a_sz_ melléklet'!D113</f>
        <v>584858</v>
      </c>
      <c r="J9" s="1438">
        <f>I9/H9</f>
        <v>0.9460430432778241</v>
      </c>
    </row>
    <row r="10" spans="1:10" ht="14.25" customHeight="1">
      <c r="A10" s="1436" t="s">
        <v>797</v>
      </c>
      <c r="B10" s="1437">
        <f>-'2_a_d_sz_ melléklet'!B84</f>
        <v>0</v>
      </c>
      <c r="C10" s="1437">
        <f>-'2_a_d_sz_ melléklet'!C84</f>
        <v>0</v>
      </c>
      <c r="D10" s="1437">
        <f>-'2_a_d_sz_ melléklet'!D84</f>
        <v>-217</v>
      </c>
      <c r="E10" s="1438">
        <v>0</v>
      </c>
      <c r="F10" s="1436" t="s">
        <v>798</v>
      </c>
      <c r="G10" s="1439">
        <f>'1_a_sz_ melléklet'!B114</f>
        <v>1013338</v>
      </c>
      <c r="H10" s="1439">
        <f>'1_a_sz_ melléklet'!C114</f>
        <v>1171573</v>
      </c>
      <c r="I10" s="1439">
        <f>'1_a_sz_ melléklet'!D114</f>
        <v>1006953</v>
      </c>
      <c r="J10" s="1438">
        <f>I10/H10</f>
        <v>0.8594880558019006</v>
      </c>
    </row>
    <row r="11" spans="1:10" ht="16.5" customHeight="1">
      <c r="A11" s="1436" t="s">
        <v>799</v>
      </c>
      <c r="B11" s="1437">
        <v>-3400</v>
      </c>
      <c r="C11" s="1437">
        <v>-3400</v>
      </c>
      <c r="D11" s="1437">
        <v>-4789</v>
      </c>
      <c r="E11" s="1438">
        <f aca="true" t="shared" si="0" ref="E11:E29">D11/C11</f>
        <v>1.4085294117647058</v>
      </c>
      <c r="F11" s="1436" t="s">
        <v>800</v>
      </c>
      <c r="G11" s="1439">
        <v>20809</v>
      </c>
      <c r="H11" s="1439">
        <v>20809</v>
      </c>
      <c r="I11" s="1439">
        <v>8347</v>
      </c>
      <c r="J11" s="1438">
        <f>I11/H11</f>
        <v>0.4011245134316882</v>
      </c>
    </row>
    <row r="12" spans="1:10" ht="12.75">
      <c r="A12" s="1436" t="s">
        <v>801</v>
      </c>
      <c r="B12" s="1440">
        <f>'2_sz_ melléklet'!B110</f>
        <v>1634794.145</v>
      </c>
      <c r="C12" s="1440">
        <f>'2_sz_ melléklet'!C110</f>
        <v>2161185</v>
      </c>
      <c r="D12" s="1440">
        <f>'2_sz_ melléklet'!D110</f>
        <v>2032513</v>
      </c>
      <c r="E12" s="1438">
        <f t="shared" si="0"/>
        <v>0.9404622926773969</v>
      </c>
      <c r="F12" s="1436" t="s">
        <v>802</v>
      </c>
      <c r="G12" s="1439">
        <f>'1_a_sz_ melléklet'!B115</f>
        <v>-47945</v>
      </c>
      <c r="H12" s="1439">
        <f>'1_a_sz_ melléklet'!C115</f>
        <v>-51165</v>
      </c>
      <c r="I12" s="1439">
        <f>'1_a_sz_ melléklet'!D115</f>
        <v>-33079</v>
      </c>
      <c r="J12" s="1438">
        <f>I12/H12</f>
        <v>0.6465161731652497</v>
      </c>
    </row>
    <row r="13" spans="1:10" ht="21.75">
      <c r="A13" s="1436" t="s">
        <v>803</v>
      </c>
      <c r="B13" s="1437">
        <v>-27593</v>
      </c>
      <c r="C13" s="1437">
        <v>-27593</v>
      </c>
      <c r="D13" s="1437">
        <v>-27593</v>
      </c>
      <c r="E13" s="1438">
        <f t="shared" si="0"/>
        <v>1</v>
      </c>
      <c r="F13" s="1436" t="s">
        <v>804</v>
      </c>
      <c r="G13" s="1439">
        <v>0</v>
      </c>
      <c r="H13" s="1439">
        <v>-12170</v>
      </c>
      <c r="I13" s="1439">
        <v>-11856</v>
      </c>
      <c r="J13" s="1438">
        <v>0</v>
      </c>
    </row>
    <row r="14" spans="1:10" ht="12.75">
      <c r="A14" s="1441" t="s">
        <v>805</v>
      </c>
      <c r="B14" s="1440">
        <f>-('2_sz_ melléklet'!B116+'2_sz_ melléklet'!B122)</f>
        <v>-169515</v>
      </c>
      <c r="C14" s="1440">
        <v>-285341</v>
      </c>
      <c r="D14" s="1440">
        <v>-119412</v>
      </c>
      <c r="E14" s="1438">
        <f t="shared" si="0"/>
        <v>0.418488755559138</v>
      </c>
      <c r="F14" s="1436" t="s">
        <v>806</v>
      </c>
      <c r="G14" s="1439">
        <f>'1_a_sz_ melléklet'!B117</f>
        <v>264657</v>
      </c>
      <c r="H14" s="1439">
        <f>'1_a_sz_ melléklet'!C117</f>
        <v>266007</v>
      </c>
      <c r="I14" s="1439">
        <f>'1_a_sz_ melléklet'!D117</f>
        <v>252336</v>
      </c>
      <c r="J14" s="1438">
        <f aca="true" t="shared" si="1" ref="J14:J20">I14/H14</f>
        <v>0.9486066156153785</v>
      </c>
    </row>
    <row r="15" spans="1:10" ht="15.75" customHeight="1">
      <c r="A15" s="1441" t="s">
        <v>807</v>
      </c>
      <c r="B15" s="1440">
        <f>'2_sz_ melléklet'!B133</f>
        <v>600</v>
      </c>
      <c r="C15" s="1440">
        <f>'2_sz_ melléklet'!C133</f>
        <v>600</v>
      </c>
      <c r="D15" s="1440">
        <f>'2_sz_ melléklet'!D133</f>
        <v>270</v>
      </c>
      <c r="E15" s="1438">
        <f t="shared" si="0"/>
        <v>0.45</v>
      </c>
      <c r="F15" s="1441" t="s">
        <v>808</v>
      </c>
      <c r="G15" s="1439">
        <v>250810</v>
      </c>
      <c r="H15" s="1439">
        <v>266007</v>
      </c>
      <c r="I15" s="1439">
        <f>1_d_sz_melléklet!H808</f>
        <v>252336</v>
      </c>
      <c r="J15" s="1438">
        <f t="shared" si="1"/>
        <v>0.9486066156153785</v>
      </c>
    </row>
    <row r="16" spans="1:10" ht="17.25" customHeight="1">
      <c r="A16" s="1441" t="s">
        <v>809</v>
      </c>
      <c r="B16" s="1440">
        <f>'2_sz_ melléklet'!B138</f>
        <v>0</v>
      </c>
      <c r="C16" s="1440">
        <f>'2_sz_ melléklet'!C138</f>
        <v>179304</v>
      </c>
      <c r="D16" s="1440">
        <f>'2_sz_ melléklet'!D138</f>
        <v>209323</v>
      </c>
      <c r="E16" s="1438">
        <f t="shared" si="0"/>
        <v>1.1674195779235266</v>
      </c>
      <c r="F16" s="1441" t="s">
        <v>810</v>
      </c>
      <c r="G16" s="1439">
        <f>'1_a_sz_ melléklet'!B116</f>
        <v>693</v>
      </c>
      <c r="H16" s="1439">
        <f>'1_a_sz_ melléklet'!C116</f>
        <v>2368</v>
      </c>
      <c r="I16" s="1439">
        <f>'1_a_sz_ melléklet'!D116</f>
        <v>1967</v>
      </c>
      <c r="J16" s="1438">
        <f t="shared" si="1"/>
        <v>0.8306587837837838</v>
      </c>
    </row>
    <row r="17" spans="1:10" ht="12.75">
      <c r="A17" s="1441" t="s">
        <v>811</v>
      </c>
      <c r="B17" s="1440">
        <v>0</v>
      </c>
      <c r="C17" s="1440">
        <v>0</v>
      </c>
      <c r="D17" s="1440">
        <v>0</v>
      </c>
      <c r="E17" s="1438">
        <v>0</v>
      </c>
      <c r="F17" s="1441" t="s">
        <v>812</v>
      </c>
      <c r="G17" s="1439">
        <f>'1_a_sz_ melléklet'!B129</f>
        <v>7141</v>
      </c>
      <c r="H17" s="1439">
        <f>'1_a_sz_ melléklet'!C129</f>
        <v>105905</v>
      </c>
      <c r="I17" s="1439">
        <f>'1_a_sz_ melléklet'!D129</f>
        <v>105701</v>
      </c>
      <c r="J17" s="1438">
        <f t="shared" si="1"/>
        <v>0.9980737453378028</v>
      </c>
    </row>
    <row r="18" spans="1:10" ht="12.75">
      <c r="A18" s="1441" t="s">
        <v>813</v>
      </c>
      <c r="B18" s="1440"/>
      <c r="C18" s="1440">
        <v>-17500</v>
      </c>
      <c r="D18" s="1440">
        <v>-24888</v>
      </c>
      <c r="E18" s="1438">
        <f>D18/C18</f>
        <v>1.4221714285714286</v>
      </c>
      <c r="F18" s="1441" t="s">
        <v>814</v>
      </c>
      <c r="G18" s="1439">
        <f>'1_a_sz_ melléklet'!B139</f>
        <v>1000</v>
      </c>
      <c r="H18" s="1439">
        <f>'1_a_sz_ melléklet'!C139</f>
        <v>200</v>
      </c>
      <c r="I18" s="1439">
        <f>'1_a_sz_ melléklet'!D139</f>
        <v>125</v>
      </c>
      <c r="J18" s="1438">
        <f t="shared" si="1"/>
        <v>0.625</v>
      </c>
    </row>
    <row r="19" spans="1:10" ht="12.75">
      <c r="A19" s="1441"/>
      <c r="B19" s="1440"/>
      <c r="C19" s="1442"/>
      <c r="D19" s="1442"/>
      <c r="E19" s="1438"/>
      <c r="F19" s="1443" t="s">
        <v>815</v>
      </c>
      <c r="G19" s="1439">
        <f>'1_a_sz_ melléklet'!B134</f>
        <v>114980</v>
      </c>
      <c r="H19" s="1439">
        <f>'1_a_sz_ melléklet'!C134</f>
        <v>138115</v>
      </c>
      <c r="I19" s="1439">
        <f>'1_a_sz_ melléklet'!D134</f>
        <v>137665</v>
      </c>
      <c r="J19" s="1438">
        <f t="shared" si="1"/>
        <v>0.9967418455634797</v>
      </c>
    </row>
    <row r="20" spans="1:10" ht="12.75">
      <c r="A20" s="1441"/>
      <c r="B20" s="1440"/>
      <c r="C20" s="1440"/>
      <c r="D20" s="1440"/>
      <c r="E20" s="1438"/>
      <c r="F20" s="1441" t="s">
        <v>816</v>
      </c>
      <c r="G20" s="1439">
        <f>G21+G22</f>
        <v>48000</v>
      </c>
      <c r="H20" s="1439">
        <f>H21+H22</f>
        <v>26757</v>
      </c>
      <c r="I20" s="1439">
        <f>I21+I22</f>
        <v>0</v>
      </c>
      <c r="J20" s="1438">
        <f t="shared" si="1"/>
        <v>0</v>
      </c>
    </row>
    <row r="21" spans="1:10" ht="12.75">
      <c r="A21" s="1441"/>
      <c r="B21" s="1440"/>
      <c r="C21" s="1440"/>
      <c r="D21" s="1440"/>
      <c r="E21" s="1438"/>
      <c r="F21" s="1441" t="s">
        <v>817</v>
      </c>
      <c r="G21" s="1439">
        <f>'1_a_sz_ melléklet'!B144</f>
        <v>33000</v>
      </c>
      <c r="H21" s="1439">
        <f>'1_a_sz_ melléklet'!C144</f>
        <v>26757</v>
      </c>
      <c r="I21" s="1439">
        <f>'1_a_sz_ melléklet'!D144</f>
        <v>0</v>
      </c>
      <c r="J21" s="1438">
        <v>0</v>
      </c>
    </row>
    <row r="22" spans="1:10" ht="12.75">
      <c r="A22" s="1444"/>
      <c r="B22" s="1445"/>
      <c r="C22" s="1445"/>
      <c r="D22" s="1445"/>
      <c r="E22" s="1446"/>
      <c r="F22" s="1444" t="s">
        <v>818</v>
      </c>
      <c r="G22" s="1447">
        <f>'5_sz_ melléklet'!B14</f>
        <v>15000</v>
      </c>
      <c r="H22" s="1447">
        <f>'5_sz_ melléklet'!C14</f>
        <v>0</v>
      </c>
      <c r="I22" s="1447">
        <f>'5_sz_ melléklet'!D14</f>
        <v>0</v>
      </c>
      <c r="J22" s="1446">
        <v>0</v>
      </c>
    </row>
    <row r="23" spans="1:10" ht="12.75">
      <c r="A23" s="1448" t="s">
        <v>819</v>
      </c>
      <c r="B23" s="1449">
        <f>SUM(B8:B21)</f>
        <v>3564099.145</v>
      </c>
      <c r="C23" s="1449">
        <f>SUM(C8:C21)</f>
        <v>3983082</v>
      </c>
      <c r="D23" s="1449">
        <f>SUM(D8:D21)</f>
        <v>4186149</v>
      </c>
      <c r="E23" s="1450">
        <f t="shared" si="0"/>
        <v>1.0509823799761089</v>
      </c>
      <c r="F23" s="1448" t="s">
        <v>820</v>
      </c>
      <c r="G23" s="1451">
        <f>G8+G9+G10+G13+G14+G16+G19+G12+G17+G18+G20</f>
        <v>3793906</v>
      </c>
      <c r="H23" s="1451">
        <f>H8+H9+H10+H13+H14+H16+H19+H12+H17+H18+H20</f>
        <v>4188211</v>
      </c>
      <c r="I23" s="1451">
        <f>I8+I9+I10+I13+I14+I16+I19+I12+I17+I18+I20</f>
        <v>3899311</v>
      </c>
      <c r="J23" s="1450">
        <f>I23/H23</f>
        <v>0.9310206672968482</v>
      </c>
    </row>
    <row r="24" spans="1:10" ht="6.75" customHeight="1">
      <c r="A24" s="1452"/>
      <c r="B24" s="1453"/>
      <c r="C24" s="1453"/>
      <c r="D24" s="1453"/>
      <c r="E24" s="1454"/>
      <c r="F24" s="1455"/>
      <c r="G24" s="1451"/>
      <c r="H24" s="1453"/>
      <c r="I24" s="1453"/>
      <c r="J24" s="1454"/>
    </row>
    <row r="25" spans="1:10" ht="7.5" customHeight="1">
      <c r="A25" s="1456"/>
      <c r="B25" s="1457"/>
      <c r="C25" s="1457"/>
      <c r="D25" s="1457"/>
      <c r="E25" s="1438"/>
      <c r="F25" s="1456"/>
      <c r="G25" s="1458"/>
      <c r="H25" s="1457"/>
      <c r="I25" s="1457"/>
      <c r="J25" s="1438"/>
    </row>
    <row r="26" spans="1:10" ht="12.75">
      <c r="A26" s="1441" t="s">
        <v>821</v>
      </c>
      <c r="B26" s="1440">
        <f>G23+G26-B23</f>
        <v>390540.855</v>
      </c>
      <c r="C26" s="1440">
        <f>H23+H26-C23</f>
        <v>365863</v>
      </c>
      <c r="D26" s="1440">
        <f>D27+D28</f>
        <v>1340468</v>
      </c>
      <c r="E26" s="1438">
        <f t="shared" si="0"/>
        <v>3.6638523163041903</v>
      </c>
      <c r="F26" s="1441" t="s">
        <v>822</v>
      </c>
      <c r="G26" s="1437">
        <f>'1_a_sz_ melléklet'!B151</f>
        <v>160734</v>
      </c>
      <c r="H26" s="1437">
        <f>'1_a_sz_ melléklet'!C151</f>
        <v>160734</v>
      </c>
      <c r="I26" s="1437">
        <f>'1_a_sz_ melléklet'!D151</f>
        <v>1373942</v>
      </c>
      <c r="J26" s="1438">
        <f>I26/H26</f>
        <v>8.54792389911282</v>
      </c>
    </row>
    <row r="27" spans="1:10" ht="12.75">
      <c r="A27" s="1441" t="s">
        <v>823</v>
      </c>
      <c r="B27" s="1440">
        <v>120000</v>
      </c>
      <c r="C27" s="1440">
        <v>150000</v>
      </c>
      <c r="D27" s="1440">
        <v>50000</v>
      </c>
      <c r="E27" s="1438">
        <f t="shared" si="0"/>
        <v>0.3333333333333333</v>
      </c>
      <c r="F27" s="1441"/>
      <c r="G27" s="1440"/>
      <c r="H27" s="1440"/>
      <c r="I27" s="1440"/>
      <c r="J27" s="1438"/>
    </row>
    <row r="28" spans="1:10" ht="12.75">
      <c r="A28" s="1444" t="s">
        <v>824</v>
      </c>
      <c r="B28" s="1445">
        <f>B26-B27</f>
        <v>270540.855</v>
      </c>
      <c r="C28" s="1445">
        <f>C26-C27</f>
        <v>215863</v>
      </c>
      <c r="D28" s="1445">
        <v>1290468</v>
      </c>
      <c r="E28" s="1446">
        <f t="shared" si="0"/>
        <v>5.978180605291319</v>
      </c>
      <c r="F28" s="1444"/>
      <c r="G28" s="1445"/>
      <c r="H28" s="1445"/>
      <c r="I28" s="1445"/>
      <c r="J28" s="1446"/>
    </row>
    <row r="29" spans="1:10" ht="21.75">
      <c r="A29" s="1448" t="s">
        <v>825</v>
      </c>
      <c r="B29" s="1449">
        <f>B23+B26</f>
        <v>3954640</v>
      </c>
      <c r="C29" s="1449">
        <f>C23+C26</f>
        <v>4348945</v>
      </c>
      <c r="D29" s="1449">
        <f>D23+D26</f>
        <v>5526617</v>
      </c>
      <c r="E29" s="1450">
        <f t="shared" si="0"/>
        <v>1.2707948709399637</v>
      </c>
      <c r="F29" s="1448" t="s">
        <v>826</v>
      </c>
      <c r="G29" s="1449">
        <f>G23+G25+G26</f>
        <v>3954640</v>
      </c>
      <c r="H29" s="1449">
        <f>H23+H25+H26</f>
        <v>4348945</v>
      </c>
      <c r="I29" s="1449">
        <f>I23+I25+I26</f>
        <v>5273253</v>
      </c>
      <c r="J29" s="1450">
        <f>I29/H29</f>
        <v>1.212536143823387</v>
      </c>
    </row>
    <row r="30" spans="1:10" ht="12.75">
      <c r="A30" s="1459"/>
      <c r="B30" s="1460"/>
      <c r="C30" s="1460"/>
      <c r="D30" s="1460"/>
      <c r="E30" s="1460"/>
      <c r="F30" s="1459"/>
      <c r="G30" s="1460"/>
      <c r="H30" s="1460"/>
      <c r="I30" s="1460"/>
      <c r="J30" s="1460"/>
    </row>
    <row r="31" spans="1:10" ht="12.75">
      <c r="A31" s="1459"/>
      <c r="B31" s="1460"/>
      <c r="C31" s="1460"/>
      <c r="D31" s="1460"/>
      <c r="E31" s="1460"/>
      <c r="F31" s="1459"/>
      <c r="G31" s="1460"/>
      <c r="H31" s="1460"/>
      <c r="I31" s="1460"/>
      <c r="J31" s="1460"/>
    </row>
    <row r="32" spans="1:10" ht="12.75">
      <c r="A32" s="1459"/>
      <c r="B32" s="1460"/>
      <c r="C32" s="1460"/>
      <c r="D32" s="1460"/>
      <c r="E32" s="1460"/>
      <c r="F32" s="1459"/>
      <c r="G32" s="1460"/>
      <c r="H32" s="1460"/>
      <c r="I32" s="1460"/>
      <c r="J32" s="1460"/>
    </row>
    <row r="33" spans="1:10" ht="12.75">
      <c r="A33" s="1459"/>
      <c r="B33" s="1460"/>
      <c r="C33" s="1460"/>
      <c r="D33" s="1460"/>
      <c r="E33" s="1460"/>
      <c r="F33" s="1459"/>
      <c r="G33" s="1460"/>
      <c r="H33" s="1460"/>
      <c r="I33" s="1460"/>
      <c r="J33" s="1460"/>
    </row>
    <row r="34" spans="1:10" ht="12.75">
      <c r="A34" s="1461">
        <v>2</v>
      </c>
      <c r="B34" s="1461"/>
      <c r="C34" s="1461"/>
      <c r="D34" s="1461"/>
      <c r="E34" s="1461"/>
      <c r="F34" s="1461"/>
      <c r="G34" s="1461"/>
      <c r="H34" s="1461"/>
      <c r="I34" s="1461"/>
      <c r="J34" s="1461"/>
    </row>
    <row r="35" spans="1:9" ht="15" customHeight="1">
      <c r="A35" s="1426"/>
      <c r="B35" s="1426"/>
      <c r="C35" s="1426"/>
      <c r="D35" s="1426"/>
      <c r="E35" s="1426"/>
      <c r="F35" s="1426"/>
      <c r="G35" s="1427"/>
      <c r="I35" s="1427" t="s">
        <v>790</v>
      </c>
    </row>
    <row r="36" spans="1:10" ht="15">
      <c r="A36" s="1429" t="s">
        <v>827</v>
      </c>
      <c r="B36" s="1429"/>
      <c r="C36" s="1429"/>
      <c r="D36" s="1429"/>
      <c r="E36" s="1429"/>
      <c r="F36" s="1429"/>
      <c r="G36" s="1429"/>
      <c r="H36" s="1429"/>
      <c r="I36" s="1429"/>
      <c r="J36" s="1429"/>
    </row>
    <row r="37" spans="1:7" ht="9.75" customHeight="1">
      <c r="A37" s="1426"/>
      <c r="B37" s="1426"/>
      <c r="C37" s="1426"/>
      <c r="D37" s="1426"/>
      <c r="E37" s="1426"/>
      <c r="F37" s="1426"/>
      <c r="G37" s="1426"/>
    </row>
    <row r="38" spans="1:9" ht="12.75">
      <c r="A38" s="1426"/>
      <c r="B38" s="1426"/>
      <c r="C38" s="1426"/>
      <c r="D38" s="1426"/>
      <c r="E38" s="1426"/>
      <c r="F38" s="1428"/>
      <c r="G38" s="1428"/>
      <c r="I38" s="1428" t="s">
        <v>40</v>
      </c>
    </row>
    <row r="39" spans="1:10" ht="12.75">
      <c r="A39" s="1430" t="s">
        <v>574</v>
      </c>
      <c r="B39" s="1430"/>
      <c r="C39" s="1430"/>
      <c r="D39" s="1430"/>
      <c r="E39" s="1430"/>
      <c r="F39" s="1431" t="s">
        <v>792</v>
      </c>
      <c r="G39" s="1431"/>
      <c r="H39" s="1431"/>
      <c r="I39" s="1431"/>
      <c r="J39" s="1431"/>
    </row>
    <row r="40" spans="1:10" ht="34.5" customHeight="1">
      <c r="A40" s="1432" t="s">
        <v>767</v>
      </c>
      <c r="B40" s="1462" t="s">
        <v>43</v>
      </c>
      <c r="C40" s="1462" t="s">
        <v>44</v>
      </c>
      <c r="D40" s="1462" t="s">
        <v>8</v>
      </c>
      <c r="E40" s="1435" t="s">
        <v>127</v>
      </c>
      <c r="F40" s="1432" t="s">
        <v>767</v>
      </c>
      <c r="G40" s="1435" t="s">
        <v>43</v>
      </c>
      <c r="H40" s="1462" t="s">
        <v>44</v>
      </c>
      <c r="I40" s="1462" t="s">
        <v>8</v>
      </c>
      <c r="J40" s="1435" t="s">
        <v>127</v>
      </c>
    </row>
    <row r="41" spans="1:10" ht="12.75">
      <c r="A41" s="1436" t="s">
        <v>828</v>
      </c>
      <c r="B41" s="1437">
        <f>'2_sz_ melléklet'!B125</f>
        <v>343708</v>
      </c>
      <c r="C41" s="1437">
        <f>'2_sz_ melléklet'!C125</f>
        <v>364621</v>
      </c>
      <c r="D41" s="1437">
        <f>'2_sz_ melléklet'!D125</f>
        <v>275826</v>
      </c>
      <c r="E41" s="1463">
        <f>D41/C41</f>
        <v>0.7564731598015474</v>
      </c>
      <c r="F41" s="1464" t="s">
        <v>829</v>
      </c>
      <c r="G41" s="1439">
        <f>'1_a_sz_ melléklet'!B122</f>
        <v>239323</v>
      </c>
      <c r="H41" s="1439">
        <f>'1_a_sz_ melléklet'!C122</f>
        <v>343592</v>
      </c>
      <c r="I41" s="1439">
        <f>'1_a_sz_ melléklet'!D122</f>
        <v>178701</v>
      </c>
      <c r="J41" s="1463">
        <f>I41/H41</f>
        <v>0.5200965098139654</v>
      </c>
    </row>
    <row r="42" spans="1:10" ht="12.75">
      <c r="A42" s="1436" t="s">
        <v>830</v>
      </c>
      <c r="B42" s="1437">
        <f>'2_sz_ melléklet'!B116</f>
        <v>63277</v>
      </c>
      <c r="C42" s="1437">
        <f>'2_sz_ melléklet'!C116</f>
        <v>114708</v>
      </c>
      <c r="D42" s="1437">
        <f>'2_sz_ melléklet'!D116</f>
        <v>32666</v>
      </c>
      <c r="E42" s="1463">
        <f aca="true" t="shared" si="2" ref="E42:E53">D42/C42</f>
        <v>0.28477525543118176</v>
      </c>
      <c r="F42" s="1464" t="s">
        <v>831</v>
      </c>
      <c r="G42" s="1465">
        <f>'1_a_sz_ melléklet'!B123</f>
        <v>78716</v>
      </c>
      <c r="H42" s="1465">
        <f>'1_a_sz_ melléklet'!C123</f>
        <v>141320</v>
      </c>
      <c r="I42" s="1465">
        <f>'1_a_sz_ melléklet'!D123</f>
        <v>61884</v>
      </c>
      <c r="J42" s="1463">
        <f>I42/H42</f>
        <v>0.4378998018681008</v>
      </c>
    </row>
    <row r="43" spans="1:10" ht="16.5" customHeight="1">
      <c r="A43" s="1466" t="s">
        <v>832</v>
      </c>
      <c r="B43" s="1440">
        <f>'2_sz_ melléklet'!B122</f>
        <v>106238</v>
      </c>
      <c r="C43" s="1440">
        <f>'2_sz_ melléklet'!C122</f>
        <v>153641</v>
      </c>
      <c r="D43" s="1440">
        <f>'2_sz_ melléklet'!D122</f>
        <v>69754</v>
      </c>
      <c r="E43" s="1463">
        <f t="shared" si="2"/>
        <v>0.45400641755781335</v>
      </c>
      <c r="F43" s="1467" t="s">
        <v>833</v>
      </c>
      <c r="G43" s="1465">
        <f>'1_a_sz_ melléklet'!B124</f>
        <v>0</v>
      </c>
      <c r="H43" s="1465">
        <f>'1_a_sz_ melléklet'!C124</f>
        <v>1400</v>
      </c>
      <c r="I43" s="1465">
        <f>'1_a_sz_ melléklet'!D124</f>
        <v>1250</v>
      </c>
      <c r="J43" s="1463">
        <v>0</v>
      </c>
    </row>
    <row r="44" spans="1:10" ht="21.75">
      <c r="A44" s="1441" t="s">
        <v>834</v>
      </c>
      <c r="B44" s="1440">
        <v>0</v>
      </c>
      <c r="C44" s="1440">
        <v>0</v>
      </c>
      <c r="D44" s="1440">
        <v>0</v>
      </c>
      <c r="E44" s="1463">
        <v>0</v>
      </c>
      <c r="F44" s="1467" t="s">
        <v>835</v>
      </c>
      <c r="G44" s="1465">
        <f>'1_a_sz_ melléklet'!B135</f>
        <v>72264</v>
      </c>
      <c r="H44" s="1465">
        <f>'1_a_sz_ melléklet'!C135</f>
        <v>86840</v>
      </c>
      <c r="I44" s="1465">
        <f>'1_a_sz_ melléklet'!D135</f>
        <v>84782</v>
      </c>
      <c r="J44" s="1463">
        <f>I44/H44</f>
        <v>0.9763012436665132</v>
      </c>
    </row>
    <row r="45" spans="1:10" ht="15" customHeight="1">
      <c r="A45" s="1441" t="s">
        <v>836</v>
      </c>
      <c r="B45" s="1440">
        <f>'2_sz_ melléklet'!B139</f>
        <v>0</v>
      </c>
      <c r="C45" s="1440">
        <f>'2_sz_ melléklet'!C139</f>
        <v>11536</v>
      </c>
      <c r="D45" s="1440">
        <f>'2_sz_ melléklet'!D139</f>
        <v>11536</v>
      </c>
      <c r="E45" s="1463">
        <f t="shared" si="2"/>
        <v>1</v>
      </c>
      <c r="F45" s="1467" t="s">
        <v>814</v>
      </c>
      <c r="G45" s="1465">
        <f>'1_a_sz_ melléklet'!B140</f>
        <v>52278</v>
      </c>
      <c r="H45" s="1465">
        <f>'1_a_sz_ melléklet'!C140</f>
        <v>53078</v>
      </c>
      <c r="I45" s="1465">
        <f>'1_a_sz_ melléklet'!D140</f>
        <v>52902</v>
      </c>
      <c r="J45" s="1463">
        <f>I45/H45</f>
        <v>0.9966841252496326</v>
      </c>
    </row>
    <row r="46" spans="1:10" ht="12.75">
      <c r="A46" s="1441" t="s">
        <v>837</v>
      </c>
      <c r="B46" s="1440">
        <f>'2_sz_ melléklet'!B134</f>
        <v>4650</v>
      </c>
      <c r="C46" s="1440">
        <f>'2_sz_ melléklet'!C134</f>
        <v>4650</v>
      </c>
      <c r="D46" s="1440">
        <f>'2_sz_ melléklet'!D134</f>
        <v>4459</v>
      </c>
      <c r="E46" s="1463">
        <f t="shared" si="2"/>
        <v>0.9589247311827958</v>
      </c>
      <c r="F46" s="1467" t="s">
        <v>838</v>
      </c>
      <c r="G46" s="1465">
        <f>-G12</f>
        <v>47945</v>
      </c>
      <c r="H46" s="1465">
        <f>-H12</f>
        <v>51165</v>
      </c>
      <c r="I46" s="1465">
        <f>-I12</f>
        <v>33079</v>
      </c>
      <c r="J46" s="1463">
        <f>I46/H46</f>
        <v>0.6465161731652497</v>
      </c>
    </row>
    <row r="47" spans="1:10" ht="12.75">
      <c r="A47" s="1441" t="s">
        <v>839</v>
      </c>
      <c r="B47" s="1440">
        <f>B48</f>
        <v>27593</v>
      </c>
      <c r="C47" s="1440">
        <f>C48</f>
        <v>27593</v>
      </c>
      <c r="D47" s="1440">
        <f>D48</f>
        <v>27593</v>
      </c>
      <c r="E47" s="1463">
        <f t="shared" si="2"/>
        <v>1</v>
      </c>
      <c r="F47" s="1467" t="s">
        <v>816</v>
      </c>
      <c r="G47" s="1465">
        <f>G48+G49</f>
        <v>30000</v>
      </c>
      <c r="H47" s="1465">
        <f>H48+H49</f>
        <v>4323</v>
      </c>
      <c r="I47" s="1465">
        <f>I48+I49</f>
        <v>0</v>
      </c>
      <c r="J47" s="1463">
        <f>I47/H47</f>
        <v>0</v>
      </c>
    </row>
    <row r="48" spans="1:10" ht="21.75">
      <c r="A48" s="1441" t="s">
        <v>840</v>
      </c>
      <c r="B48" s="1440">
        <f>-B13</f>
        <v>27593</v>
      </c>
      <c r="C48" s="1440">
        <f>-C13</f>
        <v>27593</v>
      </c>
      <c r="D48" s="1440">
        <f>-D13</f>
        <v>27593</v>
      </c>
      <c r="E48" s="1463">
        <f t="shared" si="2"/>
        <v>1</v>
      </c>
      <c r="F48" s="1467" t="s">
        <v>841</v>
      </c>
      <c r="G48" s="1465">
        <v>0</v>
      </c>
      <c r="H48" s="1465">
        <v>0</v>
      </c>
      <c r="I48" s="1465">
        <v>0</v>
      </c>
      <c r="J48" s="1463">
        <v>0</v>
      </c>
    </row>
    <row r="49" spans="1:10" ht="20.25" customHeight="1">
      <c r="A49" s="1441" t="s">
        <v>842</v>
      </c>
      <c r="B49" s="1440">
        <f aca="true" t="shared" si="3" ref="B49:D50">-B10</f>
        <v>0</v>
      </c>
      <c r="C49" s="1440">
        <f t="shared" si="3"/>
        <v>0</v>
      </c>
      <c r="D49" s="1440">
        <f t="shared" si="3"/>
        <v>217</v>
      </c>
      <c r="E49" s="1463">
        <v>0</v>
      </c>
      <c r="F49" s="1467" t="s">
        <v>843</v>
      </c>
      <c r="G49" s="1465">
        <f>'5_sz_ melléklet'!B19</f>
        <v>30000</v>
      </c>
      <c r="H49" s="1465">
        <f>'5_sz_ melléklet'!C19</f>
        <v>4323</v>
      </c>
      <c r="I49" s="1465">
        <f>'5_sz_ melléklet'!D19</f>
        <v>0</v>
      </c>
      <c r="J49" s="1463">
        <f>I49/H49</f>
        <v>0</v>
      </c>
    </row>
    <row r="50" spans="1:10" ht="21" customHeight="1">
      <c r="A50" s="1441" t="s">
        <v>844</v>
      </c>
      <c r="B50" s="61">
        <f t="shared" si="3"/>
        <v>3400</v>
      </c>
      <c r="C50" s="61">
        <f t="shared" si="3"/>
        <v>3400</v>
      </c>
      <c r="D50" s="61">
        <f t="shared" si="3"/>
        <v>4789</v>
      </c>
      <c r="E50" s="1463">
        <f t="shared" si="2"/>
        <v>1.4085294117647058</v>
      </c>
      <c r="F50" s="1467" t="s">
        <v>845</v>
      </c>
      <c r="G50" s="1465">
        <f>-G13</f>
        <v>0</v>
      </c>
      <c r="H50" s="1465">
        <f>-H13</f>
        <v>12170</v>
      </c>
      <c r="I50" s="1465">
        <f>-I13</f>
        <v>11856</v>
      </c>
      <c r="J50" s="1463">
        <v>0</v>
      </c>
    </row>
    <row r="51" spans="1:10" ht="12.75">
      <c r="A51" s="1444" t="s">
        <v>811</v>
      </c>
      <c r="B51" s="1440">
        <v>0</v>
      </c>
      <c r="C51" s="1440">
        <v>0</v>
      </c>
      <c r="D51" s="1440">
        <v>0</v>
      </c>
      <c r="E51" s="1463">
        <v>0</v>
      </c>
      <c r="F51" s="1467" t="s">
        <v>846</v>
      </c>
      <c r="G51" s="1465">
        <f>'1_a_sz_ melléklet'!B130</f>
        <v>0</v>
      </c>
      <c r="H51" s="1465">
        <f>'1_a_sz_ melléklet'!C130</f>
        <v>200</v>
      </c>
      <c r="I51" s="1465">
        <f>'1_a_sz_ melléklet'!D130</f>
        <v>200</v>
      </c>
      <c r="J51" s="1463">
        <f>I51/H51</f>
        <v>1</v>
      </c>
    </row>
    <row r="52" spans="1:10" ht="12.75">
      <c r="A52" s="1444" t="s">
        <v>847</v>
      </c>
      <c r="B52" s="1440"/>
      <c r="C52" s="1440">
        <v>16992</v>
      </c>
      <c r="D52" s="1440">
        <v>16992</v>
      </c>
      <c r="E52" s="1463">
        <f t="shared" si="2"/>
        <v>1</v>
      </c>
      <c r="F52" s="1467"/>
      <c r="G52" s="1465"/>
      <c r="H52" s="1465"/>
      <c r="I52" s="1465"/>
      <c r="J52" s="1468"/>
    </row>
    <row r="53" spans="1:10" ht="15.75" customHeight="1">
      <c r="A53" s="1444" t="s">
        <v>848</v>
      </c>
      <c r="B53" s="1440">
        <f>-B9</f>
        <v>0</v>
      </c>
      <c r="C53" s="1440">
        <f>-C18</f>
        <v>17500</v>
      </c>
      <c r="D53" s="1440">
        <f>-D18</f>
        <v>24888</v>
      </c>
      <c r="E53" s="1463">
        <f t="shared" si="2"/>
        <v>1.4221714285714286</v>
      </c>
      <c r="F53" s="1467"/>
      <c r="G53" s="1465"/>
      <c r="H53" s="1465"/>
      <c r="I53" s="1465"/>
      <c r="J53" s="1469"/>
    </row>
    <row r="54" spans="1:10" ht="12.75">
      <c r="A54" s="1470" t="s">
        <v>849</v>
      </c>
      <c r="B54" s="1449">
        <f>B41+B42+B43+B44+B45+B46+B47+B49+B50+B51+B53</f>
        <v>548866</v>
      </c>
      <c r="C54" s="1449">
        <f>C41+C42+C43+C44+C45+C46+C47+C49+C50+C51+C53+C52</f>
        <v>714641</v>
      </c>
      <c r="D54" s="1449">
        <f>D41+D42+D43+D44+D45+D46+D47+D49+D50+D51+D53+D52</f>
        <v>468720</v>
      </c>
      <c r="E54" s="1450">
        <f>D54/C54</f>
        <v>0.6558817644103823</v>
      </c>
      <c r="F54" s="1448" t="s">
        <v>850</v>
      </c>
      <c r="G54" s="1451">
        <f>SUM(G41:G47)+G50+G51</f>
        <v>520526</v>
      </c>
      <c r="H54" s="1451">
        <f>SUM(H41:H47)+H50+H51</f>
        <v>694088</v>
      </c>
      <c r="I54" s="1451">
        <f>SUM(I41:I47)+I50+I51</f>
        <v>424654</v>
      </c>
      <c r="J54" s="1450">
        <f>I54/H54</f>
        <v>0.6118157928101335</v>
      </c>
    </row>
    <row r="55" spans="1:10" ht="6.75" customHeight="1">
      <c r="A55" s="1470"/>
      <c r="B55" s="1449"/>
      <c r="C55" s="1449"/>
      <c r="D55" s="1449"/>
      <c r="E55" s="1463"/>
      <c r="F55" s="1448"/>
      <c r="G55" s="1451"/>
      <c r="H55" s="1449"/>
      <c r="I55" s="1449"/>
      <c r="J55" s="1463"/>
    </row>
    <row r="56" spans="1:10" ht="12.75">
      <c r="A56" s="1471" t="s">
        <v>851</v>
      </c>
      <c r="B56" s="1472">
        <f>G57-B54</f>
        <v>24981</v>
      </c>
      <c r="C56" s="1472">
        <f>H57-C54</f>
        <v>32765</v>
      </c>
      <c r="D56" s="1472">
        <v>28802</v>
      </c>
      <c r="E56" s="1469">
        <f aca="true" t="shared" si="4" ref="E56:E61">D56/C56</f>
        <v>0.8790477643827255</v>
      </c>
      <c r="F56" s="1473" t="s">
        <v>822</v>
      </c>
      <c r="G56" s="1474">
        <f>'1_a_sz_ melléklet'!B152</f>
        <v>53321</v>
      </c>
      <c r="H56" s="1474">
        <f>'1_a_sz_ melléklet'!C152</f>
        <v>53318</v>
      </c>
      <c r="I56" s="1474">
        <f>'1_a_sz_ melléklet'!D152</f>
        <v>53318</v>
      </c>
      <c r="J56" s="1469">
        <f aca="true" t="shared" si="5" ref="J56:J61">I56/H56</f>
        <v>1</v>
      </c>
    </row>
    <row r="57" spans="1:10" ht="12.75">
      <c r="A57" s="1470" t="s">
        <v>852</v>
      </c>
      <c r="B57" s="1449">
        <f>SUM(B54:B56)</f>
        <v>573847</v>
      </c>
      <c r="C57" s="1449">
        <f>SUM(C54:C56)</f>
        <v>747406</v>
      </c>
      <c r="D57" s="1449">
        <f>SUM(D54:D56)</f>
        <v>497522</v>
      </c>
      <c r="E57" s="1450">
        <v>0</v>
      </c>
      <c r="F57" s="1448" t="s">
        <v>853</v>
      </c>
      <c r="G57" s="1451">
        <f>SUM(G54:G56)</f>
        <v>573847</v>
      </c>
      <c r="H57" s="1451">
        <f>SUM(H54:H56)</f>
        <v>747406</v>
      </c>
      <c r="I57" s="1451">
        <f>SUM(I54:I56)</f>
        <v>477972</v>
      </c>
      <c r="J57" s="1450">
        <f t="shared" si="5"/>
        <v>0.639507844464722</v>
      </c>
    </row>
    <row r="58" spans="1:10" ht="9.75" customHeight="1">
      <c r="A58" s="1475"/>
      <c r="B58" s="1476"/>
      <c r="C58" s="1476"/>
      <c r="D58" s="1476"/>
      <c r="E58" s="1469"/>
      <c r="F58" s="1477"/>
      <c r="G58" s="1478"/>
      <c r="H58" s="1476"/>
      <c r="I58" s="1476"/>
      <c r="J58" s="1469"/>
    </row>
    <row r="59" spans="1:10" ht="21.75">
      <c r="A59" s="1470" t="s">
        <v>854</v>
      </c>
      <c r="B59" s="1449">
        <f>B23+B54</f>
        <v>4112965.145</v>
      </c>
      <c r="C59" s="1449">
        <f>C23+C54</f>
        <v>4697723</v>
      </c>
      <c r="D59" s="1449">
        <f>D23+D54</f>
        <v>4654869</v>
      </c>
      <c r="E59" s="1450">
        <f t="shared" si="4"/>
        <v>0.9908777082003345</v>
      </c>
      <c r="F59" s="1448" t="s">
        <v>855</v>
      </c>
      <c r="G59" s="1451">
        <f>G23+G54</f>
        <v>4314432</v>
      </c>
      <c r="H59" s="1451">
        <f>H23+H54</f>
        <v>4882299</v>
      </c>
      <c r="I59" s="1451">
        <f>I23+I54</f>
        <v>4323965</v>
      </c>
      <c r="J59" s="1450">
        <f t="shared" si="5"/>
        <v>0.8856411702765439</v>
      </c>
    </row>
    <row r="60" spans="1:10" ht="18" customHeight="1">
      <c r="A60" s="1479" t="s">
        <v>821</v>
      </c>
      <c r="B60" s="1480">
        <f>B56+B26</f>
        <v>415521.855</v>
      </c>
      <c r="C60" s="1480">
        <f>C56+C26</f>
        <v>398628</v>
      </c>
      <c r="D60" s="1480">
        <f>D56+D26</f>
        <v>1369270</v>
      </c>
      <c r="E60" s="1450">
        <f t="shared" si="4"/>
        <v>3.4349569021744584</v>
      </c>
      <c r="F60" s="1481" t="s">
        <v>856</v>
      </c>
      <c r="G60" s="1482">
        <f>G26+G56</f>
        <v>214055</v>
      </c>
      <c r="H60" s="1482">
        <f>H26+H56</f>
        <v>214052</v>
      </c>
      <c r="I60" s="1482">
        <f>I26+I56</f>
        <v>1427260</v>
      </c>
      <c r="J60" s="1450">
        <f t="shared" si="5"/>
        <v>6.6678190346271</v>
      </c>
    </row>
    <row r="61" spans="1:10" ht="20.25" customHeight="1">
      <c r="A61" s="1470" t="s">
        <v>857</v>
      </c>
      <c r="B61" s="1449">
        <f>SUM(B59:B60)</f>
        <v>4528487</v>
      </c>
      <c r="C61" s="1449">
        <f>SUM(C59:C60)</f>
        <v>5096351</v>
      </c>
      <c r="D61" s="1449">
        <f>SUM(D59:D60)</f>
        <v>6024139</v>
      </c>
      <c r="E61" s="1450">
        <f t="shared" si="4"/>
        <v>1.1820494702974735</v>
      </c>
      <c r="F61" s="1448" t="s">
        <v>858</v>
      </c>
      <c r="G61" s="1451">
        <f>SUM(G59:G60)</f>
        <v>4528487</v>
      </c>
      <c r="H61" s="1451">
        <f>SUM(H59:H60)</f>
        <v>5096351</v>
      </c>
      <c r="I61" s="1451">
        <f>SUM(I59:I60)</f>
        <v>5751225</v>
      </c>
      <c r="J61" s="1450">
        <f t="shared" si="5"/>
        <v>1.1284986061595836</v>
      </c>
    </row>
    <row r="63" spans="1:7" ht="12.75">
      <c r="A63" s="57"/>
      <c r="B63" s="57"/>
      <c r="C63" s="57"/>
      <c r="D63" s="57"/>
      <c r="E63" s="57"/>
      <c r="F63" s="57"/>
      <c r="G63" s="57"/>
    </row>
    <row r="64" spans="1:7" ht="12.75">
      <c r="A64" s="57"/>
      <c r="B64" s="57"/>
      <c r="C64" s="57"/>
      <c r="D64" s="57"/>
      <c r="E64" s="57"/>
      <c r="F64" s="57"/>
      <c r="G64" s="57"/>
    </row>
    <row r="65" spans="1:7" ht="12.75">
      <c r="A65" s="57"/>
      <c r="B65" s="57"/>
      <c r="C65" s="57"/>
      <c r="D65" s="57"/>
      <c r="E65" s="57"/>
      <c r="F65" s="57"/>
      <c r="G65" s="57"/>
    </row>
    <row r="66" spans="1:7" ht="12.75">
      <c r="A66" s="57"/>
      <c r="B66" s="57"/>
      <c r="C66" s="57"/>
      <c r="D66" s="57"/>
      <c r="E66" s="57"/>
      <c r="F66" s="57"/>
      <c r="G66" s="57"/>
    </row>
    <row r="67" spans="1:7" ht="12.75">
      <c r="A67" s="1483"/>
      <c r="B67" s="1483"/>
      <c r="C67" s="1483"/>
      <c r="D67" s="1483"/>
      <c r="E67" s="1483"/>
      <c r="F67" s="1484"/>
      <c r="G67" s="1485"/>
    </row>
    <row r="68" spans="1:10" ht="15">
      <c r="A68" s="1429"/>
      <c r="B68" s="1429"/>
      <c r="C68" s="1429"/>
      <c r="D68" s="1486"/>
      <c r="E68" s="1429"/>
      <c r="F68" s="1487"/>
      <c r="G68" s="1429"/>
      <c r="I68">
        <v>4298555</v>
      </c>
      <c r="J68" t="s">
        <v>859</v>
      </c>
    </row>
    <row r="69" spans="1:9" ht="12.75">
      <c r="A69" s="1483"/>
      <c r="B69" s="1483"/>
      <c r="C69" s="1483"/>
      <c r="D69" s="1483">
        <v>4563351</v>
      </c>
      <c r="E69" s="1488" t="s">
        <v>860</v>
      </c>
      <c r="F69" s="1483"/>
      <c r="G69" s="1483"/>
      <c r="I69">
        <v>-4308239</v>
      </c>
    </row>
    <row r="70" spans="1:9" ht="12.75">
      <c r="A70" s="1483"/>
      <c r="B70" s="1483"/>
      <c r="C70" s="1483"/>
      <c r="D70" s="1483">
        <v>-4554708</v>
      </c>
      <c r="E70" s="1483"/>
      <c r="F70" s="1485"/>
      <c r="G70" s="1485"/>
      <c r="I70" s="1191">
        <f>SUM(I68:I69)</f>
        <v>-9684</v>
      </c>
    </row>
    <row r="71" spans="1:7" ht="12.75">
      <c r="A71" s="1485"/>
      <c r="B71" s="1485"/>
      <c r="C71" s="1485"/>
      <c r="D71" s="1489">
        <f>SUM(D69:D70)</f>
        <v>8643</v>
      </c>
      <c r="E71" s="1485"/>
      <c r="F71" s="1485"/>
      <c r="G71" s="1485"/>
    </row>
    <row r="72" spans="1:7" ht="12.75">
      <c r="A72" s="1490"/>
      <c r="B72" s="1491"/>
      <c r="C72" s="1491"/>
      <c r="D72" s="1491"/>
      <c r="E72" s="1491"/>
      <c r="F72" s="1490"/>
      <c r="G72" s="1491"/>
    </row>
    <row r="73" spans="1:7" ht="12.75">
      <c r="A73" s="1488"/>
      <c r="B73" s="1492"/>
      <c r="C73" s="1492"/>
      <c r="D73" s="1492"/>
      <c r="E73" s="1492"/>
      <c r="F73" s="1483"/>
      <c r="G73" s="1492"/>
    </row>
    <row r="74" spans="1:7" ht="12.75">
      <c r="A74" s="1483"/>
      <c r="B74" s="1492"/>
      <c r="C74" s="1492"/>
      <c r="D74" s="1492"/>
      <c r="E74" s="1492"/>
      <c r="F74" s="1483"/>
      <c r="G74" s="1492"/>
    </row>
    <row r="75" spans="1:7" ht="12.75">
      <c r="A75" s="1488"/>
      <c r="B75" s="1492"/>
      <c r="C75" s="1492"/>
      <c r="D75" s="1492"/>
      <c r="E75" s="1492"/>
      <c r="F75" s="1483"/>
      <c r="G75" s="1492"/>
    </row>
    <row r="76" spans="1:7" ht="12.75">
      <c r="A76" s="1483"/>
      <c r="B76" s="1492"/>
      <c r="C76" s="1492"/>
      <c r="D76" s="1492"/>
      <c r="E76" s="1492"/>
      <c r="F76" s="1488"/>
      <c r="G76" s="1492"/>
    </row>
    <row r="77" spans="1:7" ht="12.75">
      <c r="A77" s="1488"/>
      <c r="B77" s="1492"/>
      <c r="C77" s="1492"/>
      <c r="D77" s="1492"/>
      <c r="E77" s="1492"/>
      <c r="F77" s="1488"/>
      <c r="G77" s="1492"/>
    </row>
    <row r="78" spans="1:7" ht="12.75">
      <c r="A78" s="1493"/>
      <c r="B78" s="1492"/>
      <c r="C78" s="1492"/>
      <c r="D78" s="1492"/>
      <c r="E78" s="1492"/>
      <c r="F78" s="1488"/>
      <c r="G78" s="1492"/>
    </row>
    <row r="79" spans="1:7" ht="12.75">
      <c r="A79" s="1488"/>
      <c r="B79" s="1492"/>
      <c r="C79" s="1492"/>
      <c r="D79" s="1492"/>
      <c r="E79" s="1492"/>
      <c r="F79" s="1488"/>
      <c r="G79" s="1492"/>
    </row>
    <row r="80" spans="1:7" ht="12.75">
      <c r="A80" s="1483"/>
      <c r="B80" s="1492"/>
      <c r="C80" s="1492"/>
      <c r="D80" s="1492"/>
      <c r="E80" s="1492"/>
      <c r="F80" s="1483"/>
      <c r="G80" s="1492"/>
    </row>
    <row r="81" spans="1:7" ht="12.75">
      <c r="A81" s="1483"/>
      <c r="B81" s="1492"/>
      <c r="C81" s="1492"/>
      <c r="D81" s="1492"/>
      <c r="E81" s="1492"/>
      <c r="F81" s="1483"/>
      <c r="G81" s="1492"/>
    </row>
    <row r="82" spans="1:7" ht="12.75">
      <c r="A82" s="1488"/>
      <c r="B82" s="1492"/>
      <c r="C82" s="1492"/>
      <c r="D82" s="1492"/>
      <c r="E82" s="1492"/>
      <c r="F82" s="1488"/>
      <c r="G82" s="1492"/>
    </row>
    <row r="83" spans="1:7" ht="12.75">
      <c r="A83" s="1483"/>
      <c r="B83" s="1492"/>
      <c r="C83" s="1492"/>
      <c r="D83" s="1492"/>
      <c r="E83" s="1492"/>
      <c r="F83" s="1483"/>
      <c r="G83" s="1492"/>
    </row>
    <row r="84" spans="1:7" ht="12.75">
      <c r="A84" s="1483"/>
      <c r="B84" s="1492"/>
      <c r="C84" s="1492"/>
      <c r="D84" s="1492"/>
      <c r="E84" s="1492"/>
      <c r="F84" s="1494"/>
      <c r="G84" s="1492"/>
    </row>
    <row r="85" spans="1:7" ht="12.75">
      <c r="A85" s="1483"/>
      <c r="B85" s="1492"/>
      <c r="C85" s="1492"/>
      <c r="D85" s="1492"/>
      <c r="E85" s="1492"/>
      <c r="F85" s="1483"/>
      <c r="G85" s="1492"/>
    </row>
    <row r="86" spans="1:7" ht="12.75">
      <c r="A86" s="1483"/>
      <c r="B86" s="1492"/>
      <c r="C86" s="1492"/>
      <c r="D86" s="1492"/>
      <c r="E86" s="1492"/>
      <c r="F86" s="1483"/>
      <c r="G86" s="1492"/>
    </row>
    <row r="87" spans="1:7" ht="12.75">
      <c r="A87" s="1483"/>
      <c r="B87" s="1492"/>
      <c r="C87" s="1492"/>
      <c r="D87" s="1492"/>
      <c r="E87" s="1492"/>
      <c r="F87" s="1483"/>
      <c r="G87" s="1492"/>
    </row>
    <row r="88" spans="1:7" ht="12.75">
      <c r="A88" s="1495"/>
      <c r="B88" s="1460"/>
      <c r="C88" s="1460"/>
      <c r="D88" s="1460"/>
      <c r="E88" s="1460"/>
      <c r="F88" s="1495"/>
      <c r="G88" s="1460"/>
    </row>
    <row r="89" spans="1:7" ht="12.75">
      <c r="A89" s="1495"/>
      <c r="B89" s="1460"/>
      <c r="C89" s="1460"/>
      <c r="D89" s="1460"/>
      <c r="E89" s="1460"/>
      <c r="F89" s="1495"/>
      <c r="G89" s="1460"/>
    </row>
    <row r="90" spans="1:7" ht="12.75">
      <c r="A90" s="1483"/>
      <c r="B90" s="1492"/>
      <c r="C90" s="1492"/>
      <c r="D90" s="1492"/>
      <c r="E90" s="1492"/>
      <c r="F90" s="1483"/>
      <c r="G90" s="1483"/>
    </row>
    <row r="91" spans="1:7" ht="12.75">
      <c r="A91" s="1483"/>
      <c r="B91" s="1492"/>
      <c r="C91" s="1492"/>
      <c r="D91" s="1492"/>
      <c r="E91" s="1492"/>
      <c r="F91" s="1483"/>
      <c r="G91" s="1492"/>
    </row>
    <row r="92" spans="1:7" ht="12.75">
      <c r="A92" s="1488"/>
      <c r="B92" s="1492"/>
      <c r="C92" s="1492"/>
      <c r="D92" s="1492"/>
      <c r="E92" s="1492"/>
      <c r="F92" s="1483"/>
      <c r="G92" s="1492"/>
    </row>
    <row r="93" spans="1:7" ht="12.75">
      <c r="A93" s="1488"/>
      <c r="B93" s="1492"/>
      <c r="C93" s="1492"/>
      <c r="D93" s="1492"/>
      <c r="E93" s="1492"/>
      <c r="F93" s="1483"/>
      <c r="G93" s="1492"/>
    </row>
    <row r="94" spans="1:7" ht="12.75">
      <c r="A94" s="1495"/>
      <c r="B94" s="1460"/>
      <c r="C94" s="1460"/>
      <c r="D94" s="1460"/>
      <c r="E94" s="1460"/>
      <c r="F94" s="1495"/>
      <c r="G94" s="1460"/>
    </row>
    <row r="95" spans="1:7" ht="12.75">
      <c r="A95" s="1483"/>
      <c r="B95" s="1483"/>
      <c r="C95" s="1483"/>
      <c r="D95" s="1483"/>
      <c r="E95" s="1483"/>
      <c r="F95" s="1483"/>
      <c r="G95" s="1483"/>
    </row>
    <row r="96" spans="1:7" ht="15">
      <c r="A96" s="1429"/>
      <c r="B96" s="1429"/>
      <c r="C96" s="1429"/>
      <c r="D96" s="1429"/>
      <c r="E96" s="1429"/>
      <c r="F96" s="1429"/>
      <c r="G96" s="1429"/>
    </row>
    <row r="97" spans="1:7" ht="12.75">
      <c r="A97" s="1483"/>
      <c r="B97" s="1483"/>
      <c r="C97" s="1483"/>
      <c r="D97" s="1483"/>
      <c r="E97" s="1483"/>
      <c r="F97" s="1483"/>
      <c r="G97" s="1483"/>
    </row>
    <row r="98" spans="1:7" ht="12.75">
      <c r="A98" s="1483"/>
      <c r="B98" s="1483"/>
      <c r="C98" s="1483"/>
      <c r="D98" s="1483"/>
      <c r="E98" s="1483"/>
      <c r="F98" s="1485"/>
      <c r="G98" s="1485"/>
    </row>
    <row r="99" spans="1:7" ht="12.75">
      <c r="A99" s="1485"/>
      <c r="B99" s="1485"/>
      <c r="C99" s="1485"/>
      <c r="D99" s="1485"/>
      <c r="E99" s="1485"/>
      <c r="F99" s="1485"/>
      <c r="G99" s="1485"/>
    </row>
    <row r="100" spans="1:7" ht="12.75">
      <c r="A100" s="1490"/>
      <c r="B100" s="1491"/>
      <c r="C100" s="1491"/>
      <c r="D100" s="1491"/>
      <c r="E100" s="1491"/>
      <c r="F100" s="1490"/>
      <c r="G100" s="1491"/>
    </row>
    <row r="101" spans="1:7" ht="12.75">
      <c r="A101" s="1483"/>
      <c r="B101" s="1492"/>
      <c r="C101" s="1492"/>
      <c r="D101" s="1492"/>
      <c r="E101" s="1492"/>
      <c r="F101" s="1483"/>
      <c r="G101" s="1492"/>
    </row>
    <row r="102" spans="1:7" ht="12.75">
      <c r="A102" s="1488"/>
      <c r="B102" s="1492"/>
      <c r="C102" s="1492"/>
      <c r="D102" s="1492"/>
      <c r="E102" s="1492"/>
      <c r="F102" s="1483"/>
      <c r="G102" s="1492"/>
    </row>
    <row r="103" spans="1:7" ht="12.75">
      <c r="A103" s="1496"/>
      <c r="B103" s="1492"/>
      <c r="C103" s="1492"/>
      <c r="D103" s="1492"/>
      <c r="E103" s="1492"/>
      <c r="F103" s="1483"/>
      <c r="G103" s="1492"/>
    </row>
    <row r="104" spans="1:7" ht="12.75">
      <c r="A104" s="1483"/>
      <c r="B104" s="1492"/>
      <c r="C104" s="1492"/>
      <c r="D104" s="1492"/>
      <c r="E104" s="1492"/>
      <c r="F104" s="1488"/>
      <c r="G104" s="1492"/>
    </row>
    <row r="105" spans="1:7" ht="12.75">
      <c r="A105" s="1483"/>
      <c r="B105" s="1492"/>
      <c r="C105" s="1492"/>
      <c r="D105" s="1492"/>
      <c r="E105" s="1492"/>
      <c r="F105" s="1483"/>
      <c r="G105" s="1492"/>
    </row>
    <row r="106" spans="1:7" ht="12.75">
      <c r="A106" s="1483"/>
      <c r="B106" s="1492"/>
      <c r="C106" s="1492"/>
      <c r="D106" s="1492"/>
      <c r="E106" s="1492"/>
      <c r="F106" s="1483"/>
      <c r="G106" s="1492"/>
    </row>
    <row r="107" spans="1:7" ht="12.75">
      <c r="A107" s="1483"/>
      <c r="B107" s="1492"/>
      <c r="C107" s="1492"/>
      <c r="D107" s="1492"/>
      <c r="E107" s="1492"/>
      <c r="F107" s="1483"/>
      <c r="G107" s="1492"/>
    </row>
    <row r="108" spans="1:7" ht="12.75">
      <c r="A108" s="1497"/>
      <c r="B108" s="1492"/>
      <c r="C108" s="1492"/>
      <c r="D108" s="1492"/>
      <c r="E108" s="1492"/>
      <c r="F108" s="1483"/>
      <c r="G108" s="1492"/>
    </row>
    <row r="109" spans="1:7" ht="12.75">
      <c r="A109" s="1483"/>
      <c r="B109" s="1492"/>
      <c r="C109" s="1492"/>
      <c r="D109" s="1492"/>
      <c r="E109" s="1492"/>
      <c r="F109" s="1483"/>
      <c r="G109" s="1492"/>
    </row>
    <row r="110" spans="1:7" ht="12.75">
      <c r="A110" s="1488"/>
      <c r="B110" s="90"/>
      <c r="C110" s="90"/>
      <c r="D110" s="90"/>
      <c r="E110" s="90"/>
      <c r="F110" s="1488"/>
      <c r="G110" s="1492"/>
    </row>
    <row r="111" spans="1:7" ht="12.75">
      <c r="A111" s="1488"/>
      <c r="B111" s="1492"/>
      <c r="C111" s="1492"/>
      <c r="D111" s="1492"/>
      <c r="E111" s="1492"/>
      <c r="F111" s="1488"/>
      <c r="G111" s="1492"/>
    </row>
    <row r="112" spans="1:7" ht="12.75">
      <c r="A112" s="1483"/>
      <c r="B112" s="1492"/>
      <c r="C112" s="1492"/>
      <c r="D112" s="1492"/>
      <c r="E112" s="1492"/>
      <c r="F112" s="1483"/>
      <c r="G112" s="1492"/>
    </row>
    <row r="113" spans="1:7" ht="12.75">
      <c r="A113" s="1495"/>
      <c r="B113" s="1460"/>
      <c r="C113" s="1460"/>
      <c r="D113" s="1460"/>
      <c r="E113" s="1460"/>
      <c r="F113" s="1495"/>
      <c r="G113" s="1460"/>
    </row>
    <row r="114" spans="1:7" ht="12.75">
      <c r="A114" s="1495"/>
      <c r="B114" s="1460"/>
      <c r="C114" s="1460"/>
      <c r="D114" s="1460"/>
      <c r="E114" s="1460"/>
      <c r="F114" s="1495"/>
      <c r="G114" s="1460"/>
    </row>
    <row r="115" spans="1:7" ht="12.75">
      <c r="A115" s="1488"/>
      <c r="B115" s="1498"/>
      <c r="C115" s="1498"/>
      <c r="D115" s="1498"/>
      <c r="E115" s="1498"/>
      <c r="F115" s="1495"/>
      <c r="G115" s="1492"/>
    </row>
    <row r="116" spans="1:7" ht="12.75">
      <c r="A116" s="1495"/>
      <c r="B116" s="1460"/>
      <c r="C116" s="1460"/>
      <c r="D116" s="1460"/>
      <c r="E116" s="1460"/>
      <c r="F116" s="1495"/>
      <c r="G116" s="1460"/>
    </row>
    <row r="117" spans="1:7" ht="12.75">
      <c r="A117" s="1488"/>
      <c r="B117" s="1498"/>
      <c r="C117" s="1498"/>
      <c r="D117" s="1498"/>
      <c r="E117" s="1498"/>
      <c r="F117" s="1488"/>
      <c r="G117" s="1498"/>
    </row>
    <row r="118" spans="1:7" ht="12.75">
      <c r="A118" s="1495"/>
      <c r="B118" s="1460"/>
      <c r="C118" s="1460"/>
      <c r="D118" s="1460"/>
      <c r="E118" s="1460"/>
      <c r="F118" s="1495"/>
      <c r="G118" s="1460"/>
    </row>
    <row r="119" spans="1:7" ht="12.75">
      <c r="A119" s="1495"/>
      <c r="B119" s="1460"/>
      <c r="C119" s="1460"/>
      <c r="D119" s="1460"/>
      <c r="E119" s="1460"/>
      <c r="F119" s="1495"/>
      <c r="G119" s="1460"/>
    </row>
    <row r="120" spans="1:7" ht="12.75">
      <c r="A120" s="1495"/>
      <c r="B120" s="1460"/>
      <c r="C120" s="1460"/>
      <c r="D120" s="1460"/>
      <c r="E120" s="1460"/>
      <c r="F120" s="1495"/>
      <c r="G120" s="1460"/>
    </row>
    <row r="121" spans="1:7" ht="12.75">
      <c r="A121" s="57"/>
      <c r="B121" s="57"/>
      <c r="C121" s="57"/>
      <c r="D121" s="57"/>
      <c r="E121" s="57"/>
      <c r="F121" s="57"/>
      <c r="G121" s="57"/>
    </row>
    <row r="122" spans="1:7" ht="12.75">
      <c r="A122" s="57"/>
      <c r="B122" s="57"/>
      <c r="C122" s="57"/>
      <c r="D122" s="57"/>
      <c r="E122" s="57"/>
      <c r="F122" s="57"/>
      <c r="G122" s="57"/>
    </row>
    <row r="123" spans="1:7" ht="12.75">
      <c r="A123" s="57"/>
      <c r="B123" s="57"/>
      <c r="C123" s="57"/>
      <c r="D123" s="57"/>
      <c r="E123" s="57"/>
      <c r="F123" s="57"/>
      <c r="G123" s="57"/>
    </row>
    <row r="124" spans="1:7" ht="12.75">
      <c r="A124" s="57"/>
      <c r="B124" s="57"/>
      <c r="C124" s="57"/>
      <c r="D124" s="57"/>
      <c r="E124" s="57"/>
      <c r="F124" s="57"/>
      <c r="G124" s="57"/>
    </row>
    <row r="125" spans="1:7" ht="12.75">
      <c r="A125" s="57"/>
      <c r="B125" s="57"/>
      <c r="C125" s="57"/>
      <c r="D125" s="57"/>
      <c r="E125" s="57"/>
      <c r="F125" s="57"/>
      <c r="G125" s="57"/>
    </row>
    <row r="126" spans="1:7" ht="12.75">
      <c r="A126" s="57"/>
      <c r="B126" s="57"/>
      <c r="C126" s="57"/>
      <c r="D126" s="57"/>
      <c r="E126" s="57"/>
      <c r="F126" s="57"/>
      <c r="G126" s="57"/>
    </row>
    <row r="127" spans="1:7" ht="12.75">
      <c r="A127" s="57"/>
      <c r="B127" s="57"/>
      <c r="C127" s="57"/>
      <c r="D127" s="57"/>
      <c r="E127" s="57"/>
      <c r="F127" s="57"/>
      <c r="G127" s="57"/>
    </row>
    <row r="128" spans="1:7" ht="12.75">
      <c r="A128" s="57"/>
      <c r="B128" s="57"/>
      <c r="C128" s="57"/>
      <c r="D128" s="57"/>
      <c r="E128" s="57"/>
      <c r="F128" s="57"/>
      <c r="G128" s="57"/>
    </row>
    <row r="129" spans="1:7" ht="12.75">
      <c r="A129" s="57"/>
      <c r="B129" s="57"/>
      <c r="C129" s="57"/>
      <c r="D129" s="57"/>
      <c r="E129" s="57"/>
      <c r="F129" s="57"/>
      <c r="G129" s="57"/>
    </row>
    <row r="130" spans="1:7" ht="12.75">
      <c r="A130" s="57"/>
      <c r="B130" s="57"/>
      <c r="C130" s="57"/>
      <c r="D130" s="57"/>
      <c r="E130" s="57"/>
      <c r="F130" s="57"/>
      <c r="G130" s="57"/>
    </row>
    <row r="131" spans="1:7" ht="12.75">
      <c r="A131" s="57"/>
      <c r="B131" s="57"/>
      <c r="C131" s="57"/>
      <c r="D131" s="57"/>
      <c r="E131" s="57"/>
      <c r="F131" s="57"/>
      <c r="G131" s="57"/>
    </row>
    <row r="132" spans="1:7" ht="12.75">
      <c r="A132" s="57"/>
      <c r="B132" s="57"/>
      <c r="C132" s="57"/>
      <c r="D132" s="57"/>
      <c r="E132" s="57"/>
      <c r="F132" s="57"/>
      <c r="G132" s="57"/>
    </row>
    <row r="133" spans="1:7" ht="12.75">
      <c r="A133" s="57"/>
      <c r="B133" s="57"/>
      <c r="C133" s="57"/>
      <c r="D133" s="57"/>
      <c r="E133" s="57"/>
      <c r="F133" s="57"/>
      <c r="G133" s="57"/>
    </row>
  </sheetData>
  <mergeCells count="7">
    <mergeCell ref="A3:J3"/>
    <mergeCell ref="A6:E6"/>
    <mergeCell ref="F6:J6"/>
    <mergeCell ref="A34:J34"/>
    <mergeCell ref="A36:J36"/>
    <mergeCell ref="A39:E39"/>
    <mergeCell ref="F39:J39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5"/>
  <sheetViews>
    <sheetView workbookViewId="0" topLeftCell="A1">
      <selection activeCell="A155" sqref="A155"/>
    </sheetView>
  </sheetViews>
  <sheetFormatPr defaultColWidth="9.140625" defaultRowHeight="12.75"/>
  <cols>
    <col min="1" max="1" width="29.57421875" style="0" customWidth="1"/>
    <col min="2" max="2" width="13.28125" style="0" customWidth="1"/>
    <col min="3" max="3" width="12.8515625" style="0" customWidth="1"/>
    <col min="4" max="4" width="13.7109375" style="0" customWidth="1"/>
    <col min="5" max="5" width="12.57421875" style="0" customWidth="1"/>
  </cols>
  <sheetData>
    <row r="1" ht="13.5">
      <c r="D1" s="45" t="s">
        <v>38</v>
      </c>
    </row>
    <row r="2" spans="1:5" ht="15">
      <c r="A2" s="46" t="s">
        <v>39</v>
      </c>
      <c r="B2" s="46"/>
      <c r="C2" s="46"/>
      <c r="D2" s="46"/>
      <c r="E2" s="46"/>
    </row>
    <row r="3" spans="1:4" ht="6.75" customHeight="1">
      <c r="A3" s="47"/>
      <c r="B3" s="48"/>
      <c r="C3" s="48"/>
      <c r="D3" s="48"/>
    </row>
    <row r="4" spans="1:4" ht="15">
      <c r="A4" s="49"/>
      <c r="B4" s="50"/>
      <c r="D4" s="51" t="s">
        <v>40</v>
      </c>
    </row>
    <row r="5" spans="1:5" ht="12.75">
      <c r="A5" s="52" t="s">
        <v>41</v>
      </c>
      <c r="B5" s="53" t="s">
        <v>42</v>
      </c>
      <c r="C5" s="53"/>
      <c r="D5" s="53"/>
      <c r="E5" s="53"/>
    </row>
    <row r="6" spans="1:5" ht="26.25" customHeight="1">
      <c r="A6" s="52"/>
      <c r="B6" s="54" t="s">
        <v>43</v>
      </c>
      <c r="C6" s="54" t="s">
        <v>44</v>
      </c>
      <c r="D6" s="54" t="s">
        <v>45</v>
      </c>
      <c r="E6" s="54" t="s">
        <v>46</v>
      </c>
    </row>
    <row r="7" spans="1:5" ht="12.75">
      <c r="A7" s="55" t="s">
        <v>47</v>
      </c>
      <c r="B7" s="56"/>
      <c r="C7" s="57"/>
      <c r="D7" s="58"/>
      <c r="E7" s="59"/>
    </row>
    <row r="8" spans="1:5" ht="12.75">
      <c r="A8" s="60" t="s">
        <v>48</v>
      </c>
      <c r="B8" s="61">
        <f>1_b_sz_melléklet!B329</f>
        <v>1541042</v>
      </c>
      <c r="C8" s="61">
        <f>1_b_sz_melléklet!C329</f>
        <v>1639594</v>
      </c>
      <c r="D8" s="61">
        <f>1_b_sz_melléklet!D329</f>
        <v>1603681</v>
      </c>
      <c r="E8" s="62">
        <f>D8/C8</f>
        <v>0.978096406793389</v>
      </c>
    </row>
    <row r="9" spans="1:5" ht="12.75">
      <c r="A9" s="63" t="s">
        <v>49</v>
      </c>
      <c r="B9" s="61">
        <f>1_b_sz_melléklet!B330</f>
        <v>486755</v>
      </c>
      <c r="C9" s="61">
        <f>1_b_sz_melléklet!C330</f>
        <v>518620</v>
      </c>
      <c r="D9" s="61">
        <f>1_b_sz_melléklet!D330</f>
        <v>497787</v>
      </c>
      <c r="E9" s="62">
        <f>D9/C9</f>
        <v>0.9598299332844857</v>
      </c>
    </row>
    <row r="10" spans="1:5" ht="12.75">
      <c r="A10" s="63" t="s">
        <v>50</v>
      </c>
      <c r="B10" s="61">
        <f>1_b_sz_melléklet!B331</f>
        <v>544593</v>
      </c>
      <c r="C10" s="61">
        <f>1_b_sz_melléklet!C331</f>
        <v>644148</v>
      </c>
      <c r="D10" s="61">
        <f>1_b_sz_melléklet!D331</f>
        <v>620986</v>
      </c>
      <c r="E10" s="62">
        <f>D10/C10</f>
        <v>0.9640424250327565</v>
      </c>
    </row>
    <row r="11" spans="1:5" ht="12.75">
      <c r="A11" s="64" t="s">
        <v>51</v>
      </c>
      <c r="B11" s="61">
        <f>1_b_sz_melléklet!B332</f>
        <v>-408</v>
      </c>
      <c r="C11" s="61">
        <f>1_b_sz_melléklet!C332</f>
        <v>-329</v>
      </c>
      <c r="D11" s="61">
        <f>1_b_sz_melléklet!D332</f>
        <v>-329</v>
      </c>
      <c r="E11" s="62">
        <f>D11/C11</f>
        <v>1</v>
      </c>
    </row>
    <row r="12" spans="1:5" ht="12.75">
      <c r="A12" s="63" t="s">
        <v>52</v>
      </c>
      <c r="B12" s="61">
        <f>1_b_sz_melléklet!B333</f>
        <v>693</v>
      </c>
      <c r="C12" s="61">
        <f>1_b_sz_melléklet!C333</f>
        <v>2368</v>
      </c>
      <c r="D12" s="61">
        <f>1_b_sz_melléklet!D333</f>
        <v>1967</v>
      </c>
      <c r="E12" s="62">
        <f>D12/C12</f>
        <v>0.8306587837837838</v>
      </c>
    </row>
    <row r="13" spans="1:5" ht="12.75">
      <c r="A13" s="63" t="s">
        <v>53</v>
      </c>
      <c r="B13" s="61">
        <f>1_b_sz_melléklet!B334</f>
        <v>0</v>
      </c>
      <c r="C13" s="61">
        <f>1_b_sz_melléklet!C334</f>
        <v>0</v>
      </c>
      <c r="D13" s="61">
        <f>1_b_sz_melléklet!D334</f>
        <v>0</v>
      </c>
      <c r="E13" s="62">
        <v>0</v>
      </c>
    </row>
    <row r="14" spans="1:5" ht="12.75">
      <c r="A14" s="65" t="s">
        <v>54</v>
      </c>
      <c r="B14" s="66">
        <f>1_b_sz_melléklet!B335</f>
        <v>0</v>
      </c>
      <c r="C14" s="66">
        <f>1_b_sz_melléklet!C335</f>
        <v>0</v>
      </c>
      <c r="D14" s="66">
        <f>1_b_sz_melléklet!D335</f>
        <v>0</v>
      </c>
      <c r="E14" s="62">
        <v>0</v>
      </c>
    </row>
    <row r="15" spans="1:5" ht="18.75" customHeight="1">
      <c r="A15" s="67" t="s">
        <v>55</v>
      </c>
      <c r="B15" s="68">
        <f>1_b_sz_melléklet!B336</f>
        <v>2572675</v>
      </c>
      <c r="C15" s="69">
        <f>1_b_sz_melléklet!C336</f>
        <v>2804401</v>
      </c>
      <c r="D15" s="70">
        <f>1_b_sz_melléklet!D336</f>
        <v>2724092</v>
      </c>
      <c r="E15" s="71">
        <f>D15/C15</f>
        <v>0.9713632251593121</v>
      </c>
    </row>
    <row r="16" spans="1:5" s="57" customFormat="1" ht="9" customHeight="1">
      <c r="A16" s="72"/>
      <c r="B16" s="73"/>
      <c r="C16" s="74"/>
      <c r="D16" s="75"/>
      <c r="E16" s="56"/>
    </row>
    <row r="17" spans="1:5" ht="18" customHeight="1">
      <c r="A17" s="76" t="s">
        <v>56</v>
      </c>
      <c r="B17" s="77"/>
      <c r="C17" s="78"/>
      <c r="D17" s="79"/>
      <c r="E17" s="64"/>
    </row>
    <row r="18" spans="1:5" ht="12.75">
      <c r="A18" s="63" t="s">
        <v>57</v>
      </c>
      <c r="B18" s="80">
        <f>1_b_sz_melléklet!B339</f>
        <v>16800</v>
      </c>
      <c r="C18" s="80">
        <f>1_b_sz_melléklet!C339</f>
        <v>49761</v>
      </c>
      <c r="D18" s="80">
        <f>1_b_sz_melléklet!D339</f>
        <v>33625</v>
      </c>
      <c r="E18" s="62">
        <f>D18/C18</f>
        <v>0.6757299893490887</v>
      </c>
    </row>
    <row r="19" spans="1:5" ht="12.75">
      <c r="A19" s="63" t="s">
        <v>58</v>
      </c>
      <c r="B19" s="80">
        <f>1_b_sz_melléklet!B340</f>
        <v>0</v>
      </c>
      <c r="C19" s="80">
        <f>1_b_sz_melléklet!C340</f>
        <v>4036</v>
      </c>
      <c r="D19" s="80">
        <f>1_b_sz_melléklet!D340</f>
        <v>4036</v>
      </c>
      <c r="E19" s="62">
        <v>0</v>
      </c>
    </row>
    <row r="20" spans="1:5" ht="12.75">
      <c r="A20" s="63" t="s">
        <v>59</v>
      </c>
      <c r="B20" s="80">
        <f>1_b_sz_melléklet!B341</f>
        <v>0</v>
      </c>
      <c r="C20" s="80">
        <f>1_b_sz_melléklet!C341</f>
        <v>150</v>
      </c>
      <c r="D20" s="80">
        <f>1_b_sz_melléklet!D341</f>
        <v>0</v>
      </c>
      <c r="E20" s="62">
        <v>0</v>
      </c>
    </row>
    <row r="21" spans="1:5" ht="15.75" customHeight="1">
      <c r="A21" s="81" t="s">
        <v>60</v>
      </c>
      <c r="B21" s="82">
        <f>-B11</f>
        <v>408</v>
      </c>
      <c r="C21" s="82">
        <f>-C11</f>
        <v>329</v>
      </c>
      <c r="D21" s="82">
        <f>-D11</f>
        <v>329</v>
      </c>
      <c r="E21" s="83">
        <f>D21/C21</f>
        <v>1</v>
      </c>
    </row>
    <row r="22" spans="1:5" ht="18.75" customHeight="1">
      <c r="A22" s="84" t="s">
        <v>61</v>
      </c>
      <c r="B22" s="85">
        <f>1_b_sz_melléklet!B344</f>
        <v>17208</v>
      </c>
      <c r="C22" s="86">
        <f>1_b_sz_melléklet!C344</f>
        <v>54276</v>
      </c>
      <c r="D22" s="87">
        <f>1_b_sz_melléklet!D344</f>
        <v>37990</v>
      </c>
      <c r="E22" s="88">
        <f>D22/C22</f>
        <v>0.6999410420812145</v>
      </c>
    </row>
    <row r="23" spans="1:5" ht="8.25" customHeight="1">
      <c r="A23" s="72"/>
      <c r="B23" s="89"/>
      <c r="C23" s="89"/>
      <c r="D23" s="90"/>
      <c r="E23" s="56"/>
    </row>
    <row r="24" spans="1:5" ht="12.75">
      <c r="A24" s="72" t="s">
        <v>62</v>
      </c>
      <c r="B24" s="78"/>
      <c r="C24" s="78"/>
      <c r="D24" s="90"/>
      <c r="E24" s="64"/>
    </row>
    <row r="25" spans="1:5" ht="12.75">
      <c r="A25" s="60" t="s">
        <v>63</v>
      </c>
      <c r="B25" s="61">
        <f>1_b_sz_melléklet!B347</f>
        <v>2640</v>
      </c>
      <c r="C25" s="61">
        <f>1_b_sz_melléklet!C347</f>
        <v>4190</v>
      </c>
      <c r="D25" s="61">
        <f>1_b_sz_melléklet!D347</f>
        <v>4040</v>
      </c>
      <c r="E25" s="62">
        <f>D25/C25</f>
        <v>0.964200477326969</v>
      </c>
    </row>
    <row r="26" spans="1:5" ht="12.75">
      <c r="A26" s="91" t="s">
        <v>64</v>
      </c>
      <c r="B26" s="66">
        <f>1_b_sz_melléklet!B348</f>
        <v>0</v>
      </c>
      <c r="C26" s="66">
        <f>1_b_sz_melléklet!C348</f>
        <v>0</v>
      </c>
      <c r="D26" s="66">
        <f>1_b_sz_melléklet!D348</f>
        <v>0</v>
      </c>
      <c r="E26" s="83">
        <v>0</v>
      </c>
    </row>
    <row r="27" spans="1:5" ht="12.75">
      <c r="A27" s="84" t="s">
        <v>65</v>
      </c>
      <c r="B27" s="86">
        <f>B25+B26</f>
        <v>2640</v>
      </c>
      <c r="C27" s="86">
        <f>C25+C26</f>
        <v>4190</v>
      </c>
      <c r="D27" s="86">
        <f>D25+D26</f>
        <v>4040</v>
      </c>
      <c r="E27" s="88">
        <f>D27/C27</f>
        <v>0.964200477326969</v>
      </c>
    </row>
    <row r="28" spans="1:5" ht="12.75" customHeight="1">
      <c r="A28" s="72"/>
      <c r="B28" s="89"/>
      <c r="C28" s="92"/>
      <c r="D28" s="73"/>
      <c r="E28" s="56"/>
    </row>
    <row r="29" spans="1:5" ht="12.75">
      <c r="A29" s="72" t="s">
        <v>66</v>
      </c>
      <c r="B29" s="78"/>
      <c r="C29" s="93"/>
      <c r="D29" s="73"/>
      <c r="E29" s="64"/>
    </row>
    <row r="30" spans="1:5" ht="12.75">
      <c r="A30" s="60" t="s">
        <v>63</v>
      </c>
      <c r="B30" s="61">
        <f>1_b_sz_melléklet!B352</f>
        <v>0</v>
      </c>
      <c r="C30" s="61">
        <f>1_b_sz_melléklet!C352</f>
        <v>0</v>
      </c>
      <c r="D30" s="61">
        <f>1_b_sz_melléklet!D352</f>
        <v>0</v>
      </c>
      <c r="E30" s="62">
        <v>0</v>
      </c>
    </row>
    <row r="31" spans="1:5" ht="12.75">
      <c r="A31" s="91" t="s">
        <v>64</v>
      </c>
      <c r="B31" s="66">
        <f>1_b_sz_melléklet!B353</f>
        <v>0</v>
      </c>
      <c r="C31" s="66">
        <f>1_b_sz_melléklet!C353</f>
        <v>0</v>
      </c>
      <c r="D31" s="66">
        <f>1_b_sz_melléklet!D353</f>
        <v>0</v>
      </c>
      <c r="E31" s="83">
        <v>0</v>
      </c>
    </row>
    <row r="32" spans="1:5" ht="16.5" customHeight="1">
      <c r="A32" s="84" t="s">
        <v>67</v>
      </c>
      <c r="B32" s="86">
        <f>1_b_sz_melléklet!B247</f>
        <v>0</v>
      </c>
      <c r="C32" s="86">
        <f>1_b_sz_melléklet!C247</f>
        <v>0</v>
      </c>
      <c r="D32" s="86">
        <f>1_b_sz_melléklet!D247</f>
        <v>0</v>
      </c>
      <c r="E32" s="94">
        <v>0</v>
      </c>
    </row>
    <row r="33" spans="1:5" ht="11.25" customHeight="1">
      <c r="A33" s="72"/>
      <c r="B33" s="89"/>
      <c r="C33" s="92"/>
      <c r="D33" s="73"/>
      <c r="E33" s="56"/>
    </row>
    <row r="34" spans="1:5" ht="12.75">
      <c r="A34" s="76" t="s">
        <v>68</v>
      </c>
      <c r="B34" s="78"/>
      <c r="C34" s="93"/>
      <c r="D34" s="77"/>
      <c r="E34" s="64"/>
    </row>
    <row r="35" spans="1:5" ht="12.75">
      <c r="A35" s="63" t="s">
        <v>69</v>
      </c>
      <c r="B35" s="61">
        <f>1_b_sz_melléklet!B356</f>
        <v>0</v>
      </c>
      <c r="C35" s="61">
        <f>1_b_sz_melléklet!C356</f>
        <v>0</v>
      </c>
      <c r="D35" s="61">
        <f>1_b_sz_melléklet!D356</f>
        <v>0</v>
      </c>
      <c r="E35" s="95">
        <v>0</v>
      </c>
    </row>
    <row r="36" spans="1:5" ht="12.75">
      <c r="A36" s="96" t="s">
        <v>70</v>
      </c>
      <c r="B36" s="66">
        <f>1_b_sz_melléklet!B357</f>
        <v>0</v>
      </c>
      <c r="C36" s="66">
        <f>1_b_sz_melléklet!C357</f>
        <v>0</v>
      </c>
      <c r="D36" s="66">
        <f>1_b_sz_melléklet!D357</f>
        <v>0</v>
      </c>
      <c r="E36" s="83">
        <v>0</v>
      </c>
    </row>
    <row r="37" spans="1:5" ht="16.5" customHeight="1">
      <c r="A37" s="84" t="s">
        <v>71</v>
      </c>
      <c r="B37" s="86">
        <f>1_b_sz_melléklet!B252</f>
        <v>0</v>
      </c>
      <c r="C37" s="86">
        <f>1_b_sz_melléklet!C252</f>
        <v>0</v>
      </c>
      <c r="D37" s="86">
        <f>1_b_sz_melléklet!D252</f>
        <v>0</v>
      </c>
      <c r="E37" s="94">
        <v>0</v>
      </c>
    </row>
    <row r="38" spans="1:5" ht="9.75" customHeight="1">
      <c r="A38" s="97"/>
      <c r="B38" s="89"/>
      <c r="C38" s="90"/>
      <c r="D38" s="89"/>
      <c r="E38" s="56"/>
    </row>
    <row r="39" spans="1:5" ht="12.75">
      <c r="A39" s="98" t="s">
        <v>72</v>
      </c>
      <c r="B39" s="78"/>
      <c r="C39" s="93"/>
      <c r="D39" s="78"/>
      <c r="E39" s="64"/>
    </row>
    <row r="40" spans="1:5" ht="12.75">
      <c r="A40" s="99" t="s">
        <v>73</v>
      </c>
      <c r="B40" s="61">
        <f>1_b_sz_melléklet!B361</f>
        <v>0</v>
      </c>
      <c r="C40" s="61">
        <f>1_b_sz_melléklet!C361</f>
        <v>0</v>
      </c>
      <c r="D40" s="61">
        <f>1_b_sz_melléklet!D361</f>
        <v>0</v>
      </c>
      <c r="E40" s="62">
        <v>0</v>
      </c>
    </row>
    <row r="41" spans="1:5" ht="12.75">
      <c r="A41" s="100" t="s">
        <v>74</v>
      </c>
      <c r="B41" s="66">
        <f>1_b_sz_melléklet!B362</f>
        <v>0</v>
      </c>
      <c r="C41" s="66">
        <f>1_b_sz_melléklet!C362</f>
        <v>0</v>
      </c>
      <c r="D41" s="66">
        <f>1_b_sz_melléklet!D362</f>
        <v>0</v>
      </c>
      <c r="E41" s="83">
        <v>0</v>
      </c>
    </row>
    <row r="42" spans="1:5" ht="15.75" customHeight="1">
      <c r="A42" s="84" t="s">
        <v>75</v>
      </c>
      <c r="B42" s="86">
        <f>1_b_sz_melléklet!B257</f>
        <v>0</v>
      </c>
      <c r="C42" s="86">
        <f>1_b_sz_melléklet!C257</f>
        <v>0</v>
      </c>
      <c r="D42" s="86">
        <f>1_b_sz_melléklet!D257</f>
        <v>0</v>
      </c>
      <c r="E42" s="94">
        <v>0</v>
      </c>
    </row>
    <row r="43" spans="1:5" ht="14.25" customHeight="1">
      <c r="A43" s="72"/>
      <c r="B43" s="101"/>
      <c r="C43" s="90"/>
      <c r="D43" s="73"/>
      <c r="E43" s="102"/>
    </row>
    <row r="44" spans="1:5" ht="24" customHeight="1">
      <c r="A44" s="103" t="s">
        <v>76</v>
      </c>
      <c r="B44" s="86">
        <f>1_b_sz_melléklet!B366</f>
        <v>2592523</v>
      </c>
      <c r="C44" s="86">
        <f>1_b_sz_melléklet!C366</f>
        <v>2862867</v>
      </c>
      <c r="D44" s="86">
        <f>1_b_sz_melléklet!D366</f>
        <v>2766122</v>
      </c>
      <c r="E44" s="88">
        <f>D44/C44</f>
        <v>0.9662069526806519</v>
      </c>
    </row>
    <row r="45" spans="1:5" ht="10.5" customHeight="1">
      <c r="A45" s="104"/>
      <c r="B45" s="89"/>
      <c r="C45" s="92"/>
      <c r="D45" s="105"/>
      <c r="E45" s="56"/>
    </row>
    <row r="46" spans="1:5" ht="12.75">
      <c r="A46" s="98" t="s">
        <v>77</v>
      </c>
      <c r="B46" s="78"/>
      <c r="C46" s="64"/>
      <c r="D46" s="106"/>
      <c r="E46" s="102"/>
    </row>
    <row r="47" spans="1:5" s="107" customFormat="1" ht="12.75">
      <c r="A47" s="99" t="s">
        <v>78</v>
      </c>
      <c r="B47" s="78">
        <f>1_b_sz_melléklet!B369</f>
        <v>0</v>
      </c>
      <c r="C47" s="78">
        <f>1_b_sz_melléklet!C369</f>
        <v>0</v>
      </c>
      <c r="D47" s="78">
        <f>1_b_sz_melléklet!D369</f>
        <v>0</v>
      </c>
      <c r="E47" s="62">
        <v>0</v>
      </c>
    </row>
    <row r="48" spans="1:5" s="107" customFormat="1" ht="18.75" customHeight="1">
      <c r="A48" s="108" t="s">
        <v>79</v>
      </c>
      <c r="B48" s="109">
        <f>1_b_sz_melléklet!B370</f>
        <v>2064</v>
      </c>
      <c r="C48" s="109">
        <f>1_b_sz_melléklet!C370</f>
        <v>2061</v>
      </c>
      <c r="D48" s="109">
        <f>1_b_sz_melléklet!D370</f>
        <v>2061</v>
      </c>
      <c r="E48" s="83">
        <f>D48/C48</f>
        <v>1</v>
      </c>
    </row>
    <row r="49" spans="1:5" ht="12.75">
      <c r="A49" s="84" t="s">
        <v>80</v>
      </c>
      <c r="B49" s="86">
        <f>1_b_sz_melléklet!B371</f>
        <v>2064</v>
      </c>
      <c r="C49" s="86">
        <f>1_b_sz_melléklet!C371</f>
        <v>2061</v>
      </c>
      <c r="D49" s="86">
        <f>1_b_sz_melléklet!D371</f>
        <v>2061</v>
      </c>
      <c r="E49" s="88">
        <f>D49/C49</f>
        <v>1</v>
      </c>
    </row>
    <row r="50" spans="1:5" ht="9" customHeight="1">
      <c r="A50" s="96"/>
      <c r="B50" s="78"/>
      <c r="C50" s="90"/>
      <c r="D50" s="77"/>
      <c r="E50" s="102"/>
    </row>
    <row r="51" spans="1:5" ht="24.75" customHeight="1">
      <c r="A51" s="103" t="s">
        <v>81</v>
      </c>
      <c r="B51" s="110">
        <f>1_b_sz_melléklet!B373</f>
        <v>2594587</v>
      </c>
      <c r="C51" s="110">
        <f>1_b_sz_melléklet!C373</f>
        <v>2864928</v>
      </c>
      <c r="D51" s="110">
        <f>1_b_sz_melléklet!D373</f>
        <v>2768183</v>
      </c>
      <c r="E51" s="88">
        <f>D51/C51</f>
        <v>0.9662312630544293</v>
      </c>
    </row>
    <row r="52" spans="1:5" ht="12.75">
      <c r="A52" s="111">
        <v>2</v>
      </c>
      <c r="B52" s="111"/>
      <c r="C52" s="111"/>
      <c r="D52" s="111"/>
      <c r="E52" s="111"/>
    </row>
    <row r="53" ht="13.5">
      <c r="D53" s="45" t="s">
        <v>38</v>
      </c>
    </row>
    <row r="54" spans="1:5" ht="15">
      <c r="A54" s="46" t="s">
        <v>82</v>
      </c>
      <c r="B54" s="46"/>
      <c r="C54" s="46"/>
      <c r="D54" s="46"/>
      <c r="E54" s="46"/>
    </row>
    <row r="55" spans="1:4" ht="6.75" customHeight="1">
      <c r="A55" s="47"/>
      <c r="B55" s="48"/>
      <c r="C55" s="48"/>
      <c r="D55" s="48"/>
    </row>
    <row r="56" spans="1:4" ht="15">
      <c r="A56" s="49"/>
      <c r="B56" s="50"/>
      <c r="D56" s="51" t="s">
        <v>40</v>
      </c>
    </row>
    <row r="57" spans="1:5" ht="12.75">
      <c r="A57" s="52" t="s">
        <v>41</v>
      </c>
      <c r="B57" s="53" t="s">
        <v>83</v>
      </c>
      <c r="C57" s="53"/>
      <c r="D57" s="53"/>
      <c r="E57" s="53"/>
    </row>
    <row r="58" spans="1:5" ht="27" customHeight="1">
      <c r="A58" s="52"/>
      <c r="B58" s="84" t="s">
        <v>43</v>
      </c>
      <c r="C58" s="112" t="s">
        <v>44</v>
      </c>
      <c r="D58" s="113" t="s">
        <v>45</v>
      </c>
      <c r="E58" s="114" t="s">
        <v>46</v>
      </c>
    </row>
    <row r="59" spans="1:5" ht="20.25" customHeight="1">
      <c r="A59" s="115" t="s">
        <v>47</v>
      </c>
      <c r="B59" s="102"/>
      <c r="C59" s="116"/>
      <c r="D59" s="56"/>
      <c r="E59" s="117"/>
    </row>
    <row r="60" spans="1:5" ht="12.75">
      <c r="A60" s="100" t="s">
        <v>48</v>
      </c>
      <c r="B60" s="61">
        <f>1_d_sz_melléklet!F802</f>
        <v>275065</v>
      </c>
      <c r="C60" s="61">
        <f>1_d_sz_melléklet!G802</f>
        <v>282812</v>
      </c>
      <c r="D60" s="61">
        <f>1_d_sz_melléklet!H802</f>
        <v>250960</v>
      </c>
      <c r="E60" s="62">
        <f>D60/C60</f>
        <v>0.8873739445285207</v>
      </c>
    </row>
    <row r="61" spans="1:5" ht="12.75">
      <c r="A61" s="118" t="s">
        <v>49</v>
      </c>
      <c r="B61" s="61">
        <f>1_d_sz_melléklet!F803</f>
        <v>89180</v>
      </c>
      <c r="C61" s="61">
        <f>1_d_sz_melléklet!G803</f>
        <v>99595</v>
      </c>
      <c r="D61" s="61">
        <f>1_d_sz_melléklet!H803</f>
        <v>87071</v>
      </c>
      <c r="E61" s="62">
        <f>D61/C61</f>
        <v>0.8742507153973593</v>
      </c>
    </row>
    <row r="62" spans="1:5" ht="12.75">
      <c r="A62" s="118" t="s">
        <v>50</v>
      </c>
      <c r="B62" s="61">
        <f>1_d_sz_melléklet!F804</f>
        <v>468745</v>
      </c>
      <c r="C62" s="61">
        <f>1_d_sz_melléklet!G804</f>
        <v>527425</v>
      </c>
      <c r="D62" s="61">
        <f>1_d_sz_melléklet!H804</f>
        <v>385967</v>
      </c>
      <c r="E62" s="62">
        <f>D62/C62</f>
        <v>0.7317950419490923</v>
      </c>
    </row>
    <row r="63" spans="1:5" ht="12.75">
      <c r="A63" s="64" t="s">
        <v>51</v>
      </c>
      <c r="B63" s="61">
        <f>1_d_sz_melléklet!F805</f>
        <v>-47537</v>
      </c>
      <c r="C63" s="61">
        <f>1_d_sz_melléklet!G805</f>
        <v>-50836</v>
      </c>
      <c r="D63" s="61">
        <f>1_d_sz_melléklet!H805</f>
        <v>-32750</v>
      </c>
      <c r="E63" s="62">
        <f>D63/C63</f>
        <v>0.6442284994885514</v>
      </c>
    </row>
    <row r="64" spans="1:5" ht="12.75">
      <c r="A64" s="118" t="s">
        <v>52</v>
      </c>
      <c r="B64" s="61">
        <f>1_d_sz_melléklet!F806</f>
        <v>0</v>
      </c>
      <c r="C64" s="61">
        <f>1_d_sz_melléklet!G806</f>
        <v>0</v>
      </c>
      <c r="D64" s="61">
        <f>1_d_sz_melléklet!H806</f>
        <v>0</v>
      </c>
      <c r="E64" s="62">
        <v>0</v>
      </c>
    </row>
    <row r="65" spans="1:5" ht="12.75">
      <c r="A65" s="118" t="s">
        <v>53</v>
      </c>
      <c r="B65" s="61">
        <f>1_d_sz_melléklet!F807</f>
        <v>264657</v>
      </c>
      <c r="C65" s="61">
        <f>1_d_sz_melléklet!G807</f>
        <v>266007</v>
      </c>
      <c r="D65" s="61">
        <f>1_d_sz_melléklet!H807</f>
        <v>252336</v>
      </c>
      <c r="E65" s="62">
        <f>D65/C65</f>
        <v>0.9486066156153785</v>
      </c>
    </row>
    <row r="66" spans="1:5" ht="12.75">
      <c r="A66" s="119" t="s">
        <v>54</v>
      </c>
      <c r="B66" s="61">
        <f>1_d_sz_melléklet!F808</f>
        <v>264657</v>
      </c>
      <c r="C66" s="61">
        <f>1_d_sz_melléklet!G808</f>
        <v>266007</v>
      </c>
      <c r="D66" s="61">
        <f>1_d_sz_melléklet!H808</f>
        <v>252336</v>
      </c>
      <c r="E66" s="62">
        <f>D66/C66</f>
        <v>0.9486066156153785</v>
      </c>
    </row>
    <row r="67" spans="1:5" ht="12.75">
      <c r="A67" s="120" t="s">
        <v>55</v>
      </c>
      <c r="B67" s="86">
        <f>B60+B61+B62+B64+B65+B63</f>
        <v>1050110</v>
      </c>
      <c r="C67" s="86">
        <f>C60+C61+C62+C64+C65+C63</f>
        <v>1125003</v>
      </c>
      <c r="D67" s="86">
        <f>D60+D61+D62+D64+D65+D63</f>
        <v>943584</v>
      </c>
      <c r="E67" s="88">
        <f>D67/C67</f>
        <v>0.8387390966957421</v>
      </c>
    </row>
    <row r="68" spans="1:5" ht="8.25" customHeight="1">
      <c r="A68" s="97"/>
      <c r="B68" s="89"/>
      <c r="C68" s="121"/>
      <c r="D68" s="74"/>
      <c r="E68" s="122"/>
    </row>
    <row r="69" spans="1:5" ht="12.75">
      <c r="A69" s="98" t="s">
        <v>56</v>
      </c>
      <c r="B69" s="78"/>
      <c r="C69" s="93"/>
      <c r="D69" s="64"/>
      <c r="E69" s="79"/>
    </row>
    <row r="70" spans="1:5" ht="12.75">
      <c r="A70" s="118" t="s">
        <v>57</v>
      </c>
      <c r="B70" s="61">
        <f>1_d_sz_melléklet!F812</f>
        <v>222523</v>
      </c>
      <c r="C70" s="61">
        <f>1_d_sz_melléklet!G812</f>
        <v>293831</v>
      </c>
      <c r="D70" s="61">
        <f>1_d_sz_melléklet!H812</f>
        <v>145076</v>
      </c>
      <c r="E70" s="62">
        <f>D70/C70</f>
        <v>0.49373959861280803</v>
      </c>
    </row>
    <row r="71" spans="1:5" ht="12.75">
      <c r="A71" s="118" t="s">
        <v>58</v>
      </c>
      <c r="B71" s="61">
        <f>1_d_sz_melléklet!F813</f>
        <v>78716</v>
      </c>
      <c r="C71" s="61">
        <f>1_d_sz_melléklet!G813</f>
        <v>137284</v>
      </c>
      <c r="D71" s="61">
        <f>1_d_sz_melléklet!H813</f>
        <v>57848</v>
      </c>
      <c r="E71" s="62">
        <f>D71/C71</f>
        <v>0.4213746685702631</v>
      </c>
    </row>
    <row r="72" spans="1:5" ht="12.75">
      <c r="A72" s="118" t="s">
        <v>59</v>
      </c>
      <c r="B72" s="61">
        <f>1_d_sz_melléklet!F814</f>
        <v>0</v>
      </c>
      <c r="C72" s="61">
        <f>1_d_sz_melléklet!G814</f>
        <v>1250</v>
      </c>
      <c r="D72" s="61">
        <f>1_d_sz_melléklet!H814</f>
        <v>1250</v>
      </c>
      <c r="E72" s="62">
        <v>0</v>
      </c>
    </row>
    <row r="73" spans="1:5" ht="17.25" customHeight="1">
      <c r="A73" s="123" t="s">
        <v>60</v>
      </c>
      <c r="B73" s="109">
        <f>-B63</f>
        <v>47537</v>
      </c>
      <c r="C73" s="109">
        <f>-C63</f>
        <v>50836</v>
      </c>
      <c r="D73" s="109">
        <f>-D63</f>
        <v>32750</v>
      </c>
      <c r="E73" s="62">
        <f>D73/C73</f>
        <v>0.6442284994885514</v>
      </c>
    </row>
    <row r="74" spans="1:5" ht="12.75">
      <c r="A74" s="120" t="s">
        <v>61</v>
      </c>
      <c r="B74" s="86">
        <f>B72+B71+B70+B73</f>
        <v>348776</v>
      </c>
      <c r="C74" s="86">
        <f>C72+C71+C70+C73</f>
        <v>483201</v>
      </c>
      <c r="D74" s="86">
        <f>D72+D71+D70+D73</f>
        <v>236924</v>
      </c>
      <c r="E74" s="88">
        <f>D74/C74</f>
        <v>0.4903218329432265</v>
      </c>
    </row>
    <row r="75" spans="1:5" ht="8.25" customHeight="1">
      <c r="A75" s="97"/>
      <c r="B75" s="89"/>
      <c r="C75" s="124"/>
      <c r="D75" s="101"/>
      <c r="E75" s="122"/>
    </row>
    <row r="76" spans="1:5" ht="12.75">
      <c r="A76" s="97" t="s">
        <v>62</v>
      </c>
      <c r="B76" s="78"/>
      <c r="C76" s="93"/>
      <c r="D76" s="101"/>
      <c r="E76" s="79"/>
    </row>
    <row r="77" spans="1:5" ht="12.75">
      <c r="A77" s="100" t="s">
        <v>63</v>
      </c>
      <c r="B77" s="61">
        <f>1_d_sz_melléklet!F820</f>
        <v>4501</v>
      </c>
      <c r="C77" s="61">
        <f>1_d_sz_melléklet!G820</f>
        <v>101715</v>
      </c>
      <c r="D77" s="61">
        <f>1_d_sz_melléklet!H820</f>
        <v>101661</v>
      </c>
      <c r="E77" s="62">
        <f>D77/C77</f>
        <v>0.9994691048517917</v>
      </c>
    </row>
    <row r="78" spans="1:5" ht="12.75">
      <c r="A78" s="108" t="s">
        <v>64</v>
      </c>
      <c r="B78" s="61">
        <f>1_d_sz_melléklet!F821</f>
        <v>0</v>
      </c>
      <c r="C78" s="61">
        <f>1_d_sz_melléklet!G821</f>
        <v>200</v>
      </c>
      <c r="D78" s="61">
        <f>1_d_sz_melléklet!H821</f>
        <v>200</v>
      </c>
      <c r="E78" s="62">
        <f>D78/C78</f>
        <v>1</v>
      </c>
    </row>
    <row r="79" spans="1:5" ht="18.75" customHeight="1">
      <c r="A79" s="120" t="s">
        <v>65</v>
      </c>
      <c r="B79" s="86">
        <f>SUM(B77:B78)</f>
        <v>4501</v>
      </c>
      <c r="C79" s="86">
        <f>SUM(C77:C78)</f>
        <v>101915</v>
      </c>
      <c r="D79" s="86">
        <f>SUM(D77:D78)</f>
        <v>101861</v>
      </c>
      <c r="E79" s="88">
        <f>D79/C79</f>
        <v>0.9994701466908699</v>
      </c>
    </row>
    <row r="80" spans="1:5" ht="14.25" customHeight="1">
      <c r="A80" s="97"/>
      <c r="B80" s="89"/>
      <c r="C80" s="90"/>
      <c r="D80" s="101"/>
      <c r="E80" s="122"/>
    </row>
    <row r="81" spans="1:5" ht="12.75">
      <c r="A81" s="97" t="s">
        <v>66</v>
      </c>
      <c r="B81" s="78"/>
      <c r="C81" s="93"/>
      <c r="D81" s="78"/>
      <c r="E81" s="79"/>
    </row>
    <row r="82" spans="1:5" ht="12.75">
      <c r="A82" s="100" t="s">
        <v>63</v>
      </c>
      <c r="B82" s="61">
        <f>1_d_sz_melléklet!F825</f>
        <v>114980</v>
      </c>
      <c r="C82" s="61">
        <f>1_d_sz_melléklet!G825</f>
        <v>138115</v>
      </c>
      <c r="D82" s="61">
        <f>1_d_sz_melléklet!H825</f>
        <v>137665</v>
      </c>
      <c r="E82" s="62">
        <f>D82/C82</f>
        <v>0.9967418455634797</v>
      </c>
    </row>
    <row r="83" spans="1:5" ht="12.75">
      <c r="A83" s="108" t="s">
        <v>64</v>
      </c>
      <c r="B83" s="61">
        <f>1_d_sz_melléklet!F826</f>
        <v>72264</v>
      </c>
      <c r="C83" s="61">
        <f>1_d_sz_melléklet!G826</f>
        <v>86840</v>
      </c>
      <c r="D83" s="61">
        <f>1_d_sz_melléklet!H826</f>
        <v>84782</v>
      </c>
      <c r="E83" s="83">
        <f>D83/C83</f>
        <v>0.9763012436665132</v>
      </c>
    </row>
    <row r="84" spans="1:5" ht="17.25" customHeight="1">
      <c r="A84" s="120" t="s">
        <v>84</v>
      </c>
      <c r="B84" s="86">
        <f>SUM(B82:B83)</f>
        <v>187244</v>
      </c>
      <c r="C84" s="86">
        <f>SUM(C82:C83)</f>
        <v>224955</v>
      </c>
      <c r="D84" s="86">
        <f>SUM(D82:D83)</f>
        <v>222447</v>
      </c>
      <c r="E84" s="88">
        <f>D84/C84</f>
        <v>0.9888511035540442</v>
      </c>
    </row>
    <row r="85" spans="1:5" ht="9" customHeight="1">
      <c r="A85" s="97"/>
      <c r="B85" s="89"/>
      <c r="C85" s="90"/>
      <c r="D85" s="101"/>
      <c r="E85" s="122"/>
    </row>
    <row r="86" spans="1:5" ht="12.75">
      <c r="A86" s="98" t="s">
        <v>68</v>
      </c>
      <c r="B86" s="78"/>
      <c r="C86" s="93"/>
      <c r="D86" s="78"/>
      <c r="E86" s="79"/>
    </row>
    <row r="87" spans="1:5" ht="12.75">
      <c r="A87" s="118" t="s">
        <v>69</v>
      </c>
      <c r="B87" s="61">
        <f>1_d_sz_melléklet!F830</f>
        <v>1000</v>
      </c>
      <c r="C87" s="61">
        <f>1_d_sz_melléklet!G830</f>
        <v>200</v>
      </c>
      <c r="D87" s="61">
        <f>1_d_sz_melléklet!H830</f>
        <v>125</v>
      </c>
      <c r="E87" s="62">
        <f>D87/C87</f>
        <v>0.625</v>
      </c>
    </row>
    <row r="88" spans="1:5" ht="12.75">
      <c r="A88" s="125" t="s">
        <v>70</v>
      </c>
      <c r="B88" s="61">
        <f>1_d_sz_melléklet!F831</f>
        <v>52278</v>
      </c>
      <c r="C88" s="61">
        <f>1_d_sz_melléklet!G831</f>
        <v>53078</v>
      </c>
      <c r="D88" s="61">
        <f>1_d_sz_melléklet!H831</f>
        <v>52902</v>
      </c>
      <c r="E88" s="83">
        <f>D88/C88</f>
        <v>0.9966841252496326</v>
      </c>
    </row>
    <row r="89" spans="1:5" ht="17.25" customHeight="1">
      <c r="A89" s="120" t="s">
        <v>71</v>
      </c>
      <c r="B89" s="86">
        <f>SUM(B87:B88)</f>
        <v>53278</v>
      </c>
      <c r="C89" s="86">
        <f>SUM(C87:C88)</f>
        <v>53278</v>
      </c>
      <c r="D89" s="86">
        <f>SUM(D87:D88)</f>
        <v>53027</v>
      </c>
      <c r="E89" s="88">
        <f>D89/C89</f>
        <v>0.9952888621945268</v>
      </c>
    </row>
    <row r="90" spans="1:5" ht="7.5" customHeight="1">
      <c r="A90" s="97"/>
      <c r="B90" s="89"/>
      <c r="C90" s="90"/>
      <c r="D90" s="89"/>
      <c r="E90" s="126"/>
    </row>
    <row r="91" spans="1:5" ht="12.75">
      <c r="A91" s="98" t="s">
        <v>72</v>
      </c>
      <c r="B91" s="78"/>
      <c r="C91" s="93"/>
      <c r="D91" s="78"/>
      <c r="E91" s="79"/>
    </row>
    <row r="92" spans="1:5" ht="12.75">
      <c r="A92" s="99" t="s">
        <v>73</v>
      </c>
      <c r="B92" s="61">
        <f>1_d_sz_melléklet!F835</f>
        <v>33000</v>
      </c>
      <c r="C92" s="61">
        <f>1_d_sz_melléklet!G835</f>
        <v>26757</v>
      </c>
      <c r="D92" s="61">
        <f>1_d_sz_melléklet!H835</f>
        <v>0</v>
      </c>
      <c r="E92" s="62">
        <f>D92/C92</f>
        <v>0</v>
      </c>
    </row>
    <row r="93" spans="1:5" ht="12.75">
      <c r="A93" s="100" t="s">
        <v>74</v>
      </c>
      <c r="B93" s="61">
        <f>1_d_sz_melléklet!F836</f>
        <v>45000</v>
      </c>
      <c r="C93" s="61">
        <f>1_d_sz_melléklet!G836</f>
        <v>4323</v>
      </c>
      <c r="D93" s="61">
        <f>1_d_sz_melléklet!H836</f>
        <v>0</v>
      </c>
      <c r="E93" s="83">
        <f>D93/C93</f>
        <v>0</v>
      </c>
    </row>
    <row r="94" spans="1:5" ht="12.75">
      <c r="A94" s="120" t="s">
        <v>75</v>
      </c>
      <c r="B94" s="86">
        <f>SUM(B92:B93)</f>
        <v>78000</v>
      </c>
      <c r="C94" s="86">
        <f>SUM(C92:C93)</f>
        <v>31080</v>
      </c>
      <c r="D94" s="86">
        <f>SUM(D92:D93)</f>
        <v>0</v>
      </c>
      <c r="E94" s="94">
        <f>D94/C94</f>
        <v>0</v>
      </c>
    </row>
    <row r="95" spans="1:5" ht="13.5" customHeight="1">
      <c r="A95" s="97"/>
      <c r="B95" s="101"/>
      <c r="C95" s="90"/>
      <c r="D95" s="101"/>
      <c r="E95" s="122"/>
    </row>
    <row r="96" spans="1:5" ht="24.75">
      <c r="A96" s="127" t="s">
        <v>76</v>
      </c>
      <c r="B96" s="86">
        <f>B94+B89+B84+B79+B74+B67</f>
        <v>1721909</v>
      </c>
      <c r="C96" s="86">
        <f>C94+C89+C84+C79+C74+C67</f>
        <v>2019432</v>
      </c>
      <c r="D96" s="86">
        <f>D94+D89+D84+D79+D74+D67</f>
        <v>1557843</v>
      </c>
      <c r="E96" s="88">
        <f>D96/C96</f>
        <v>0.7714263218568389</v>
      </c>
    </row>
    <row r="97" spans="1:5" ht="8.25" customHeight="1">
      <c r="A97" s="104"/>
      <c r="B97" s="89"/>
      <c r="C97" s="124"/>
      <c r="D97" s="128"/>
      <c r="E97" s="126"/>
    </row>
    <row r="98" spans="1:5" ht="12.75">
      <c r="A98" s="98" t="s">
        <v>77</v>
      </c>
      <c r="B98" s="78"/>
      <c r="C98" s="129"/>
      <c r="D98" s="78"/>
      <c r="E98" s="79"/>
    </row>
    <row r="99" spans="1:5" ht="12.75">
      <c r="A99" s="99" t="s">
        <v>78</v>
      </c>
      <c r="B99" s="78">
        <f>1_d_sz_melléklet!F842</f>
        <v>160734</v>
      </c>
      <c r="C99" s="78">
        <f>1_d_sz_melléklet!G842</f>
        <v>160734</v>
      </c>
      <c r="D99" s="78">
        <f>1_d_sz_melléklet!H842</f>
        <v>1373942</v>
      </c>
      <c r="E99" s="62">
        <f>D99/C99</f>
        <v>8.54792389911282</v>
      </c>
    </row>
    <row r="100" spans="1:5" ht="19.5" customHeight="1">
      <c r="A100" s="108" t="s">
        <v>79</v>
      </c>
      <c r="B100" s="78">
        <f>1_d_sz_melléklet!F843</f>
        <v>51257</v>
      </c>
      <c r="C100" s="78">
        <f>1_d_sz_melléklet!G843</f>
        <v>51257</v>
      </c>
      <c r="D100" s="78">
        <f>1_d_sz_melléklet!H843</f>
        <v>51257</v>
      </c>
      <c r="E100" s="83">
        <f>D100/C100</f>
        <v>1</v>
      </c>
    </row>
    <row r="101" spans="1:5" ht="12.75">
      <c r="A101" s="120" t="s">
        <v>80</v>
      </c>
      <c r="B101" s="86">
        <f>SUM(B99:B100)</f>
        <v>211991</v>
      </c>
      <c r="C101" s="86">
        <f>SUM(C99:C100)</f>
        <v>211991</v>
      </c>
      <c r="D101" s="86">
        <f>SUM(D99:D100)</f>
        <v>1425199</v>
      </c>
      <c r="E101" s="88">
        <f>D101/C101</f>
        <v>6.722922199527338</v>
      </c>
    </row>
    <row r="102" spans="1:5" ht="6.75" customHeight="1">
      <c r="A102" s="125"/>
      <c r="B102" s="78"/>
      <c r="C102" s="90"/>
      <c r="D102" s="78"/>
      <c r="E102" s="122"/>
    </row>
    <row r="103" spans="1:5" ht="12.75">
      <c r="A103" s="127" t="s">
        <v>81</v>
      </c>
      <c r="B103" s="86">
        <f>B96+B101</f>
        <v>1933900</v>
      </c>
      <c r="C103" s="86">
        <f>C96+C101</f>
        <v>2231423</v>
      </c>
      <c r="D103" s="86">
        <f>D96+D101</f>
        <v>2983042</v>
      </c>
      <c r="E103" s="88">
        <f>D103/C103</f>
        <v>1.3368339395981848</v>
      </c>
    </row>
    <row r="104" spans="1:5" ht="14.25" customHeight="1">
      <c r="A104" s="111">
        <v>3</v>
      </c>
      <c r="B104" s="111"/>
      <c r="C104" s="111"/>
      <c r="D104" s="111"/>
      <c r="E104" s="111"/>
    </row>
    <row r="105" ht="12.75" customHeight="1">
      <c r="D105" s="45" t="s">
        <v>38</v>
      </c>
    </row>
    <row r="106" spans="1:5" ht="15">
      <c r="A106" s="46" t="s">
        <v>39</v>
      </c>
      <c r="B106" s="46"/>
      <c r="C106" s="46"/>
      <c r="D106" s="46"/>
      <c r="E106" s="46"/>
    </row>
    <row r="107" spans="1:4" ht="4.5" customHeight="1">
      <c r="A107" s="47"/>
      <c r="B107" s="48"/>
      <c r="C107" s="48"/>
      <c r="D107" s="48"/>
    </row>
    <row r="108" spans="1:4" ht="12.75" customHeight="1">
      <c r="A108" s="49"/>
      <c r="B108" s="50"/>
      <c r="D108" s="51" t="s">
        <v>40</v>
      </c>
    </row>
    <row r="109" spans="1:5" ht="12.75">
      <c r="A109" s="52" t="s">
        <v>41</v>
      </c>
      <c r="B109" s="130" t="s">
        <v>85</v>
      </c>
      <c r="C109" s="130"/>
      <c r="D109" s="130"/>
      <c r="E109" s="130"/>
    </row>
    <row r="110" spans="1:5" ht="30.75" customHeight="1">
      <c r="A110" s="52"/>
      <c r="B110" s="113" t="s">
        <v>43</v>
      </c>
      <c r="C110" s="112" t="s">
        <v>44</v>
      </c>
      <c r="D110" s="54" t="s">
        <v>45</v>
      </c>
      <c r="E110" s="114" t="s">
        <v>46</v>
      </c>
    </row>
    <row r="111" spans="1:5" ht="21.75" customHeight="1">
      <c r="A111" s="115" t="s">
        <v>47</v>
      </c>
      <c r="B111" s="56"/>
      <c r="C111" s="116"/>
      <c r="D111" s="56"/>
      <c r="E111" s="117"/>
    </row>
    <row r="112" spans="1:5" ht="15.75" customHeight="1">
      <c r="A112" s="100" t="s">
        <v>48</v>
      </c>
      <c r="B112" s="61">
        <f aca="true" t="shared" si="0" ref="B112:D118">B60+B8</f>
        <v>1816107</v>
      </c>
      <c r="C112" s="61">
        <f t="shared" si="0"/>
        <v>1922406</v>
      </c>
      <c r="D112" s="61">
        <f t="shared" si="0"/>
        <v>1854641</v>
      </c>
      <c r="E112" s="62">
        <f aca="true" t="shared" si="1" ref="E112:E119">D112/C112</f>
        <v>0.9647499019457908</v>
      </c>
    </row>
    <row r="113" spans="1:5" ht="12.75">
      <c r="A113" s="118" t="s">
        <v>49</v>
      </c>
      <c r="B113" s="61">
        <f t="shared" si="0"/>
        <v>575935</v>
      </c>
      <c r="C113" s="61">
        <f t="shared" si="0"/>
        <v>618215</v>
      </c>
      <c r="D113" s="61">
        <f t="shared" si="0"/>
        <v>584858</v>
      </c>
      <c r="E113" s="62">
        <f t="shared" si="1"/>
        <v>0.9460430432778241</v>
      </c>
    </row>
    <row r="114" spans="1:5" ht="12.75">
      <c r="A114" s="118" t="s">
        <v>50</v>
      </c>
      <c r="B114" s="61">
        <f t="shared" si="0"/>
        <v>1013338</v>
      </c>
      <c r="C114" s="61">
        <f t="shared" si="0"/>
        <v>1171573</v>
      </c>
      <c r="D114" s="61">
        <f t="shared" si="0"/>
        <v>1006953</v>
      </c>
      <c r="E114" s="62">
        <f t="shared" si="1"/>
        <v>0.8594880558019006</v>
      </c>
    </row>
    <row r="115" spans="1:5" ht="12.75">
      <c r="A115" s="64" t="s">
        <v>51</v>
      </c>
      <c r="B115" s="61">
        <f t="shared" si="0"/>
        <v>-47945</v>
      </c>
      <c r="C115" s="61">
        <f t="shared" si="0"/>
        <v>-51165</v>
      </c>
      <c r="D115" s="61">
        <f t="shared" si="0"/>
        <v>-33079</v>
      </c>
      <c r="E115" s="62">
        <f t="shared" si="1"/>
        <v>0.6465161731652497</v>
      </c>
    </row>
    <row r="116" spans="1:5" ht="12.75">
      <c r="A116" s="118" t="s">
        <v>52</v>
      </c>
      <c r="B116" s="61">
        <f t="shared" si="0"/>
        <v>693</v>
      </c>
      <c r="C116" s="61">
        <f t="shared" si="0"/>
        <v>2368</v>
      </c>
      <c r="D116" s="61">
        <f t="shared" si="0"/>
        <v>1967</v>
      </c>
      <c r="E116" s="62">
        <f t="shared" si="1"/>
        <v>0.8306587837837838</v>
      </c>
    </row>
    <row r="117" spans="1:5" ht="12.75">
      <c r="A117" s="118" t="s">
        <v>53</v>
      </c>
      <c r="B117" s="61">
        <f t="shared" si="0"/>
        <v>264657</v>
      </c>
      <c r="C117" s="61">
        <f t="shared" si="0"/>
        <v>266007</v>
      </c>
      <c r="D117" s="61">
        <f t="shared" si="0"/>
        <v>252336</v>
      </c>
      <c r="E117" s="62">
        <f t="shared" si="1"/>
        <v>0.9486066156153785</v>
      </c>
    </row>
    <row r="118" spans="1:5" ht="12.75">
      <c r="A118" s="119" t="s">
        <v>54</v>
      </c>
      <c r="B118" s="131">
        <f t="shared" si="0"/>
        <v>264657</v>
      </c>
      <c r="C118" s="131">
        <f t="shared" si="0"/>
        <v>266007</v>
      </c>
      <c r="D118" s="131">
        <f t="shared" si="0"/>
        <v>252336</v>
      </c>
      <c r="E118" s="62">
        <f t="shared" si="1"/>
        <v>0.9486066156153785</v>
      </c>
    </row>
    <row r="119" spans="1:5" ht="12.75">
      <c r="A119" s="120" t="s">
        <v>55</v>
      </c>
      <c r="B119" s="86">
        <f>B112+B113+B114+B116+B117+B115</f>
        <v>3622785</v>
      </c>
      <c r="C119" s="86">
        <f>C112+C113+C114+C116+C117+C115</f>
        <v>3929404</v>
      </c>
      <c r="D119" s="86">
        <f>D112+D113+D114+D116+D117+D115</f>
        <v>3667676</v>
      </c>
      <c r="E119" s="88">
        <f t="shared" si="1"/>
        <v>0.9333924432305765</v>
      </c>
    </row>
    <row r="120" spans="1:5" ht="9" customHeight="1">
      <c r="A120" s="97"/>
      <c r="B120" s="101"/>
      <c r="C120" s="121"/>
      <c r="D120" s="74"/>
      <c r="E120" s="122"/>
    </row>
    <row r="121" spans="1:5" ht="12.75">
      <c r="A121" s="98" t="s">
        <v>56</v>
      </c>
      <c r="B121" s="78"/>
      <c r="C121" s="93"/>
      <c r="D121" s="64"/>
      <c r="E121" s="79"/>
    </row>
    <row r="122" spans="1:5" ht="12.75">
      <c r="A122" s="118" t="s">
        <v>57</v>
      </c>
      <c r="B122" s="78">
        <f aca="true" t="shared" si="2" ref="B122:D125">B70+B18</f>
        <v>239323</v>
      </c>
      <c r="C122" s="78">
        <f t="shared" si="2"/>
        <v>343592</v>
      </c>
      <c r="D122" s="78">
        <f t="shared" si="2"/>
        <v>178701</v>
      </c>
      <c r="E122" s="62">
        <f>D122/C122</f>
        <v>0.5200965098139654</v>
      </c>
    </row>
    <row r="123" spans="1:5" ht="12.75">
      <c r="A123" s="118" t="s">
        <v>58</v>
      </c>
      <c r="B123" s="61">
        <f t="shared" si="2"/>
        <v>78716</v>
      </c>
      <c r="C123" s="61">
        <f t="shared" si="2"/>
        <v>141320</v>
      </c>
      <c r="D123" s="61">
        <f t="shared" si="2"/>
        <v>61884</v>
      </c>
      <c r="E123" s="62">
        <f>D123/C123</f>
        <v>0.4378998018681008</v>
      </c>
    </row>
    <row r="124" spans="1:5" ht="12.75">
      <c r="A124" s="118" t="s">
        <v>59</v>
      </c>
      <c r="B124" s="61">
        <f t="shared" si="2"/>
        <v>0</v>
      </c>
      <c r="C124" s="61">
        <f t="shared" si="2"/>
        <v>1400</v>
      </c>
      <c r="D124" s="61">
        <f t="shared" si="2"/>
        <v>1250</v>
      </c>
      <c r="E124" s="62">
        <f>D124/C124</f>
        <v>0.8928571428571429</v>
      </c>
    </row>
    <row r="125" spans="1:5" ht="15.75" customHeight="1">
      <c r="A125" s="123" t="s">
        <v>60</v>
      </c>
      <c r="B125" s="61">
        <f t="shared" si="2"/>
        <v>47945</v>
      </c>
      <c r="C125" s="61">
        <f t="shared" si="2"/>
        <v>51165</v>
      </c>
      <c r="D125" s="61">
        <f t="shared" si="2"/>
        <v>33079</v>
      </c>
      <c r="E125" s="62">
        <f>D125/C125</f>
        <v>0.6465161731652497</v>
      </c>
    </row>
    <row r="126" spans="1:5" ht="12.75">
      <c r="A126" s="120" t="s">
        <v>61</v>
      </c>
      <c r="B126" s="86">
        <f>SUM(B122:B125)</f>
        <v>365984</v>
      </c>
      <c r="C126" s="86">
        <f>C74+C22</f>
        <v>537477</v>
      </c>
      <c r="D126" s="86">
        <f>D74+D22</f>
        <v>274914</v>
      </c>
      <c r="E126" s="88">
        <f>D126/C126</f>
        <v>0.511489793981882</v>
      </c>
    </row>
    <row r="127" spans="1:5" ht="9" customHeight="1">
      <c r="A127" s="97"/>
      <c r="B127" s="89"/>
      <c r="C127" s="124"/>
      <c r="D127" s="101"/>
      <c r="E127" s="122"/>
    </row>
    <row r="128" spans="1:5" ht="12.75">
      <c r="A128" s="97" t="s">
        <v>62</v>
      </c>
      <c r="B128" s="78"/>
      <c r="C128" s="93"/>
      <c r="D128" s="78"/>
      <c r="E128" s="79"/>
    </row>
    <row r="129" spans="1:5" ht="12.75">
      <c r="A129" s="100" t="s">
        <v>63</v>
      </c>
      <c r="B129" s="78">
        <f aca="true" t="shared" si="3" ref="B129:D130">B77+B25</f>
        <v>7141</v>
      </c>
      <c r="C129" s="78">
        <f t="shared" si="3"/>
        <v>105905</v>
      </c>
      <c r="D129" s="78">
        <f t="shared" si="3"/>
        <v>105701</v>
      </c>
      <c r="E129" s="62">
        <f>D129/C129</f>
        <v>0.9980737453378028</v>
      </c>
    </row>
    <row r="130" spans="1:5" ht="12.75">
      <c r="A130" s="108" t="s">
        <v>64</v>
      </c>
      <c r="B130" s="109">
        <f t="shared" si="3"/>
        <v>0</v>
      </c>
      <c r="C130" s="109">
        <f t="shared" si="3"/>
        <v>200</v>
      </c>
      <c r="D130" s="109">
        <f t="shared" si="3"/>
        <v>200</v>
      </c>
      <c r="E130" s="62">
        <f>D130/C130</f>
        <v>1</v>
      </c>
    </row>
    <row r="131" spans="1:5" ht="19.5" customHeight="1">
      <c r="A131" s="120" t="s">
        <v>65</v>
      </c>
      <c r="B131" s="86">
        <f>SUM(B129:B130)</f>
        <v>7141</v>
      </c>
      <c r="C131" s="86">
        <f>C79+C27</f>
        <v>106105</v>
      </c>
      <c r="D131" s="86">
        <f>D79+D27</f>
        <v>105901</v>
      </c>
      <c r="E131" s="88">
        <f>D131/C131</f>
        <v>0.9980773761839687</v>
      </c>
    </row>
    <row r="132" spans="1:5" ht="9" customHeight="1">
      <c r="A132" s="97"/>
      <c r="B132" s="89"/>
      <c r="C132" s="90"/>
      <c r="D132" s="101"/>
      <c r="E132" s="122"/>
    </row>
    <row r="133" spans="1:5" ht="12.75">
      <c r="A133" s="97" t="s">
        <v>66</v>
      </c>
      <c r="B133" s="78"/>
      <c r="C133" s="93"/>
      <c r="D133" s="78"/>
      <c r="E133" s="79"/>
    </row>
    <row r="134" spans="1:5" ht="12.75">
      <c r="A134" s="100" t="s">
        <v>63</v>
      </c>
      <c r="B134" s="78">
        <f aca="true" t="shared" si="4" ref="B134:D136">B82+B30</f>
        <v>114980</v>
      </c>
      <c r="C134" s="78">
        <f t="shared" si="4"/>
        <v>138115</v>
      </c>
      <c r="D134" s="78">
        <f t="shared" si="4"/>
        <v>137665</v>
      </c>
      <c r="E134" s="62">
        <f>D134/C134</f>
        <v>0.9967418455634797</v>
      </c>
    </row>
    <row r="135" spans="1:5" ht="12.75">
      <c r="A135" s="108" t="s">
        <v>64</v>
      </c>
      <c r="B135" s="109">
        <f t="shared" si="4"/>
        <v>72264</v>
      </c>
      <c r="C135" s="109">
        <f t="shared" si="4"/>
        <v>86840</v>
      </c>
      <c r="D135" s="109">
        <f t="shared" si="4"/>
        <v>84782</v>
      </c>
      <c r="E135" s="83">
        <f>D135/C135</f>
        <v>0.9763012436665132</v>
      </c>
    </row>
    <row r="136" spans="1:5" ht="12.75">
      <c r="A136" s="120" t="s">
        <v>84</v>
      </c>
      <c r="B136" s="86">
        <f t="shared" si="4"/>
        <v>187244</v>
      </c>
      <c r="C136" s="86">
        <f t="shared" si="4"/>
        <v>224955</v>
      </c>
      <c r="D136" s="86">
        <f t="shared" si="4"/>
        <v>222447</v>
      </c>
      <c r="E136" s="88">
        <f>D136/C136</f>
        <v>0.9888511035540442</v>
      </c>
    </row>
    <row r="137" spans="1:5" ht="9.75" customHeight="1">
      <c r="A137" s="97"/>
      <c r="B137" s="89"/>
      <c r="C137" s="90"/>
      <c r="D137" s="101"/>
      <c r="E137" s="122"/>
    </row>
    <row r="138" spans="1:5" ht="12.75">
      <c r="A138" s="98" t="s">
        <v>68</v>
      </c>
      <c r="B138" s="78"/>
      <c r="C138" s="93"/>
      <c r="D138" s="78"/>
      <c r="E138" s="79"/>
    </row>
    <row r="139" spans="1:5" ht="12.75">
      <c r="A139" s="118" t="s">
        <v>69</v>
      </c>
      <c r="B139" s="78">
        <f aca="true" t="shared" si="5" ref="B139:D141">B87+B35</f>
        <v>1000</v>
      </c>
      <c r="C139" s="78">
        <f t="shared" si="5"/>
        <v>200</v>
      </c>
      <c r="D139" s="78">
        <f t="shared" si="5"/>
        <v>125</v>
      </c>
      <c r="E139" s="62">
        <f>D139/C139</f>
        <v>0.625</v>
      </c>
    </row>
    <row r="140" spans="1:5" ht="12.75">
      <c r="A140" s="125" t="s">
        <v>70</v>
      </c>
      <c r="B140" s="66">
        <f t="shared" si="5"/>
        <v>52278</v>
      </c>
      <c r="C140" s="66">
        <f t="shared" si="5"/>
        <v>53078</v>
      </c>
      <c r="D140" s="66">
        <f t="shared" si="5"/>
        <v>52902</v>
      </c>
      <c r="E140" s="83">
        <f>D140/C140</f>
        <v>0.9966841252496326</v>
      </c>
    </row>
    <row r="141" spans="1:5" ht="16.5" customHeight="1">
      <c r="A141" s="120" t="s">
        <v>71</v>
      </c>
      <c r="B141" s="86">
        <f t="shared" si="5"/>
        <v>53278</v>
      </c>
      <c r="C141" s="86">
        <f t="shared" si="5"/>
        <v>53278</v>
      </c>
      <c r="D141" s="86">
        <f t="shared" si="5"/>
        <v>53027</v>
      </c>
      <c r="E141" s="88">
        <f>D141/C141</f>
        <v>0.9952888621945268</v>
      </c>
    </row>
    <row r="142" spans="1:5" ht="9" customHeight="1">
      <c r="A142" s="97"/>
      <c r="B142" s="89"/>
      <c r="C142" s="90"/>
      <c r="D142" s="89"/>
      <c r="E142" s="126"/>
    </row>
    <row r="143" spans="1:5" ht="12.75">
      <c r="A143" s="98" t="s">
        <v>72</v>
      </c>
      <c r="B143" s="78"/>
      <c r="C143" s="93"/>
      <c r="D143" s="78"/>
      <c r="E143" s="79"/>
    </row>
    <row r="144" spans="1:5" ht="12.75">
      <c r="A144" s="99" t="s">
        <v>73</v>
      </c>
      <c r="B144" s="78">
        <f aca="true" t="shared" si="6" ref="B144:D146">B92+B40</f>
        <v>33000</v>
      </c>
      <c r="C144" s="78">
        <f t="shared" si="6"/>
        <v>26757</v>
      </c>
      <c r="D144" s="78">
        <f t="shared" si="6"/>
        <v>0</v>
      </c>
      <c r="E144" s="62">
        <f>D144/C144</f>
        <v>0</v>
      </c>
    </row>
    <row r="145" spans="1:5" ht="12.75">
      <c r="A145" s="100" t="s">
        <v>74</v>
      </c>
      <c r="B145" s="66">
        <f t="shared" si="6"/>
        <v>45000</v>
      </c>
      <c r="C145" s="66">
        <f t="shared" si="6"/>
        <v>4323</v>
      </c>
      <c r="D145" s="66">
        <f t="shared" si="6"/>
        <v>0</v>
      </c>
      <c r="E145" s="83">
        <f>D145/C145</f>
        <v>0</v>
      </c>
    </row>
    <row r="146" spans="1:5" ht="18" customHeight="1">
      <c r="A146" s="120" t="s">
        <v>75</v>
      </c>
      <c r="B146" s="86">
        <f t="shared" si="6"/>
        <v>78000</v>
      </c>
      <c r="C146" s="86">
        <f t="shared" si="6"/>
        <v>31080</v>
      </c>
      <c r="D146" s="86">
        <f t="shared" si="6"/>
        <v>0</v>
      </c>
      <c r="E146" s="88">
        <f>D146/C146</f>
        <v>0</v>
      </c>
    </row>
    <row r="147" spans="1:5" ht="10.5" customHeight="1">
      <c r="A147" s="97"/>
      <c r="B147" s="101"/>
      <c r="C147" s="90"/>
      <c r="D147" s="101"/>
      <c r="E147" s="122"/>
    </row>
    <row r="148" spans="1:5" ht="24.75">
      <c r="A148" s="127" t="s">
        <v>76</v>
      </c>
      <c r="B148" s="86">
        <f>B96+B44</f>
        <v>4314432</v>
      </c>
      <c r="C148" s="86">
        <f>C96+C44</f>
        <v>4882299</v>
      </c>
      <c r="D148" s="86">
        <f>D96+D44</f>
        <v>4323965</v>
      </c>
      <c r="E148" s="88">
        <f>D148/C148</f>
        <v>0.8856411702765439</v>
      </c>
    </row>
    <row r="149" spans="1:5" ht="9.75" customHeight="1">
      <c r="A149" s="104"/>
      <c r="B149" s="101"/>
      <c r="C149" s="124"/>
      <c r="D149" s="128"/>
      <c r="E149" s="126"/>
    </row>
    <row r="150" spans="1:5" ht="12.75">
      <c r="A150" s="98" t="s">
        <v>77</v>
      </c>
      <c r="B150" s="78"/>
      <c r="C150" s="129"/>
      <c r="D150" s="78"/>
      <c r="E150" s="79"/>
    </row>
    <row r="151" spans="1:5" ht="12.75">
      <c r="A151" s="99" t="s">
        <v>78</v>
      </c>
      <c r="B151" s="78">
        <f aca="true" t="shared" si="7" ref="B151:D153">B99+B47</f>
        <v>160734</v>
      </c>
      <c r="C151" s="78">
        <f t="shared" si="7"/>
        <v>160734</v>
      </c>
      <c r="D151" s="78">
        <f t="shared" si="7"/>
        <v>1373942</v>
      </c>
      <c r="E151" s="62">
        <f>D151/C151</f>
        <v>8.54792389911282</v>
      </c>
    </row>
    <row r="152" spans="1:5" ht="20.25" customHeight="1">
      <c r="A152" s="108" t="s">
        <v>79</v>
      </c>
      <c r="B152" s="66">
        <f t="shared" si="7"/>
        <v>53321</v>
      </c>
      <c r="C152" s="66">
        <f t="shared" si="7"/>
        <v>53318</v>
      </c>
      <c r="D152" s="66">
        <f t="shared" si="7"/>
        <v>53318</v>
      </c>
      <c r="E152" s="83">
        <f>D152/C152</f>
        <v>1</v>
      </c>
    </row>
    <row r="153" spans="1:5" ht="12.75">
      <c r="A153" s="120" t="s">
        <v>80</v>
      </c>
      <c r="B153" s="86">
        <f t="shared" si="7"/>
        <v>214055</v>
      </c>
      <c r="C153" s="86">
        <f t="shared" si="7"/>
        <v>214052</v>
      </c>
      <c r="D153" s="86">
        <f t="shared" si="7"/>
        <v>1427260</v>
      </c>
      <c r="E153" s="88">
        <f>D153/C153</f>
        <v>6.6678190346271</v>
      </c>
    </row>
    <row r="154" spans="1:5" ht="12.75">
      <c r="A154" s="125"/>
      <c r="B154" s="101"/>
      <c r="C154" s="90"/>
      <c r="D154" s="78"/>
      <c r="E154" s="122"/>
    </row>
    <row r="155" spans="1:5" ht="12.75">
      <c r="A155" s="127" t="s">
        <v>81</v>
      </c>
      <c r="B155" s="86">
        <f>B103+B51</f>
        <v>4528487</v>
      </c>
      <c r="C155" s="86">
        <f>C103+C51</f>
        <v>5096351</v>
      </c>
      <c r="D155" s="86">
        <f>D103+D51</f>
        <v>5751225</v>
      </c>
      <c r="E155" s="88">
        <f>D155/C155</f>
        <v>1.1284986061595836</v>
      </c>
    </row>
  </sheetData>
  <mergeCells count="11">
    <mergeCell ref="A2:E2"/>
    <mergeCell ref="A5:A6"/>
    <mergeCell ref="B5:E5"/>
    <mergeCell ref="A52:E52"/>
    <mergeCell ref="A54:E54"/>
    <mergeCell ref="A57:A58"/>
    <mergeCell ref="B57:E57"/>
    <mergeCell ref="A104:E104"/>
    <mergeCell ref="A106:E106"/>
    <mergeCell ref="A109:A110"/>
    <mergeCell ref="B109:E109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695" t="s">
        <v>861</v>
      </c>
      <c r="B1" s="695"/>
      <c r="C1" s="695"/>
      <c r="D1" s="695"/>
    </row>
    <row r="2" spans="1:4" s="107" customFormat="1" ht="12.75">
      <c r="A2" s="465" t="s">
        <v>862</v>
      </c>
      <c r="B2" s="465"/>
      <c r="C2" s="465"/>
      <c r="D2" s="465"/>
    </row>
    <row r="3" ht="12.75">
      <c r="D3" s="696" t="s">
        <v>40</v>
      </c>
    </row>
    <row r="4" spans="1:4" s="1" customFormat="1" ht="15.75" customHeight="1">
      <c r="A4" s="717" t="s">
        <v>863</v>
      </c>
      <c r="B4" s="1499" t="s">
        <v>864</v>
      </c>
      <c r="C4" s="6" t="s">
        <v>2</v>
      </c>
      <c r="D4" s="1499" t="s">
        <v>865</v>
      </c>
    </row>
    <row r="5" spans="1:4" s="1" customFormat="1" ht="12.75">
      <c r="A5" s="331" t="s">
        <v>866</v>
      </c>
      <c r="B5" s="374"/>
      <c r="C5" s="1500"/>
      <c r="D5" s="374"/>
    </row>
    <row r="6" spans="1:4" ht="12.75">
      <c r="A6" s="353" t="s">
        <v>867</v>
      </c>
      <c r="B6" s="370">
        <f>'2_sz_ melléklet'!G7-'2_a_d_sz_ melléklet'!B28</f>
        <v>-2296</v>
      </c>
      <c r="C6" s="370">
        <v>368627</v>
      </c>
      <c r="D6" s="295">
        <v>375100</v>
      </c>
    </row>
    <row r="7" spans="1:4" ht="12.75">
      <c r="A7" s="424" t="s">
        <v>868</v>
      </c>
      <c r="B7" s="295">
        <v>478771</v>
      </c>
      <c r="C7" s="295">
        <v>479000</v>
      </c>
      <c r="D7" s="295">
        <v>468300</v>
      </c>
    </row>
    <row r="8" spans="1:4" ht="12.75">
      <c r="A8" s="424" t="s">
        <v>869</v>
      </c>
      <c r="B8" s="295">
        <v>2154456</v>
      </c>
      <c r="C8" s="295">
        <v>2183700</v>
      </c>
      <c r="D8" s="295">
        <v>2188000</v>
      </c>
    </row>
    <row r="9" spans="1:4" ht="12.75">
      <c r="A9" s="424" t="s">
        <v>870</v>
      </c>
      <c r="B9" s="295">
        <f>'2_a_d_sz_ melléklet'!B28</f>
        <v>2296</v>
      </c>
      <c r="C9" s="295">
        <v>2150</v>
      </c>
      <c r="D9" s="295">
        <v>3100</v>
      </c>
    </row>
    <row r="10" spans="1:4" ht="12.75">
      <c r="A10" s="299" t="s">
        <v>871</v>
      </c>
      <c r="B10" s="295">
        <v>398932</v>
      </c>
      <c r="C10" s="295">
        <v>401000</v>
      </c>
      <c r="D10" s="295">
        <v>421000</v>
      </c>
    </row>
    <row r="11" spans="1:4" ht="12.75">
      <c r="A11" s="299" t="s">
        <v>872</v>
      </c>
      <c r="B11" s="295"/>
      <c r="C11" s="295"/>
      <c r="D11" s="295"/>
    </row>
    <row r="12" spans="1:4" ht="12.75">
      <c r="A12" s="299" t="s">
        <v>873</v>
      </c>
      <c r="B12" s="295">
        <f>'2_sz_ melléklet'!G34</f>
        <v>0</v>
      </c>
      <c r="C12" s="295">
        <v>1000</v>
      </c>
      <c r="D12" s="295">
        <v>1000</v>
      </c>
    </row>
    <row r="13" spans="1:4" ht="12.75">
      <c r="A13" s="299" t="s">
        <v>874</v>
      </c>
      <c r="B13" s="295">
        <f>'2_sz_ melléklet'!G43</f>
        <v>0</v>
      </c>
      <c r="C13" s="295">
        <v>442412</v>
      </c>
      <c r="D13" s="295">
        <v>488983</v>
      </c>
    </row>
    <row r="14" spans="1:4" ht="12.75">
      <c r="A14" s="299" t="s">
        <v>875</v>
      </c>
      <c r="B14" s="295"/>
      <c r="C14" s="295"/>
      <c r="D14" s="295"/>
    </row>
    <row r="15" spans="1:4" ht="12.75">
      <c r="A15" s="368" t="s">
        <v>876</v>
      </c>
      <c r="B15" s="345">
        <f>'2_sz_ melléklet'!G39</f>
        <v>0</v>
      </c>
      <c r="C15" s="345"/>
      <c r="D15" s="316"/>
    </row>
    <row r="16" spans="1:4" s="107" customFormat="1" ht="12.75">
      <c r="A16" s="1501" t="s">
        <v>877</v>
      </c>
      <c r="B16" s="333">
        <f>SUM(B6:B15)</f>
        <v>3032159</v>
      </c>
      <c r="C16" s="333">
        <f>SUM(C6:C15)</f>
        <v>3877889</v>
      </c>
      <c r="D16" s="333">
        <f>SUM(D6:D15)</f>
        <v>3945483</v>
      </c>
    </row>
    <row r="17" spans="1:4" ht="12.75">
      <c r="A17" s="1502" t="s">
        <v>794</v>
      </c>
      <c r="B17" s="295">
        <f>'1_a_sz_ melléklet'!D8</f>
        <v>1603681</v>
      </c>
      <c r="C17" s="295">
        <v>1871722</v>
      </c>
      <c r="D17" s="295">
        <v>1900350</v>
      </c>
    </row>
    <row r="18" spans="1:4" ht="12.75">
      <c r="A18" s="424" t="s">
        <v>796</v>
      </c>
      <c r="B18" s="295">
        <f>'1_a_sz_ melléklet'!D9</f>
        <v>497787</v>
      </c>
      <c r="C18" s="295">
        <v>598951</v>
      </c>
      <c r="D18" s="295">
        <v>608112</v>
      </c>
    </row>
    <row r="19" spans="1:4" ht="12.75">
      <c r="A19" s="424" t="s">
        <v>878</v>
      </c>
      <c r="B19" s="295">
        <f>'1_a_sz_ melléklet'!D10-'7_sz_ melléklet'!G11+'7_sz_ melléklet'!G12</f>
        <v>552232</v>
      </c>
      <c r="C19" s="295">
        <v>834516</v>
      </c>
      <c r="D19" s="295">
        <v>861221</v>
      </c>
    </row>
    <row r="20" spans="1:4" ht="12.75">
      <c r="A20" s="424" t="s">
        <v>879</v>
      </c>
      <c r="B20" s="295" t="e">
        <f>'1_a_sz_ melléklet'!D30+1_d_sz_melléklet!#REF!</f>
        <v>#REF!</v>
      </c>
      <c r="C20" s="295">
        <v>385500</v>
      </c>
      <c r="D20" s="295">
        <v>390000</v>
      </c>
    </row>
    <row r="21" spans="1:4" ht="12.75">
      <c r="A21" s="299" t="s">
        <v>880</v>
      </c>
      <c r="B21" s="295">
        <f>'1_a_sz_ melléklet'!D25</f>
        <v>4040</v>
      </c>
      <c r="C21" s="295">
        <v>6000</v>
      </c>
      <c r="D21" s="295">
        <v>6100</v>
      </c>
    </row>
    <row r="22" spans="1:4" ht="12.75">
      <c r="A22" s="299" t="s">
        <v>881</v>
      </c>
      <c r="B22" s="295"/>
      <c r="C22" s="295">
        <v>0</v>
      </c>
      <c r="D22" s="295">
        <v>0</v>
      </c>
    </row>
    <row r="23" spans="1:4" ht="12.75">
      <c r="A23" s="424" t="s">
        <v>882</v>
      </c>
      <c r="B23" s="295">
        <f>'1_a_sz_ melléklet'!D12</f>
        <v>1967</v>
      </c>
      <c r="C23" s="295">
        <v>700</v>
      </c>
      <c r="D23" s="295">
        <v>700</v>
      </c>
    </row>
    <row r="24" spans="1:4" ht="12.75">
      <c r="A24" s="299" t="s">
        <v>883</v>
      </c>
      <c r="B24" s="295">
        <f>'1_a_sz_ melléklet'!D35</f>
        <v>0</v>
      </c>
      <c r="C24" s="295">
        <v>1500</v>
      </c>
      <c r="D24" s="295">
        <v>1000</v>
      </c>
    </row>
    <row r="25" spans="1:4" ht="12.75">
      <c r="A25" s="299" t="s">
        <v>884</v>
      </c>
      <c r="B25" s="293">
        <f>'1_a_sz_ melléklet'!D47</f>
        <v>0</v>
      </c>
      <c r="C25" s="293">
        <v>120000</v>
      </c>
      <c r="D25" s="293">
        <v>120000</v>
      </c>
    </row>
    <row r="26" spans="1:4" ht="12.75">
      <c r="A26" s="299" t="s">
        <v>885</v>
      </c>
      <c r="B26" s="293">
        <f>'7_sz_ melléklet'!G11</f>
        <v>20809</v>
      </c>
      <c r="C26" s="293">
        <v>19000</v>
      </c>
      <c r="D26" s="293">
        <v>19000</v>
      </c>
    </row>
    <row r="27" spans="1:4" ht="12.75">
      <c r="A27" s="299" t="s">
        <v>886</v>
      </c>
      <c r="B27" s="293"/>
      <c r="C27" s="293"/>
      <c r="D27" s="293"/>
    </row>
    <row r="28" spans="1:4" ht="12.75">
      <c r="A28" s="299" t="s">
        <v>816</v>
      </c>
      <c r="B28" s="316">
        <f>'7_sz_ melléklet'!G20</f>
        <v>48000</v>
      </c>
      <c r="C28" s="316">
        <v>40000</v>
      </c>
      <c r="D28" s="316">
        <v>39000</v>
      </c>
    </row>
    <row r="29" spans="1:4" s="107" customFormat="1" ht="12.75">
      <c r="A29" s="1501" t="s">
        <v>887</v>
      </c>
      <c r="B29" s="333" t="e">
        <f>SUM(B17:B28)</f>
        <v>#REF!</v>
      </c>
      <c r="C29" s="333">
        <f>SUM(C17:C28)</f>
        <v>3877889</v>
      </c>
      <c r="D29" s="333">
        <f>SUM(D17:D28)</f>
        <v>3945483</v>
      </c>
    </row>
    <row r="30" spans="1:4" s="107" customFormat="1" ht="12.75">
      <c r="A30" s="331" t="s">
        <v>888</v>
      </c>
      <c r="B30" s="374"/>
      <c r="C30" s="374"/>
      <c r="D30" s="445"/>
    </row>
    <row r="31" spans="1:4" ht="12.75">
      <c r="A31" s="353" t="s">
        <v>889</v>
      </c>
      <c r="B31" s="370">
        <v>135199</v>
      </c>
      <c r="C31" s="295">
        <v>250800</v>
      </c>
      <c r="D31" s="295">
        <v>138700</v>
      </c>
    </row>
    <row r="32" spans="1:4" ht="12.75">
      <c r="A32" s="299" t="s">
        <v>890</v>
      </c>
      <c r="B32" s="295" t="e">
        <f>'2_sz_ melléklet'!#REF!</f>
        <v>#REF!</v>
      </c>
      <c r="C32" s="295">
        <v>90418</v>
      </c>
      <c r="D32" s="295">
        <v>85000</v>
      </c>
    </row>
    <row r="33" spans="1:4" ht="12.75">
      <c r="A33" s="424" t="s">
        <v>891</v>
      </c>
      <c r="B33" s="295">
        <f>'2_sz_ melléklet'!G19</f>
        <v>0</v>
      </c>
      <c r="C33" s="295">
        <v>130500</v>
      </c>
      <c r="D33" s="295">
        <v>124500</v>
      </c>
    </row>
    <row r="34" spans="1:4" ht="12.75">
      <c r="A34" s="424" t="s">
        <v>892</v>
      </c>
      <c r="B34" s="295">
        <f>'2_sz_ melléklet'!G31</f>
        <v>0</v>
      </c>
      <c r="C34" s="295">
        <v>280300</v>
      </c>
      <c r="D34" s="295">
        <v>214500</v>
      </c>
    </row>
    <row r="35" spans="1:4" ht="12.75">
      <c r="A35" s="1503" t="s">
        <v>893</v>
      </c>
      <c r="B35" s="295">
        <f>'2_sz_ melléklet'!G23</f>
        <v>0</v>
      </c>
      <c r="C35" s="295">
        <v>199000</v>
      </c>
      <c r="D35" s="295">
        <v>173000</v>
      </c>
    </row>
    <row r="36" spans="1:4" ht="12.75">
      <c r="A36" s="299" t="s">
        <v>894</v>
      </c>
      <c r="B36" s="293"/>
      <c r="C36" s="293"/>
      <c r="D36" s="293"/>
    </row>
    <row r="37" spans="1:4" ht="12.75">
      <c r="A37" s="299" t="s">
        <v>895</v>
      </c>
      <c r="B37" s="293">
        <f>'7_sz_ melléklet'!B53</f>
        <v>0</v>
      </c>
      <c r="C37" s="293"/>
      <c r="D37" s="293"/>
    </row>
    <row r="38" spans="1:4" ht="12.75">
      <c r="A38" s="299" t="s">
        <v>896</v>
      </c>
      <c r="B38" s="293"/>
      <c r="C38" s="293"/>
      <c r="D38" s="293"/>
    </row>
    <row r="39" spans="1:4" ht="12.75">
      <c r="A39" s="299" t="s">
        <v>897</v>
      </c>
      <c r="B39" s="293">
        <f>'2_sz_ melléklet'!G35</f>
        <v>0</v>
      </c>
      <c r="C39" s="293">
        <v>6000</v>
      </c>
      <c r="D39" s="293">
        <v>6000</v>
      </c>
    </row>
    <row r="40" spans="1:4" ht="12.75">
      <c r="A40" s="299" t="s">
        <v>898</v>
      </c>
      <c r="B40" s="293">
        <f>'2_sz_ melléklet'!G44</f>
        <v>0</v>
      </c>
      <c r="C40" s="293">
        <v>450100</v>
      </c>
      <c r="D40" s="293">
        <v>244456</v>
      </c>
    </row>
    <row r="41" spans="1:4" ht="12.75">
      <c r="A41" s="424" t="s">
        <v>899</v>
      </c>
      <c r="B41" s="295">
        <f>'2_sz_ melléklet'!G36</f>
        <v>0</v>
      </c>
      <c r="C41" s="295"/>
      <c r="D41" s="295"/>
    </row>
    <row r="42" spans="1:4" ht="12.75">
      <c r="A42" s="368" t="s">
        <v>900</v>
      </c>
      <c r="B42" s="345">
        <f>'2_sz_ melléklet'!G40</f>
        <v>0</v>
      </c>
      <c r="C42" s="316"/>
      <c r="D42" s="316"/>
    </row>
    <row r="43" spans="1:4" s="107" customFormat="1" ht="12.75">
      <c r="A43" s="1501" t="s">
        <v>901</v>
      </c>
      <c r="B43" s="333" t="e">
        <f>SUM(B31:B42)</f>
        <v>#REF!</v>
      </c>
      <c r="C43" s="333">
        <f>SUM(C31:C42)</f>
        <v>1407118</v>
      </c>
      <c r="D43" s="333">
        <f>SUM(D31:D42)</f>
        <v>986156</v>
      </c>
    </row>
    <row r="44" spans="1:4" ht="12.75">
      <c r="A44" s="353" t="s">
        <v>902</v>
      </c>
      <c r="B44" s="295">
        <f>'7_sz_ melléklet'!G41</f>
        <v>239323</v>
      </c>
      <c r="C44" s="295">
        <v>751156</v>
      </c>
      <c r="D44" s="295">
        <v>747945</v>
      </c>
    </row>
    <row r="45" spans="1:4" ht="12.75">
      <c r="A45" s="424" t="s">
        <v>903</v>
      </c>
      <c r="B45" s="295">
        <f>'7_sz_ melléklet'!G42</f>
        <v>78716</v>
      </c>
      <c r="C45" s="295">
        <v>56623</v>
      </c>
      <c r="D45" s="295">
        <v>57281</v>
      </c>
    </row>
    <row r="46" spans="1:4" ht="12.75">
      <c r="A46" s="424" t="s">
        <v>904</v>
      </c>
      <c r="B46" s="295">
        <f>'7_sz_ melléklet'!G50</f>
        <v>0</v>
      </c>
      <c r="C46" s="295"/>
      <c r="D46" s="295"/>
    </row>
    <row r="47" spans="1:4" ht="12.75">
      <c r="A47" s="424" t="s">
        <v>905</v>
      </c>
      <c r="B47" s="295">
        <f>'7_sz_ melléklet'!G44</f>
        <v>72264</v>
      </c>
      <c r="C47" s="295">
        <v>74015</v>
      </c>
      <c r="D47" s="295">
        <v>74015</v>
      </c>
    </row>
    <row r="48" spans="1:4" ht="12.75">
      <c r="A48" s="424" t="s">
        <v>906</v>
      </c>
      <c r="B48" s="295">
        <f>'7_sz_ melléklet'!G51</f>
        <v>0</v>
      </c>
      <c r="C48" s="295"/>
      <c r="D48" s="295"/>
    </row>
    <row r="49" spans="1:4" ht="12.75">
      <c r="A49" s="299" t="s">
        <v>907</v>
      </c>
      <c r="B49" s="295"/>
      <c r="C49" s="295"/>
      <c r="D49" s="295"/>
    </row>
    <row r="50" spans="1:4" ht="12.75">
      <c r="A50" s="424" t="s">
        <v>908</v>
      </c>
      <c r="B50" s="295">
        <f>'7_sz_ melléklet'!G45</f>
        <v>52278</v>
      </c>
      <c r="C50" s="295">
        <v>54735</v>
      </c>
      <c r="D50" s="295">
        <v>54735</v>
      </c>
    </row>
    <row r="51" spans="1:4" ht="12.75">
      <c r="A51" s="424" t="s">
        <v>909</v>
      </c>
      <c r="B51" s="295">
        <f>'7_sz_ melléklet'!G56</f>
        <v>53321</v>
      </c>
      <c r="C51" s="295">
        <v>450589</v>
      </c>
      <c r="D51" s="295">
        <v>32180</v>
      </c>
    </row>
    <row r="52" spans="1:4" ht="12.75">
      <c r="A52" s="424" t="s">
        <v>910</v>
      </c>
      <c r="B52" s="295">
        <f>'7_sz_ melléklet'!G46</f>
        <v>47945</v>
      </c>
      <c r="C52" s="295"/>
      <c r="D52" s="295"/>
    </row>
    <row r="53" spans="1:4" ht="12.75">
      <c r="A53" s="424" t="s">
        <v>911</v>
      </c>
      <c r="B53" s="295">
        <f>'7_sz_ melléklet'!G43</f>
        <v>0</v>
      </c>
      <c r="C53" s="295"/>
      <c r="D53" s="295"/>
    </row>
    <row r="54" spans="1:4" ht="12.75">
      <c r="A54" s="704" t="s">
        <v>912</v>
      </c>
      <c r="B54" s="295">
        <v>30000</v>
      </c>
      <c r="C54" s="295">
        <v>20000</v>
      </c>
      <c r="D54" s="295">
        <v>20000</v>
      </c>
    </row>
    <row r="55" spans="1:4" s="107" customFormat="1" ht="12.75">
      <c r="A55" s="1501" t="s">
        <v>913</v>
      </c>
      <c r="B55" s="333">
        <f>SUM(B44:B54)</f>
        <v>573847</v>
      </c>
      <c r="C55" s="333">
        <f>SUM(C44:C54)</f>
        <v>1407118</v>
      </c>
      <c r="D55" s="333">
        <f>SUM(D44:D54)</f>
        <v>986156</v>
      </c>
    </row>
    <row r="56" spans="1:4" s="107" customFormat="1" ht="12.75">
      <c r="A56" s="1501" t="s">
        <v>914</v>
      </c>
      <c r="B56" s="333" t="e">
        <f>B43+B16</f>
        <v>#REF!</v>
      </c>
      <c r="C56" s="333">
        <f>C43+C16</f>
        <v>5285007</v>
      </c>
      <c r="D56" s="333">
        <f>D43+D16</f>
        <v>4931639</v>
      </c>
    </row>
    <row r="57" spans="1:4" s="107" customFormat="1" ht="12.75">
      <c r="A57" s="1504" t="s">
        <v>915</v>
      </c>
      <c r="B57" s="1505" t="e">
        <f>B55+B29</f>
        <v>#REF!</v>
      </c>
      <c r="C57" s="1505">
        <f>C55+C29</f>
        <v>5285007</v>
      </c>
      <c r="D57" s="1505">
        <f>D55+D29</f>
        <v>4931639</v>
      </c>
    </row>
  </sheetData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1">
      <selection activeCell="G35" sqref="G35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1207" t="s">
        <v>916</v>
      </c>
    </row>
    <row r="3" ht="12.75">
      <c r="E3" s="1207"/>
    </row>
    <row r="5" ht="15">
      <c r="B5" s="49" t="s">
        <v>917</v>
      </c>
    </row>
    <row r="6" spans="2:5" ht="15">
      <c r="B6" s="49" t="s">
        <v>918</v>
      </c>
      <c r="C6" s="49"/>
      <c r="D6" s="49"/>
      <c r="E6" s="49"/>
    </row>
    <row r="7" spans="2:5" ht="15">
      <c r="B7" s="49"/>
      <c r="C7" s="49"/>
      <c r="D7" s="49"/>
      <c r="E7" s="49"/>
    </row>
    <row r="8" spans="2:5" ht="15">
      <c r="B8" s="49"/>
      <c r="C8" s="49"/>
      <c r="D8" s="49" t="s">
        <v>919</v>
      </c>
      <c r="E8" s="49"/>
    </row>
    <row r="9" spans="2:5" ht="15">
      <c r="B9" s="49"/>
      <c r="C9" s="49"/>
      <c r="D9" s="49"/>
      <c r="E9" s="49"/>
    </row>
    <row r="10" spans="2:5" ht="15">
      <c r="B10" s="49"/>
      <c r="C10" s="49"/>
      <c r="D10" s="49"/>
      <c r="E10" s="49"/>
    </row>
    <row r="12" spans="1:4" ht="15">
      <c r="A12" s="50" t="s">
        <v>920</v>
      </c>
      <c r="B12" s="50"/>
      <c r="C12" s="50"/>
      <c r="D12" s="50"/>
    </row>
    <row r="15" spans="1:5" ht="15">
      <c r="A15" s="50" t="s">
        <v>921</v>
      </c>
      <c r="B15" s="50"/>
      <c r="C15" s="50"/>
      <c r="D15" s="50"/>
      <c r="E15" s="50"/>
    </row>
    <row r="16" spans="1:5" ht="15">
      <c r="A16" s="50" t="s">
        <v>922</v>
      </c>
      <c r="B16" s="50"/>
      <c r="C16" s="50"/>
      <c r="D16" s="50"/>
      <c r="E16" s="50"/>
    </row>
    <row r="17" ht="12.75">
      <c r="A17" s="1506" t="s">
        <v>923</v>
      </c>
    </row>
    <row r="18" ht="12.75">
      <c r="A18" s="1506"/>
    </row>
    <row r="19" ht="12.75">
      <c r="A19" s="1506"/>
    </row>
    <row r="21" spans="1:5" ht="12.75">
      <c r="A21" s="56"/>
      <c r="B21" s="58"/>
      <c r="C21" s="116"/>
      <c r="D21" s="126"/>
      <c r="E21" s="1507" t="s">
        <v>924</v>
      </c>
    </row>
    <row r="22" spans="1:5" ht="12.75">
      <c r="A22" s="1508" t="s">
        <v>925</v>
      </c>
      <c r="B22" s="1508" t="s">
        <v>926</v>
      </c>
      <c r="C22" s="1508"/>
      <c r="D22" s="1508"/>
      <c r="E22" s="1508" t="s">
        <v>927</v>
      </c>
    </row>
    <row r="23" spans="1:5" ht="12.75">
      <c r="A23" s="553"/>
      <c r="B23" s="750"/>
      <c r="C23" s="1509"/>
      <c r="D23" s="812"/>
      <c r="E23" s="1510" t="s">
        <v>928</v>
      </c>
    </row>
    <row r="24" spans="1:5" ht="12.75">
      <c r="A24" s="56"/>
      <c r="B24" s="57"/>
      <c r="C24" s="57"/>
      <c r="D24" s="57"/>
      <c r="E24" s="1507"/>
    </row>
    <row r="25" spans="1:5" ht="12.75">
      <c r="A25" s="1511">
        <v>1</v>
      </c>
      <c r="B25" s="129" t="s">
        <v>929</v>
      </c>
      <c r="C25" s="129"/>
      <c r="D25" s="129"/>
      <c r="E25" s="64"/>
    </row>
    <row r="26" spans="1:5" ht="12.75">
      <c r="A26" s="1512">
        <v>2</v>
      </c>
      <c r="B26" s="57" t="s">
        <v>930</v>
      </c>
      <c r="C26" s="57"/>
      <c r="D26" s="122"/>
      <c r="E26" s="102"/>
    </row>
    <row r="27" spans="1:5" ht="12.75">
      <c r="A27" s="1511"/>
      <c r="B27" s="129" t="s">
        <v>931</v>
      </c>
      <c r="C27" s="129"/>
      <c r="D27" s="79"/>
      <c r="E27" s="64"/>
    </row>
    <row r="28" spans="1:5" ht="12.75">
      <c r="A28" s="1512">
        <v>3</v>
      </c>
      <c r="B28" s="57" t="s">
        <v>932</v>
      </c>
      <c r="C28" s="57"/>
      <c r="D28" s="122"/>
      <c r="E28" s="102"/>
    </row>
    <row r="29" spans="1:5" ht="12.75">
      <c r="A29" s="1511"/>
      <c r="B29" s="129" t="s">
        <v>933</v>
      </c>
      <c r="C29" s="129"/>
      <c r="D29" s="79"/>
      <c r="E29" s="64"/>
    </row>
    <row r="30" spans="1:5" ht="12.75">
      <c r="A30" s="1511">
        <v>4</v>
      </c>
      <c r="B30" s="129" t="s">
        <v>934</v>
      </c>
      <c r="C30" s="129"/>
      <c r="D30" s="79"/>
      <c r="E30" s="64"/>
    </row>
    <row r="31" spans="1:5" ht="12.75">
      <c r="A31" s="1512">
        <v>5</v>
      </c>
      <c r="B31" s="57" t="s">
        <v>935</v>
      </c>
      <c r="C31" s="57"/>
      <c r="D31" s="122"/>
      <c r="E31" s="102"/>
    </row>
    <row r="32" spans="1:5" ht="12.75">
      <c r="A32" s="1511"/>
      <c r="B32" s="129" t="s">
        <v>936</v>
      </c>
      <c r="C32" s="129"/>
      <c r="D32" s="79"/>
      <c r="E32" s="64"/>
    </row>
    <row r="33" spans="1:5" ht="12.75">
      <c r="A33" s="1513">
        <v>6</v>
      </c>
      <c r="B33" s="229" t="s">
        <v>937</v>
      </c>
      <c r="C33" s="498"/>
      <c r="D33" s="251"/>
      <c r="E33" s="139"/>
    </row>
    <row r="34" spans="1:5" ht="12.75">
      <c r="A34" s="1514">
        <v>7</v>
      </c>
      <c r="B34" s="1509" t="s">
        <v>938</v>
      </c>
      <c r="C34" s="1509"/>
      <c r="D34" s="812"/>
      <c r="E34" s="225"/>
    </row>
    <row r="35" spans="2:5" ht="15">
      <c r="B35" s="1515" t="s">
        <v>232</v>
      </c>
      <c r="C35" s="957"/>
      <c r="D35" s="1516"/>
      <c r="E35" s="275"/>
    </row>
    <row r="37" spans="2:5" ht="12.75">
      <c r="B37" s="1506" t="s">
        <v>939</v>
      </c>
      <c r="C37" s="1506"/>
      <c r="D37" s="1506"/>
      <c r="E37" s="1506"/>
    </row>
    <row r="38" spans="2:5" ht="12.75">
      <c r="B38" s="1506" t="s">
        <v>940</v>
      </c>
      <c r="C38" s="1506"/>
      <c r="D38" s="1506"/>
      <c r="E38" s="1506"/>
    </row>
    <row r="40" ht="12.75">
      <c r="B40" t="s">
        <v>941</v>
      </c>
    </row>
    <row r="43" ht="12.75">
      <c r="E43" t="s">
        <v>942</v>
      </c>
    </row>
    <row r="44" ht="12.75">
      <c r="E44" t="s">
        <v>943</v>
      </c>
    </row>
  </sheetData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28">
      <selection activeCell="D9" sqref="D9"/>
    </sheetView>
  </sheetViews>
  <sheetFormatPr defaultColWidth="9.140625" defaultRowHeight="12.75"/>
  <cols>
    <col min="1" max="1" width="33.140625" style="0" customWidth="1"/>
    <col min="2" max="2" width="13.00390625" style="0" customWidth="1"/>
    <col min="3" max="3" width="12.28125" style="0" customWidth="1"/>
    <col min="4" max="4" width="13.28125" style="0" customWidth="1"/>
    <col min="5" max="5" width="10.57421875" style="0" customWidth="1"/>
  </cols>
  <sheetData>
    <row r="1" spans="1:5" ht="12.75">
      <c r="A1" s="1"/>
      <c r="B1" s="1517"/>
      <c r="C1" s="1517"/>
      <c r="D1" s="1517" t="s">
        <v>944</v>
      </c>
      <c r="E1" s="1"/>
    </row>
    <row r="2" spans="1:5" ht="15">
      <c r="A2" s="1518" t="s">
        <v>945</v>
      </c>
      <c r="B2" s="1518"/>
      <c r="C2" s="1518"/>
      <c r="D2" s="1518"/>
      <c r="E2" s="1518"/>
    </row>
    <row r="3" spans="1:5" ht="8.25" customHeight="1">
      <c r="A3" s="1519"/>
      <c r="B3" s="352"/>
      <c r="C3" s="352"/>
      <c r="D3" s="352"/>
      <c r="E3" s="713"/>
    </row>
    <row r="4" spans="1:5" ht="15">
      <c r="A4" s="1518" t="s">
        <v>946</v>
      </c>
      <c r="B4" s="1518"/>
      <c r="C4" s="1518"/>
      <c r="D4" s="1518"/>
      <c r="E4" s="1518"/>
    </row>
    <row r="5" spans="1:5" ht="12.75">
      <c r="A5" s="1520"/>
      <c r="B5" s="886"/>
      <c r="C5" s="886"/>
      <c r="D5" s="281" t="s">
        <v>595</v>
      </c>
      <c r="E5" s="1"/>
    </row>
    <row r="6" spans="1:5" ht="23.25">
      <c r="A6" s="740" t="s">
        <v>5</v>
      </c>
      <c r="B6" s="286" t="s">
        <v>43</v>
      </c>
      <c r="C6" s="389" t="s">
        <v>44</v>
      </c>
      <c r="D6" s="782" t="s">
        <v>45</v>
      </c>
      <c r="E6" s="699" t="s">
        <v>381</v>
      </c>
    </row>
    <row r="7" spans="1:5" ht="18.75" customHeight="1">
      <c r="A7" s="1521" t="s">
        <v>947</v>
      </c>
      <c r="B7" s="1522">
        <v>640</v>
      </c>
      <c r="C7" s="1523">
        <v>640</v>
      </c>
      <c r="D7" s="1524">
        <v>640</v>
      </c>
      <c r="E7" s="807">
        <f>D7/C7</f>
        <v>1</v>
      </c>
    </row>
    <row r="8" spans="1:5" ht="15">
      <c r="A8" s="898" t="s">
        <v>948</v>
      </c>
      <c r="B8" s="1525">
        <v>640</v>
      </c>
      <c r="C8" s="1526">
        <v>640</v>
      </c>
      <c r="D8" s="879">
        <v>619</v>
      </c>
      <c r="E8" s="297">
        <f>D8/C8</f>
        <v>0.9671875</v>
      </c>
    </row>
    <row r="9" spans="1:5" ht="15">
      <c r="A9" s="1527" t="s">
        <v>949</v>
      </c>
      <c r="B9" s="1528">
        <v>0</v>
      </c>
      <c r="C9" s="1529">
        <v>50</v>
      </c>
      <c r="D9" s="1530">
        <v>50</v>
      </c>
      <c r="E9" s="392">
        <v>0</v>
      </c>
    </row>
    <row r="10" spans="1:5" ht="15">
      <c r="A10" s="681" t="s">
        <v>950</v>
      </c>
      <c r="B10" s="1531">
        <f>SUM(B7:B9)</f>
        <v>1280</v>
      </c>
      <c r="C10" s="1531">
        <f>SUM(C7:C9)</f>
        <v>1330</v>
      </c>
      <c r="D10" s="1531">
        <f>SUM(D7:D9)</f>
        <v>1309</v>
      </c>
      <c r="E10" s="323">
        <f>D10/C10</f>
        <v>0.9842105263157894</v>
      </c>
    </row>
    <row r="11" spans="1:5" ht="9" customHeight="1">
      <c r="A11" s="903"/>
      <c r="B11" s="903"/>
      <c r="C11" s="903"/>
      <c r="D11" s="1532"/>
      <c r="E11" s="1532"/>
    </row>
    <row r="12" spans="1:5" ht="18" customHeight="1">
      <c r="A12" s="1518" t="s">
        <v>951</v>
      </c>
      <c r="B12" s="1518"/>
      <c r="C12" s="1518"/>
      <c r="D12" s="1518"/>
      <c r="E12" s="1518"/>
    </row>
    <row r="13" spans="1:5" ht="12.75">
      <c r="A13" s="1"/>
      <c r="B13" s="697"/>
      <c r="C13" s="697"/>
      <c r="D13" s="697" t="s">
        <v>595</v>
      </c>
      <c r="E13" s="1"/>
    </row>
    <row r="14" spans="1:5" ht="24.75" customHeight="1">
      <c r="A14" s="1533" t="s">
        <v>767</v>
      </c>
      <c r="B14" s="715" t="s">
        <v>43</v>
      </c>
      <c r="C14" s="715" t="s">
        <v>44</v>
      </c>
      <c r="D14" s="715" t="s">
        <v>8</v>
      </c>
      <c r="E14" s="700" t="s">
        <v>663</v>
      </c>
    </row>
    <row r="15" spans="1:5" ht="12.75">
      <c r="A15" s="1534" t="s">
        <v>952</v>
      </c>
      <c r="B15" s="700"/>
      <c r="C15" s="834"/>
      <c r="D15" s="1535"/>
      <c r="E15" s="700"/>
    </row>
    <row r="16" spans="1:5" ht="21.75" customHeight="1">
      <c r="A16" s="1357" t="s">
        <v>953</v>
      </c>
      <c r="B16" s="1525">
        <v>0</v>
      </c>
      <c r="C16" s="1526">
        <v>0</v>
      </c>
      <c r="D16" s="1536">
        <v>0</v>
      </c>
      <c r="E16" s="297">
        <v>0</v>
      </c>
    </row>
    <row r="17" spans="1:5" ht="15" customHeight="1">
      <c r="A17" s="1366" t="s">
        <v>954</v>
      </c>
      <c r="B17" s="1525">
        <v>0</v>
      </c>
      <c r="C17" s="1526">
        <v>0</v>
      </c>
      <c r="D17" s="1537">
        <v>0</v>
      </c>
      <c r="E17" s="297">
        <v>0</v>
      </c>
    </row>
    <row r="18" spans="1:5" ht="17.25" customHeight="1">
      <c r="A18" s="1538" t="s">
        <v>955</v>
      </c>
      <c r="B18" s="1525">
        <v>80</v>
      </c>
      <c r="C18" s="1526">
        <v>80</v>
      </c>
      <c r="D18" s="1537">
        <v>77</v>
      </c>
      <c r="E18" s="297">
        <f>D18/C18</f>
        <v>0.9625</v>
      </c>
    </row>
    <row r="19" spans="1:5" ht="18" customHeight="1">
      <c r="A19" s="1538" t="s">
        <v>956</v>
      </c>
      <c r="B19" s="1525">
        <v>100</v>
      </c>
      <c r="C19" s="1526">
        <v>100</v>
      </c>
      <c r="D19" s="1537">
        <v>100</v>
      </c>
      <c r="E19" s="297">
        <f aca="true" t="shared" si="0" ref="E19:E25">D19/C19</f>
        <v>1</v>
      </c>
    </row>
    <row r="20" spans="1:5" ht="15">
      <c r="A20" s="1539" t="s">
        <v>957</v>
      </c>
      <c r="B20" s="1525">
        <v>80</v>
      </c>
      <c r="C20" s="1526">
        <v>33</v>
      </c>
      <c r="D20" s="1537">
        <v>29</v>
      </c>
      <c r="E20" s="297">
        <f t="shared" si="0"/>
        <v>0.8787878787878788</v>
      </c>
    </row>
    <row r="21" spans="1:5" ht="15">
      <c r="A21" s="1539" t="s">
        <v>958</v>
      </c>
      <c r="B21" s="1525">
        <v>100</v>
      </c>
      <c r="C21" s="1526">
        <v>177</v>
      </c>
      <c r="D21" s="1537">
        <v>190</v>
      </c>
      <c r="E21" s="297">
        <f t="shared" si="0"/>
        <v>1.073446327683616</v>
      </c>
    </row>
    <row r="22" spans="1:5" ht="15">
      <c r="A22" s="1538" t="s">
        <v>959</v>
      </c>
      <c r="B22" s="1525">
        <v>50</v>
      </c>
      <c r="C22" s="1526">
        <v>50</v>
      </c>
      <c r="D22" s="1537">
        <v>50</v>
      </c>
      <c r="E22" s="297">
        <f t="shared" si="0"/>
        <v>1</v>
      </c>
    </row>
    <row r="23" spans="1:5" ht="23.25">
      <c r="A23" s="1357" t="s">
        <v>960</v>
      </c>
      <c r="B23" s="1540">
        <v>50</v>
      </c>
      <c r="C23" s="1541">
        <v>0</v>
      </c>
      <c r="D23" s="1537">
        <v>0</v>
      </c>
      <c r="E23" s="297">
        <v>0</v>
      </c>
    </row>
    <row r="24" spans="1:5" ht="15">
      <c r="A24" s="1542" t="s">
        <v>961</v>
      </c>
      <c r="B24" s="1540">
        <v>20</v>
      </c>
      <c r="C24" s="1541">
        <v>20</v>
      </c>
      <c r="D24" s="1537">
        <v>14</v>
      </c>
      <c r="E24" s="297">
        <f t="shared" si="0"/>
        <v>0.7</v>
      </c>
    </row>
    <row r="25" spans="1:5" ht="15">
      <c r="A25" s="1542" t="s">
        <v>962</v>
      </c>
      <c r="B25" s="1540">
        <v>0</v>
      </c>
      <c r="C25" s="1541">
        <v>20</v>
      </c>
      <c r="D25" s="1537">
        <v>20</v>
      </c>
      <c r="E25" s="297">
        <f t="shared" si="0"/>
        <v>1</v>
      </c>
    </row>
    <row r="26" spans="1:5" ht="15">
      <c r="A26" s="1538" t="s">
        <v>963</v>
      </c>
      <c r="B26" s="1525">
        <v>0</v>
      </c>
      <c r="C26" s="1526">
        <v>0</v>
      </c>
      <c r="D26" s="1536">
        <v>0</v>
      </c>
      <c r="E26" s="297">
        <v>0</v>
      </c>
    </row>
    <row r="27" spans="1:5" ht="15">
      <c r="A27" s="1543" t="s">
        <v>964</v>
      </c>
      <c r="B27" s="1544">
        <v>160</v>
      </c>
      <c r="C27" s="1545">
        <v>160</v>
      </c>
      <c r="D27" s="1546">
        <v>160</v>
      </c>
      <c r="E27" s="310">
        <v>0</v>
      </c>
    </row>
    <row r="28" spans="1:5" ht="15">
      <c r="A28" s="1547" t="s">
        <v>965</v>
      </c>
      <c r="B28" s="1548">
        <f>SUM(B16:B27)</f>
        <v>640</v>
      </c>
      <c r="C28" s="1548">
        <f>SUM(C16:C27)</f>
        <v>640</v>
      </c>
      <c r="D28" s="1548">
        <f>SUM(D16:D27)</f>
        <v>640</v>
      </c>
      <c r="E28" s="323">
        <f>D28/C28</f>
        <v>1</v>
      </c>
    </row>
    <row r="29" spans="1:5" ht="8.25" customHeight="1">
      <c r="A29" s="717"/>
      <c r="B29" s="1549"/>
      <c r="C29" s="1550"/>
      <c r="D29" s="1549"/>
      <c r="E29" s="310"/>
    </row>
    <row r="30" spans="1:5" ht="15">
      <c r="A30" s="1551" t="s">
        <v>966</v>
      </c>
      <c r="B30" s="1552"/>
      <c r="C30" s="1553"/>
      <c r="D30" s="1553"/>
      <c r="E30" s="297"/>
    </row>
    <row r="31" spans="1:5" ht="21" customHeight="1">
      <c r="A31" s="1554" t="s">
        <v>953</v>
      </c>
      <c r="B31" s="1540">
        <v>200</v>
      </c>
      <c r="C31" s="1540">
        <v>200</v>
      </c>
      <c r="D31" s="1537">
        <v>197</v>
      </c>
      <c r="E31" s="314">
        <f>D31/C31</f>
        <v>0.985</v>
      </c>
    </row>
    <row r="32" spans="1:5" ht="16.5" customHeight="1">
      <c r="A32" s="1555" t="s">
        <v>954</v>
      </c>
      <c r="B32" s="1556">
        <v>50</v>
      </c>
      <c r="C32" s="1525">
        <v>0</v>
      </c>
      <c r="D32" s="1537">
        <v>0</v>
      </c>
      <c r="E32" s="314">
        <v>0</v>
      </c>
    </row>
    <row r="33" spans="1:5" ht="17.25" customHeight="1">
      <c r="A33" s="913" t="s">
        <v>955</v>
      </c>
      <c r="B33" s="1556"/>
      <c r="C33" s="1525">
        <v>0</v>
      </c>
      <c r="D33" s="1537">
        <v>0</v>
      </c>
      <c r="E33" s="314">
        <v>0</v>
      </c>
    </row>
    <row r="34" spans="1:5" ht="18.75" customHeight="1">
      <c r="A34" s="913" t="s">
        <v>967</v>
      </c>
      <c r="B34" s="1556">
        <v>40</v>
      </c>
      <c r="C34" s="1525">
        <v>148</v>
      </c>
      <c r="D34" s="1537">
        <v>144</v>
      </c>
      <c r="E34" s="314">
        <f aca="true" t="shared" si="1" ref="E34:E42">D34/C34</f>
        <v>0.972972972972973</v>
      </c>
    </row>
    <row r="35" spans="1:5" ht="15">
      <c r="A35" s="1557" t="s">
        <v>957</v>
      </c>
      <c r="B35" s="1556">
        <v>0</v>
      </c>
      <c r="C35" s="1525">
        <v>0</v>
      </c>
      <c r="D35" s="1537">
        <v>0</v>
      </c>
      <c r="E35" s="314">
        <v>0</v>
      </c>
    </row>
    <row r="36" spans="1:5" ht="15">
      <c r="A36" s="1557" t="s">
        <v>958</v>
      </c>
      <c r="B36" s="1556">
        <v>0</v>
      </c>
      <c r="C36" s="1525">
        <v>92</v>
      </c>
      <c r="D36" s="1537">
        <v>81</v>
      </c>
      <c r="E36" s="314">
        <f t="shared" si="1"/>
        <v>0.8804347826086957</v>
      </c>
    </row>
    <row r="37" spans="1:5" ht="15">
      <c r="A37" s="913" t="s">
        <v>968</v>
      </c>
      <c r="B37" s="1556">
        <v>100</v>
      </c>
      <c r="C37" s="1525">
        <v>100</v>
      </c>
      <c r="D37" s="1537">
        <v>100</v>
      </c>
      <c r="E37" s="314">
        <f t="shared" si="1"/>
        <v>1</v>
      </c>
    </row>
    <row r="38" spans="1:5" ht="23.25">
      <c r="A38" s="1554" t="s">
        <v>960</v>
      </c>
      <c r="B38" s="1558">
        <v>150</v>
      </c>
      <c r="C38" s="1540">
        <v>0</v>
      </c>
      <c r="D38" s="1537">
        <v>0</v>
      </c>
      <c r="E38" s="314">
        <v>0</v>
      </c>
    </row>
    <row r="39" spans="1:5" ht="15">
      <c r="A39" s="1559" t="s">
        <v>961</v>
      </c>
      <c r="B39" s="1558">
        <v>0</v>
      </c>
      <c r="C39" s="1540">
        <v>0</v>
      </c>
      <c r="D39" s="1537">
        <v>0</v>
      </c>
      <c r="E39" s="314">
        <v>0</v>
      </c>
    </row>
    <row r="40" spans="1:5" ht="15">
      <c r="A40" s="913" t="s">
        <v>963</v>
      </c>
      <c r="B40" s="1556">
        <v>100</v>
      </c>
      <c r="C40" s="1525">
        <v>50</v>
      </c>
      <c r="D40" s="1536">
        <v>48</v>
      </c>
      <c r="E40" s="314">
        <f t="shared" si="1"/>
        <v>0.96</v>
      </c>
    </row>
    <row r="41" spans="1:5" ht="15">
      <c r="A41" s="913" t="s">
        <v>962</v>
      </c>
      <c r="B41" s="1556">
        <v>0</v>
      </c>
      <c r="C41" s="1525">
        <v>50</v>
      </c>
      <c r="D41" s="1536">
        <v>45</v>
      </c>
      <c r="E41" s="314">
        <f t="shared" si="1"/>
        <v>0.9</v>
      </c>
    </row>
    <row r="42" spans="1:5" ht="15">
      <c r="A42" s="1560" t="s">
        <v>969</v>
      </c>
      <c r="B42" s="1561">
        <v>0</v>
      </c>
      <c r="C42" s="1544">
        <v>50</v>
      </c>
      <c r="D42" s="1546">
        <v>54</v>
      </c>
      <c r="E42" s="314">
        <f t="shared" si="1"/>
        <v>1.08</v>
      </c>
    </row>
    <row r="43" spans="1:5" ht="15">
      <c r="A43" s="1533" t="s">
        <v>965</v>
      </c>
      <c r="B43" s="1562">
        <f>SUM(B31:B42)</f>
        <v>640</v>
      </c>
      <c r="C43" s="1562">
        <f>SUM(C31:C42)</f>
        <v>690</v>
      </c>
      <c r="D43" s="1562">
        <f>SUM(D31:D42)</f>
        <v>669</v>
      </c>
      <c r="E43" s="323">
        <f>D43/C43</f>
        <v>0.9695652173913043</v>
      </c>
    </row>
    <row r="44" spans="1:5" ht="15">
      <c r="A44" s="1563"/>
      <c r="B44" s="1564"/>
      <c r="C44" s="1564"/>
      <c r="D44" s="1564"/>
      <c r="E44" s="400"/>
    </row>
    <row r="45" spans="1:5" ht="12.75">
      <c r="A45" s="1"/>
      <c r="B45" s="351"/>
      <c r="C45" s="834"/>
      <c r="D45" s="834"/>
      <c r="E45" s="834"/>
    </row>
    <row r="46" spans="1:5" ht="12.75">
      <c r="A46" s="1"/>
      <c r="B46" s="1517"/>
      <c r="C46" s="1517"/>
      <c r="D46" s="1517" t="s">
        <v>970</v>
      </c>
      <c r="E46" s="1"/>
    </row>
    <row r="47" spans="1:5" ht="15">
      <c r="A47" s="1518" t="s">
        <v>971</v>
      </c>
      <c r="B47" s="1518"/>
      <c r="C47" s="1518"/>
      <c r="D47" s="1518"/>
      <c r="E47" s="1518"/>
    </row>
    <row r="48" spans="1:5" ht="17.25">
      <c r="A48" s="1519"/>
      <c r="B48" s="352"/>
      <c r="C48" s="352"/>
      <c r="D48" s="352"/>
      <c r="E48" s="713"/>
    </row>
    <row r="49" spans="1:5" ht="15">
      <c r="A49" s="1518" t="s">
        <v>946</v>
      </c>
      <c r="B49" s="1518"/>
      <c r="C49" s="1518"/>
      <c r="D49" s="1518"/>
      <c r="E49" s="1518"/>
    </row>
    <row r="50" spans="1:5" ht="12.75">
      <c r="A50" s="1520"/>
      <c r="B50" s="886"/>
      <c r="C50" s="886"/>
      <c r="D50" s="281" t="s">
        <v>595</v>
      </c>
      <c r="E50" s="1"/>
    </row>
    <row r="51" spans="1:5" ht="23.25">
      <c r="A51" s="740" t="s">
        <v>5</v>
      </c>
      <c r="B51" s="286" t="s">
        <v>43</v>
      </c>
      <c r="C51" s="389" t="s">
        <v>44</v>
      </c>
      <c r="D51" s="782" t="s">
        <v>45</v>
      </c>
      <c r="E51" s="699" t="s">
        <v>381</v>
      </c>
    </row>
    <row r="52" spans="1:5" ht="15">
      <c r="A52" s="1521" t="s">
        <v>947</v>
      </c>
      <c r="B52" s="1522">
        <v>640</v>
      </c>
      <c r="C52" s="1565">
        <v>640</v>
      </c>
      <c r="D52" s="1524">
        <v>640</v>
      </c>
      <c r="E52" s="807">
        <f>D52/C52</f>
        <v>1</v>
      </c>
    </row>
    <row r="53" spans="1:5" ht="15">
      <c r="A53" s="898" t="s">
        <v>948</v>
      </c>
      <c r="B53" s="1525">
        <v>0</v>
      </c>
      <c r="C53" s="1566">
        <v>0</v>
      </c>
      <c r="D53" s="879">
        <v>0</v>
      </c>
      <c r="E53" s="297">
        <v>0</v>
      </c>
    </row>
    <row r="54" spans="1:5" ht="15">
      <c r="A54" s="1527" t="s">
        <v>949</v>
      </c>
      <c r="B54" s="1528">
        <v>0</v>
      </c>
      <c r="C54" s="1567">
        <v>0</v>
      </c>
      <c r="D54" s="1530">
        <v>0</v>
      </c>
      <c r="E54" s="392">
        <v>0</v>
      </c>
    </row>
    <row r="55" spans="1:5" ht="15">
      <c r="A55" s="681" t="s">
        <v>950</v>
      </c>
      <c r="B55" s="1531">
        <f>SUM(B52:B54)</f>
        <v>640</v>
      </c>
      <c r="C55" s="1531">
        <f>SUM(C52:C54)</f>
        <v>640</v>
      </c>
      <c r="D55" s="1531">
        <f>SUM(D52:D54)</f>
        <v>640</v>
      </c>
      <c r="E55" s="323">
        <f>D55/C55</f>
        <v>1</v>
      </c>
    </row>
    <row r="56" spans="3:5" ht="15">
      <c r="C56" s="1568"/>
      <c r="D56" s="1568"/>
      <c r="E56" s="57"/>
    </row>
    <row r="57" spans="3:5" ht="15">
      <c r="C57" s="1569"/>
      <c r="D57" s="1569"/>
      <c r="E57" s="57"/>
    </row>
    <row r="58" spans="1:5" ht="15">
      <c r="A58" s="1518" t="s">
        <v>951</v>
      </c>
      <c r="B58" s="1518"/>
      <c r="C58" s="1518"/>
      <c r="D58" s="1518"/>
      <c r="E58" s="1518"/>
    </row>
    <row r="59" spans="1:5" ht="12.75">
      <c r="A59" s="1"/>
      <c r="B59" s="697"/>
      <c r="C59" s="697"/>
      <c r="D59" s="697" t="s">
        <v>595</v>
      </c>
      <c r="E59" s="1"/>
    </row>
    <row r="60" spans="1:5" ht="23.25">
      <c r="A60" s="1570" t="s">
        <v>767</v>
      </c>
      <c r="B60" s="782" t="s">
        <v>43</v>
      </c>
      <c r="C60" s="782" t="s">
        <v>44</v>
      </c>
      <c r="D60" s="782" t="s">
        <v>8</v>
      </c>
      <c r="E60" s="700" t="s">
        <v>663</v>
      </c>
    </row>
    <row r="61" spans="1:5" ht="12.75">
      <c r="A61" s="548" t="s">
        <v>972</v>
      </c>
      <c r="B61" s="548">
        <v>480</v>
      </c>
      <c r="C61" s="59">
        <v>480</v>
      </c>
      <c r="D61" s="117">
        <v>480</v>
      </c>
      <c r="E61" s="754">
        <f>D61/C61</f>
        <v>1</v>
      </c>
    </row>
    <row r="62" spans="1:5" ht="12.75">
      <c r="A62" s="229" t="s">
        <v>973</v>
      </c>
      <c r="B62" s="229">
        <v>160</v>
      </c>
      <c r="C62" s="139">
        <v>160</v>
      </c>
      <c r="D62" s="251">
        <v>160</v>
      </c>
      <c r="E62" s="248">
        <f>D62/C62</f>
        <v>1</v>
      </c>
    </row>
    <row r="63" spans="1:5" ht="12.75">
      <c r="A63" s="542" t="s">
        <v>974</v>
      </c>
      <c r="B63" s="1571">
        <v>160</v>
      </c>
      <c r="C63" s="511">
        <v>160</v>
      </c>
      <c r="D63" s="1572">
        <v>160</v>
      </c>
      <c r="E63" s="756">
        <f>D63/C63</f>
        <v>1</v>
      </c>
    </row>
    <row r="64" spans="1:5" s="142" customFormat="1" ht="20.25" customHeight="1">
      <c r="A64" s="547" t="s">
        <v>975</v>
      </c>
      <c r="B64" s="486">
        <f>B61+B62</f>
        <v>640</v>
      </c>
      <c r="C64" s="486">
        <f>C61+C62</f>
        <v>640</v>
      </c>
      <c r="D64" s="491">
        <f>D61+D62</f>
        <v>640</v>
      </c>
      <c r="E64" s="88">
        <f>D64/C64</f>
        <v>1</v>
      </c>
    </row>
  </sheetData>
  <mergeCells count="6">
    <mergeCell ref="A2:E2"/>
    <mergeCell ref="A4:E4"/>
    <mergeCell ref="A12:E12"/>
    <mergeCell ref="A47:E47"/>
    <mergeCell ref="A49:E49"/>
    <mergeCell ref="A58:E58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D18" sqref="D18"/>
    </sheetView>
  </sheetViews>
  <sheetFormatPr defaultColWidth="9.140625" defaultRowHeight="12.75"/>
  <cols>
    <col min="1" max="1" width="11.421875" style="0" customWidth="1"/>
    <col min="2" max="2" width="9.421875" style="0" customWidth="1"/>
    <col min="3" max="3" width="9.7109375" style="0" customWidth="1"/>
    <col min="4" max="4" width="8.8515625" style="0" customWidth="1"/>
    <col min="6" max="6" width="9.8515625" style="0" customWidth="1"/>
    <col min="7" max="7" width="9.57421875" style="0" customWidth="1"/>
    <col min="8" max="8" width="9.421875" style="0" customWidth="1"/>
  </cols>
  <sheetData>
    <row r="1" spans="5:7" ht="13.5">
      <c r="E1" s="1573"/>
      <c r="G1" s="1573" t="s">
        <v>976</v>
      </c>
    </row>
    <row r="5" spans="1:9" ht="15">
      <c r="A5" s="1208" t="s">
        <v>977</v>
      </c>
      <c r="B5" s="1208"/>
      <c r="C5" s="1208"/>
      <c r="D5" s="1208"/>
      <c r="E5" s="1208"/>
      <c r="F5" s="1208"/>
      <c r="G5" s="1208"/>
      <c r="H5" s="1208"/>
      <c r="I5" s="1208"/>
    </row>
    <row r="6" spans="1:9" ht="15">
      <c r="A6" s="1208" t="s">
        <v>978</v>
      </c>
      <c r="B6" s="1208"/>
      <c r="C6" s="1208"/>
      <c r="D6" s="1208"/>
      <c r="E6" s="1208"/>
      <c r="F6" s="1208"/>
      <c r="G6" s="1208"/>
      <c r="H6" s="1208"/>
      <c r="I6" s="1208"/>
    </row>
    <row r="7" spans="2:3" ht="15">
      <c r="B7" s="50"/>
      <c r="C7" s="1574"/>
    </row>
    <row r="8" spans="5:8" ht="12.75">
      <c r="E8" s="918"/>
      <c r="H8" s="918" t="s">
        <v>40</v>
      </c>
    </row>
    <row r="9" spans="1:9" ht="15">
      <c r="A9" s="1575" t="s">
        <v>979</v>
      </c>
      <c r="B9" s="1575" t="s">
        <v>980</v>
      </c>
      <c r="C9" s="1575"/>
      <c r="D9" s="1575"/>
      <c r="E9" s="1575"/>
      <c r="F9" s="1575" t="s">
        <v>981</v>
      </c>
      <c r="G9" s="1575"/>
      <c r="H9" s="1575"/>
      <c r="I9" s="1575"/>
    </row>
    <row r="10" spans="1:9" ht="27" customHeight="1">
      <c r="A10" s="1575"/>
      <c r="B10" s="1576" t="s">
        <v>43</v>
      </c>
      <c r="C10" s="1576" t="s">
        <v>44</v>
      </c>
      <c r="D10" s="1576" t="s">
        <v>8</v>
      </c>
      <c r="E10" s="1576" t="s">
        <v>663</v>
      </c>
      <c r="F10" s="1576" t="s">
        <v>43</v>
      </c>
      <c r="G10" s="1576" t="s">
        <v>44</v>
      </c>
      <c r="H10" s="1576" t="s">
        <v>8</v>
      </c>
      <c r="I10" s="1022" t="s">
        <v>663</v>
      </c>
    </row>
    <row r="11" spans="1:9" ht="12.75">
      <c r="A11" s="1577" t="s">
        <v>982</v>
      </c>
      <c r="B11" s="1265">
        <v>324421</v>
      </c>
      <c r="C11" s="1578"/>
      <c r="D11" s="1265"/>
      <c r="E11" s="1579"/>
      <c r="F11" s="1578">
        <v>418942</v>
      </c>
      <c r="G11" s="64"/>
      <c r="H11" s="129"/>
      <c r="I11" s="64"/>
    </row>
    <row r="12" spans="1:9" ht="12.75">
      <c r="A12" s="1577" t="s">
        <v>983</v>
      </c>
      <c r="B12" s="1265">
        <v>316846</v>
      </c>
      <c r="C12" s="1578"/>
      <c r="D12" s="1265"/>
      <c r="E12" s="1579"/>
      <c r="F12" s="1578">
        <v>411367</v>
      </c>
      <c r="G12" s="139"/>
      <c r="H12" s="498"/>
      <c r="I12" s="139"/>
    </row>
    <row r="13" spans="1:9" ht="12.75">
      <c r="A13" s="1577" t="s">
        <v>984</v>
      </c>
      <c r="B13" s="1265">
        <v>311746</v>
      </c>
      <c r="C13" s="1578"/>
      <c r="D13" s="1265"/>
      <c r="E13" s="1579"/>
      <c r="F13" s="1578">
        <v>398624</v>
      </c>
      <c r="G13" s="139"/>
      <c r="H13" s="498"/>
      <c r="I13" s="139"/>
    </row>
    <row r="14" spans="1:9" ht="12.75">
      <c r="A14" s="1577" t="s">
        <v>985</v>
      </c>
      <c r="B14" s="1265">
        <v>292788</v>
      </c>
      <c r="C14" s="1578"/>
      <c r="D14" s="1265"/>
      <c r="E14" s="1579"/>
      <c r="F14" s="1578">
        <v>387307</v>
      </c>
      <c r="G14" s="139"/>
      <c r="H14" s="498"/>
      <c r="I14" s="139"/>
    </row>
    <row r="15" spans="1:16" ht="13.5">
      <c r="A15" s="1577" t="s">
        <v>986</v>
      </c>
      <c r="B15" s="1265">
        <v>304117</v>
      </c>
      <c r="C15" s="1578"/>
      <c r="D15" s="1265"/>
      <c r="E15" s="1579"/>
      <c r="F15" s="1578">
        <v>385420</v>
      </c>
      <c r="G15" s="139"/>
      <c r="H15" s="498"/>
      <c r="I15" s="139"/>
      <c r="N15" s="1573"/>
      <c r="P15" s="1573"/>
    </row>
    <row r="16" spans="1:9" ht="12.75">
      <c r="A16" s="1577" t="s">
        <v>987</v>
      </c>
      <c r="B16" s="1265">
        <v>290683</v>
      </c>
      <c r="C16" s="1578"/>
      <c r="D16" s="1265"/>
      <c r="E16" s="1579"/>
      <c r="F16" s="1578">
        <v>377560</v>
      </c>
      <c r="G16" s="139"/>
      <c r="H16" s="498"/>
      <c r="I16" s="139"/>
    </row>
    <row r="17" spans="1:9" ht="12.75">
      <c r="A17" s="1577" t="s">
        <v>988</v>
      </c>
      <c r="B17" s="1265">
        <v>383850</v>
      </c>
      <c r="C17" s="1578"/>
      <c r="D17" s="1265"/>
      <c r="E17" s="1579"/>
      <c r="F17" s="1578">
        <v>383700</v>
      </c>
      <c r="G17" s="139"/>
      <c r="H17" s="498"/>
      <c r="I17" s="139"/>
    </row>
    <row r="18" spans="1:9" ht="12.75">
      <c r="A18" s="1577" t="s">
        <v>989</v>
      </c>
      <c r="B18" s="1265">
        <v>391675</v>
      </c>
      <c r="C18" s="1578"/>
      <c r="D18" s="1265"/>
      <c r="E18" s="1579"/>
      <c r="F18" s="1578">
        <v>391525</v>
      </c>
      <c r="G18" s="139"/>
      <c r="H18" s="498"/>
      <c r="I18" s="139"/>
    </row>
    <row r="19" spans="1:18" ht="15">
      <c r="A19" s="1577" t="s">
        <v>990</v>
      </c>
      <c r="B19" s="1265">
        <v>376906</v>
      </c>
      <c r="C19" s="1578"/>
      <c r="D19" s="1265"/>
      <c r="E19" s="1579"/>
      <c r="F19" s="1578">
        <v>370420</v>
      </c>
      <c r="G19" s="139"/>
      <c r="H19" s="498"/>
      <c r="I19" s="139"/>
      <c r="J19" s="1208"/>
      <c r="K19" s="1208"/>
      <c r="L19" s="1208"/>
      <c r="M19" s="1208"/>
      <c r="N19" s="1208"/>
      <c r="O19" s="1208"/>
      <c r="P19" s="1208"/>
      <c r="Q19" s="1208"/>
      <c r="R19" s="1208"/>
    </row>
    <row r="20" spans="1:18" ht="15">
      <c r="A20" s="1577" t="s">
        <v>991</v>
      </c>
      <c r="B20" s="1265">
        <v>338849</v>
      </c>
      <c r="C20" s="1578"/>
      <c r="D20" s="1265"/>
      <c r="E20" s="1579"/>
      <c r="F20" s="1578">
        <v>338700</v>
      </c>
      <c r="G20" s="139"/>
      <c r="H20" s="498"/>
      <c r="I20" s="139"/>
      <c r="J20" s="1208"/>
      <c r="K20" s="1208"/>
      <c r="L20" s="1208"/>
      <c r="M20" s="1208"/>
      <c r="N20" s="1208"/>
      <c r="O20" s="1208"/>
      <c r="P20" s="1208"/>
      <c r="Q20" s="1208"/>
      <c r="R20" s="1208"/>
    </row>
    <row r="21" spans="1:12" ht="15">
      <c r="A21" s="1577" t="s">
        <v>992</v>
      </c>
      <c r="B21" s="1265">
        <v>507060</v>
      </c>
      <c r="C21" s="1578"/>
      <c r="D21" s="1265"/>
      <c r="E21" s="1579"/>
      <c r="F21" s="1578">
        <v>386910</v>
      </c>
      <c r="G21" s="139"/>
      <c r="H21" s="498"/>
      <c r="I21" s="139"/>
      <c r="K21" s="50"/>
      <c r="L21" s="1574"/>
    </row>
    <row r="22" spans="1:17" ht="12.75">
      <c r="A22" s="1580" t="s">
        <v>993</v>
      </c>
      <c r="B22" s="1581">
        <v>381208</v>
      </c>
      <c r="C22" s="1582"/>
      <c r="D22" s="1265"/>
      <c r="E22" s="1583"/>
      <c r="F22" s="1582">
        <v>374720</v>
      </c>
      <c r="G22" s="225"/>
      <c r="H22" s="521"/>
      <c r="I22" s="225"/>
      <c r="N22" s="918"/>
      <c r="Q22" s="918"/>
    </row>
    <row r="23" spans="1:9" ht="12.75">
      <c r="A23" s="525" t="s">
        <v>232</v>
      </c>
      <c r="B23" s="1278">
        <f>SUM(B11:B22)</f>
        <v>4220149</v>
      </c>
      <c r="C23" s="1277"/>
      <c r="D23" s="1278"/>
      <c r="E23" s="1274"/>
      <c r="F23" s="1277">
        <f>SUM(F11:F22)</f>
        <v>4625195</v>
      </c>
      <c r="G23" s="275"/>
      <c r="H23" s="957"/>
      <c r="I23" s="275"/>
    </row>
    <row r="31" spans="1:9" ht="12.75">
      <c r="A31" s="1575" t="s">
        <v>979</v>
      </c>
      <c r="B31" s="526" t="s">
        <v>994</v>
      </c>
      <c r="C31" s="526"/>
      <c r="D31" s="526"/>
      <c r="E31" s="526"/>
      <c r="F31" s="113" t="s">
        <v>995</v>
      </c>
      <c r="G31" s="113"/>
      <c r="H31" s="113"/>
      <c r="I31" s="113"/>
    </row>
    <row r="32" spans="1:9" ht="29.25" customHeight="1">
      <c r="A32" s="1575"/>
      <c r="B32" s="1576" t="s">
        <v>43</v>
      </c>
      <c r="C32" s="1576" t="s">
        <v>44</v>
      </c>
      <c r="D32" s="1576" t="s">
        <v>8</v>
      </c>
      <c r="E32" s="1576" t="s">
        <v>663</v>
      </c>
      <c r="F32" s="1576" t="s">
        <v>43</v>
      </c>
      <c r="G32" s="1576" t="s">
        <v>44</v>
      </c>
      <c r="H32" s="1576" t="s">
        <v>8</v>
      </c>
      <c r="I32" s="1022" t="s">
        <v>663</v>
      </c>
    </row>
    <row r="33" spans="1:9" ht="12.75">
      <c r="A33" s="1577" t="s">
        <v>982</v>
      </c>
      <c r="B33" s="1265">
        <v>94670</v>
      </c>
      <c r="C33" s="1578"/>
      <c r="D33" s="1265"/>
      <c r="E33" s="1579"/>
      <c r="F33" s="1578">
        <v>149</v>
      </c>
      <c r="G33" s="64"/>
      <c r="H33" s="129"/>
      <c r="I33" s="64"/>
    </row>
    <row r="34" spans="1:9" ht="12.75">
      <c r="A34" s="1577" t="s">
        <v>983</v>
      </c>
      <c r="B34" s="1265">
        <v>94670</v>
      </c>
      <c r="C34" s="1578"/>
      <c r="D34" s="1265"/>
      <c r="E34" s="1579"/>
      <c r="F34" s="1578">
        <v>149</v>
      </c>
      <c r="G34" s="139"/>
      <c r="H34" s="498"/>
      <c r="I34" s="139"/>
    </row>
    <row r="35" spans="1:9" ht="12.75">
      <c r="A35" s="1577" t="s">
        <v>984</v>
      </c>
      <c r="B35" s="1265">
        <v>94670</v>
      </c>
      <c r="C35" s="1578"/>
      <c r="D35" s="1265"/>
      <c r="E35" s="1579"/>
      <c r="F35" s="1578">
        <v>7792</v>
      </c>
      <c r="G35" s="139"/>
      <c r="H35" s="498"/>
      <c r="I35" s="139"/>
    </row>
    <row r="36" spans="1:9" ht="12.75">
      <c r="A36" s="1577" t="s">
        <v>985</v>
      </c>
      <c r="B36" s="1265">
        <v>94669</v>
      </c>
      <c r="C36" s="1578"/>
      <c r="D36" s="1265"/>
      <c r="E36" s="1579"/>
      <c r="F36" s="1578">
        <v>150</v>
      </c>
      <c r="G36" s="139"/>
      <c r="H36" s="498"/>
      <c r="I36" s="139"/>
    </row>
    <row r="37" spans="1:9" ht="12.75">
      <c r="A37" s="1577" t="s">
        <v>986</v>
      </c>
      <c r="B37" s="1265">
        <v>81452</v>
      </c>
      <c r="C37" s="1578"/>
      <c r="D37" s="1265"/>
      <c r="E37" s="1579"/>
      <c r="F37" s="1578">
        <v>149</v>
      </c>
      <c r="G37" s="139"/>
      <c r="H37" s="498"/>
      <c r="I37" s="139"/>
    </row>
    <row r="38" spans="1:9" ht="12.75">
      <c r="A38" s="1577" t="s">
        <v>987</v>
      </c>
      <c r="B38" s="1265">
        <v>107888</v>
      </c>
      <c r="C38" s="1578"/>
      <c r="D38" s="1265"/>
      <c r="E38" s="1579"/>
      <c r="F38" s="1578">
        <v>21011</v>
      </c>
      <c r="G38" s="139"/>
      <c r="H38" s="498"/>
      <c r="I38" s="139"/>
    </row>
    <row r="39" spans="1:9" ht="12.75">
      <c r="A39" s="1577" t="s">
        <v>988</v>
      </c>
      <c r="B39" s="1265"/>
      <c r="C39" s="1578"/>
      <c r="D39" s="1265"/>
      <c r="E39" s="1579"/>
      <c r="F39" s="1578">
        <v>150</v>
      </c>
      <c r="G39" s="139"/>
      <c r="H39" s="498"/>
      <c r="I39" s="139"/>
    </row>
    <row r="40" spans="1:9" ht="12.75">
      <c r="A40" s="1577" t="s">
        <v>989</v>
      </c>
      <c r="B40" s="1265"/>
      <c r="C40" s="1578"/>
      <c r="D40" s="1265"/>
      <c r="E40" s="1579"/>
      <c r="F40" s="1578">
        <v>150</v>
      </c>
      <c r="G40" s="139"/>
      <c r="H40" s="498"/>
      <c r="I40" s="139"/>
    </row>
    <row r="41" spans="1:9" ht="12.75">
      <c r="A41" s="1577" t="s">
        <v>990</v>
      </c>
      <c r="B41" s="1265"/>
      <c r="C41" s="1578"/>
      <c r="D41" s="1265"/>
      <c r="E41" s="1579"/>
      <c r="F41" s="1578">
        <v>6486</v>
      </c>
      <c r="G41" s="139"/>
      <c r="H41" s="498"/>
      <c r="I41" s="139"/>
    </row>
    <row r="42" spans="1:9" ht="12.75">
      <c r="A42" s="1577" t="s">
        <v>991</v>
      </c>
      <c r="B42" s="1265"/>
      <c r="C42" s="1578"/>
      <c r="D42" s="1265"/>
      <c r="E42" s="1579"/>
      <c r="F42" s="1578">
        <v>149</v>
      </c>
      <c r="G42" s="139"/>
      <c r="H42" s="498"/>
      <c r="I42" s="139"/>
    </row>
    <row r="43" spans="1:9" ht="12.75">
      <c r="A43" s="1577" t="s">
        <v>992</v>
      </c>
      <c r="B43" s="1265"/>
      <c r="C43" s="1578"/>
      <c r="D43" s="1265"/>
      <c r="E43" s="1579"/>
      <c r="F43" s="1578">
        <v>120150</v>
      </c>
      <c r="G43" s="139"/>
      <c r="H43" s="498"/>
      <c r="I43" s="139"/>
    </row>
    <row r="44" spans="1:9" ht="12.75">
      <c r="A44" s="1580" t="s">
        <v>993</v>
      </c>
      <c r="B44" s="1265"/>
      <c r="C44" s="1582"/>
      <c r="D44" s="1265"/>
      <c r="E44" s="1583"/>
      <c r="F44" s="1582">
        <v>6488</v>
      </c>
      <c r="G44" s="225"/>
      <c r="H44" s="521"/>
      <c r="I44" s="225"/>
    </row>
    <row r="45" spans="1:9" ht="12.75">
      <c r="A45" s="525" t="s">
        <v>232</v>
      </c>
      <c r="B45" s="1278">
        <f>SUM(B33:B44)</f>
        <v>568019</v>
      </c>
      <c r="C45" s="1277"/>
      <c r="D45" s="1278"/>
      <c r="E45" s="1274"/>
      <c r="F45" s="1277">
        <f>SUM(F33:F44)</f>
        <v>162973</v>
      </c>
      <c r="G45" s="275"/>
      <c r="H45" s="957"/>
      <c r="I45" s="275"/>
    </row>
  </sheetData>
  <mergeCells count="10">
    <mergeCell ref="A5:I5"/>
    <mergeCell ref="A6:I6"/>
    <mergeCell ref="A9:A10"/>
    <mergeCell ref="B9:E9"/>
    <mergeCell ref="F9:I9"/>
    <mergeCell ref="J19:R19"/>
    <mergeCell ref="J20:R20"/>
    <mergeCell ref="A31:A32"/>
    <mergeCell ref="B31:E31"/>
    <mergeCell ref="F31:I3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30" sqref="A30"/>
    </sheetView>
  </sheetViews>
  <sheetFormatPr defaultColWidth="9.140625" defaultRowHeight="12.75"/>
  <cols>
    <col min="1" max="1" width="9.421875" style="0" customWidth="1"/>
    <col min="2" max="2" width="9.57421875" style="0" customWidth="1"/>
    <col min="3" max="4" width="8.421875" style="0" customWidth="1"/>
    <col min="6" max="6" width="7.7109375" style="0" customWidth="1"/>
    <col min="7" max="7" width="9.28125" style="0" customWidth="1"/>
    <col min="8" max="8" width="8.7109375" style="0" customWidth="1"/>
    <col min="9" max="9" width="10.57421875" style="0" customWidth="1"/>
    <col min="10" max="10" width="8.8515625" style="0" customWidth="1"/>
    <col min="11" max="11" width="8.57421875" style="0" customWidth="1"/>
    <col min="12" max="12" width="8.8515625" style="0" customWidth="1"/>
    <col min="13" max="13" width="9.28125" style="0" customWidth="1"/>
    <col min="14" max="14" width="12.57421875" style="0" customWidth="1"/>
  </cols>
  <sheetData>
    <row r="1" spans="5:14" ht="12.75">
      <c r="E1" s="1281"/>
      <c r="F1" s="1281"/>
      <c r="G1" s="1281"/>
      <c r="H1" s="1281"/>
      <c r="I1" s="1584" t="s">
        <v>996</v>
      </c>
      <c r="J1" s="1584"/>
      <c r="K1" s="1584"/>
      <c r="L1" s="1584"/>
      <c r="M1" s="1584"/>
      <c r="N1" s="1584"/>
    </row>
    <row r="3" spans="1:14" ht="12.75">
      <c r="A3" s="1584" t="s">
        <v>997</v>
      </c>
      <c r="B3" s="1584"/>
      <c r="C3" s="1584"/>
      <c r="D3" s="1584"/>
      <c r="E3" s="1584"/>
      <c r="F3" s="1584"/>
      <c r="G3" s="1584"/>
      <c r="H3" s="1584"/>
      <c r="I3" s="1584"/>
      <c r="J3" s="1584"/>
      <c r="K3" s="1584"/>
      <c r="L3" s="1584"/>
      <c r="M3" s="1584"/>
      <c r="N3" s="1584"/>
    </row>
    <row r="4" spans="1:14" ht="12.75">
      <c r="A4" s="1584" t="s">
        <v>998</v>
      </c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</row>
    <row r="5" spans="1:14" ht="12.75">
      <c r="A5" s="1281"/>
      <c r="B5" s="1281"/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</row>
    <row r="6" spans="6:14" ht="12.75">
      <c r="F6" s="465" t="s">
        <v>999</v>
      </c>
      <c r="G6" s="465"/>
      <c r="H6" s="465"/>
      <c r="I6" s="465"/>
      <c r="J6" s="465"/>
      <c r="K6" s="465"/>
      <c r="L6" s="465"/>
      <c r="M6" s="465"/>
      <c r="N6" s="465"/>
    </row>
    <row r="7" spans="1:14" ht="12.75">
      <c r="A7" s="1022" t="s">
        <v>1000</v>
      </c>
      <c r="B7" s="1585" t="s">
        <v>1001</v>
      </c>
      <c r="C7" s="1585"/>
      <c r="D7" s="1585"/>
      <c r="E7" s="1586" t="s">
        <v>1002</v>
      </c>
      <c r="F7" s="1586"/>
      <c r="G7" s="1586"/>
      <c r="H7" s="1586"/>
      <c r="I7" s="1586"/>
      <c r="J7" s="1586"/>
      <c r="K7" s="1586"/>
      <c r="L7" s="1586"/>
      <c r="M7" s="1586"/>
      <c r="N7" s="1022" t="s">
        <v>1003</v>
      </c>
    </row>
    <row r="8" spans="1:14" ht="49.5" customHeight="1">
      <c r="A8" s="1022"/>
      <c r="B8" s="1587" t="s">
        <v>1004</v>
      </c>
      <c r="C8" s="1022" t="s">
        <v>1005</v>
      </c>
      <c r="D8" s="923" t="s">
        <v>1006</v>
      </c>
      <c r="E8" s="1022" t="s">
        <v>1007</v>
      </c>
      <c r="F8" s="1587" t="s">
        <v>1008</v>
      </c>
      <c r="G8" s="1022" t="s">
        <v>1009</v>
      </c>
      <c r="H8" s="1587" t="s">
        <v>1010</v>
      </c>
      <c r="I8" s="1022" t="s">
        <v>1011</v>
      </c>
      <c r="J8" s="1587" t="s">
        <v>1012</v>
      </c>
      <c r="K8" s="1022" t="s">
        <v>1013</v>
      </c>
      <c r="L8" s="1587" t="s">
        <v>1014</v>
      </c>
      <c r="M8" s="1022" t="s">
        <v>1015</v>
      </c>
      <c r="N8" s="1022"/>
    </row>
    <row r="9" spans="1:14" ht="39.75" customHeight="1">
      <c r="A9" s="1588" t="s">
        <v>1016</v>
      </c>
      <c r="B9" s="1589">
        <v>0</v>
      </c>
      <c r="C9" s="1590">
        <v>48000</v>
      </c>
      <c r="D9" s="1591">
        <v>10734</v>
      </c>
      <c r="E9" s="1590">
        <v>98057</v>
      </c>
      <c r="F9" s="1591">
        <v>50251</v>
      </c>
      <c r="G9" s="1590">
        <v>252233</v>
      </c>
      <c r="H9" s="1591"/>
      <c r="I9" s="1590">
        <v>25907</v>
      </c>
      <c r="J9" s="1591">
        <v>40000</v>
      </c>
      <c r="K9" s="1590">
        <v>987</v>
      </c>
      <c r="L9" s="1591">
        <v>1758</v>
      </c>
      <c r="M9" s="1590">
        <v>145215</v>
      </c>
      <c r="N9" s="1592">
        <f>SUM(B9:M9)</f>
        <v>673142</v>
      </c>
    </row>
    <row r="10" spans="1:14" ht="39.75" customHeight="1">
      <c r="A10" s="1555" t="s">
        <v>1017</v>
      </c>
      <c r="B10" s="1593">
        <v>288541</v>
      </c>
      <c r="C10" s="1594">
        <v>102000</v>
      </c>
      <c r="D10" s="1595">
        <v>0</v>
      </c>
      <c r="E10" s="1594">
        <v>0</v>
      </c>
      <c r="F10" s="1595">
        <v>0</v>
      </c>
      <c r="G10" s="1594">
        <v>0</v>
      </c>
      <c r="H10" s="1595">
        <v>20196</v>
      </c>
      <c r="I10" s="1590">
        <v>0</v>
      </c>
      <c r="J10" s="1591">
        <v>0</v>
      </c>
      <c r="K10" s="1590">
        <v>0</v>
      </c>
      <c r="L10" s="1595">
        <v>0</v>
      </c>
      <c r="M10" s="1594">
        <v>4785</v>
      </c>
      <c r="N10" s="1596">
        <f>SUM(B10:M10)</f>
        <v>415522</v>
      </c>
    </row>
    <row r="11" spans="1:14" ht="30" customHeight="1">
      <c r="A11" s="1555" t="s">
        <v>1018</v>
      </c>
      <c r="B11" s="1597"/>
      <c r="C11" s="1594"/>
      <c r="D11" s="1595"/>
      <c r="E11" s="1594">
        <v>0</v>
      </c>
      <c r="F11" s="1595"/>
      <c r="G11" s="1594" t="s">
        <v>1019</v>
      </c>
      <c r="H11" s="1595"/>
      <c r="I11" s="1594"/>
      <c r="J11" s="1595"/>
      <c r="K11" s="1594"/>
      <c r="L11" s="1595"/>
      <c r="M11" s="1594"/>
      <c r="N11" s="1596"/>
    </row>
    <row r="12" spans="1:14" ht="12.75">
      <c r="A12" s="1321">
        <v>2007</v>
      </c>
      <c r="B12" s="1598"/>
      <c r="C12" s="1594">
        <v>150000</v>
      </c>
      <c r="D12" s="1595">
        <v>10734</v>
      </c>
      <c r="E12" s="1594">
        <v>0</v>
      </c>
      <c r="F12" s="1595">
        <v>25350</v>
      </c>
      <c r="G12" s="1594">
        <v>0</v>
      </c>
      <c r="H12" s="1595">
        <v>0</v>
      </c>
      <c r="I12" s="1590">
        <v>25907</v>
      </c>
      <c r="J12" s="1591"/>
      <c r="K12" s="1590">
        <v>987</v>
      </c>
      <c r="L12" s="1595">
        <v>1077</v>
      </c>
      <c r="M12" s="1594">
        <v>0</v>
      </c>
      <c r="N12" s="1596">
        <f aca="true" t="shared" si="0" ref="N12:N30">SUM(B12:M12)</f>
        <v>214055</v>
      </c>
    </row>
    <row r="13" spans="1:14" ht="12.75">
      <c r="A13" s="1321">
        <v>2008</v>
      </c>
      <c r="B13" s="1598">
        <v>288541</v>
      </c>
      <c r="C13" s="1599">
        <v>0</v>
      </c>
      <c r="D13" s="1593"/>
      <c r="E13" s="1599">
        <v>0</v>
      </c>
      <c r="F13" s="1593">
        <v>24901</v>
      </c>
      <c r="G13" s="1599">
        <v>0</v>
      </c>
      <c r="H13" s="1595">
        <v>0</v>
      </c>
      <c r="I13" s="1599">
        <v>0</v>
      </c>
      <c r="J13" s="1593"/>
      <c r="K13" s="1599">
        <v>0</v>
      </c>
      <c r="L13" s="1593">
        <v>684</v>
      </c>
      <c r="M13" s="1599">
        <v>6522</v>
      </c>
      <c r="N13" s="1596">
        <f t="shared" si="0"/>
        <v>320648</v>
      </c>
    </row>
    <row r="14" spans="1:14" ht="12.75">
      <c r="A14" s="1321">
        <v>2009</v>
      </c>
      <c r="B14" s="1598"/>
      <c r="C14" s="1599">
        <v>0</v>
      </c>
      <c r="D14" s="1593"/>
      <c r="E14" s="1599">
        <v>0</v>
      </c>
      <c r="F14" s="1593">
        <v>0</v>
      </c>
      <c r="G14" s="1599">
        <v>0</v>
      </c>
      <c r="H14" s="1595">
        <v>1188</v>
      </c>
      <c r="I14" s="1599">
        <v>0</v>
      </c>
      <c r="J14" s="1593">
        <v>1875</v>
      </c>
      <c r="K14" s="1599"/>
      <c r="L14" s="1593">
        <v>0</v>
      </c>
      <c r="M14" s="1599">
        <v>8696</v>
      </c>
      <c r="N14" s="1596">
        <f t="shared" si="0"/>
        <v>11759</v>
      </c>
    </row>
    <row r="15" spans="1:14" ht="12.75">
      <c r="A15" s="1600">
        <v>2010</v>
      </c>
      <c r="B15" s="1601"/>
      <c r="C15" s="1599">
        <v>0</v>
      </c>
      <c r="D15" s="1593"/>
      <c r="E15" s="1599">
        <v>0</v>
      </c>
      <c r="F15" s="1593">
        <v>0</v>
      </c>
      <c r="G15" s="1599">
        <v>0</v>
      </c>
      <c r="H15" s="1595">
        <v>1188</v>
      </c>
      <c r="I15" s="1599">
        <v>0</v>
      </c>
      <c r="J15" s="1593">
        <v>2500</v>
      </c>
      <c r="K15" s="1599"/>
      <c r="L15" s="1593">
        <v>0</v>
      </c>
      <c r="M15" s="1599">
        <v>8696</v>
      </c>
      <c r="N15" s="1596">
        <f t="shared" si="0"/>
        <v>12384</v>
      </c>
    </row>
    <row r="16" spans="1:14" ht="12.75">
      <c r="A16" s="1600">
        <v>2011</v>
      </c>
      <c r="B16" s="1601"/>
      <c r="C16" s="1599">
        <v>0</v>
      </c>
      <c r="D16" s="1593"/>
      <c r="E16" s="1599">
        <v>0</v>
      </c>
      <c r="F16" s="1593">
        <v>0</v>
      </c>
      <c r="G16" s="1599">
        <v>0</v>
      </c>
      <c r="H16" s="1595">
        <v>1188</v>
      </c>
      <c r="I16" s="1599">
        <v>0</v>
      </c>
      <c r="J16" s="1593">
        <v>2500</v>
      </c>
      <c r="K16" s="1599"/>
      <c r="L16" s="1593">
        <v>0</v>
      </c>
      <c r="M16" s="1599">
        <v>8696</v>
      </c>
      <c r="N16" s="1596">
        <f t="shared" si="0"/>
        <v>12384</v>
      </c>
    </row>
    <row r="17" spans="1:14" ht="12.75">
      <c r="A17" s="1602">
        <v>2012</v>
      </c>
      <c r="B17" s="1603"/>
      <c r="C17" s="1604">
        <v>0</v>
      </c>
      <c r="D17" s="1605"/>
      <c r="E17" s="1604">
        <v>98057</v>
      </c>
      <c r="F17" s="1605">
        <v>0</v>
      </c>
      <c r="G17" s="1604">
        <v>252233</v>
      </c>
      <c r="H17" s="1595">
        <v>1188</v>
      </c>
      <c r="I17" s="1604">
        <v>0</v>
      </c>
      <c r="J17" s="1593">
        <v>2500</v>
      </c>
      <c r="K17" s="1604"/>
      <c r="L17" s="1593">
        <v>0</v>
      </c>
      <c r="M17" s="1599">
        <v>8696</v>
      </c>
      <c r="N17" s="1606">
        <f t="shared" si="0"/>
        <v>362674</v>
      </c>
    </row>
    <row r="18" spans="1:14" ht="12.75">
      <c r="A18" s="1600">
        <v>2013</v>
      </c>
      <c r="B18" s="294"/>
      <c r="C18" s="295"/>
      <c r="D18" s="294"/>
      <c r="E18" s="295"/>
      <c r="F18" s="294"/>
      <c r="G18" s="295"/>
      <c r="H18" s="1595">
        <v>1188</v>
      </c>
      <c r="I18" s="295"/>
      <c r="J18" s="1593">
        <v>2500</v>
      </c>
      <c r="K18" s="295"/>
      <c r="L18" s="294">
        <v>0</v>
      </c>
      <c r="M18" s="1599">
        <v>8696</v>
      </c>
      <c r="N18" s="1190">
        <f t="shared" si="0"/>
        <v>12384</v>
      </c>
    </row>
    <row r="19" spans="1:14" ht="12.75">
      <c r="A19" s="1600">
        <v>2014</v>
      </c>
      <c r="B19" s="186"/>
      <c r="C19" s="61"/>
      <c r="D19" s="186"/>
      <c r="E19" s="61"/>
      <c r="F19" s="186"/>
      <c r="G19" s="61"/>
      <c r="H19" s="1595">
        <v>1188</v>
      </c>
      <c r="I19" s="61"/>
      <c r="J19" s="1593">
        <v>2500</v>
      </c>
      <c r="K19" s="61"/>
      <c r="L19" s="186"/>
      <c r="M19" s="1599">
        <v>8696</v>
      </c>
      <c r="N19" s="1190">
        <f t="shared" si="0"/>
        <v>12384</v>
      </c>
    </row>
    <row r="20" spans="1:14" ht="12.75">
      <c r="A20" s="1600">
        <v>2015</v>
      </c>
      <c r="B20" s="186"/>
      <c r="C20" s="61"/>
      <c r="D20" s="186"/>
      <c r="E20" s="61"/>
      <c r="F20" s="186"/>
      <c r="G20" s="61"/>
      <c r="H20" s="1595">
        <v>1188</v>
      </c>
      <c r="I20" s="61"/>
      <c r="J20" s="1593">
        <v>2500</v>
      </c>
      <c r="K20" s="61"/>
      <c r="L20" s="186"/>
      <c r="M20" s="1599">
        <v>8696</v>
      </c>
      <c r="N20" s="1190">
        <f t="shared" si="0"/>
        <v>12384</v>
      </c>
    </row>
    <row r="21" spans="1:14" ht="12.75">
      <c r="A21" s="1600">
        <v>2016</v>
      </c>
      <c r="B21" s="186"/>
      <c r="C21" s="61"/>
      <c r="D21" s="186"/>
      <c r="E21" s="61"/>
      <c r="F21" s="186"/>
      <c r="G21" s="61"/>
      <c r="H21" s="1595">
        <v>1188</v>
      </c>
      <c r="I21" s="61"/>
      <c r="J21" s="1593">
        <v>2500</v>
      </c>
      <c r="K21" s="61"/>
      <c r="L21" s="186"/>
      <c r="M21" s="1599">
        <v>8696</v>
      </c>
      <c r="N21" s="1190">
        <f t="shared" si="0"/>
        <v>12384</v>
      </c>
    </row>
    <row r="22" spans="1:14" ht="12.75">
      <c r="A22" s="1600">
        <v>2017</v>
      </c>
      <c r="B22" s="186"/>
      <c r="C22" s="61"/>
      <c r="D22" s="186"/>
      <c r="E22" s="61"/>
      <c r="F22" s="186"/>
      <c r="G22" s="61"/>
      <c r="H22" s="1595">
        <v>1188</v>
      </c>
      <c r="I22" s="61"/>
      <c r="J22" s="1593">
        <v>2500</v>
      </c>
      <c r="K22" s="61"/>
      <c r="L22" s="186"/>
      <c r="M22" s="1599">
        <v>8696</v>
      </c>
      <c r="N22" s="1190">
        <f t="shared" si="0"/>
        <v>12384</v>
      </c>
    </row>
    <row r="23" spans="1:14" ht="12.75">
      <c r="A23" s="1600">
        <v>2018</v>
      </c>
      <c r="B23" s="186"/>
      <c r="C23" s="61"/>
      <c r="D23" s="186"/>
      <c r="E23" s="61"/>
      <c r="F23" s="186"/>
      <c r="G23" s="61"/>
      <c r="H23" s="1595">
        <v>1188</v>
      </c>
      <c r="I23" s="61"/>
      <c r="J23" s="1593">
        <v>2500</v>
      </c>
      <c r="K23" s="61"/>
      <c r="L23" s="186"/>
      <c r="M23" s="1599">
        <v>8696</v>
      </c>
      <c r="N23" s="1190">
        <f t="shared" si="0"/>
        <v>12384</v>
      </c>
    </row>
    <row r="24" spans="1:14" ht="12.75">
      <c r="A24" s="1600">
        <v>2019</v>
      </c>
      <c r="B24" s="186"/>
      <c r="C24" s="61"/>
      <c r="D24" s="186"/>
      <c r="E24" s="61"/>
      <c r="F24" s="186"/>
      <c r="G24" s="61"/>
      <c r="H24" s="1595">
        <v>1188</v>
      </c>
      <c r="I24" s="61"/>
      <c r="J24" s="1593">
        <v>2500</v>
      </c>
      <c r="K24" s="61"/>
      <c r="L24" s="186"/>
      <c r="M24" s="1599">
        <v>8696</v>
      </c>
      <c r="N24" s="1190">
        <f t="shared" si="0"/>
        <v>12384</v>
      </c>
    </row>
    <row r="25" spans="1:14" ht="12.75">
      <c r="A25" s="1600">
        <v>2020</v>
      </c>
      <c r="B25" s="186"/>
      <c r="C25" s="61"/>
      <c r="D25" s="186"/>
      <c r="E25" s="61"/>
      <c r="F25" s="186"/>
      <c r="G25" s="61"/>
      <c r="H25" s="1595">
        <v>1188</v>
      </c>
      <c r="I25" s="61"/>
      <c r="J25" s="1593">
        <v>2500</v>
      </c>
      <c r="K25" s="61"/>
      <c r="L25" s="186"/>
      <c r="M25" s="1599">
        <v>8696</v>
      </c>
      <c r="N25" s="1190">
        <f t="shared" si="0"/>
        <v>12384</v>
      </c>
    </row>
    <row r="26" spans="1:14" ht="12.75">
      <c r="A26" s="1600">
        <v>2021</v>
      </c>
      <c r="B26" s="186"/>
      <c r="C26" s="61"/>
      <c r="D26" s="186"/>
      <c r="E26" s="61"/>
      <c r="F26" s="186"/>
      <c r="G26" s="61"/>
      <c r="H26" s="1595">
        <v>1188</v>
      </c>
      <c r="I26" s="61"/>
      <c r="J26" s="1593">
        <v>2500</v>
      </c>
      <c r="K26" s="61"/>
      <c r="L26" s="186"/>
      <c r="M26" s="1599">
        <v>8696</v>
      </c>
      <c r="N26" s="1190">
        <f t="shared" si="0"/>
        <v>12384</v>
      </c>
    </row>
    <row r="27" spans="1:14" ht="12.75">
      <c r="A27" s="1600">
        <v>2022</v>
      </c>
      <c r="B27" s="186"/>
      <c r="C27" s="61"/>
      <c r="D27" s="186"/>
      <c r="E27" s="61"/>
      <c r="F27" s="186"/>
      <c r="G27" s="61"/>
      <c r="H27" s="1595">
        <v>1188</v>
      </c>
      <c r="I27" s="61"/>
      <c r="J27" s="1593">
        <v>2500</v>
      </c>
      <c r="K27" s="61"/>
      <c r="L27" s="186"/>
      <c r="M27" s="1599">
        <v>8696</v>
      </c>
      <c r="N27" s="1190">
        <f t="shared" si="0"/>
        <v>12384</v>
      </c>
    </row>
    <row r="28" spans="1:14" ht="12.75">
      <c r="A28" s="1600">
        <v>2023</v>
      </c>
      <c r="B28" s="186"/>
      <c r="C28" s="61"/>
      <c r="D28" s="186"/>
      <c r="E28" s="61"/>
      <c r="F28" s="186"/>
      <c r="G28" s="61"/>
      <c r="H28" s="1595">
        <v>1188</v>
      </c>
      <c r="I28" s="61"/>
      <c r="J28" s="1593">
        <v>2500</v>
      </c>
      <c r="K28" s="61"/>
      <c r="L28" s="186"/>
      <c r="M28" s="1599">
        <v>8696</v>
      </c>
      <c r="N28" s="1190">
        <f t="shared" si="0"/>
        <v>12384</v>
      </c>
    </row>
    <row r="29" spans="1:14" ht="12.75">
      <c r="A29" s="1600">
        <v>2024</v>
      </c>
      <c r="B29" s="186"/>
      <c r="C29" s="61"/>
      <c r="D29" s="186"/>
      <c r="E29" s="61"/>
      <c r="F29" s="186"/>
      <c r="G29" s="61"/>
      <c r="H29" s="1595">
        <v>1188</v>
      </c>
      <c r="I29" s="61"/>
      <c r="J29" s="1593">
        <v>2500</v>
      </c>
      <c r="K29" s="61"/>
      <c r="L29" s="186"/>
      <c r="M29" s="1599">
        <v>8696</v>
      </c>
      <c r="N29" s="1190">
        <f t="shared" si="0"/>
        <v>12384</v>
      </c>
    </row>
    <row r="30" spans="1:14" ht="12.75">
      <c r="A30" s="1607">
        <v>2025</v>
      </c>
      <c r="B30" s="1608"/>
      <c r="C30" s="109"/>
      <c r="D30" s="1608"/>
      <c r="E30" s="109"/>
      <c r="F30" s="1608"/>
      <c r="G30" s="109"/>
      <c r="H30" s="1595">
        <v>1188</v>
      </c>
      <c r="I30" s="109"/>
      <c r="J30" s="1608">
        <v>625</v>
      </c>
      <c r="K30" s="109"/>
      <c r="L30" s="1608"/>
      <c r="M30" s="109">
        <v>4342</v>
      </c>
      <c r="N30" s="1190">
        <f t="shared" si="0"/>
        <v>6155</v>
      </c>
    </row>
  </sheetData>
  <mergeCells count="8">
    <mergeCell ref="I1:N1"/>
    <mergeCell ref="A3:N3"/>
    <mergeCell ref="A4:N4"/>
    <mergeCell ref="F6:N6"/>
    <mergeCell ref="A7:A8"/>
    <mergeCell ref="B7:D7"/>
    <mergeCell ref="E7:M7"/>
    <mergeCell ref="N7:N8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E8" sqref="E8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1609" t="s">
        <v>1020</v>
      </c>
    </row>
    <row r="5" spans="1:3" ht="15">
      <c r="A5" s="1208" t="s">
        <v>1021</v>
      </c>
      <c r="B5" s="1208"/>
      <c r="C5" s="1208"/>
    </row>
    <row r="6" spans="1:3" ht="15">
      <c r="A6" s="46" t="s">
        <v>1022</v>
      </c>
      <c r="B6" s="46"/>
      <c r="C6" s="46"/>
    </row>
    <row r="7" spans="1:3" ht="15">
      <c r="A7" s="46" t="s">
        <v>1023</v>
      </c>
      <c r="B7" s="46"/>
      <c r="C7" s="46"/>
    </row>
    <row r="8" spans="1:3" ht="15">
      <c r="A8" s="47"/>
      <c r="B8" s="47"/>
      <c r="C8" s="47"/>
    </row>
    <row r="12" ht="12.75">
      <c r="C12" s="918" t="s">
        <v>40</v>
      </c>
    </row>
    <row r="13" spans="1:3" ht="36.75">
      <c r="A13" s="1210" t="s">
        <v>5</v>
      </c>
      <c r="B13" s="113" t="s">
        <v>1024</v>
      </c>
      <c r="C13" s="1610" t="s">
        <v>1025</v>
      </c>
    </row>
    <row r="14" spans="1:3" ht="15">
      <c r="A14" s="1611" t="s">
        <v>1026</v>
      </c>
      <c r="B14" s="1612"/>
      <c r="C14" s="1613" t="s">
        <v>1027</v>
      </c>
    </row>
    <row r="15" spans="1:3" ht="15">
      <c r="A15" s="1614" t="s">
        <v>1028</v>
      </c>
      <c r="B15" s="1615"/>
      <c r="C15" s="1616" t="s">
        <v>1027</v>
      </c>
    </row>
    <row r="16" spans="1:3" ht="15">
      <c r="A16" s="1614" t="s">
        <v>1029</v>
      </c>
      <c r="B16" s="1615"/>
      <c r="C16" s="1616" t="s">
        <v>1027</v>
      </c>
    </row>
    <row r="17" spans="1:3" ht="15">
      <c r="A17" s="1617" t="s">
        <v>1030</v>
      </c>
      <c r="B17" s="1618"/>
      <c r="C17" s="1619" t="s">
        <v>1027</v>
      </c>
    </row>
    <row r="18" spans="1:3" ht="12.75">
      <c r="A18" s="542"/>
      <c r="B18" s="225"/>
      <c r="C18" s="249"/>
    </row>
    <row r="19" spans="1:3" ht="15">
      <c r="A19" s="1620" t="s">
        <v>1031</v>
      </c>
      <c r="B19" s="1621">
        <f>SUM(B14:B17)</f>
        <v>0</v>
      </c>
      <c r="C19" s="1516"/>
    </row>
  </sheetData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0">
      <selection activeCell="B12" sqref="B12"/>
    </sheetView>
  </sheetViews>
  <sheetFormatPr defaultColWidth="9.140625" defaultRowHeight="12.75"/>
  <cols>
    <col min="1" max="1" width="58.57421875" style="0" customWidth="1"/>
    <col min="2" max="2" width="20.57421875" style="0" customWidth="1"/>
  </cols>
  <sheetData>
    <row r="1" ht="13.5">
      <c r="B1" s="1622" t="s">
        <v>1032</v>
      </c>
    </row>
    <row r="2" ht="13.5">
      <c r="B2" s="1622"/>
    </row>
    <row r="3" ht="13.5">
      <c r="B3" s="1622"/>
    </row>
    <row r="4" spans="1:5" ht="15">
      <c r="A4" s="1208" t="s">
        <v>1021</v>
      </c>
      <c r="B4" s="1208"/>
      <c r="C4" s="1209"/>
      <c r="D4" s="1209"/>
      <c r="E4" s="1209"/>
    </row>
    <row r="5" spans="1:5" ht="15">
      <c r="A5" s="46" t="s">
        <v>1033</v>
      </c>
      <c r="B5" s="46"/>
      <c r="C5" s="47"/>
      <c r="D5" s="47"/>
      <c r="E5" s="47"/>
    </row>
    <row r="6" spans="1:2" ht="15">
      <c r="A6" s="46" t="s">
        <v>2</v>
      </c>
      <c r="B6" s="46"/>
    </row>
    <row r="7" spans="1:2" ht="15">
      <c r="A7" s="1209"/>
      <c r="B7" s="1209"/>
    </row>
    <row r="8" spans="1:2" ht="12.75">
      <c r="A8" s="1623"/>
      <c r="B8" s="1207"/>
    </row>
    <row r="9" spans="1:2" ht="12.75">
      <c r="A9" s="1623"/>
      <c r="B9" s="1391" t="s">
        <v>40</v>
      </c>
    </row>
    <row r="10" spans="1:2" ht="12.75">
      <c r="A10" s="1624" t="s">
        <v>1034</v>
      </c>
      <c r="B10" s="113" t="s">
        <v>1035</v>
      </c>
    </row>
    <row r="11" spans="1:2" ht="12.75">
      <c r="A11" s="1624"/>
      <c r="B11" s="113"/>
    </row>
    <row r="12" spans="1:2" ht="15">
      <c r="A12" s="1625" t="s">
        <v>1036</v>
      </c>
      <c r="B12" s="1626">
        <v>1000</v>
      </c>
    </row>
    <row r="13" spans="1:2" ht="15">
      <c r="A13" s="1627" t="s">
        <v>1037</v>
      </c>
      <c r="B13" s="1628"/>
    </row>
    <row r="14" spans="1:2" ht="15">
      <c r="A14" s="1629" t="s">
        <v>1038</v>
      </c>
      <c r="B14" s="1630">
        <v>1000</v>
      </c>
    </row>
    <row r="15" spans="1:2" ht="15">
      <c r="A15" s="165" t="s">
        <v>1039</v>
      </c>
      <c r="B15" s="1630">
        <v>9500</v>
      </c>
    </row>
    <row r="16" spans="1:2" ht="15">
      <c r="A16" s="1631" t="s">
        <v>1040</v>
      </c>
      <c r="B16" s="1632">
        <v>40000</v>
      </c>
    </row>
    <row r="17" spans="1:2" ht="15">
      <c r="A17" s="1631" t="s">
        <v>1041</v>
      </c>
      <c r="B17" s="1630"/>
    </row>
    <row r="18" spans="1:2" ht="15">
      <c r="A18" s="1631" t="s">
        <v>1042</v>
      </c>
      <c r="B18" s="1632">
        <v>14000</v>
      </c>
    </row>
    <row r="19" spans="1:2" ht="15">
      <c r="A19" s="1633" t="s">
        <v>1043</v>
      </c>
      <c r="B19" s="1634">
        <v>9000</v>
      </c>
    </row>
    <row r="20" spans="1:2" ht="15">
      <c r="A20" s="1515" t="s">
        <v>1044</v>
      </c>
      <c r="B20" s="1635">
        <f>SUM(B13:B19)</f>
        <v>73500</v>
      </c>
    </row>
    <row r="25" ht="13.5">
      <c r="B25" s="1622" t="s">
        <v>1045</v>
      </c>
    </row>
    <row r="26" ht="13.5">
      <c r="B26" s="1636"/>
    </row>
    <row r="27" ht="13.5">
      <c r="B27" s="1636"/>
    </row>
    <row r="28" ht="13.5">
      <c r="B28" s="1636"/>
    </row>
    <row r="29" spans="1:2" ht="15">
      <c r="A29" s="1208" t="s">
        <v>1021</v>
      </c>
      <c r="B29" s="1208"/>
    </row>
    <row r="30" spans="1:2" ht="15">
      <c r="A30" s="46" t="s">
        <v>1046</v>
      </c>
      <c r="B30" s="46"/>
    </row>
    <row r="31" spans="1:2" ht="15">
      <c r="A31" s="46" t="s">
        <v>2</v>
      </c>
      <c r="B31" s="46"/>
    </row>
    <row r="32" spans="1:2" ht="12.75">
      <c r="A32" s="237"/>
      <c r="B32" s="237"/>
    </row>
    <row r="33" spans="1:2" ht="12.75">
      <c r="A33" s="237"/>
      <c r="B33" s="237"/>
    </row>
    <row r="34" spans="1:2" ht="12.75">
      <c r="A34" s="237"/>
      <c r="B34" s="237"/>
    </row>
    <row r="35" ht="12.75">
      <c r="B35" s="1207" t="s">
        <v>40</v>
      </c>
    </row>
    <row r="36" spans="1:2" ht="12.75">
      <c r="A36" s="1637" t="s">
        <v>1047</v>
      </c>
      <c r="B36" s="53" t="s">
        <v>1048</v>
      </c>
    </row>
    <row r="37" spans="1:2" ht="12.75">
      <c r="A37" s="227" t="s">
        <v>1049</v>
      </c>
      <c r="B37" s="1638">
        <v>73455</v>
      </c>
    </row>
    <row r="38" spans="1:2" ht="12.75">
      <c r="A38" s="227" t="s">
        <v>1050</v>
      </c>
      <c r="B38" s="1639">
        <v>4788168</v>
      </c>
    </row>
    <row r="39" spans="1:2" ht="12.75">
      <c r="A39" s="227" t="s">
        <v>1051</v>
      </c>
      <c r="B39" s="1640">
        <v>4768168</v>
      </c>
    </row>
    <row r="40" spans="1:2" ht="12.75">
      <c r="A40" s="750" t="s">
        <v>1052</v>
      </c>
      <c r="B40" s="1641">
        <v>73455</v>
      </c>
    </row>
  </sheetData>
  <mergeCells count="11">
    <mergeCell ref="A4:B4"/>
    <mergeCell ref="A5:B5"/>
    <mergeCell ref="A6:B6"/>
    <mergeCell ref="A10:A11"/>
    <mergeCell ref="B10:B11"/>
    <mergeCell ref="A29:B29"/>
    <mergeCell ref="A30:B30"/>
    <mergeCell ref="A31:B31"/>
    <mergeCell ref="A32:B32"/>
    <mergeCell ref="A33:B33"/>
    <mergeCell ref="A34:B3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C1">
      <selection activeCell="A46" sqref="A46"/>
    </sheetView>
  </sheetViews>
  <sheetFormatPr defaultColWidth="9.140625" defaultRowHeight="12.75"/>
  <cols>
    <col min="1" max="1" width="14.00390625" style="0" customWidth="1"/>
    <col min="2" max="2" width="24.57421875" style="0" customWidth="1"/>
    <col min="6" max="6" width="8.421875" style="0" customWidth="1"/>
  </cols>
  <sheetData>
    <row r="1" ht="12.75">
      <c r="I1" s="1281" t="s">
        <v>1053</v>
      </c>
    </row>
    <row r="3" spans="1:11" ht="17.25">
      <c r="A3" s="1642" t="s">
        <v>1021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</row>
    <row r="4" spans="1:11" ht="17.25">
      <c r="A4" s="1643" t="s">
        <v>1054</v>
      </c>
      <c r="B4" s="1643"/>
      <c r="C4" s="1643"/>
      <c r="D4" s="1643"/>
      <c r="E4" s="1643"/>
      <c r="F4" s="1643"/>
      <c r="G4" s="1643"/>
      <c r="H4" s="1643"/>
      <c r="I4" s="1643"/>
      <c r="J4" s="1643"/>
      <c r="K4" s="1643"/>
    </row>
    <row r="5" spans="1:4" ht="17.25">
      <c r="A5" s="1644"/>
      <c r="B5" s="1644"/>
      <c r="C5" s="1644"/>
      <c r="D5" s="1644"/>
    </row>
    <row r="6" spans="1:4" ht="17.25">
      <c r="A6" s="1644"/>
      <c r="B6" s="1644"/>
      <c r="C6" s="1644"/>
      <c r="D6" s="1644"/>
    </row>
    <row r="7" spans="6:10" ht="12.75">
      <c r="F7" s="465"/>
      <c r="G7" s="465"/>
      <c r="H7" s="465"/>
      <c r="I7" s="465"/>
      <c r="J7" s="1207" t="s">
        <v>595</v>
      </c>
    </row>
    <row r="8" spans="1:12" ht="13.5">
      <c r="A8" s="1645" t="s">
        <v>1055</v>
      </c>
      <c r="B8" s="1646" t="s">
        <v>1056</v>
      </c>
      <c r="C8" s="1647" t="s">
        <v>1057</v>
      </c>
      <c r="D8" s="1648" t="s">
        <v>1058</v>
      </c>
      <c r="E8" s="1648"/>
      <c r="F8" s="1648"/>
      <c r="G8" s="1648"/>
      <c r="H8" s="1648"/>
      <c r="I8" s="1648"/>
      <c r="J8" s="1648"/>
      <c r="K8" s="1648"/>
      <c r="L8" s="1648"/>
    </row>
    <row r="9" spans="1:12" ht="53.25" customHeight="1">
      <c r="A9" s="1645"/>
      <c r="B9" s="1646"/>
      <c r="C9" s="1646"/>
      <c r="D9" s="1649">
        <v>2008</v>
      </c>
      <c r="E9" s="1650">
        <v>2009</v>
      </c>
      <c r="F9" s="1650">
        <v>2010</v>
      </c>
      <c r="G9" s="1649">
        <v>2011</v>
      </c>
      <c r="H9" s="1649">
        <v>2012</v>
      </c>
      <c r="I9" s="1649">
        <v>2013</v>
      </c>
      <c r="J9" s="1650">
        <v>2014</v>
      </c>
      <c r="K9" s="1650">
        <v>2015</v>
      </c>
      <c r="L9" s="1651">
        <v>2016</v>
      </c>
    </row>
    <row r="10" spans="1:12" ht="13.5">
      <c r="A10" s="1652" t="s">
        <v>1059</v>
      </c>
      <c r="B10" s="1653" t="s">
        <v>1060</v>
      </c>
      <c r="C10" s="1654">
        <v>24901</v>
      </c>
      <c r="D10" s="1655">
        <v>24901</v>
      </c>
      <c r="E10" s="1655">
        <v>0</v>
      </c>
      <c r="F10" s="1655">
        <v>0</v>
      </c>
      <c r="G10" s="1655">
        <v>0</v>
      </c>
      <c r="H10" s="1655">
        <v>0</v>
      </c>
      <c r="I10" s="1655">
        <v>0</v>
      </c>
      <c r="J10" s="1655">
        <v>0</v>
      </c>
      <c r="K10" s="1655">
        <v>0</v>
      </c>
      <c r="L10" s="1656">
        <v>0</v>
      </c>
    </row>
    <row r="11" spans="1:12" ht="26.25">
      <c r="A11" s="1652" t="s">
        <v>1059</v>
      </c>
      <c r="B11" s="1657" t="s">
        <v>1061</v>
      </c>
      <c r="C11" s="1656">
        <v>40000</v>
      </c>
      <c r="D11" s="1655">
        <v>0</v>
      </c>
      <c r="E11" s="1655">
        <v>1875</v>
      </c>
      <c r="F11" s="1655">
        <v>2500</v>
      </c>
      <c r="G11" s="1655">
        <v>2500</v>
      </c>
      <c r="H11" s="1655">
        <v>2500</v>
      </c>
      <c r="I11" s="1655">
        <v>2500</v>
      </c>
      <c r="J11" s="1655">
        <v>2500</v>
      </c>
      <c r="K11" s="1655">
        <v>2500</v>
      </c>
      <c r="L11" s="1656">
        <v>2500</v>
      </c>
    </row>
    <row r="12" spans="1:12" ht="26.25">
      <c r="A12" s="1652" t="s">
        <v>1059</v>
      </c>
      <c r="B12" s="1657" t="s">
        <v>1062</v>
      </c>
      <c r="C12" s="1656">
        <v>98057</v>
      </c>
      <c r="D12" s="1655"/>
      <c r="E12" s="1655">
        <v>0</v>
      </c>
      <c r="F12" s="1655">
        <v>0</v>
      </c>
      <c r="G12" s="1655">
        <v>0</v>
      </c>
      <c r="H12" s="1655">
        <v>98057</v>
      </c>
      <c r="I12" s="1655">
        <v>0</v>
      </c>
      <c r="J12" s="1655">
        <v>0</v>
      </c>
      <c r="K12" s="1655">
        <v>0</v>
      </c>
      <c r="L12" s="1656">
        <v>0</v>
      </c>
    </row>
    <row r="13" spans="1:12" ht="13.5">
      <c r="A13" s="1652" t="s">
        <v>1059</v>
      </c>
      <c r="B13" s="1657" t="s">
        <v>1063</v>
      </c>
      <c r="C13" s="1656">
        <v>252233</v>
      </c>
      <c r="D13" s="1656">
        <v>0</v>
      </c>
      <c r="E13" s="1656">
        <v>0</v>
      </c>
      <c r="F13" s="1655">
        <v>0</v>
      </c>
      <c r="G13" s="1655">
        <v>0</v>
      </c>
      <c r="H13" s="1655">
        <v>252233</v>
      </c>
      <c r="I13" s="1655">
        <v>0</v>
      </c>
      <c r="J13" s="1655">
        <v>0</v>
      </c>
      <c r="K13" s="1655">
        <v>0</v>
      </c>
      <c r="L13" s="1656">
        <v>0</v>
      </c>
    </row>
    <row r="14" spans="1:12" ht="13.5">
      <c r="A14" s="1658" t="s">
        <v>1064</v>
      </c>
      <c r="B14" s="1657" t="s">
        <v>1065</v>
      </c>
      <c r="C14" s="1656">
        <v>145215</v>
      </c>
      <c r="D14" s="1659">
        <v>6522</v>
      </c>
      <c r="E14" s="1659">
        <v>8696</v>
      </c>
      <c r="F14" s="1659">
        <v>8696</v>
      </c>
      <c r="G14" s="1659">
        <v>8696</v>
      </c>
      <c r="H14" s="1659">
        <v>8696</v>
      </c>
      <c r="I14" s="1659">
        <v>8696</v>
      </c>
      <c r="J14" s="1659">
        <v>8696</v>
      </c>
      <c r="K14" s="1659">
        <v>8696</v>
      </c>
      <c r="L14" s="1660">
        <v>8696</v>
      </c>
    </row>
    <row r="15" spans="1:12" ht="13.5">
      <c r="A15" s="1652" t="s">
        <v>1066</v>
      </c>
      <c r="B15" s="1657" t="s">
        <v>1067</v>
      </c>
      <c r="C15" s="1656">
        <v>684</v>
      </c>
      <c r="D15" s="1655">
        <v>684</v>
      </c>
      <c r="E15" s="1655">
        <v>0</v>
      </c>
      <c r="F15" s="1655">
        <v>0</v>
      </c>
      <c r="G15" s="1655">
        <v>0</v>
      </c>
      <c r="H15" s="1655">
        <v>0</v>
      </c>
      <c r="I15" s="1655">
        <v>0</v>
      </c>
      <c r="J15" s="1655">
        <v>0</v>
      </c>
      <c r="K15" s="1655">
        <v>0</v>
      </c>
      <c r="L15" s="1656">
        <v>0</v>
      </c>
    </row>
    <row r="16" spans="1:12" ht="13.5">
      <c r="A16" s="1652" t="s">
        <v>1059</v>
      </c>
      <c r="B16" s="1661" t="s">
        <v>1068</v>
      </c>
      <c r="C16" s="1656">
        <v>11403</v>
      </c>
      <c r="D16" s="1655">
        <v>11403</v>
      </c>
      <c r="E16" s="1655">
        <v>0</v>
      </c>
      <c r="F16" s="1655">
        <v>0</v>
      </c>
      <c r="G16" s="1655">
        <v>0</v>
      </c>
      <c r="H16" s="1655">
        <v>0</v>
      </c>
      <c r="I16" s="1655">
        <v>0</v>
      </c>
      <c r="J16" s="1655">
        <v>0</v>
      </c>
      <c r="K16" s="1655"/>
      <c r="L16" s="1656">
        <v>0</v>
      </c>
    </row>
    <row r="17" spans="1:12" ht="13.5">
      <c r="A17" s="1652" t="s">
        <v>1059</v>
      </c>
      <c r="B17" s="1661" t="s">
        <v>1069</v>
      </c>
      <c r="C17" s="1656">
        <v>13857</v>
      </c>
      <c r="D17" s="1655">
        <v>13857</v>
      </c>
      <c r="E17" s="1655">
        <v>0</v>
      </c>
      <c r="F17" s="1655">
        <v>0</v>
      </c>
      <c r="G17" s="1655">
        <v>0</v>
      </c>
      <c r="H17" s="1655">
        <v>0</v>
      </c>
      <c r="I17" s="1655">
        <v>0</v>
      </c>
      <c r="J17" s="1655">
        <v>0</v>
      </c>
      <c r="K17" s="1655">
        <v>0</v>
      </c>
      <c r="L17" s="1656">
        <v>0</v>
      </c>
    </row>
    <row r="18" spans="1:12" ht="13.5">
      <c r="A18" s="1652" t="s">
        <v>1059</v>
      </c>
      <c r="B18" s="1661" t="s">
        <v>1070</v>
      </c>
      <c r="C18" s="1656">
        <v>28802</v>
      </c>
      <c r="D18" s="1655">
        <v>0</v>
      </c>
      <c r="E18" s="1655">
        <v>2941</v>
      </c>
      <c r="F18" s="1655">
        <v>2941</v>
      </c>
      <c r="G18" s="1655">
        <v>2941</v>
      </c>
      <c r="H18" s="1655">
        <v>2941</v>
      </c>
      <c r="I18" s="1655">
        <v>2941</v>
      </c>
      <c r="J18" s="1655">
        <v>2941</v>
      </c>
      <c r="K18" s="1655">
        <v>2941</v>
      </c>
      <c r="L18" s="1656">
        <v>2914</v>
      </c>
    </row>
    <row r="19" spans="1:12" ht="13.5">
      <c r="A19" s="1662" t="s">
        <v>1031</v>
      </c>
      <c r="B19" s="1663" t="s">
        <v>1071</v>
      </c>
      <c r="C19" s="1664">
        <f>SUM(C10:C18)</f>
        <v>615152</v>
      </c>
      <c r="D19" s="1664">
        <f>SUM(D10:D15)</f>
        <v>32107</v>
      </c>
      <c r="E19" s="1664">
        <f>SUM(E10:E18)</f>
        <v>13512</v>
      </c>
      <c r="F19" s="1664">
        <f>SUM(F10:F18)</f>
        <v>14137</v>
      </c>
      <c r="G19" s="1664">
        <f>SUM(G10:G18)</f>
        <v>14137</v>
      </c>
      <c r="H19" s="1664">
        <f>SUM(H10:H15)</f>
        <v>361486</v>
      </c>
      <c r="I19" s="1664">
        <f>SUM(I10:I18)</f>
        <v>14137</v>
      </c>
      <c r="J19" s="1664">
        <f>SUM(J10:J18)</f>
        <v>14137</v>
      </c>
      <c r="K19" s="1664">
        <f>SUM(K10:K18)</f>
        <v>14137</v>
      </c>
      <c r="L19" s="1664">
        <f>SUM(L10:L18)</f>
        <v>14110</v>
      </c>
    </row>
    <row r="20" spans="1:12" ht="13.5">
      <c r="A20" s="422"/>
      <c r="B20" s="1665"/>
      <c r="C20" s="1666"/>
      <c r="D20" s="1666"/>
      <c r="E20" s="1666"/>
      <c r="F20" s="1666"/>
      <c r="G20" s="1666"/>
      <c r="H20" s="1666"/>
      <c r="I20" s="1666"/>
      <c r="J20" s="1666"/>
      <c r="K20" s="1666"/>
      <c r="L20" s="1666"/>
    </row>
    <row r="21" spans="1:12" ht="13.5">
      <c r="A21" s="422"/>
      <c r="B21" s="1665"/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</row>
    <row r="22" spans="1:12" ht="13.5">
      <c r="A22" s="422"/>
      <c r="B22" s="1665"/>
      <c r="C22" s="1666"/>
      <c r="D22" s="1666"/>
      <c r="E22" s="1666"/>
      <c r="F22" s="1666"/>
      <c r="G22" s="1666"/>
      <c r="H22" s="1666"/>
      <c r="I22" s="1666"/>
      <c r="J22" s="1666"/>
      <c r="K22" s="1666"/>
      <c r="L22" s="1666"/>
    </row>
    <row r="23" spans="1:12" ht="13.5">
      <c r="A23" s="422"/>
      <c r="B23" s="1665"/>
      <c r="C23" s="1666"/>
      <c r="D23" s="1666"/>
      <c r="E23" s="1666"/>
      <c r="F23" s="1666"/>
      <c r="G23" s="1666"/>
      <c r="H23" s="1666"/>
      <c r="I23" s="1666"/>
      <c r="J23" s="1666"/>
      <c r="K23" s="1666"/>
      <c r="L23" s="1666"/>
    </row>
    <row r="24" spans="1:12" ht="13.5">
      <c r="A24" s="422"/>
      <c r="B24" s="1665"/>
      <c r="C24" s="1666"/>
      <c r="D24" s="1666"/>
      <c r="E24" s="1666"/>
      <c r="F24" s="1666"/>
      <c r="G24" s="1666"/>
      <c r="H24" s="1666"/>
      <c r="I24" s="1666"/>
      <c r="J24" s="1666"/>
      <c r="K24" s="1666"/>
      <c r="L24" s="1666"/>
    </row>
    <row r="25" spans="1:12" ht="13.5">
      <c r="A25" s="422"/>
      <c r="B25" s="1665"/>
      <c r="C25" s="1666"/>
      <c r="D25" s="1666"/>
      <c r="E25" s="1666"/>
      <c r="F25" s="1666"/>
      <c r="G25" s="1666"/>
      <c r="H25" s="1666"/>
      <c r="I25" s="1666"/>
      <c r="J25" s="1666"/>
      <c r="K25" s="1666"/>
      <c r="L25" s="1666"/>
    </row>
    <row r="26" spans="1:12" ht="13.5">
      <c r="A26" s="422"/>
      <c r="B26" s="1665"/>
      <c r="C26" s="1666"/>
      <c r="D26" s="1666"/>
      <c r="E26" s="1666"/>
      <c r="F26" s="1666"/>
      <c r="G26" s="1666"/>
      <c r="H26" s="1666"/>
      <c r="I26" s="1666"/>
      <c r="J26" s="1666"/>
      <c r="K26" s="1666"/>
      <c r="L26" s="1666"/>
    </row>
    <row r="27" spans="1:11" ht="12.75">
      <c r="A27" s="174">
        <v>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9" ht="12.75">
      <c r="I29" s="1281" t="s">
        <v>1053</v>
      </c>
    </row>
    <row r="31" spans="1:11" ht="17.25">
      <c r="A31" s="1642" t="s">
        <v>1021</v>
      </c>
      <c r="B31" s="1642"/>
      <c r="C31" s="1642"/>
      <c r="D31" s="1642"/>
      <c r="E31" s="1642"/>
      <c r="F31" s="1642"/>
      <c r="G31" s="1642"/>
      <c r="H31" s="1642"/>
      <c r="I31" s="1642"/>
      <c r="J31" s="1642"/>
      <c r="K31" s="1642"/>
    </row>
    <row r="32" spans="1:11" ht="17.25">
      <c r="A32" s="1643" t="s">
        <v>1054</v>
      </c>
      <c r="B32" s="1643"/>
      <c r="C32" s="1643"/>
      <c r="D32" s="1643"/>
      <c r="E32" s="1643"/>
      <c r="F32" s="1643"/>
      <c r="G32" s="1643"/>
      <c r="H32" s="1643"/>
      <c r="I32" s="1643"/>
      <c r="J32" s="1643"/>
      <c r="K32" s="1643"/>
    </row>
    <row r="33" spans="1:4" ht="17.25">
      <c r="A33" s="1644"/>
      <c r="B33" s="1644"/>
      <c r="C33" s="1644"/>
      <c r="D33" s="1644"/>
    </row>
    <row r="34" spans="6:10" ht="12.75">
      <c r="F34" s="465"/>
      <c r="G34" s="465"/>
      <c r="H34" s="465"/>
      <c r="I34" s="465"/>
      <c r="J34" s="1207" t="s">
        <v>595</v>
      </c>
    </row>
    <row r="35" spans="1:12" ht="13.5">
      <c r="A35" s="1645" t="s">
        <v>1055</v>
      </c>
      <c r="B35" s="1667" t="s">
        <v>1056</v>
      </c>
      <c r="C35" s="1645" t="s">
        <v>1072</v>
      </c>
      <c r="D35" s="1648" t="s">
        <v>1058</v>
      </c>
      <c r="E35" s="1648"/>
      <c r="F35" s="1648"/>
      <c r="G35" s="1648"/>
      <c r="H35" s="1648"/>
      <c r="I35" s="1648"/>
      <c r="J35" s="1648"/>
      <c r="K35" s="1648"/>
      <c r="L35" s="1648"/>
    </row>
    <row r="36" spans="1:12" ht="42.75" customHeight="1">
      <c r="A36" s="1645"/>
      <c r="B36" s="1667"/>
      <c r="C36" s="1667"/>
      <c r="D36" s="1651">
        <v>2017</v>
      </c>
      <c r="E36" s="1651">
        <v>2018</v>
      </c>
      <c r="F36" s="1651">
        <v>2019</v>
      </c>
      <c r="G36" s="1651">
        <v>2020</v>
      </c>
      <c r="H36" s="1651">
        <v>2021</v>
      </c>
      <c r="I36" s="1651">
        <v>2022</v>
      </c>
      <c r="J36" s="1651">
        <v>2023</v>
      </c>
      <c r="K36" s="1651">
        <v>2024</v>
      </c>
      <c r="L36" s="1668">
        <v>2025</v>
      </c>
    </row>
    <row r="37" spans="1:12" ht="13.5">
      <c r="A37" s="1669" t="s">
        <v>1059</v>
      </c>
      <c r="B37" s="1670" t="s">
        <v>1060</v>
      </c>
      <c r="C37" s="1654">
        <v>24901</v>
      </c>
      <c r="D37" s="1655">
        <v>0</v>
      </c>
      <c r="E37" s="1655">
        <v>0</v>
      </c>
      <c r="F37" s="1655">
        <v>0</v>
      </c>
      <c r="G37" s="1655">
        <v>0</v>
      </c>
      <c r="H37" s="1655">
        <v>0</v>
      </c>
      <c r="I37" s="1655">
        <v>0</v>
      </c>
      <c r="J37" s="1655">
        <v>0</v>
      </c>
      <c r="K37" s="1655">
        <v>0</v>
      </c>
      <c r="L37" s="1671"/>
    </row>
    <row r="38" spans="1:12" ht="26.25">
      <c r="A38" s="1652" t="s">
        <v>1059</v>
      </c>
      <c r="B38" s="1657" t="s">
        <v>1061</v>
      </c>
      <c r="C38" s="1656">
        <v>40000</v>
      </c>
      <c r="D38" s="1655">
        <v>2500</v>
      </c>
      <c r="E38" s="1655">
        <v>2500</v>
      </c>
      <c r="F38" s="1655">
        <v>2500</v>
      </c>
      <c r="G38" s="1655">
        <v>2500</v>
      </c>
      <c r="H38" s="1655">
        <v>2500</v>
      </c>
      <c r="I38" s="1655">
        <v>2500</v>
      </c>
      <c r="J38" s="1655">
        <v>2500</v>
      </c>
      <c r="K38" s="1655">
        <v>2500</v>
      </c>
      <c r="L38" s="1672">
        <v>625</v>
      </c>
    </row>
    <row r="39" spans="1:12" ht="26.25">
      <c r="A39" s="1652" t="s">
        <v>1059</v>
      </c>
      <c r="B39" s="1657" t="s">
        <v>1062</v>
      </c>
      <c r="C39" s="1656">
        <v>98057</v>
      </c>
      <c r="D39" s="1655">
        <v>0</v>
      </c>
      <c r="E39" s="1655">
        <v>0</v>
      </c>
      <c r="F39" s="1655">
        <v>0</v>
      </c>
      <c r="G39" s="1655">
        <v>0</v>
      </c>
      <c r="H39" s="1655">
        <v>0</v>
      </c>
      <c r="I39" s="1655">
        <v>0</v>
      </c>
      <c r="J39" s="1655">
        <v>0</v>
      </c>
      <c r="K39" s="1655">
        <v>0</v>
      </c>
      <c r="L39" s="1672">
        <v>0</v>
      </c>
    </row>
    <row r="40" spans="1:12" ht="13.5">
      <c r="A40" s="1652" t="s">
        <v>1059</v>
      </c>
      <c r="B40" s="1657" t="s">
        <v>1063</v>
      </c>
      <c r="C40" s="1656">
        <v>252233</v>
      </c>
      <c r="D40" s="1656">
        <v>0</v>
      </c>
      <c r="E40" s="1656">
        <v>0</v>
      </c>
      <c r="F40" s="1655">
        <v>0</v>
      </c>
      <c r="G40" s="1655">
        <v>0</v>
      </c>
      <c r="H40" s="1655">
        <v>0</v>
      </c>
      <c r="I40" s="1655">
        <v>0</v>
      </c>
      <c r="J40" s="1655">
        <v>0</v>
      </c>
      <c r="K40" s="1655">
        <v>0</v>
      </c>
      <c r="L40" s="1672">
        <v>0</v>
      </c>
    </row>
    <row r="41" spans="1:12" ht="13.5">
      <c r="A41" s="1658" t="s">
        <v>1064</v>
      </c>
      <c r="B41" s="1657" t="s">
        <v>1065</v>
      </c>
      <c r="C41" s="1656">
        <v>145215</v>
      </c>
      <c r="D41" s="1659">
        <v>8696</v>
      </c>
      <c r="E41" s="1659">
        <v>8696</v>
      </c>
      <c r="F41" s="1659">
        <v>8696</v>
      </c>
      <c r="G41" s="1659">
        <v>8696</v>
      </c>
      <c r="H41" s="1659">
        <v>8696</v>
      </c>
      <c r="I41" s="1659">
        <v>8696</v>
      </c>
      <c r="J41" s="1659">
        <v>8696</v>
      </c>
      <c r="K41" s="1659">
        <v>8252</v>
      </c>
      <c r="L41" s="1672">
        <v>0</v>
      </c>
    </row>
    <row r="42" spans="1:12" ht="13.5">
      <c r="A42" s="1652" t="s">
        <v>1066</v>
      </c>
      <c r="B42" s="1657" t="s">
        <v>1067</v>
      </c>
      <c r="C42" s="1656">
        <v>684</v>
      </c>
      <c r="D42" s="1655">
        <v>0</v>
      </c>
      <c r="E42" s="1655">
        <v>0</v>
      </c>
      <c r="F42" s="1655">
        <v>0</v>
      </c>
      <c r="G42" s="1655">
        <v>0</v>
      </c>
      <c r="H42" s="1655">
        <v>0</v>
      </c>
      <c r="I42" s="1655">
        <v>0</v>
      </c>
      <c r="J42" s="1655">
        <v>0</v>
      </c>
      <c r="K42" s="1655">
        <v>0</v>
      </c>
      <c r="L42" s="1672">
        <v>0</v>
      </c>
    </row>
    <row r="43" spans="1:12" ht="13.5">
      <c r="A43" s="1652" t="s">
        <v>1059</v>
      </c>
      <c r="B43" s="1661" t="s">
        <v>1068</v>
      </c>
      <c r="C43" s="1656">
        <v>11403</v>
      </c>
      <c r="D43" s="1655">
        <v>0</v>
      </c>
      <c r="E43" s="1655">
        <v>0</v>
      </c>
      <c r="F43" s="1655">
        <v>0</v>
      </c>
      <c r="G43" s="1655">
        <v>0</v>
      </c>
      <c r="H43" s="1655">
        <v>0</v>
      </c>
      <c r="I43" s="1655">
        <v>0</v>
      </c>
      <c r="J43" s="1655">
        <v>0</v>
      </c>
      <c r="K43" s="1655">
        <v>0</v>
      </c>
      <c r="L43" s="1672">
        <v>0</v>
      </c>
    </row>
    <row r="44" spans="1:12" ht="13.5">
      <c r="A44" s="1652" t="s">
        <v>1059</v>
      </c>
      <c r="B44" s="1661" t="s">
        <v>1069</v>
      </c>
      <c r="C44" s="1656">
        <v>13857</v>
      </c>
      <c r="D44" s="1655">
        <v>0</v>
      </c>
      <c r="E44" s="1655">
        <v>0</v>
      </c>
      <c r="F44" s="1655">
        <v>0</v>
      </c>
      <c r="G44" s="1655">
        <v>0</v>
      </c>
      <c r="H44" s="1655">
        <v>0</v>
      </c>
      <c r="I44" s="1655">
        <v>0</v>
      </c>
      <c r="J44" s="1655">
        <v>0</v>
      </c>
      <c r="K44" s="1655">
        <v>0</v>
      </c>
      <c r="L44" s="1672">
        <v>0</v>
      </c>
    </row>
    <row r="45" spans="1:12" ht="13.5">
      <c r="A45" s="1652" t="s">
        <v>1059</v>
      </c>
      <c r="B45" s="1661" t="s">
        <v>1070</v>
      </c>
      <c r="C45" s="1656">
        <v>28802</v>
      </c>
      <c r="D45" s="1655">
        <v>2941</v>
      </c>
      <c r="E45" s="1655">
        <v>2941</v>
      </c>
      <c r="F45" s="1655">
        <v>2941</v>
      </c>
      <c r="G45" s="1655">
        <v>2941</v>
      </c>
      <c r="H45" s="1655">
        <v>2941</v>
      </c>
      <c r="I45" s="1655">
        <v>2941</v>
      </c>
      <c r="J45" s="1655">
        <v>2941</v>
      </c>
      <c r="K45" s="1655">
        <v>2941</v>
      </c>
      <c r="L45" s="1655">
        <v>2944</v>
      </c>
    </row>
    <row r="46" spans="1:12" ht="13.5">
      <c r="A46" s="1663" t="s">
        <v>1031</v>
      </c>
      <c r="B46" s="1663" t="s">
        <v>1071</v>
      </c>
      <c r="C46" s="1664">
        <f aca="true" t="shared" si="0" ref="C46:L46">SUM(C37:C45)</f>
        <v>615152</v>
      </c>
      <c r="D46" s="1664">
        <f t="shared" si="0"/>
        <v>14137</v>
      </c>
      <c r="E46" s="1664">
        <f t="shared" si="0"/>
        <v>14137</v>
      </c>
      <c r="F46" s="1664">
        <f t="shared" si="0"/>
        <v>14137</v>
      </c>
      <c r="G46" s="1664">
        <f t="shared" si="0"/>
        <v>14137</v>
      </c>
      <c r="H46" s="1664">
        <f t="shared" si="0"/>
        <v>14137</v>
      </c>
      <c r="I46" s="1664">
        <f t="shared" si="0"/>
        <v>14137</v>
      </c>
      <c r="J46" s="1664">
        <f t="shared" si="0"/>
        <v>14137</v>
      </c>
      <c r="K46" s="1664">
        <f t="shared" si="0"/>
        <v>13693</v>
      </c>
      <c r="L46" s="1664">
        <f t="shared" si="0"/>
        <v>3569</v>
      </c>
    </row>
  </sheetData>
  <mergeCells count="15">
    <mergeCell ref="A3:K3"/>
    <mergeCell ref="A4:K4"/>
    <mergeCell ref="F7:I7"/>
    <mergeCell ref="A8:A9"/>
    <mergeCell ref="B8:B9"/>
    <mergeCell ref="C8:C9"/>
    <mergeCell ref="D8:L8"/>
    <mergeCell ref="A27:K27"/>
    <mergeCell ref="A31:K31"/>
    <mergeCell ref="A32:K32"/>
    <mergeCell ref="F34:I34"/>
    <mergeCell ref="A35:A36"/>
    <mergeCell ref="B35:B36"/>
    <mergeCell ref="C35:C36"/>
    <mergeCell ref="D35:L35"/>
  </mergeCell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58">
      <selection activeCell="B67" sqref="B67"/>
    </sheetView>
  </sheetViews>
  <sheetFormatPr defaultColWidth="9.140625" defaultRowHeight="12.75"/>
  <cols>
    <col min="1" max="1" width="29.5742187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3.5">
      <c r="E1" s="1673" t="s">
        <v>1073</v>
      </c>
      <c r="F1" s="1673"/>
    </row>
    <row r="2" spans="1:6" ht="15">
      <c r="A2" s="46" t="s">
        <v>1074</v>
      </c>
      <c r="B2" s="46"/>
      <c r="C2" s="46"/>
      <c r="D2" s="46"/>
      <c r="E2" s="46"/>
      <c r="F2" s="46"/>
    </row>
    <row r="3" spans="1:6" ht="12.75">
      <c r="A3" s="465" t="s">
        <v>1075</v>
      </c>
      <c r="B3" s="465"/>
      <c r="C3" s="465"/>
      <c r="D3" s="465"/>
      <c r="E3" s="465"/>
      <c r="F3" s="465"/>
    </row>
    <row r="4" spans="1:6" ht="12.75">
      <c r="A4" s="465" t="s">
        <v>1076</v>
      </c>
      <c r="B4" s="465"/>
      <c r="C4" s="465"/>
      <c r="D4" s="465"/>
      <c r="E4" s="465"/>
      <c r="F4" s="465"/>
    </row>
    <row r="5" ht="12.75">
      <c r="F5" s="51" t="s">
        <v>40</v>
      </c>
    </row>
    <row r="6" spans="1:6" ht="12.75">
      <c r="A6" s="1674" t="s">
        <v>1077</v>
      </c>
      <c r="B6" s="1675" t="s">
        <v>1056</v>
      </c>
      <c r="C6" s="1676" t="s">
        <v>1078</v>
      </c>
      <c r="D6" s="1677" t="s">
        <v>851</v>
      </c>
      <c r="E6" s="1676" t="s">
        <v>1079</v>
      </c>
      <c r="F6" s="1678" t="s">
        <v>1080</v>
      </c>
    </row>
    <row r="7" spans="1:6" ht="12.75">
      <c r="A7" s="1674"/>
      <c r="B7" s="1674"/>
      <c r="C7" s="1512" t="s">
        <v>1081</v>
      </c>
      <c r="D7" s="174" t="s">
        <v>1082</v>
      </c>
      <c r="E7" s="1512" t="s">
        <v>1083</v>
      </c>
      <c r="F7" s="1679" t="s">
        <v>1084</v>
      </c>
    </row>
    <row r="8" spans="1:6" ht="12.75">
      <c r="A8" s="1674"/>
      <c r="B8" s="1675"/>
      <c r="C8" s="1514" t="s">
        <v>1085</v>
      </c>
      <c r="D8" s="1680" t="s">
        <v>1086</v>
      </c>
      <c r="E8" s="1514" t="s">
        <v>1086</v>
      </c>
      <c r="F8" s="1681" t="s">
        <v>1087</v>
      </c>
    </row>
    <row r="9" spans="1:6" ht="12.75">
      <c r="A9" s="1682" t="s">
        <v>1059</v>
      </c>
      <c r="B9" s="59" t="s">
        <v>1088</v>
      </c>
      <c r="C9" s="137">
        <v>50251</v>
      </c>
      <c r="D9" s="137">
        <v>0</v>
      </c>
      <c r="E9" s="137">
        <v>25350</v>
      </c>
      <c r="F9" s="137">
        <f>C9+D9-E9</f>
        <v>24901</v>
      </c>
    </row>
    <row r="10" spans="1:6" ht="12.75">
      <c r="A10" s="1682" t="s">
        <v>1059</v>
      </c>
      <c r="B10" s="64" t="s">
        <v>1001</v>
      </c>
      <c r="C10" s="78">
        <v>48000</v>
      </c>
      <c r="D10" s="78">
        <v>50000</v>
      </c>
      <c r="E10" s="78">
        <v>98000</v>
      </c>
      <c r="F10" s="61">
        <f aca="true" t="shared" si="0" ref="F10:F24">C10+D10-E10</f>
        <v>0</v>
      </c>
    </row>
    <row r="11" spans="1:6" ht="12.75">
      <c r="A11" s="1682" t="s">
        <v>1059</v>
      </c>
      <c r="B11" s="64" t="s">
        <v>1089</v>
      </c>
      <c r="C11" s="78">
        <v>0</v>
      </c>
      <c r="D11" s="78">
        <v>1190000</v>
      </c>
      <c r="E11" s="78">
        <v>1190000</v>
      </c>
      <c r="F11" s="61">
        <f t="shared" si="0"/>
        <v>0</v>
      </c>
    </row>
    <row r="12" spans="1:6" ht="12.75">
      <c r="A12" s="1682" t="s">
        <v>1059</v>
      </c>
      <c r="B12" s="64" t="s">
        <v>1090</v>
      </c>
      <c r="C12" s="78">
        <v>40000</v>
      </c>
      <c r="D12" s="78">
        <v>0</v>
      </c>
      <c r="E12" s="78">
        <v>0</v>
      </c>
      <c r="F12" s="61">
        <f t="shared" si="0"/>
        <v>40000</v>
      </c>
    </row>
    <row r="13" spans="1:6" ht="12.75">
      <c r="A13" s="1682" t="s">
        <v>1059</v>
      </c>
      <c r="B13" s="1683" t="s">
        <v>1091</v>
      </c>
      <c r="C13" s="61">
        <v>98057</v>
      </c>
      <c r="D13" s="61">
        <v>0</v>
      </c>
      <c r="E13" s="61">
        <v>0</v>
      </c>
      <c r="F13" s="61">
        <f t="shared" si="0"/>
        <v>98057</v>
      </c>
    </row>
    <row r="14" spans="1:6" ht="12.75">
      <c r="A14" s="1682" t="s">
        <v>1059</v>
      </c>
      <c r="B14" s="1683" t="s">
        <v>1092</v>
      </c>
      <c r="C14" s="61">
        <v>252233</v>
      </c>
      <c r="D14" s="61">
        <v>0</v>
      </c>
      <c r="E14" s="61">
        <v>0</v>
      </c>
      <c r="F14" s="61">
        <f t="shared" si="0"/>
        <v>252233</v>
      </c>
    </row>
    <row r="15" spans="1:6" ht="12.75">
      <c r="A15" s="1682" t="s">
        <v>1059</v>
      </c>
      <c r="B15" s="1683" t="s">
        <v>1093</v>
      </c>
      <c r="C15" s="61">
        <v>145215</v>
      </c>
      <c r="D15" s="61">
        <v>0</v>
      </c>
      <c r="E15" s="61">
        <v>0</v>
      </c>
      <c r="F15" s="61">
        <f t="shared" si="0"/>
        <v>145215</v>
      </c>
    </row>
    <row r="16" spans="1:6" ht="12.75">
      <c r="A16" s="1682" t="s">
        <v>1094</v>
      </c>
      <c r="B16" s="1683" t="s">
        <v>1095</v>
      </c>
      <c r="C16" s="61">
        <v>25907</v>
      </c>
      <c r="D16" s="61">
        <v>0</v>
      </c>
      <c r="E16" s="61">
        <v>25907</v>
      </c>
      <c r="F16" s="61">
        <f t="shared" si="0"/>
        <v>0</v>
      </c>
    </row>
    <row r="17" spans="1:6" ht="12.75">
      <c r="A17" s="1682" t="s">
        <v>1059</v>
      </c>
      <c r="B17" s="1683" t="s">
        <v>1096</v>
      </c>
      <c r="C17" s="61">
        <v>10734</v>
      </c>
      <c r="D17" s="61">
        <v>19266</v>
      </c>
      <c r="E17" s="61">
        <v>30000</v>
      </c>
      <c r="F17" s="61">
        <f t="shared" si="0"/>
        <v>0</v>
      </c>
    </row>
    <row r="18" spans="1:6" ht="12.75">
      <c r="A18" s="1682" t="s">
        <v>1059</v>
      </c>
      <c r="B18" s="1683" t="s">
        <v>1097</v>
      </c>
      <c r="C18" s="61">
        <v>0</v>
      </c>
      <c r="D18" s="61">
        <v>11403</v>
      </c>
      <c r="E18" s="61">
        <v>0</v>
      </c>
      <c r="F18" s="61">
        <f t="shared" si="0"/>
        <v>11403</v>
      </c>
    </row>
    <row r="19" spans="1:6" ht="12.75">
      <c r="A19" s="1682" t="s">
        <v>1059</v>
      </c>
      <c r="B19" s="1683" t="s">
        <v>1098</v>
      </c>
      <c r="C19" s="61">
        <v>0</v>
      </c>
      <c r="D19" s="61">
        <v>13857</v>
      </c>
      <c r="E19" s="61">
        <v>0</v>
      </c>
      <c r="F19" s="61">
        <f t="shared" si="0"/>
        <v>13857</v>
      </c>
    </row>
    <row r="20" spans="1:6" ht="12.75">
      <c r="A20" s="1682" t="s">
        <v>1059</v>
      </c>
      <c r="B20" s="1683" t="s">
        <v>1099</v>
      </c>
      <c r="C20" s="61">
        <v>0</v>
      </c>
      <c r="D20" s="61">
        <v>28802</v>
      </c>
      <c r="E20" s="61">
        <v>0</v>
      </c>
      <c r="F20" s="61">
        <f t="shared" si="0"/>
        <v>28802</v>
      </c>
    </row>
    <row r="21" spans="1:6" ht="12.75">
      <c r="A21" s="1682" t="s">
        <v>1059</v>
      </c>
      <c r="B21" s="1683" t="s">
        <v>1100</v>
      </c>
      <c r="C21" s="61">
        <v>0</v>
      </c>
      <c r="D21" s="61">
        <v>55942</v>
      </c>
      <c r="E21" s="61">
        <v>55942</v>
      </c>
      <c r="F21" s="61">
        <f t="shared" si="0"/>
        <v>0</v>
      </c>
    </row>
    <row r="22" spans="1:6" ht="12.75">
      <c r="A22" s="1682" t="s">
        <v>1101</v>
      </c>
      <c r="B22" s="1683" t="s">
        <v>1013</v>
      </c>
      <c r="C22" s="61">
        <v>987</v>
      </c>
      <c r="D22" s="61">
        <v>0</v>
      </c>
      <c r="E22" s="61">
        <v>987</v>
      </c>
      <c r="F22" s="61">
        <f t="shared" si="0"/>
        <v>0</v>
      </c>
    </row>
    <row r="23" spans="1:6" ht="12.75">
      <c r="A23" s="1682" t="s">
        <v>1102</v>
      </c>
      <c r="B23" s="1684" t="s">
        <v>1103</v>
      </c>
      <c r="C23" s="109">
        <v>1758</v>
      </c>
      <c r="D23" s="109">
        <v>0</v>
      </c>
      <c r="E23" s="109">
        <v>1074</v>
      </c>
      <c r="F23" s="109">
        <f t="shared" si="0"/>
        <v>684</v>
      </c>
    </row>
    <row r="24" spans="1:6" s="142" customFormat="1" ht="12.75">
      <c r="A24" s="1685" t="s">
        <v>232</v>
      </c>
      <c r="B24" s="1686" t="s">
        <v>1104</v>
      </c>
      <c r="C24" s="535">
        <f>SUM(C9:C23)</f>
        <v>673142</v>
      </c>
      <c r="D24" s="535">
        <f>SUM(D9:D23)</f>
        <v>1369270</v>
      </c>
      <c r="E24" s="535">
        <f>SUM(E9:E23)</f>
        <v>1427260</v>
      </c>
      <c r="F24" s="535">
        <f t="shared" si="0"/>
        <v>615152</v>
      </c>
    </row>
    <row r="25" spans="1:6" ht="12.75">
      <c r="A25" s="57"/>
      <c r="B25" s="174"/>
      <c r="C25" s="90"/>
      <c r="D25" s="90"/>
      <c r="E25" s="90"/>
      <c r="F25" s="90"/>
    </row>
    <row r="26" spans="1:6" ht="12.75">
      <c r="A26" s="57"/>
      <c r="B26" s="174"/>
      <c r="C26" s="90"/>
      <c r="D26" s="90"/>
      <c r="E26" s="90"/>
      <c r="F26" s="90"/>
    </row>
    <row r="27" spans="1:6" ht="12.75">
      <c r="A27" s="57"/>
      <c r="B27" s="174"/>
      <c r="C27" s="90"/>
      <c r="D27" s="90"/>
      <c r="E27" s="90"/>
      <c r="F27" s="90"/>
    </row>
    <row r="28" spans="1:6" ht="12.75">
      <c r="A28" s="57"/>
      <c r="B28" s="174"/>
      <c r="C28" s="90"/>
      <c r="D28" s="90"/>
      <c r="E28" s="90"/>
      <c r="F28" s="90"/>
    </row>
    <row r="29" spans="1:6" ht="12.75">
      <c r="A29" s="57"/>
      <c r="B29" s="174"/>
      <c r="C29" s="90"/>
      <c r="D29" s="90"/>
      <c r="E29" s="90"/>
      <c r="F29" s="90"/>
    </row>
    <row r="30" spans="1:6" ht="12.75">
      <c r="A30" s="57"/>
      <c r="B30" s="174"/>
      <c r="C30" s="90"/>
      <c r="D30" s="90"/>
      <c r="E30" s="90"/>
      <c r="F30" s="90"/>
    </row>
    <row r="31" spans="1:6" ht="12.75">
      <c r="A31" s="57"/>
      <c r="B31" s="174"/>
      <c r="C31" s="90"/>
      <c r="D31" s="90"/>
      <c r="E31" s="90"/>
      <c r="F31" s="90"/>
    </row>
    <row r="32" spans="1:6" ht="12.75">
      <c r="A32" s="57"/>
      <c r="B32" s="174"/>
      <c r="C32" s="90"/>
      <c r="D32" s="90"/>
      <c r="E32" s="90"/>
      <c r="F32" s="90"/>
    </row>
    <row r="33" spans="1:6" ht="12.75">
      <c r="A33" s="57"/>
      <c r="B33" s="174"/>
      <c r="C33" s="90"/>
      <c r="D33" s="90"/>
      <c r="E33" s="90"/>
      <c r="F33" s="90"/>
    </row>
    <row r="34" spans="1:6" ht="12.75">
      <c r="A34" s="57"/>
      <c r="B34" s="174"/>
      <c r="C34" s="90"/>
      <c r="D34" s="90"/>
      <c r="E34" s="90"/>
      <c r="F34" s="90"/>
    </row>
    <row r="35" spans="1:6" ht="12.75">
      <c r="A35" s="57"/>
      <c r="B35" s="174"/>
      <c r="C35" s="90"/>
      <c r="D35" s="90"/>
      <c r="E35" s="90"/>
      <c r="F35" s="90"/>
    </row>
    <row r="36" spans="1:6" ht="12.75">
      <c r="A36" s="57"/>
      <c r="B36" s="174"/>
      <c r="C36" s="90"/>
      <c r="D36" s="90"/>
      <c r="E36" s="90"/>
      <c r="F36" s="90"/>
    </row>
    <row r="37" spans="1:6" ht="12.75">
      <c r="A37" s="57"/>
      <c r="B37" s="174"/>
      <c r="C37" s="90"/>
      <c r="D37" s="90"/>
      <c r="E37" s="90"/>
      <c r="F37" s="90"/>
    </row>
    <row r="38" spans="1:6" ht="12.75">
      <c r="A38" s="57"/>
      <c r="B38" s="174"/>
      <c r="C38" s="90"/>
      <c r="D38" s="90"/>
      <c r="E38" s="90"/>
      <c r="F38" s="90"/>
    </row>
    <row r="39" spans="1:6" ht="12.75">
      <c r="A39" s="57"/>
      <c r="B39" s="174"/>
      <c r="C39" s="90"/>
      <c r="D39" s="90"/>
      <c r="E39" s="90"/>
      <c r="F39" s="90"/>
    </row>
    <row r="40" spans="5:6" ht="13.5">
      <c r="E40" s="1673" t="s">
        <v>1105</v>
      </c>
      <c r="F40" s="1673"/>
    </row>
    <row r="41" spans="1:6" ht="15">
      <c r="A41" s="46" t="s">
        <v>1106</v>
      </c>
      <c r="B41" s="46"/>
      <c r="C41" s="46"/>
      <c r="D41" s="46"/>
      <c r="E41" s="46"/>
      <c r="F41" s="46"/>
    </row>
    <row r="42" spans="1:6" ht="12.75">
      <c r="A42" s="465" t="s">
        <v>1107</v>
      </c>
      <c r="B42" s="465"/>
      <c r="C42" s="465"/>
      <c r="D42" s="465"/>
      <c r="E42" s="465"/>
      <c r="F42" s="465"/>
    </row>
    <row r="43" spans="1:6" ht="12.75">
      <c r="A43" s="465" t="s">
        <v>1108</v>
      </c>
      <c r="B43" s="465"/>
      <c r="C43" s="465"/>
      <c r="D43" s="465"/>
      <c r="E43" s="465"/>
      <c r="F43" s="465"/>
    </row>
    <row r="44" spans="2:6" ht="12.75">
      <c r="B44" s="1207"/>
      <c r="C44" s="1207"/>
      <c r="D44" s="1207"/>
      <c r="F44" s="51" t="s">
        <v>40</v>
      </c>
    </row>
    <row r="45" spans="1:6" ht="12.75">
      <c r="A45" s="1687" t="s">
        <v>1109</v>
      </c>
      <c r="B45" s="1676" t="s">
        <v>1110</v>
      </c>
      <c r="C45" s="1676" t="s">
        <v>1111</v>
      </c>
      <c r="D45" s="1677" t="s">
        <v>1112</v>
      </c>
      <c r="E45" s="1676" t="s">
        <v>1113</v>
      </c>
      <c r="F45" s="1678" t="s">
        <v>1114</v>
      </c>
    </row>
    <row r="46" spans="1:6" ht="12.75">
      <c r="A46" s="1687"/>
      <c r="B46" s="1512" t="s">
        <v>1081</v>
      </c>
      <c r="C46" s="1512" t="s">
        <v>1115</v>
      </c>
      <c r="D46" s="174" t="s">
        <v>1116</v>
      </c>
      <c r="E46" s="1512" t="s">
        <v>1117</v>
      </c>
      <c r="F46" s="1679" t="s">
        <v>1118</v>
      </c>
    </row>
    <row r="47" spans="1:6" ht="12.75">
      <c r="A47" s="1687"/>
      <c r="B47" s="1514" t="s">
        <v>1119</v>
      </c>
      <c r="C47" s="1514"/>
      <c r="D47" s="1680" t="s">
        <v>1120</v>
      </c>
      <c r="E47" s="1514" t="s">
        <v>1086</v>
      </c>
      <c r="F47" s="1681" t="s">
        <v>1121</v>
      </c>
    </row>
    <row r="48" spans="1:6" ht="12.75">
      <c r="A48" s="548" t="s">
        <v>1122</v>
      </c>
      <c r="B48" s="137">
        <v>3262</v>
      </c>
      <c r="C48" s="137"/>
      <c r="D48" s="1688">
        <v>450</v>
      </c>
      <c r="E48" s="137">
        <v>1712</v>
      </c>
      <c r="F48" s="137">
        <f>B48+D48-E48+C48</f>
        <v>2000</v>
      </c>
    </row>
    <row r="49" spans="1:6" ht="12.75">
      <c r="A49" s="227" t="s">
        <v>1026</v>
      </c>
      <c r="B49" s="78">
        <v>1594</v>
      </c>
      <c r="C49" s="78">
        <v>-8</v>
      </c>
      <c r="D49" s="93"/>
      <c r="E49" s="78">
        <v>183</v>
      </c>
      <c r="F49" s="61">
        <f aca="true" t="shared" si="1" ref="F49:F59">B49+D49-E49+C49</f>
        <v>1403</v>
      </c>
    </row>
    <row r="50" spans="1:6" ht="12.75">
      <c r="A50" s="227" t="s">
        <v>1123</v>
      </c>
      <c r="B50" s="78">
        <v>352</v>
      </c>
      <c r="C50" s="78"/>
      <c r="D50" s="93">
        <v>0</v>
      </c>
      <c r="E50" s="78">
        <v>0</v>
      </c>
      <c r="F50" s="61">
        <f t="shared" si="1"/>
        <v>352</v>
      </c>
    </row>
    <row r="51" spans="1:6" ht="12.75">
      <c r="A51" s="227" t="s">
        <v>1124</v>
      </c>
      <c r="B51" s="577">
        <v>17280</v>
      </c>
      <c r="C51" s="577"/>
      <c r="D51" s="577">
        <v>5900</v>
      </c>
      <c r="E51" s="577">
        <v>2564</v>
      </c>
      <c r="F51" s="61">
        <f t="shared" si="1"/>
        <v>20616</v>
      </c>
    </row>
    <row r="52" spans="1:6" ht="12.75">
      <c r="A52" s="1689" t="s">
        <v>1125</v>
      </c>
      <c r="B52" s="577">
        <v>230934</v>
      </c>
      <c r="C52" s="577"/>
      <c r="D52" s="577">
        <v>46552</v>
      </c>
      <c r="E52" s="577"/>
      <c r="F52" s="61">
        <f t="shared" si="1"/>
        <v>277486</v>
      </c>
    </row>
    <row r="53" spans="1:6" ht="12.75">
      <c r="A53" s="146" t="s">
        <v>1126</v>
      </c>
      <c r="B53" s="580">
        <v>24</v>
      </c>
      <c r="C53" s="580">
        <v>-12</v>
      </c>
      <c r="D53" s="580"/>
      <c r="E53" s="580"/>
      <c r="F53" s="78">
        <f t="shared" si="1"/>
        <v>12</v>
      </c>
    </row>
    <row r="54" spans="1:6" s="142" customFormat="1" ht="24.75">
      <c r="A54" s="582" t="s">
        <v>1127</v>
      </c>
      <c r="B54" s="583">
        <f>SUM(B48:B53)</f>
        <v>253446</v>
      </c>
      <c r="C54" s="583">
        <f>SUM(C48:C53)</f>
        <v>-20</v>
      </c>
      <c r="D54" s="583">
        <f>SUM(D48:D53)</f>
        <v>52902</v>
      </c>
      <c r="E54" s="583">
        <f>SUM(E48:E53)</f>
        <v>4459</v>
      </c>
      <c r="F54" s="69">
        <f t="shared" si="1"/>
        <v>301869</v>
      </c>
    </row>
    <row r="55" spans="1:6" s="142" customFormat="1" ht="12.75">
      <c r="A55" s="547"/>
      <c r="B55" s="583"/>
      <c r="C55" s="583"/>
      <c r="D55" s="583"/>
      <c r="E55" s="583"/>
      <c r="F55" s="137">
        <f t="shared" si="1"/>
        <v>0</v>
      </c>
    </row>
    <row r="56" spans="1:6" ht="12.75">
      <c r="A56" s="146" t="s">
        <v>1028</v>
      </c>
      <c r="B56" s="592">
        <v>1310</v>
      </c>
      <c r="C56" s="592">
        <v>-22</v>
      </c>
      <c r="D56" s="592">
        <v>125</v>
      </c>
      <c r="E56" s="592">
        <v>270</v>
      </c>
      <c r="F56" s="137">
        <f t="shared" si="1"/>
        <v>1143</v>
      </c>
    </row>
    <row r="57" spans="1:6" ht="24.75">
      <c r="A57" s="582" t="s">
        <v>1128</v>
      </c>
      <c r="B57" s="583">
        <f>SUM(B56)</f>
        <v>1310</v>
      </c>
      <c r="C57" s="583">
        <f>SUM(C56)</f>
        <v>-22</v>
      </c>
      <c r="D57" s="583">
        <f>SUM(D56)</f>
        <v>125</v>
      </c>
      <c r="E57" s="583">
        <f>SUM(E56)</f>
        <v>270</v>
      </c>
      <c r="F57" s="69">
        <f t="shared" si="1"/>
        <v>1143</v>
      </c>
    </row>
    <row r="58" spans="1:6" ht="12.75">
      <c r="A58" s="146"/>
      <c r="B58" s="592"/>
      <c r="C58" s="592"/>
      <c r="D58" s="592"/>
      <c r="E58" s="592"/>
      <c r="F58" s="137">
        <f t="shared" si="1"/>
        <v>0</v>
      </c>
    </row>
    <row r="59" spans="1:6" ht="12.75">
      <c r="A59" s="160" t="s">
        <v>232</v>
      </c>
      <c r="B59" s="86">
        <f>B54+B57</f>
        <v>254756</v>
      </c>
      <c r="C59" s="86">
        <f>C54+C57</f>
        <v>-42</v>
      </c>
      <c r="D59" s="86">
        <f>D54+D57</f>
        <v>53027</v>
      </c>
      <c r="E59" s="86">
        <f>E54+E57</f>
        <v>4729</v>
      </c>
      <c r="F59" s="86">
        <f t="shared" si="1"/>
        <v>303012</v>
      </c>
    </row>
    <row r="61" spans="1:2" ht="12.75">
      <c r="A61" t="s">
        <v>1129</v>
      </c>
      <c r="B61" t="s">
        <v>1130</v>
      </c>
    </row>
  </sheetData>
  <mergeCells count="11">
    <mergeCell ref="E1:F1"/>
    <mergeCell ref="A2:F2"/>
    <mergeCell ref="A3:F3"/>
    <mergeCell ref="A4:F4"/>
    <mergeCell ref="A6:A8"/>
    <mergeCell ref="B6:B8"/>
    <mergeCell ref="E40:F40"/>
    <mergeCell ref="A41:F41"/>
    <mergeCell ref="A42:F42"/>
    <mergeCell ref="A43:F43"/>
    <mergeCell ref="A45:A47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38" sqref="A38"/>
    </sheetView>
  </sheetViews>
  <sheetFormatPr defaultColWidth="9.140625" defaultRowHeight="12.75"/>
  <cols>
    <col min="1" max="1" width="52.00390625" style="0" customWidth="1"/>
    <col min="2" max="2" width="17.140625" style="0" customWidth="1"/>
    <col min="3" max="3" width="18.140625" style="0" customWidth="1"/>
  </cols>
  <sheetData>
    <row r="1" ht="13.5">
      <c r="C1" s="1573" t="s">
        <v>1131</v>
      </c>
    </row>
    <row r="2" ht="13.5">
      <c r="C2" s="1197"/>
    </row>
    <row r="3" spans="1:3" ht="15">
      <c r="A3" s="1208" t="s">
        <v>1021</v>
      </c>
      <c r="B3" s="1208"/>
      <c r="C3" s="1208"/>
    </row>
    <row r="4" spans="1:3" ht="15">
      <c r="A4" s="46" t="s">
        <v>1132</v>
      </c>
      <c r="B4" s="46"/>
      <c r="C4" s="46"/>
    </row>
    <row r="5" spans="1:3" ht="15">
      <c r="A5" s="46" t="s">
        <v>2</v>
      </c>
      <c r="B5" s="46"/>
      <c r="C5" s="46"/>
    </row>
    <row r="6" spans="1:3" ht="15">
      <c r="A6" s="47"/>
      <c r="B6" s="47"/>
      <c r="C6" s="47"/>
    </row>
    <row r="7" ht="12.75">
      <c r="C7" s="1391" t="s">
        <v>89</v>
      </c>
    </row>
    <row r="8" spans="1:3" ht="15">
      <c r="A8" s="52" t="s">
        <v>1133</v>
      </c>
      <c r="B8" s="1515" t="s">
        <v>1134</v>
      </c>
      <c r="C8" s="1690"/>
    </row>
    <row r="9" spans="1:3" ht="15">
      <c r="A9" s="52"/>
      <c r="B9" s="1691" t="s">
        <v>1135</v>
      </c>
      <c r="C9" s="1692" t="s">
        <v>1136</v>
      </c>
    </row>
    <row r="10" spans="1:3" ht="15">
      <c r="A10" s="1693" t="s">
        <v>1137</v>
      </c>
      <c r="B10" s="1694">
        <v>0</v>
      </c>
      <c r="C10" s="1695">
        <v>0</v>
      </c>
    </row>
    <row r="11" spans="1:3" ht="23.25">
      <c r="A11" s="1366" t="s">
        <v>1138</v>
      </c>
      <c r="B11" s="1696">
        <v>0</v>
      </c>
      <c r="C11" s="1697">
        <v>0</v>
      </c>
    </row>
    <row r="12" spans="1:3" ht="15">
      <c r="A12" s="1698" t="s">
        <v>1036</v>
      </c>
      <c r="B12" s="1626">
        <v>1000</v>
      </c>
      <c r="C12" s="1699">
        <v>0</v>
      </c>
    </row>
    <row r="13" spans="1:3" ht="15">
      <c r="A13" s="299" t="s">
        <v>1037</v>
      </c>
      <c r="B13" s="1628"/>
      <c r="C13" s="1699"/>
    </row>
    <row r="14" spans="1:3" ht="15">
      <c r="A14" s="424" t="s">
        <v>1038</v>
      </c>
      <c r="B14" s="1630">
        <v>1000</v>
      </c>
      <c r="C14" s="1699">
        <v>834</v>
      </c>
    </row>
    <row r="15" spans="1:3" ht="15">
      <c r="A15" s="424" t="s">
        <v>1039</v>
      </c>
      <c r="B15" s="1630">
        <v>9500</v>
      </c>
      <c r="C15" s="1699">
        <v>15406</v>
      </c>
    </row>
    <row r="16" spans="1:3" ht="15">
      <c r="A16" s="424" t="s">
        <v>1040</v>
      </c>
      <c r="B16" s="1632">
        <v>40000</v>
      </c>
      <c r="C16" s="1699">
        <v>67201</v>
      </c>
    </row>
    <row r="17" spans="1:3" ht="15">
      <c r="A17" s="424" t="s">
        <v>1041</v>
      </c>
      <c r="B17" s="1630"/>
      <c r="C17" s="1700"/>
    </row>
    <row r="18" spans="1:3" ht="15">
      <c r="A18" s="424" t="s">
        <v>1042</v>
      </c>
      <c r="B18" s="1632">
        <v>14000</v>
      </c>
      <c r="C18" s="1700">
        <v>1750</v>
      </c>
    </row>
    <row r="19" spans="1:3" ht="15">
      <c r="A19" s="424" t="s">
        <v>1043</v>
      </c>
      <c r="B19" s="1632">
        <v>9000</v>
      </c>
      <c r="C19" s="1700">
        <v>4500</v>
      </c>
    </row>
    <row r="20" spans="1:3" ht="15">
      <c r="A20" s="424" t="s">
        <v>1139</v>
      </c>
      <c r="B20" s="1632"/>
      <c r="C20" s="1700">
        <v>2400</v>
      </c>
    </row>
    <row r="21" spans="1:3" ht="23.25">
      <c r="A21" s="787" t="s">
        <v>1140</v>
      </c>
      <c r="B21" s="1632">
        <v>0</v>
      </c>
      <c r="C21" s="1700">
        <v>0</v>
      </c>
    </row>
    <row r="22" spans="1:3" ht="15">
      <c r="A22" s="343" t="s">
        <v>1141</v>
      </c>
      <c r="B22" s="1701">
        <v>0</v>
      </c>
      <c r="C22" s="1702">
        <v>0</v>
      </c>
    </row>
    <row r="23" spans="1:3" ht="15">
      <c r="A23" s="1620" t="s">
        <v>232</v>
      </c>
      <c r="B23" s="1703">
        <f>SUM(B12:B19)</f>
        <v>74500</v>
      </c>
      <c r="C23" s="1703">
        <f>SUM(C12:C22)</f>
        <v>92091</v>
      </c>
    </row>
    <row r="24" spans="1:2" ht="12.75">
      <c r="A24" s="222"/>
      <c r="B24" s="57"/>
    </row>
    <row r="25" spans="1:2" ht="12.75">
      <c r="A25" s="222"/>
      <c r="B25" s="57"/>
    </row>
    <row r="26" ht="13.5">
      <c r="C26" s="1573" t="s">
        <v>1142</v>
      </c>
    </row>
    <row r="28" spans="1:3" ht="15">
      <c r="A28" s="1208" t="s">
        <v>1021</v>
      </c>
      <c r="B28" s="1208"/>
      <c r="C28" s="1208"/>
    </row>
    <row r="29" spans="1:3" ht="15">
      <c r="A29" s="46" t="s">
        <v>1143</v>
      </c>
      <c r="B29" s="46"/>
      <c r="C29" s="46"/>
    </row>
    <row r="30" spans="1:3" ht="15">
      <c r="A30" s="46" t="s">
        <v>2</v>
      </c>
      <c r="B30" s="46"/>
      <c r="C30" s="46"/>
    </row>
    <row r="32" ht="12.75">
      <c r="C32" s="1391" t="s">
        <v>1144</v>
      </c>
    </row>
    <row r="33" spans="1:3" ht="15">
      <c r="A33" s="52" t="s">
        <v>5</v>
      </c>
      <c r="B33" s="1515" t="s">
        <v>1134</v>
      </c>
      <c r="C33" s="1704"/>
    </row>
    <row r="34" spans="1:3" ht="15">
      <c r="A34" s="52"/>
      <c r="B34" s="1705" t="s">
        <v>1135</v>
      </c>
      <c r="C34" s="1692" t="s">
        <v>1145</v>
      </c>
    </row>
    <row r="35" spans="1:3" ht="15">
      <c r="A35" s="1706" t="s">
        <v>1146</v>
      </c>
      <c r="B35" s="1707">
        <v>70631</v>
      </c>
      <c r="C35" s="1708">
        <v>70631</v>
      </c>
    </row>
    <row r="36" spans="1:3" ht="15">
      <c r="A36" s="1709" t="s">
        <v>1147</v>
      </c>
      <c r="B36" s="1710">
        <v>4528487</v>
      </c>
      <c r="C36" s="1699">
        <v>7821036</v>
      </c>
    </row>
    <row r="37" spans="1:3" ht="15">
      <c r="A37" s="1709" t="s">
        <v>1148</v>
      </c>
      <c r="B37" s="1710">
        <v>4528487</v>
      </c>
      <c r="C37" s="1699">
        <v>7745283</v>
      </c>
    </row>
    <row r="38" spans="1:3" ht="15">
      <c r="A38" s="1711" t="s">
        <v>1149</v>
      </c>
      <c r="B38" s="1712">
        <f>B35+B36-B37</f>
        <v>70631</v>
      </c>
      <c r="C38" s="1712">
        <f>C35+C36-C37</f>
        <v>146384</v>
      </c>
    </row>
  </sheetData>
  <mergeCells count="8">
    <mergeCell ref="A3:C3"/>
    <mergeCell ref="A4:C4"/>
    <mergeCell ref="A5:C5"/>
    <mergeCell ref="A8:A9"/>
    <mergeCell ref="A28:C28"/>
    <mergeCell ref="A29:C29"/>
    <mergeCell ref="A30:C30"/>
    <mergeCell ref="A33:A3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3"/>
  <sheetViews>
    <sheetView tabSelected="1" workbookViewId="0" topLeftCell="A160">
      <selection activeCell="G218" sqref="G218"/>
    </sheetView>
  </sheetViews>
  <sheetFormatPr defaultColWidth="9.140625" defaultRowHeight="12.75"/>
  <cols>
    <col min="1" max="1" width="31.7109375" style="0" customWidth="1"/>
    <col min="2" max="2" width="13.8515625" style="0" customWidth="1"/>
    <col min="3" max="3" width="13.421875" style="0" customWidth="1"/>
    <col min="4" max="4" width="14.140625" style="0" customWidth="1"/>
    <col min="5" max="5" width="12.7109375" style="0" customWidth="1"/>
  </cols>
  <sheetData>
    <row r="1" spans="1:5" ht="13.5">
      <c r="A1" s="45"/>
      <c r="B1" s="45"/>
      <c r="C1" s="45"/>
      <c r="D1" s="132" t="s">
        <v>86</v>
      </c>
      <c r="E1" s="132"/>
    </row>
    <row r="2" spans="1:5" ht="15">
      <c r="A2" s="46" t="s">
        <v>87</v>
      </c>
      <c r="B2" s="46"/>
      <c r="C2" s="46"/>
      <c r="D2" s="46"/>
      <c r="E2" s="46"/>
    </row>
    <row r="3" spans="1:5" ht="15">
      <c r="A3" s="46" t="s">
        <v>88</v>
      </c>
      <c r="B3" s="46"/>
      <c r="C3" s="46"/>
      <c r="D3" s="46"/>
      <c r="E3" s="46"/>
    </row>
    <row r="4" ht="12.75">
      <c r="E4" s="51" t="s">
        <v>89</v>
      </c>
    </row>
    <row r="5" spans="1:5" ht="15.75" customHeight="1">
      <c r="A5" s="133" t="s">
        <v>90</v>
      </c>
      <c r="B5" s="53" t="s">
        <v>91</v>
      </c>
      <c r="C5" s="53"/>
      <c r="D5" s="53"/>
      <c r="E5" s="53"/>
    </row>
    <row r="6" spans="1:5" ht="29.25" customHeight="1">
      <c r="A6" s="134" t="s">
        <v>92</v>
      </c>
      <c r="B6" s="135" t="s">
        <v>43</v>
      </c>
      <c r="C6" s="135" t="s">
        <v>44</v>
      </c>
      <c r="D6" s="135" t="s">
        <v>8</v>
      </c>
      <c r="E6" s="135" t="s">
        <v>93</v>
      </c>
    </row>
    <row r="7" spans="1:5" ht="12.75">
      <c r="A7" s="136" t="s">
        <v>47</v>
      </c>
      <c r="B7" s="137"/>
      <c r="C7" s="137"/>
      <c r="D7" s="137"/>
      <c r="E7" s="89"/>
    </row>
    <row r="8" spans="1:5" ht="12.75">
      <c r="A8" s="138" t="s">
        <v>48</v>
      </c>
      <c r="B8" s="78">
        <f>'1_c_sz_ melléklet'!B380</f>
        <v>662365</v>
      </c>
      <c r="C8" s="78">
        <f>'1_c_sz_ melléklet'!C380</f>
        <v>718488</v>
      </c>
      <c r="D8" s="78">
        <f>'1_c_sz_ melléklet'!D380</f>
        <v>707288</v>
      </c>
      <c r="E8" s="62">
        <f>D8/C8</f>
        <v>0.9844117090334146</v>
      </c>
    </row>
    <row r="9" spans="1:5" ht="12.75">
      <c r="A9" s="64" t="s">
        <v>49</v>
      </c>
      <c r="B9" s="78">
        <f>'1_c_sz_ melléklet'!B381</f>
        <v>210255</v>
      </c>
      <c r="C9" s="78">
        <f>'1_c_sz_ melléklet'!C381</f>
        <v>228935</v>
      </c>
      <c r="D9" s="78">
        <f>'1_c_sz_ melléklet'!D381</f>
        <v>220282</v>
      </c>
      <c r="E9" s="62">
        <f>D9/C9</f>
        <v>0.9622032454626859</v>
      </c>
    </row>
    <row r="10" spans="1:5" ht="12.75">
      <c r="A10" s="64" t="s">
        <v>50</v>
      </c>
      <c r="B10" s="78">
        <f>'1_c_sz_ melléklet'!B382</f>
        <v>185989</v>
      </c>
      <c r="C10" s="78">
        <f>'1_c_sz_ melléklet'!C382</f>
        <v>237707</v>
      </c>
      <c r="D10" s="78">
        <f>'1_c_sz_ melléklet'!D382</f>
        <v>224415</v>
      </c>
      <c r="E10" s="62">
        <f>D10/C10</f>
        <v>0.9440824207953489</v>
      </c>
    </row>
    <row r="11" spans="1:5" ht="12.75">
      <c r="A11" s="64" t="s">
        <v>94</v>
      </c>
      <c r="B11" s="78">
        <v>0</v>
      </c>
      <c r="C11" s="78">
        <v>0</v>
      </c>
      <c r="D11" s="78">
        <v>0</v>
      </c>
      <c r="E11" s="62">
        <v>0</v>
      </c>
    </row>
    <row r="12" spans="1:5" ht="12.75">
      <c r="A12" s="64" t="s">
        <v>52</v>
      </c>
      <c r="B12" s="78">
        <f>'1_c_sz_ melléklet'!B383</f>
        <v>0</v>
      </c>
      <c r="C12" s="78">
        <f>'1_c_sz_ melléklet'!C383</f>
        <v>0</v>
      </c>
      <c r="D12" s="78">
        <f>'1_c_sz_ melléklet'!D383</f>
        <v>0</v>
      </c>
      <c r="E12" s="62">
        <v>0</v>
      </c>
    </row>
    <row r="13" spans="1:5" ht="12.75">
      <c r="A13" s="139" t="s">
        <v>53</v>
      </c>
      <c r="B13" s="78">
        <f>'1_c_sz_ melléklet'!B384</f>
        <v>0</v>
      </c>
      <c r="C13" s="78">
        <f>'1_c_sz_ melléklet'!C384</f>
        <v>0</v>
      </c>
      <c r="D13" s="78">
        <f>'1_c_sz_ melléklet'!D384</f>
        <v>0</v>
      </c>
      <c r="E13" s="62">
        <v>0</v>
      </c>
    </row>
    <row r="14" spans="1:5" ht="12.75">
      <c r="A14" s="140" t="s">
        <v>95</v>
      </c>
      <c r="B14" s="78">
        <f>'1_c_sz_ melléklet'!B386</f>
        <v>0</v>
      </c>
      <c r="C14" s="78">
        <f>'1_c_sz_ melléklet'!C386</f>
        <v>0</v>
      </c>
      <c r="D14" s="78">
        <f>'1_c_sz_ melléklet'!D386</f>
        <v>0</v>
      </c>
      <c r="E14" s="62">
        <v>0</v>
      </c>
    </row>
    <row r="15" spans="1:5" s="142" customFormat="1" ht="12.75">
      <c r="A15" s="141" t="s">
        <v>96</v>
      </c>
      <c r="B15" s="86">
        <f>'1_c_sz_ melléklet'!B388</f>
        <v>1058609</v>
      </c>
      <c r="C15" s="86">
        <f>'1_c_sz_ melléklet'!C388</f>
        <v>1185130</v>
      </c>
      <c r="D15" s="86">
        <f>'1_c_sz_ melléklet'!D388</f>
        <v>1151985</v>
      </c>
      <c r="E15" s="88">
        <f>D15/C15</f>
        <v>0.9720326040181246</v>
      </c>
    </row>
    <row r="16" spans="1:5" ht="12.75">
      <c r="A16" s="143"/>
      <c r="B16" s="89"/>
      <c r="C16" s="92"/>
      <c r="D16" s="92"/>
      <c r="E16" s="101"/>
    </row>
    <row r="17" spans="1:5" ht="12.75">
      <c r="A17" s="144" t="s">
        <v>56</v>
      </c>
      <c r="B17" s="78"/>
      <c r="C17" s="106"/>
      <c r="D17" s="106"/>
      <c r="E17" s="78"/>
    </row>
    <row r="18" spans="1:5" ht="12.75">
      <c r="A18" s="64" t="s">
        <v>57</v>
      </c>
      <c r="B18" s="78">
        <f>'1_c_sz_ melléklet'!B391</f>
        <v>0</v>
      </c>
      <c r="C18" s="78">
        <f>'1_c_sz_ melléklet'!C391</f>
        <v>3214</v>
      </c>
      <c r="D18" s="78">
        <f>'1_c_sz_ melléklet'!D391</f>
        <v>3214</v>
      </c>
      <c r="E18" s="95">
        <f>D18/C18</f>
        <v>1</v>
      </c>
    </row>
    <row r="19" spans="1:5" ht="12.75">
      <c r="A19" s="64" t="s">
        <v>97</v>
      </c>
      <c r="B19" s="78">
        <f>'1_c_sz_ melléklet'!B392</f>
        <v>0</v>
      </c>
      <c r="C19" s="78">
        <f>'1_c_sz_ melléklet'!C392</f>
        <v>0</v>
      </c>
      <c r="D19" s="78">
        <f>'1_c_sz_ melléklet'!D392</f>
        <v>0</v>
      </c>
      <c r="E19" s="95">
        <v>0</v>
      </c>
    </row>
    <row r="20" spans="1:5" ht="12.75">
      <c r="A20" s="64" t="s">
        <v>59</v>
      </c>
      <c r="B20" s="78">
        <f>'1_c_sz_ melléklet'!B393</f>
        <v>0</v>
      </c>
      <c r="C20" s="78">
        <f>'1_c_sz_ melléklet'!C393</f>
        <v>0</v>
      </c>
      <c r="D20" s="78">
        <f>'1_c_sz_ melléklet'!D393</f>
        <v>0</v>
      </c>
      <c r="E20" s="95">
        <v>0</v>
      </c>
    </row>
    <row r="21" spans="1:5" ht="12.75">
      <c r="A21" s="145" t="s">
        <v>60</v>
      </c>
      <c r="B21" s="78">
        <f>-B11</f>
        <v>0</v>
      </c>
      <c r="C21" s="78">
        <f>-C11</f>
        <v>0</v>
      </c>
      <c r="D21" s="78">
        <f>-D11</f>
        <v>0</v>
      </c>
      <c r="E21" s="95">
        <v>0</v>
      </c>
    </row>
    <row r="22" spans="1:5" ht="12.75">
      <c r="A22" s="146"/>
      <c r="B22" s="147"/>
      <c r="C22" s="148"/>
      <c r="D22" s="149"/>
      <c r="E22" s="101"/>
    </row>
    <row r="23" spans="1:5" s="142" customFormat="1" ht="12.75">
      <c r="A23" s="141" t="s">
        <v>98</v>
      </c>
      <c r="B23" s="86">
        <f>'1_c_sz_ melléklet'!B396</f>
        <v>0</v>
      </c>
      <c r="C23" s="86">
        <f>'1_c_sz_ melléklet'!C396</f>
        <v>3214</v>
      </c>
      <c r="D23" s="86">
        <f>'1_c_sz_ melléklet'!D396</f>
        <v>3214</v>
      </c>
      <c r="E23" s="94">
        <f>D23/C23</f>
        <v>1</v>
      </c>
    </row>
    <row r="24" spans="1:5" ht="12.75">
      <c r="A24" s="150"/>
      <c r="B24" s="89"/>
      <c r="C24" s="92"/>
      <c r="D24" s="90"/>
      <c r="E24" s="71"/>
    </row>
    <row r="25" spans="1:5" ht="12.75">
      <c r="A25" s="151" t="s">
        <v>99</v>
      </c>
      <c r="B25" s="78"/>
      <c r="C25" s="149"/>
      <c r="D25" s="90"/>
      <c r="E25" s="95"/>
    </row>
    <row r="26" spans="1:5" ht="12.75">
      <c r="A26" s="152" t="s">
        <v>63</v>
      </c>
      <c r="B26" s="61">
        <v>0</v>
      </c>
      <c r="C26" s="61">
        <v>0</v>
      </c>
      <c r="D26" s="61">
        <v>0</v>
      </c>
      <c r="E26" s="62">
        <v>0</v>
      </c>
    </row>
    <row r="27" spans="1:5" ht="12.75">
      <c r="A27" s="153" t="s">
        <v>64</v>
      </c>
      <c r="B27" s="78">
        <v>0</v>
      </c>
      <c r="C27" s="78">
        <v>0</v>
      </c>
      <c r="D27" s="78">
        <v>0</v>
      </c>
      <c r="E27" s="154">
        <v>0</v>
      </c>
    </row>
    <row r="28" spans="1:5" s="142" customFormat="1" ht="12.75">
      <c r="A28" s="141" t="s">
        <v>100</v>
      </c>
      <c r="B28" s="86">
        <v>0</v>
      </c>
      <c r="C28" s="86">
        <v>0</v>
      </c>
      <c r="D28" s="86">
        <v>0</v>
      </c>
      <c r="E28" s="88">
        <v>0</v>
      </c>
    </row>
    <row r="29" spans="1:5" ht="12.75">
      <c r="A29" s="150"/>
      <c r="B29" s="89"/>
      <c r="C29" s="149"/>
      <c r="D29" s="101"/>
      <c r="E29" s="71"/>
    </row>
    <row r="30" spans="1:5" ht="12.75">
      <c r="A30" s="155" t="s">
        <v>101</v>
      </c>
      <c r="B30" s="78"/>
      <c r="C30" s="149"/>
      <c r="D30" s="101"/>
      <c r="E30" s="95"/>
    </row>
    <row r="31" spans="1:5" ht="12.75">
      <c r="A31" s="152" t="s">
        <v>63</v>
      </c>
      <c r="B31" s="61">
        <v>0</v>
      </c>
      <c r="C31" s="61">
        <v>0</v>
      </c>
      <c r="D31" s="61">
        <v>0</v>
      </c>
      <c r="E31" s="62">
        <v>0</v>
      </c>
    </row>
    <row r="32" spans="1:5" ht="12.75">
      <c r="A32" s="156" t="s">
        <v>64</v>
      </c>
      <c r="B32" s="78">
        <v>0</v>
      </c>
      <c r="C32" s="78">
        <v>0</v>
      </c>
      <c r="D32" s="78">
        <v>0</v>
      </c>
      <c r="E32" s="154">
        <v>0</v>
      </c>
    </row>
    <row r="33" spans="1:5" ht="12.75">
      <c r="A33" s="141" t="s">
        <v>67</v>
      </c>
      <c r="B33" s="86">
        <v>0</v>
      </c>
      <c r="C33" s="86">
        <v>0</v>
      </c>
      <c r="D33" s="86">
        <v>0</v>
      </c>
      <c r="E33" s="88">
        <v>0</v>
      </c>
    </row>
    <row r="34" spans="1:5" ht="12.75">
      <c r="A34" s="150"/>
      <c r="B34" s="89"/>
      <c r="C34" s="149"/>
      <c r="D34" s="73"/>
      <c r="E34" s="71"/>
    </row>
    <row r="35" spans="1:5" ht="12.75">
      <c r="A35" s="157" t="s">
        <v>68</v>
      </c>
      <c r="B35" s="78">
        <f>'1_c_sz_ melléklet'!B408</f>
        <v>0</v>
      </c>
      <c r="C35" s="106"/>
      <c r="D35" s="77"/>
      <c r="E35" s="95"/>
    </row>
    <row r="36" spans="1:5" ht="12.75">
      <c r="A36" s="138" t="s">
        <v>102</v>
      </c>
      <c r="B36" s="61">
        <v>0</v>
      </c>
      <c r="C36" s="61">
        <v>0</v>
      </c>
      <c r="D36" s="61">
        <v>0</v>
      </c>
      <c r="E36" s="62">
        <v>0</v>
      </c>
    </row>
    <row r="37" spans="1:5" ht="12.75">
      <c r="A37" s="158" t="s">
        <v>103</v>
      </c>
      <c r="B37" s="78">
        <v>0</v>
      </c>
      <c r="C37" s="78">
        <v>0</v>
      </c>
      <c r="D37" s="78">
        <v>0</v>
      </c>
      <c r="E37" s="154">
        <v>0</v>
      </c>
    </row>
    <row r="38" spans="1:5" ht="12.75">
      <c r="A38" s="159" t="s">
        <v>104</v>
      </c>
      <c r="B38" s="86">
        <v>0</v>
      </c>
      <c r="C38" s="86">
        <v>0</v>
      </c>
      <c r="D38" s="86">
        <v>0</v>
      </c>
      <c r="E38" s="88">
        <v>0</v>
      </c>
    </row>
    <row r="39" spans="1:5" ht="12.75">
      <c r="A39" s="160"/>
      <c r="B39" s="101"/>
      <c r="C39" s="161"/>
      <c r="D39" s="89"/>
      <c r="E39" s="94"/>
    </row>
    <row r="40" spans="1:5" ht="12.75">
      <c r="A40" s="162" t="s">
        <v>72</v>
      </c>
      <c r="B40" s="137"/>
      <c r="C40" s="163"/>
      <c r="D40" s="163"/>
      <c r="E40" s="71"/>
    </row>
    <row r="41" spans="1:5" ht="12.75">
      <c r="A41" s="164" t="s">
        <v>73</v>
      </c>
      <c r="B41" s="61">
        <v>0</v>
      </c>
      <c r="C41" s="61">
        <v>0</v>
      </c>
      <c r="D41" s="61">
        <v>0</v>
      </c>
      <c r="E41" s="62">
        <v>0</v>
      </c>
    </row>
    <row r="42" spans="1:5" ht="12.75">
      <c r="A42" s="165" t="s">
        <v>74</v>
      </c>
      <c r="B42" s="78">
        <v>0</v>
      </c>
      <c r="C42" s="78">
        <v>0</v>
      </c>
      <c r="D42" s="78">
        <v>0</v>
      </c>
      <c r="E42" s="154">
        <v>0</v>
      </c>
    </row>
    <row r="43" spans="1:5" ht="12.75">
      <c r="A43" s="141" t="s">
        <v>75</v>
      </c>
      <c r="B43" s="86">
        <v>0</v>
      </c>
      <c r="C43" s="86">
        <v>0</v>
      </c>
      <c r="D43" s="86">
        <v>0</v>
      </c>
      <c r="E43" s="88">
        <v>0</v>
      </c>
    </row>
    <row r="44" spans="1:5" ht="11.25" customHeight="1">
      <c r="A44" s="160"/>
      <c r="B44" s="101"/>
      <c r="C44" s="166"/>
      <c r="D44" s="89"/>
      <c r="E44" s="94"/>
    </row>
    <row r="45" spans="1:5" s="142" customFormat="1" ht="19.5" customHeight="1">
      <c r="A45" s="167" t="s">
        <v>105</v>
      </c>
      <c r="B45" s="86">
        <f>'1_c_sz_ melléklet'!B418</f>
        <v>1058609</v>
      </c>
      <c r="C45" s="86">
        <f>'1_c_sz_ melléklet'!C418</f>
        <v>1188344</v>
      </c>
      <c r="D45" s="86">
        <f>'1_c_sz_ melléklet'!D418</f>
        <v>1155199</v>
      </c>
      <c r="E45" s="88">
        <f>D45/C45</f>
        <v>0.9721082447506783</v>
      </c>
    </row>
    <row r="46" spans="1:5" ht="12.75" customHeight="1">
      <c r="A46" s="168"/>
      <c r="B46" s="161"/>
      <c r="C46" s="169"/>
      <c r="D46" s="170"/>
      <c r="E46" s="94"/>
    </row>
    <row r="47" spans="1:5" ht="12.75">
      <c r="A47" s="151" t="s">
        <v>106</v>
      </c>
      <c r="B47" s="89"/>
      <c r="C47" s="171"/>
      <c r="D47" s="89"/>
      <c r="E47" s="71"/>
    </row>
    <row r="48" spans="1:5" s="107" customFormat="1" ht="12.75">
      <c r="A48" s="165" t="s">
        <v>78</v>
      </c>
      <c r="B48" s="61">
        <v>0</v>
      </c>
      <c r="C48" s="61">
        <v>0</v>
      </c>
      <c r="D48" s="61">
        <v>0</v>
      </c>
      <c r="E48" s="62">
        <v>0</v>
      </c>
    </row>
    <row r="49" spans="1:5" s="107" customFormat="1" ht="12.75">
      <c r="A49" s="172" t="s">
        <v>107</v>
      </c>
      <c r="B49" s="78">
        <v>0</v>
      </c>
      <c r="C49" s="78">
        <v>0</v>
      </c>
      <c r="D49" s="78">
        <v>0</v>
      </c>
      <c r="E49" s="154">
        <v>0</v>
      </c>
    </row>
    <row r="50" spans="1:5" ht="12.75">
      <c r="A50" s="160" t="s">
        <v>80</v>
      </c>
      <c r="B50" s="86">
        <v>0</v>
      </c>
      <c r="C50" s="86">
        <v>0</v>
      </c>
      <c r="D50" s="86">
        <v>0</v>
      </c>
      <c r="E50" s="88">
        <v>0</v>
      </c>
    </row>
    <row r="51" spans="1:5" ht="12.75">
      <c r="A51" s="150"/>
      <c r="B51" s="101"/>
      <c r="C51" s="73"/>
      <c r="D51" s="101"/>
      <c r="E51" s="94"/>
    </row>
    <row r="52" spans="1:5" ht="12.75">
      <c r="A52" s="173" t="s">
        <v>108</v>
      </c>
      <c r="B52" s="86">
        <f>'1_c_sz_ melléklet'!B422</f>
        <v>1058609</v>
      </c>
      <c r="C52" s="86">
        <f>'1_c_sz_ melléklet'!C422</f>
        <v>1188344</v>
      </c>
      <c r="D52" s="86">
        <f>'1_c_sz_ melléklet'!D422</f>
        <v>1155199</v>
      </c>
      <c r="E52" s="88">
        <f>D52/C52</f>
        <v>0.9721082447506783</v>
      </c>
    </row>
    <row r="53" spans="1:5" ht="12.75">
      <c r="A53" s="174">
        <v>2</v>
      </c>
      <c r="B53" s="174"/>
      <c r="C53" s="174"/>
      <c r="D53" s="174"/>
      <c r="E53" s="174"/>
    </row>
    <row r="54" spans="1:5" ht="13.5">
      <c r="A54" s="132" t="s">
        <v>109</v>
      </c>
      <c r="B54" s="132"/>
      <c r="C54" s="132"/>
      <c r="D54" s="132"/>
      <c r="E54" s="132"/>
    </row>
    <row r="55" spans="1:5" ht="15">
      <c r="A55" s="46" t="s">
        <v>87</v>
      </c>
      <c r="B55" s="46"/>
      <c r="C55" s="46"/>
      <c r="D55" s="46"/>
      <c r="E55" s="46"/>
    </row>
    <row r="56" spans="1:5" ht="15">
      <c r="A56" s="46" t="s">
        <v>88</v>
      </c>
      <c r="B56" s="46"/>
      <c r="C56" s="46"/>
      <c r="D56" s="46"/>
      <c r="E56" s="46"/>
    </row>
    <row r="57" ht="12.75">
      <c r="E57" s="51" t="s">
        <v>89</v>
      </c>
    </row>
    <row r="58" spans="1:5" ht="15" customHeight="1">
      <c r="A58" s="133" t="s">
        <v>90</v>
      </c>
      <c r="B58" s="113" t="s">
        <v>110</v>
      </c>
      <c r="C58" s="113"/>
      <c r="D58" s="113"/>
      <c r="E58" s="113"/>
    </row>
    <row r="59" spans="1:5" ht="24" customHeight="1">
      <c r="A59" s="134" t="s">
        <v>92</v>
      </c>
      <c r="B59" s="135" t="s">
        <v>43</v>
      </c>
      <c r="C59" s="135" t="s">
        <v>44</v>
      </c>
      <c r="D59" s="135" t="s">
        <v>8</v>
      </c>
      <c r="E59" s="135" t="s">
        <v>93</v>
      </c>
    </row>
    <row r="60" spans="1:5" ht="12.75">
      <c r="A60" s="136" t="s">
        <v>47</v>
      </c>
      <c r="B60" s="137"/>
      <c r="C60" s="137"/>
      <c r="D60" s="89"/>
      <c r="E60" s="89"/>
    </row>
    <row r="61" spans="1:5" ht="12.75">
      <c r="A61" s="138" t="s">
        <v>48</v>
      </c>
      <c r="B61" s="61">
        <v>197633</v>
      </c>
      <c r="C61" s="61">
        <v>205779</v>
      </c>
      <c r="D61" s="61">
        <v>201270</v>
      </c>
      <c r="E61" s="62">
        <f>D61/C61</f>
        <v>0.9780881431049816</v>
      </c>
    </row>
    <row r="62" spans="1:5" ht="12.75">
      <c r="A62" s="64" t="s">
        <v>49</v>
      </c>
      <c r="B62" s="61">
        <v>62397</v>
      </c>
      <c r="C62" s="61">
        <v>63328</v>
      </c>
      <c r="D62" s="78">
        <v>61340</v>
      </c>
      <c r="E62" s="62">
        <f>D62/C62</f>
        <v>0.9686078827690753</v>
      </c>
    </row>
    <row r="63" spans="1:5" ht="12.75">
      <c r="A63" s="64" t="s">
        <v>50</v>
      </c>
      <c r="B63" s="61">
        <v>103080</v>
      </c>
      <c r="C63" s="61">
        <v>99776</v>
      </c>
      <c r="D63" s="78">
        <v>99707</v>
      </c>
      <c r="E63" s="62">
        <f>D63/C63</f>
        <v>0.9993084509300834</v>
      </c>
    </row>
    <row r="64" spans="1:5" ht="12.75">
      <c r="A64" s="64" t="s">
        <v>111</v>
      </c>
      <c r="B64" s="61">
        <v>0</v>
      </c>
      <c r="C64" s="61">
        <v>0</v>
      </c>
      <c r="D64" s="61">
        <v>0</v>
      </c>
      <c r="E64" s="62">
        <v>0</v>
      </c>
    </row>
    <row r="65" spans="1:5" ht="12.75">
      <c r="A65" s="64" t="s">
        <v>52</v>
      </c>
      <c r="B65" s="61">
        <v>0</v>
      </c>
      <c r="C65" s="61">
        <v>0</v>
      </c>
      <c r="D65" s="61">
        <v>0</v>
      </c>
      <c r="E65" s="62">
        <v>0</v>
      </c>
    </row>
    <row r="66" spans="1:5" ht="12.75">
      <c r="A66" s="139" t="s">
        <v>53</v>
      </c>
      <c r="B66" s="61">
        <v>0</v>
      </c>
      <c r="C66" s="61">
        <v>0</v>
      </c>
      <c r="D66" s="61">
        <v>0</v>
      </c>
      <c r="E66" s="62">
        <v>0</v>
      </c>
    </row>
    <row r="67" spans="1:5" ht="12.75">
      <c r="A67" s="140" t="s">
        <v>95</v>
      </c>
      <c r="B67" s="61">
        <v>0</v>
      </c>
      <c r="C67" s="61">
        <v>0</v>
      </c>
      <c r="D67" s="61">
        <v>0</v>
      </c>
      <c r="E67" s="62">
        <v>0</v>
      </c>
    </row>
    <row r="68" spans="1:5" ht="12.75">
      <c r="A68" s="141" t="s">
        <v>96</v>
      </c>
      <c r="B68" s="86">
        <f>SUM(B61:B67)</f>
        <v>363110</v>
      </c>
      <c r="C68" s="86">
        <f>SUM(C61:C66)</f>
        <v>368883</v>
      </c>
      <c r="D68" s="86">
        <f>SUM(D61:D66)</f>
        <v>362317</v>
      </c>
      <c r="E68" s="88">
        <f>D68/C68</f>
        <v>0.9822003182580926</v>
      </c>
    </row>
    <row r="69" spans="1:5" ht="12.75">
      <c r="A69" s="143"/>
      <c r="B69" s="89"/>
      <c r="C69" s="92"/>
      <c r="D69" s="92"/>
      <c r="E69" s="101"/>
    </row>
    <row r="70" spans="1:5" ht="12.75">
      <c r="A70" s="144" t="s">
        <v>56</v>
      </c>
      <c r="B70" s="78"/>
      <c r="C70" s="106"/>
      <c r="D70" s="106"/>
      <c r="E70" s="78"/>
    </row>
    <row r="71" spans="1:5" ht="12.75">
      <c r="A71" s="64" t="s">
        <v>57</v>
      </c>
      <c r="B71" s="61">
        <v>0</v>
      </c>
      <c r="C71" s="61">
        <f>'4_sz_ melléklet'!C19</f>
        <v>994</v>
      </c>
      <c r="D71" s="61">
        <f>'4_sz_ melléklet'!D19</f>
        <v>982</v>
      </c>
      <c r="E71" s="95">
        <f>D71/C71</f>
        <v>0.9879275653923542</v>
      </c>
    </row>
    <row r="72" spans="1:5" ht="12.75">
      <c r="A72" s="64" t="s">
        <v>97</v>
      </c>
      <c r="B72" s="61">
        <v>0</v>
      </c>
      <c r="C72" s="61">
        <v>0</v>
      </c>
      <c r="D72" s="61">
        <v>0</v>
      </c>
      <c r="E72" s="95">
        <v>0</v>
      </c>
    </row>
    <row r="73" spans="1:5" ht="12.75">
      <c r="A73" s="64" t="s">
        <v>59</v>
      </c>
      <c r="B73" s="61">
        <v>0</v>
      </c>
      <c r="C73" s="61">
        <f>1_e_h_sz_melléklet!C164</f>
        <v>150</v>
      </c>
      <c r="D73" s="61">
        <v>0</v>
      </c>
      <c r="E73" s="95">
        <v>0</v>
      </c>
    </row>
    <row r="74" spans="1:5" ht="12.75">
      <c r="A74" s="145" t="s">
        <v>112</v>
      </c>
      <c r="B74" s="61">
        <f>-B64</f>
        <v>0</v>
      </c>
      <c r="C74" s="61">
        <f>-C64</f>
        <v>0</v>
      </c>
      <c r="D74" s="61">
        <f>-D64</f>
        <v>0</v>
      </c>
      <c r="E74" s="95">
        <v>0</v>
      </c>
    </row>
    <row r="75" spans="1:5" ht="12.75">
      <c r="A75" s="146"/>
      <c r="B75" s="61"/>
      <c r="C75" s="148"/>
      <c r="D75" s="149"/>
      <c r="E75" s="101"/>
    </row>
    <row r="76" spans="1:5" ht="12.75">
      <c r="A76" s="141" t="s">
        <v>98</v>
      </c>
      <c r="B76" s="86">
        <f>SUM(B71:B75)</f>
        <v>0</v>
      </c>
      <c r="C76" s="86">
        <f>SUM(C71:C75)</f>
        <v>1144</v>
      </c>
      <c r="D76" s="86">
        <f>SUM(D71:D75)</f>
        <v>982</v>
      </c>
      <c r="E76" s="88">
        <v>0</v>
      </c>
    </row>
    <row r="77" spans="1:5" ht="12.75">
      <c r="A77" s="150"/>
      <c r="B77" s="89"/>
      <c r="C77" s="92"/>
      <c r="D77" s="90"/>
      <c r="E77" s="71"/>
    </row>
    <row r="78" spans="1:5" ht="12.75">
      <c r="A78" s="151" t="s">
        <v>99</v>
      </c>
      <c r="B78" s="101"/>
      <c r="C78" s="149"/>
      <c r="D78" s="90"/>
      <c r="E78" s="95"/>
    </row>
    <row r="79" spans="1:5" ht="12.75">
      <c r="A79" s="152" t="s">
        <v>63</v>
      </c>
      <c r="B79" s="61">
        <f>1_e_h_sz_melléklet!B10</f>
        <v>2640</v>
      </c>
      <c r="C79" s="61">
        <f>1_e_h_sz_melléklet!C10</f>
        <v>4190</v>
      </c>
      <c r="D79" s="61">
        <f>1_e_h_sz_melléklet!D10</f>
        <v>4040</v>
      </c>
      <c r="E79" s="62">
        <f>D79/C79</f>
        <v>0.964200477326969</v>
      </c>
    </row>
    <row r="80" spans="1:5" ht="12.75">
      <c r="A80" s="153" t="s">
        <v>64</v>
      </c>
      <c r="B80" s="147">
        <v>0</v>
      </c>
      <c r="C80" s="175">
        <v>0</v>
      </c>
      <c r="D80" s="90">
        <v>0</v>
      </c>
      <c r="E80" s="154">
        <v>0</v>
      </c>
    </row>
    <row r="81" spans="1:5" ht="12.75">
      <c r="A81" s="141" t="s">
        <v>100</v>
      </c>
      <c r="B81" s="86">
        <f>SUM(B79:B80)</f>
        <v>2640</v>
      </c>
      <c r="C81" s="86">
        <f>SUM(C79:C80)</f>
        <v>4190</v>
      </c>
      <c r="D81" s="86">
        <f>SUM(D79:D80)</f>
        <v>4040</v>
      </c>
      <c r="E81" s="88">
        <f>D81/C81</f>
        <v>0.964200477326969</v>
      </c>
    </row>
    <row r="82" spans="1:5" ht="12.75">
      <c r="A82" s="150"/>
      <c r="B82" s="101"/>
      <c r="C82" s="149"/>
      <c r="D82" s="101"/>
      <c r="E82" s="71"/>
    </row>
    <row r="83" spans="1:5" ht="12.75">
      <c r="A83" s="155" t="s">
        <v>101</v>
      </c>
      <c r="B83" s="101"/>
      <c r="C83" s="149"/>
      <c r="D83" s="101"/>
      <c r="E83" s="62"/>
    </row>
    <row r="84" spans="1:5" ht="12.75">
      <c r="A84" s="152" t="s">
        <v>63</v>
      </c>
      <c r="B84" s="61">
        <v>0</v>
      </c>
      <c r="C84" s="61">
        <v>0</v>
      </c>
      <c r="D84" s="61">
        <v>0</v>
      </c>
      <c r="E84" s="62">
        <v>0</v>
      </c>
    </row>
    <row r="85" spans="1:5" ht="12.75">
      <c r="A85" s="156" t="s">
        <v>64</v>
      </c>
      <c r="B85" s="78">
        <v>0</v>
      </c>
      <c r="C85" s="78">
        <v>0</v>
      </c>
      <c r="D85" s="78">
        <v>0</v>
      </c>
      <c r="E85" s="154">
        <v>0</v>
      </c>
    </row>
    <row r="86" spans="1:5" ht="12.75">
      <c r="A86" s="141" t="s">
        <v>67</v>
      </c>
      <c r="B86" s="86">
        <v>0</v>
      </c>
      <c r="C86" s="86">
        <v>0</v>
      </c>
      <c r="D86" s="86">
        <v>0</v>
      </c>
      <c r="E86" s="88">
        <v>0</v>
      </c>
    </row>
    <row r="87" spans="1:5" ht="12.75">
      <c r="A87" s="150"/>
      <c r="B87" s="101"/>
      <c r="C87" s="149"/>
      <c r="D87" s="101"/>
      <c r="E87" s="71"/>
    </row>
    <row r="88" spans="1:5" ht="12.75">
      <c r="A88" s="144" t="s">
        <v>68</v>
      </c>
      <c r="B88" s="78"/>
      <c r="C88" s="106"/>
      <c r="D88" s="78"/>
      <c r="E88" s="95"/>
    </row>
    <row r="89" spans="1:5" ht="12.75">
      <c r="A89" s="138" t="s">
        <v>102</v>
      </c>
      <c r="B89" s="61">
        <v>0</v>
      </c>
      <c r="C89" s="61">
        <v>0</v>
      </c>
      <c r="D89" s="61">
        <v>0</v>
      </c>
      <c r="E89" s="62">
        <v>0</v>
      </c>
    </row>
    <row r="90" spans="1:5" ht="12.75">
      <c r="A90" s="158" t="s">
        <v>103</v>
      </c>
      <c r="B90" s="78">
        <v>0</v>
      </c>
      <c r="C90" s="78">
        <v>0</v>
      </c>
      <c r="D90" s="78">
        <v>0</v>
      </c>
      <c r="E90" s="154">
        <v>0</v>
      </c>
    </row>
    <row r="91" spans="1:5" ht="12.75">
      <c r="A91" s="159" t="s">
        <v>104</v>
      </c>
      <c r="B91" s="86">
        <v>0</v>
      </c>
      <c r="C91" s="86">
        <v>0</v>
      </c>
      <c r="D91" s="86">
        <v>0</v>
      </c>
      <c r="E91" s="88">
        <v>0</v>
      </c>
    </row>
    <row r="92" spans="1:5" ht="12.75">
      <c r="A92" s="160"/>
      <c r="B92" s="170"/>
      <c r="C92" s="161"/>
      <c r="D92" s="89"/>
      <c r="E92" s="94"/>
    </row>
    <row r="93" spans="1:5" ht="12.75">
      <c r="A93" s="162" t="s">
        <v>72</v>
      </c>
      <c r="B93" s="137"/>
      <c r="C93" s="163"/>
      <c r="D93" s="163"/>
      <c r="E93" s="71"/>
    </row>
    <row r="94" spans="1:5" ht="12.75">
      <c r="A94" s="164" t="s">
        <v>73</v>
      </c>
      <c r="B94" s="61">
        <v>0</v>
      </c>
      <c r="C94" s="61">
        <v>0</v>
      </c>
      <c r="D94" s="61">
        <v>0</v>
      </c>
      <c r="E94" s="62">
        <v>0</v>
      </c>
    </row>
    <row r="95" spans="1:5" ht="12.75">
      <c r="A95" s="165" t="s">
        <v>74</v>
      </c>
      <c r="B95" s="78">
        <v>0</v>
      </c>
      <c r="C95" s="78">
        <v>0</v>
      </c>
      <c r="D95" s="78">
        <v>0</v>
      </c>
      <c r="E95" s="154">
        <v>0</v>
      </c>
    </row>
    <row r="96" spans="1:5" ht="12.75">
      <c r="A96" s="141" t="s">
        <v>75</v>
      </c>
      <c r="B96" s="86">
        <v>0</v>
      </c>
      <c r="C96" s="86">
        <v>0</v>
      </c>
      <c r="D96" s="86">
        <v>0</v>
      </c>
      <c r="E96" s="88">
        <v>0</v>
      </c>
    </row>
    <row r="97" spans="1:5" ht="6" customHeight="1">
      <c r="A97" s="160"/>
      <c r="B97" s="170"/>
      <c r="C97" s="166"/>
      <c r="D97" s="89"/>
      <c r="E97" s="94"/>
    </row>
    <row r="98" spans="1:5" ht="12.75">
      <c r="A98" s="167" t="s">
        <v>105</v>
      </c>
      <c r="B98" s="110">
        <f>B96+B91+B86+B81+B76+B68</f>
        <v>365750</v>
      </c>
      <c r="C98" s="110">
        <f>C96+C91+C86+C81+C76+C68</f>
        <v>374217</v>
      </c>
      <c r="D98" s="110">
        <f>D96+D91+D86+D81+D76+D68</f>
        <v>367339</v>
      </c>
      <c r="E98" s="88">
        <f>D98/C98</f>
        <v>0.9816202898318356</v>
      </c>
    </row>
    <row r="99" spans="1:5" ht="12.75">
      <c r="A99" s="176"/>
      <c r="B99" s="177"/>
      <c r="C99" s="178"/>
      <c r="D99" s="89"/>
      <c r="E99" s="71"/>
    </row>
    <row r="100" spans="1:5" ht="12.75">
      <c r="A100" s="179" t="s">
        <v>106</v>
      </c>
      <c r="B100" s="61"/>
      <c r="C100" s="80"/>
      <c r="D100" s="61"/>
      <c r="E100" s="62"/>
    </row>
    <row r="101" spans="1:5" ht="12.75">
      <c r="A101" s="164" t="s">
        <v>78</v>
      </c>
      <c r="B101" s="61">
        <v>0</v>
      </c>
      <c r="C101" s="61">
        <v>0</v>
      </c>
      <c r="D101" s="61">
        <v>0</v>
      </c>
      <c r="E101" s="62">
        <v>0</v>
      </c>
    </row>
    <row r="102" spans="1:5" ht="12.75">
      <c r="A102" s="172" t="s">
        <v>107</v>
      </c>
      <c r="B102" s="78">
        <v>0</v>
      </c>
      <c r="C102" s="78">
        <v>0</v>
      </c>
      <c r="D102" s="78">
        <v>0</v>
      </c>
      <c r="E102" s="154">
        <v>0</v>
      </c>
    </row>
    <row r="103" spans="1:5" ht="12.75">
      <c r="A103" s="160" t="s">
        <v>80</v>
      </c>
      <c r="B103" s="86">
        <v>0</v>
      </c>
      <c r="C103" s="86">
        <v>0</v>
      </c>
      <c r="D103" s="86">
        <v>0</v>
      </c>
      <c r="E103" s="88">
        <v>0</v>
      </c>
    </row>
    <row r="104" spans="1:5" ht="12.75">
      <c r="A104" s="150"/>
      <c r="B104" s="101"/>
      <c r="C104" s="73"/>
      <c r="D104" s="101"/>
      <c r="E104" s="94"/>
    </row>
    <row r="105" spans="1:5" ht="12.75">
      <c r="A105" s="173" t="s">
        <v>108</v>
      </c>
      <c r="B105" s="86">
        <f>SUM(B103+B98)</f>
        <v>365750</v>
      </c>
      <c r="C105" s="86">
        <f>SUM(C103+C98)</f>
        <v>374217</v>
      </c>
      <c r="D105" s="86">
        <f>SUM(D103+D98)</f>
        <v>367339</v>
      </c>
      <c r="E105" s="88">
        <f>D105/C105</f>
        <v>0.9816202898318356</v>
      </c>
    </row>
    <row r="106" spans="1:5" ht="12.75">
      <c r="A106" s="180"/>
      <c r="B106" s="121"/>
      <c r="C106" s="121"/>
      <c r="D106" s="121"/>
      <c r="E106" s="181"/>
    </row>
    <row r="107" spans="1:5" ht="12" customHeight="1">
      <c r="A107" s="174">
        <v>3</v>
      </c>
      <c r="B107" s="174"/>
      <c r="C107" s="174"/>
      <c r="D107" s="174"/>
      <c r="E107" s="174"/>
    </row>
    <row r="108" spans="1:5" ht="12.75" customHeight="1">
      <c r="A108" s="132" t="s">
        <v>109</v>
      </c>
      <c r="B108" s="132"/>
      <c r="C108" s="132"/>
      <c r="D108" s="132"/>
      <c r="E108" s="132"/>
    </row>
    <row r="109" spans="1:5" ht="13.5" customHeight="1">
      <c r="A109" s="46" t="s">
        <v>87</v>
      </c>
      <c r="B109" s="46"/>
      <c r="C109" s="46"/>
      <c r="D109" s="46"/>
      <c r="E109" s="46"/>
    </row>
    <row r="110" spans="1:5" ht="15" customHeight="1">
      <c r="A110" s="46" t="s">
        <v>88</v>
      </c>
      <c r="B110" s="46"/>
      <c r="C110" s="46"/>
      <c r="D110" s="46"/>
      <c r="E110" s="46"/>
    </row>
    <row r="111" ht="12.75">
      <c r="E111" s="51" t="s">
        <v>89</v>
      </c>
    </row>
    <row r="112" spans="1:5" ht="17.25" customHeight="1">
      <c r="A112" s="133" t="s">
        <v>90</v>
      </c>
      <c r="B112" s="182" t="s">
        <v>113</v>
      </c>
      <c r="C112" s="182"/>
      <c r="D112" s="182"/>
      <c r="E112" s="182"/>
    </row>
    <row r="113" spans="1:5" ht="24.75">
      <c r="A113" s="134" t="s">
        <v>92</v>
      </c>
      <c r="B113" s="183" t="s">
        <v>43</v>
      </c>
      <c r="C113" s="135" t="s">
        <v>44</v>
      </c>
      <c r="D113" s="135" t="s">
        <v>8</v>
      </c>
      <c r="E113" s="135" t="s">
        <v>93</v>
      </c>
    </row>
    <row r="114" spans="1:5" ht="12.75">
      <c r="A114" s="136" t="s">
        <v>47</v>
      </c>
      <c r="B114" s="89"/>
      <c r="C114" s="137"/>
      <c r="D114" s="89"/>
      <c r="E114" s="89"/>
    </row>
    <row r="115" spans="1:5" ht="12.75">
      <c r="A115" s="138" t="s">
        <v>48</v>
      </c>
      <c r="B115" s="61">
        <v>153062</v>
      </c>
      <c r="C115" s="61">
        <v>156543</v>
      </c>
      <c r="D115" s="61">
        <v>155943</v>
      </c>
      <c r="E115" s="62">
        <f>D115/C115</f>
        <v>0.9961671872903931</v>
      </c>
    </row>
    <row r="116" spans="1:5" ht="12.75">
      <c r="A116" s="64" t="s">
        <v>49</v>
      </c>
      <c r="B116" s="78">
        <v>48892</v>
      </c>
      <c r="C116" s="78">
        <v>50213</v>
      </c>
      <c r="D116" s="78">
        <v>48416</v>
      </c>
      <c r="E116" s="62">
        <f>D116/C116</f>
        <v>0.9642124549419473</v>
      </c>
    </row>
    <row r="117" spans="1:5" ht="12.75">
      <c r="A117" s="64" t="s">
        <v>50</v>
      </c>
      <c r="B117" s="78">
        <v>24624</v>
      </c>
      <c r="C117" s="78">
        <v>32229</v>
      </c>
      <c r="D117" s="78">
        <v>32229</v>
      </c>
      <c r="E117" s="62">
        <f>D117/C117</f>
        <v>1</v>
      </c>
    </row>
    <row r="118" spans="1:5" ht="12.75">
      <c r="A118" s="64" t="s">
        <v>111</v>
      </c>
      <c r="B118" s="78">
        <v>0</v>
      </c>
      <c r="C118" s="78">
        <v>0</v>
      </c>
      <c r="D118" s="78">
        <v>0</v>
      </c>
      <c r="E118" s="62">
        <v>0</v>
      </c>
    </row>
    <row r="119" spans="1:5" ht="12.75">
      <c r="A119" s="64" t="s">
        <v>52</v>
      </c>
      <c r="B119" s="78">
        <v>300</v>
      </c>
      <c r="C119" s="78">
        <v>300</v>
      </c>
      <c r="D119" s="78">
        <v>218</v>
      </c>
      <c r="E119" s="62">
        <f>D119/C119</f>
        <v>0.7266666666666667</v>
      </c>
    </row>
    <row r="120" spans="1:5" ht="12.75">
      <c r="A120" s="139" t="s">
        <v>53</v>
      </c>
      <c r="B120" s="184">
        <v>0</v>
      </c>
      <c r="C120" s="61">
        <v>0</v>
      </c>
      <c r="D120" s="78">
        <v>0</v>
      </c>
      <c r="E120" s="62">
        <v>0</v>
      </c>
    </row>
    <row r="121" spans="1:5" ht="12.75">
      <c r="A121" s="140" t="s">
        <v>95</v>
      </c>
      <c r="B121" s="61">
        <v>0</v>
      </c>
      <c r="C121" s="61">
        <v>0</v>
      </c>
      <c r="D121" s="61">
        <v>0</v>
      </c>
      <c r="E121" s="62">
        <v>0</v>
      </c>
    </row>
    <row r="122" spans="1:5" ht="12.75">
      <c r="A122" s="141" t="s">
        <v>96</v>
      </c>
      <c r="B122" s="86">
        <f>SUM(B115:B119)</f>
        <v>226878</v>
      </c>
      <c r="C122" s="86">
        <f>SUM(C115:C120)</f>
        <v>239285</v>
      </c>
      <c r="D122" s="86">
        <f>SUM(D115:D120)</f>
        <v>236806</v>
      </c>
      <c r="E122" s="88">
        <f>D122/C122</f>
        <v>0.9896399690745346</v>
      </c>
    </row>
    <row r="123" spans="1:5" ht="12.75">
      <c r="A123" s="143"/>
      <c r="B123" s="89"/>
      <c r="C123" s="92"/>
      <c r="D123" s="92"/>
      <c r="E123" s="101"/>
    </row>
    <row r="124" spans="1:5" ht="12.75">
      <c r="A124" s="144" t="s">
        <v>56</v>
      </c>
      <c r="B124" s="78"/>
      <c r="C124" s="106"/>
      <c r="D124" s="106"/>
      <c r="E124" s="78"/>
    </row>
    <row r="125" spans="1:5" ht="12.75">
      <c r="A125" s="64" t="s">
        <v>57</v>
      </c>
      <c r="B125" s="78">
        <f>'4_sz_ melléklet'!B26</f>
        <v>6800</v>
      </c>
      <c r="C125" s="78">
        <f>'4_sz_ melléklet'!C26</f>
        <v>7832</v>
      </c>
      <c r="D125" s="78">
        <f>'4_sz_ melléklet'!D26</f>
        <v>7166</v>
      </c>
      <c r="E125" s="95">
        <f>D125/C125</f>
        <v>0.9149642492339122</v>
      </c>
    </row>
    <row r="126" spans="1:5" ht="12.75">
      <c r="A126" s="64" t="s">
        <v>97</v>
      </c>
      <c r="B126" s="78">
        <v>0</v>
      </c>
      <c r="C126" s="78">
        <f>'3_sz_ melléklet'!C16</f>
        <v>4036</v>
      </c>
      <c r="D126" s="78">
        <f>'3_sz_ melléklet'!D16</f>
        <v>4036</v>
      </c>
      <c r="E126" s="95">
        <f>D126/C126</f>
        <v>1</v>
      </c>
    </row>
    <row r="127" spans="1:5" ht="12.75">
      <c r="A127" s="64" t="s">
        <v>59</v>
      </c>
      <c r="B127" s="78">
        <v>0</v>
      </c>
      <c r="C127" s="78">
        <v>0</v>
      </c>
      <c r="D127" s="78">
        <v>0</v>
      </c>
      <c r="E127" s="95">
        <v>0</v>
      </c>
    </row>
    <row r="128" spans="1:5" ht="10.5" customHeight="1">
      <c r="A128" s="145" t="s">
        <v>114</v>
      </c>
      <c r="B128" s="61">
        <f>-B118</f>
        <v>0</v>
      </c>
      <c r="C128" s="61">
        <f>-C118</f>
        <v>0</v>
      </c>
      <c r="D128" s="61">
        <f>-D118</f>
        <v>0</v>
      </c>
      <c r="E128" s="61"/>
    </row>
    <row r="129" spans="1:5" ht="10.5" customHeight="1">
      <c r="A129" s="146"/>
      <c r="B129" s="101"/>
      <c r="C129" s="148"/>
      <c r="D129" s="149"/>
      <c r="E129" s="101"/>
    </row>
    <row r="130" spans="1:5" ht="12.75">
      <c r="A130" s="141" t="s">
        <v>98</v>
      </c>
      <c r="B130" s="86">
        <f>SUM(B125:B128)</f>
        <v>6800</v>
      </c>
      <c r="C130" s="86">
        <f>SUM(C125:C128)</f>
        <v>11868</v>
      </c>
      <c r="D130" s="86">
        <f>SUM(D125:D128)</f>
        <v>11202</v>
      </c>
      <c r="E130" s="88">
        <f>D130/C130</f>
        <v>0.9438827098078868</v>
      </c>
    </row>
    <row r="131" spans="1:5" ht="12.75">
      <c r="A131" s="150"/>
      <c r="B131" s="101"/>
      <c r="C131" s="92"/>
      <c r="D131" s="90"/>
      <c r="E131" s="71"/>
    </row>
    <row r="132" spans="1:5" ht="12.75">
      <c r="A132" s="151" t="s">
        <v>99</v>
      </c>
      <c r="B132" s="101"/>
      <c r="C132" s="149"/>
      <c r="D132" s="90"/>
      <c r="E132" s="95"/>
    </row>
    <row r="133" spans="1:5" ht="12.75">
      <c r="A133" s="152" t="s">
        <v>63</v>
      </c>
      <c r="B133" s="61">
        <v>0</v>
      </c>
      <c r="C133" s="61">
        <v>0</v>
      </c>
      <c r="D133" s="61">
        <v>0</v>
      </c>
      <c r="E133" s="62">
        <v>0</v>
      </c>
    </row>
    <row r="134" spans="1:5" ht="12.75">
      <c r="A134" s="153" t="s">
        <v>64</v>
      </c>
      <c r="B134" s="78">
        <v>0</v>
      </c>
      <c r="C134" s="78">
        <v>0</v>
      </c>
      <c r="D134" s="78">
        <v>0</v>
      </c>
      <c r="E134" s="154">
        <v>0</v>
      </c>
    </row>
    <row r="135" spans="1:5" ht="12.75">
      <c r="A135" s="141" t="s">
        <v>100</v>
      </c>
      <c r="B135" s="86">
        <v>0</v>
      </c>
      <c r="C135" s="86">
        <v>0</v>
      </c>
      <c r="D135" s="86">
        <v>0</v>
      </c>
      <c r="E135" s="88">
        <v>0</v>
      </c>
    </row>
    <row r="136" spans="1:5" ht="12.75">
      <c r="A136" s="150"/>
      <c r="B136" s="101"/>
      <c r="C136" s="149"/>
      <c r="D136" s="101"/>
      <c r="E136" s="71"/>
    </row>
    <row r="137" spans="1:5" ht="12.75">
      <c r="A137" s="155" t="s">
        <v>101</v>
      </c>
      <c r="B137" s="101"/>
      <c r="C137" s="149"/>
      <c r="D137" s="101"/>
      <c r="E137" s="62"/>
    </row>
    <row r="138" spans="1:5" ht="12.75">
      <c r="A138" s="152" t="s">
        <v>63</v>
      </c>
      <c r="B138" s="61">
        <v>0</v>
      </c>
      <c r="C138" s="61">
        <v>0</v>
      </c>
      <c r="D138" s="61">
        <v>0</v>
      </c>
      <c r="E138" s="62">
        <v>0</v>
      </c>
    </row>
    <row r="139" spans="1:5" ht="12.75">
      <c r="A139" s="156" t="s">
        <v>64</v>
      </c>
      <c r="B139" s="78">
        <v>0</v>
      </c>
      <c r="C139" s="78">
        <v>0</v>
      </c>
      <c r="D139" s="78">
        <v>0</v>
      </c>
      <c r="E139" s="154">
        <v>0</v>
      </c>
    </row>
    <row r="140" spans="1:5" ht="12.75">
      <c r="A140" s="141" t="s">
        <v>67</v>
      </c>
      <c r="B140" s="86">
        <v>0</v>
      </c>
      <c r="C140" s="86">
        <v>0</v>
      </c>
      <c r="D140" s="86">
        <v>0</v>
      </c>
      <c r="E140" s="88">
        <v>0</v>
      </c>
    </row>
    <row r="141" spans="1:5" ht="12.75">
      <c r="A141" s="150"/>
      <c r="B141" s="101"/>
      <c r="C141" s="149"/>
      <c r="D141" s="101"/>
      <c r="E141" s="71"/>
    </row>
    <row r="142" spans="1:5" ht="12.75">
      <c r="A142" s="157" t="s">
        <v>68</v>
      </c>
      <c r="B142" s="78"/>
      <c r="C142" s="106"/>
      <c r="D142" s="78"/>
      <c r="E142" s="95"/>
    </row>
    <row r="143" spans="1:5" ht="12.75">
      <c r="A143" s="138" t="s">
        <v>102</v>
      </c>
      <c r="B143" s="61">
        <v>0</v>
      </c>
      <c r="C143" s="61">
        <v>0</v>
      </c>
      <c r="D143" s="61">
        <v>0</v>
      </c>
      <c r="E143" s="62">
        <v>0</v>
      </c>
    </row>
    <row r="144" spans="1:5" ht="12.75">
      <c r="A144" s="158" t="s">
        <v>103</v>
      </c>
      <c r="B144" s="78">
        <v>0</v>
      </c>
      <c r="C144" s="78">
        <v>0</v>
      </c>
      <c r="D144" s="78">
        <v>0</v>
      </c>
      <c r="E144" s="154">
        <v>0</v>
      </c>
    </row>
    <row r="145" spans="1:5" ht="12.75">
      <c r="A145" s="159" t="s">
        <v>104</v>
      </c>
      <c r="B145" s="86">
        <v>0</v>
      </c>
      <c r="C145" s="86">
        <v>0</v>
      </c>
      <c r="D145" s="86">
        <v>0</v>
      </c>
      <c r="E145" s="88">
        <v>0</v>
      </c>
    </row>
    <row r="146" spans="1:5" ht="12.75">
      <c r="A146" s="143"/>
      <c r="B146" s="89"/>
      <c r="C146" s="92"/>
      <c r="D146" s="171"/>
      <c r="E146" s="71"/>
    </row>
    <row r="147" spans="1:5" ht="12.75">
      <c r="A147" s="185" t="s">
        <v>72</v>
      </c>
      <c r="B147" s="61"/>
      <c r="C147" s="186"/>
      <c r="D147" s="80"/>
      <c r="E147" s="62"/>
    </row>
    <row r="148" spans="1:5" ht="12.75">
      <c r="A148" s="164" t="s">
        <v>73</v>
      </c>
      <c r="B148" s="61">
        <v>0</v>
      </c>
      <c r="C148" s="61">
        <v>0</v>
      </c>
      <c r="D148" s="61">
        <v>0</v>
      </c>
      <c r="E148" s="62">
        <v>0</v>
      </c>
    </row>
    <row r="149" spans="1:5" ht="12.75">
      <c r="A149" s="165" t="s">
        <v>74</v>
      </c>
      <c r="B149" s="78">
        <v>0</v>
      </c>
      <c r="C149" s="78">
        <v>0</v>
      </c>
      <c r="D149" s="78">
        <v>0</v>
      </c>
      <c r="E149" s="154">
        <v>0</v>
      </c>
    </row>
    <row r="150" spans="1:5" ht="12.75">
      <c r="A150" s="141" t="s">
        <v>75</v>
      </c>
      <c r="B150" s="86">
        <v>0</v>
      </c>
      <c r="C150" s="86">
        <v>0</v>
      </c>
      <c r="D150" s="86">
        <v>0</v>
      </c>
      <c r="E150" s="88">
        <v>0</v>
      </c>
    </row>
    <row r="151" spans="1:5" ht="12.75">
      <c r="A151" s="160"/>
      <c r="B151" s="89"/>
      <c r="C151" s="166"/>
      <c r="D151" s="89"/>
      <c r="E151" s="94"/>
    </row>
    <row r="152" spans="1:5" ht="12.75">
      <c r="A152" s="167" t="s">
        <v>105</v>
      </c>
      <c r="B152" s="86">
        <f>SUM(B150+B145+B140+B135+B130+B122)</f>
        <v>233678</v>
      </c>
      <c r="C152" s="86">
        <f>SUM(C150+C145+C140+C135+C130+C122)</f>
        <v>251153</v>
      </c>
      <c r="D152" s="86">
        <f>SUM(D150+D145+D140+D135+D130+D122)</f>
        <v>248008</v>
      </c>
      <c r="E152" s="88">
        <f>D152/C152</f>
        <v>0.9874777526049858</v>
      </c>
    </row>
    <row r="153" spans="1:5" ht="12.75">
      <c r="A153" s="176"/>
      <c r="B153" s="89"/>
      <c r="C153" s="178"/>
      <c r="D153" s="89"/>
      <c r="E153" s="71"/>
    </row>
    <row r="154" spans="1:5" ht="12.75">
      <c r="A154" s="179" t="s">
        <v>106</v>
      </c>
      <c r="B154" s="61"/>
      <c r="C154" s="80"/>
      <c r="D154" s="61"/>
      <c r="E154" s="62"/>
    </row>
    <row r="155" spans="1:5" ht="12.75">
      <c r="A155" s="164" t="s">
        <v>78</v>
      </c>
      <c r="B155" s="61">
        <v>0</v>
      </c>
      <c r="C155" s="61">
        <v>0</v>
      </c>
      <c r="D155" s="61">
        <v>0</v>
      </c>
      <c r="E155" s="62">
        <v>0</v>
      </c>
    </row>
    <row r="156" spans="1:5" ht="12.75">
      <c r="A156" s="172" t="s">
        <v>107</v>
      </c>
      <c r="B156" s="78">
        <v>0</v>
      </c>
      <c r="C156" s="78">
        <v>0</v>
      </c>
      <c r="D156" s="78">
        <v>0</v>
      </c>
      <c r="E156" s="154">
        <v>0</v>
      </c>
    </row>
    <row r="157" spans="1:5" ht="12.75">
      <c r="A157" s="160" t="s">
        <v>80</v>
      </c>
      <c r="B157" s="86">
        <v>0</v>
      </c>
      <c r="C157" s="86">
        <v>0</v>
      </c>
      <c r="D157" s="86">
        <v>0</v>
      </c>
      <c r="E157" s="88">
        <v>0</v>
      </c>
    </row>
    <row r="158" spans="1:5" ht="12.75">
      <c r="A158" s="150"/>
      <c r="B158" s="101"/>
      <c r="C158" s="73"/>
      <c r="D158" s="101"/>
      <c r="E158" s="94"/>
    </row>
    <row r="159" spans="1:5" ht="12.75">
      <c r="A159" s="173" t="s">
        <v>108</v>
      </c>
      <c r="B159" s="86">
        <f>SUM(B157+B152)</f>
        <v>233678</v>
      </c>
      <c r="C159" s="86">
        <f>SUM(C157+C152)</f>
        <v>251153</v>
      </c>
      <c r="D159" s="86">
        <f>SUM(D157+D152)</f>
        <v>248008</v>
      </c>
      <c r="E159" s="88">
        <f>D159/C159</f>
        <v>0.9874777526049858</v>
      </c>
    </row>
    <row r="160" spans="1:5" ht="12.75">
      <c r="A160" s="180"/>
      <c r="B160" s="121"/>
      <c r="C160" s="121"/>
      <c r="D160" s="121"/>
      <c r="E160" s="181"/>
    </row>
    <row r="161" spans="1:5" ht="12" customHeight="1">
      <c r="A161" s="174">
        <v>4</v>
      </c>
      <c r="B161" s="174"/>
      <c r="C161" s="174"/>
      <c r="D161" s="174"/>
      <c r="E161" s="174"/>
    </row>
    <row r="162" spans="1:5" ht="12" customHeight="1">
      <c r="A162" s="132" t="s">
        <v>109</v>
      </c>
      <c r="B162" s="132"/>
      <c r="C162" s="132"/>
      <c r="D162" s="132"/>
      <c r="E162" s="132"/>
    </row>
    <row r="163" spans="1:5" ht="15">
      <c r="A163" s="46" t="s">
        <v>87</v>
      </c>
      <c r="B163" s="46"/>
      <c r="C163" s="46"/>
      <c r="D163" s="46"/>
      <c r="E163" s="46"/>
    </row>
    <row r="164" spans="1:5" ht="15">
      <c r="A164" s="46" t="s">
        <v>88</v>
      </c>
      <c r="B164" s="46"/>
      <c r="C164" s="46"/>
      <c r="D164" s="46"/>
      <c r="E164" s="46"/>
    </row>
    <row r="165" ht="12.75">
      <c r="E165" s="51" t="s">
        <v>89</v>
      </c>
    </row>
    <row r="166" spans="1:5" ht="16.5" customHeight="1">
      <c r="A166" s="133" t="s">
        <v>90</v>
      </c>
      <c r="B166" s="182" t="s">
        <v>115</v>
      </c>
      <c r="C166" s="182"/>
      <c r="D166" s="182"/>
      <c r="E166" s="182"/>
    </row>
    <row r="167" spans="1:5" ht="24.75">
      <c r="A167" s="134" t="s">
        <v>92</v>
      </c>
      <c r="B167" s="183" t="s">
        <v>43</v>
      </c>
      <c r="C167" s="135" t="s">
        <v>44</v>
      </c>
      <c r="D167" s="135" t="s">
        <v>8</v>
      </c>
      <c r="E167" s="135" t="s">
        <v>93</v>
      </c>
    </row>
    <row r="168" spans="1:5" ht="12.75">
      <c r="A168" s="136" t="s">
        <v>47</v>
      </c>
      <c r="B168" s="89"/>
      <c r="C168" s="137"/>
      <c r="D168" s="89"/>
      <c r="E168" s="89"/>
    </row>
    <row r="169" spans="1:5" ht="12.75">
      <c r="A169" s="138" t="s">
        <v>48</v>
      </c>
      <c r="B169" s="61">
        <v>233313</v>
      </c>
      <c r="C169" s="61">
        <v>238457</v>
      </c>
      <c r="D169" s="61">
        <v>237803</v>
      </c>
      <c r="E169" s="62">
        <f>D169/C169</f>
        <v>0.9972573671563426</v>
      </c>
    </row>
    <row r="170" spans="1:5" ht="12.75">
      <c r="A170" s="64" t="s">
        <v>49</v>
      </c>
      <c r="B170" s="78">
        <v>73614</v>
      </c>
      <c r="C170" s="78">
        <v>74803</v>
      </c>
      <c r="D170" s="78">
        <v>73965</v>
      </c>
      <c r="E170" s="62">
        <f>D170/C170</f>
        <v>0.9887972407523763</v>
      </c>
    </row>
    <row r="171" spans="1:5" ht="12.75">
      <c r="A171" s="64" t="s">
        <v>50</v>
      </c>
      <c r="B171" s="78">
        <v>33947</v>
      </c>
      <c r="C171" s="78">
        <v>52442</v>
      </c>
      <c r="D171" s="78">
        <v>47627</v>
      </c>
      <c r="E171" s="62">
        <f>D171/C171</f>
        <v>0.9081842797757522</v>
      </c>
    </row>
    <row r="172" spans="1:5" ht="12.75">
      <c r="A172" s="64" t="s">
        <v>116</v>
      </c>
      <c r="B172" s="78">
        <v>0</v>
      </c>
      <c r="C172" s="78">
        <v>0</v>
      </c>
      <c r="D172" s="78">
        <v>0</v>
      </c>
      <c r="E172" s="62">
        <v>0</v>
      </c>
    </row>
    <row r="173" spans="1:5" ht="12.75">
      <c r="A173" s="64" t="s">
        <v>52</v>
      </c>
      <c r="B173" s="78">
        <v>393</v>
      </c>
      <c r="C173" s="78">
        <v>1305</v>
      </c>
      <c r="D173" s="78">
        <v>986</v>
      </c>
      <c r="E173" s="62">
        <f>D173/C173</f>
        <v>0.7555555555555555</v>
      </c>
    </row>
    <row r="174" spans="1:5" ht="12.75">
      <c r="A174" s="139" t="s">
        <v>117</v>
      </c>
      <c r="B174" s="78">
        <v>0</v>
      </c>
      <c r="C174" s="78">
        <v>0</v>
      </c>
      <c r="D174" s="78">
        <v>0</v>
      </c>
      <c r="E174" s="62">
        <v>0</v>
      </c>
    </row>
    <row r="175" spans="1:5" ht="12.75">
      <c r="A175" s="140" t="s">
        <v>95</v>
      </c>
      <c r="B175" s="61">
        <v>0</v>
      </c>
      <c r="C175" s="61">
        <v>0</v>
      </c>
      <c r="D175" s="61">
        <v>0</v>
      </c>
      <c r="E175" s="62">
        <v>0</v>
      </c>
    </row>
    <row r="176" spans="1:5" ht="12.75">
      <c r="A176" s="141" t="s">
        <v>96</v>
      </c>
      <c r="B176" s="86">
        <f>SUM(B169:B174)</f>
        <v>341267</v>
      </c>
      <c r="C176" s="86">
        <f>SUM(C169:C174)</f>
        <v>367007</v>
      </c>
      <c r="D176" s="86">
        <f>SUM(D169:D174)</f>
        <v>360381</v>
      </c>
      <c r="E176" s="88">
        <f>D176/C176</f>
        <v>0.9819458484443077</v>
      </c>
    </row>
    <row r="177" spans="1:5" ht="12.75">
      <c r="A177" s="143"/>
      <c r="B177" s="101"/>
      <c r="C177" s="92"/>
      <c r="D177" s="92"/>
      <c r="E177" s="101"/>
    </row>
    <row r="178" spans="1:5" ht="12.75">
      <c r="A178" s="144" t="s">
        <v>56</v>
      </c>
      <c r="B178" s="78"/>
      <c r="C178" s="106"/>
      <c r="D178" s="106"/>
      <c r="E178" s="78"/>
    </row>
    <row r="179" spans="1:5" ht="12.75">
      <c r="A179" s="64" t="s">
        <v>57</v>
      </c>
      <c r="B179" s="78">
        <f>'4_sz_ melléklet'!B33</f>
        <v>10000</v>
      </c>
      <c r="C179" s="78">
        <f>'4_sz_ melléklet'!C33</f>
        <v>36380</v>
      </c>
      <c r="D179" s="78">
        <f>'4_sz_ melléklet'!D33</f>
        <v>20922</v>
      </c>
      <c r="E179" s="95">
        <f>D179/C179</f>
        <v>0.5750962067069818</v>
      </c>
    </row>
    <row r="180" spans="1:5" ht="12.75">
      <c r="A180" s="64" t="s">
        <v>97</v>
      </c>
      <c r="B180" s="78">
        <v>0</v>
      </c>
      <c r="C180" s="78">
        <v>0</v>
      </c>
      <c r="D180" s="78">
        <v>0</v>
      </c>
      <c r="E180" s="95">
        <v>0</v>
      </c>
    </row>
    <row r="181" spans="1:5" ht="12.75">
      <c r="A181" s="64" t="s">
        <v>59</v>
      </c>
      <c r="B181" s="78">
        <v>0</v>
      </c>
      <c r="C181" s="78">
        <v>0</v>
      </c>
      <c r="D181" s="78">
        <v>0</v>
      </c>
      <c r="E181" s="95">
        <v>0</v>
      </c>
    </row>
    <row r="182" spans="1:5" ht="13.5" customHeight="1">
      <c r="A182" s="145" t="s">
        <v>118</v>
      </c>
      <c r="B182" s="61">
        <f>-B172</f>
        <v>0</v>
      </c>
      <c r="C182" s="61">
        <f>-C172</f>
        <v>0</v>
      </c>
      <c r="D182" s="61">
        <f>-D172</f>
        <v>0</v>
      </c>
      <c r="E182" s="95">
        <v>0</v>
      </c>
    </row>
    <row r="183" spans="1:5" ht="8.25" customHeight="1">
      <c r="A183" s="146"/>
      <c r="B183" s="101"/>
      <c r="C183" s="148"/>
      <c r="D183" s="149"/>
      <c r="E183" s="101"/>
    </row>
    <row r="184" spans="1:5" ht="12.75">
      <c r="A184" s="141" t="s">
        <v>98</v>
      </c>
      <c r="B184" s="86">
        <f>SUM(B179:B182)</f>
        <v>10000</v>
      </c>
      <c r="C184" s="86">
        <f>SUM(C179:C182)</f>
        <v>36380</v>
      </c>
      <c r="D184" s="86">
        <f>SUM(D179:D182)</f>
        <v>20922</v>
      </c>
      <c r="E184" s="88">
        <f>D184/C184</f>
        <v>0.5750962067069818</v>
      </c>
    </row>
    <row r="185" spans="1:5" ht="12.75">
      <c r="A185" s="150"/>
      <c r="B185" s="89"/>
      <c r="C185" s="92"/>
      <c r="D185" s="90"/>
      <c r="E185" s="71"/>
    </row>
    <row r="186" spans="1:5" ht="12.75">
      <c r="A186" s="151" t="s">
        <v>99</v>
      </c>
      <c r="B186" s="101"/>
      <c r="C186" s="149"/>
      <c r="D186" s="90"/>
      <c r="E186" s="95"/>
    </row>
    <row r="187" spans="1:5" ht="12.75">
      <c r="A187" s="152" t="s">
        <v>63</v>
      </c>
      <c r="B187" s="61">
        <v>0</v>
      </c>
      <c r="C187" s="61">
        <v>0</v>
      </c>
      <c r="D187" s="61">
        <v>0</v>
      </c>
      <c r="E187" s="62">
        <v>0</v>
      </c>
    </row>
    <row r="188" spans="1:5" ht="12.75">
      <c r="A188" s="153" t="s">
        <v>64</v>
      </c>
      <c r="B188" s="78">
        <v>0</v>
      </c>
      <c r="C188" s="78">
        <v>0</v>
      </c>
      <c r="D188" s="78">
        <v>0</v>
      </c>
      <c r="E188" s="154">
        <v>0</v>
      </c>
    </row>
    <row r="189" spans="1:5" ht="12.75">
      <c r="A189" s="141" t="s">
        <v>100</v>
      </c>
      <c r="B189" s="86">
        <f>SUM(B187:B188)</f>
        <v>0</v>
      </c>
      <c r="C189" s="86">
        <f>SUM(C187:C188)</f>
        <v>0</v>
      </c>
      <c r="D189" s="86">
        <f>SUM(D187:D188)</f>
        <v>0</v>
      </c>
      <c r="E189" s="88">
        <v>0</v>
      </c>
    </row>
    <row r="190" spans="1:5" ht="12.75">
      <c r="A190" s="150"/>
      <c r="B190" s="101"/>
      <c r="C190" s="149"/>
      <c r="D190" s="101"/>
      <c r="E190" s="71"/>
    </row>
    <row r="191" spans="1:5" ht="12.75">
      <c r="A191" s="155" t="s">
        <v>101</v>
      </c>
      <c r="B191" s="101"/>
      <c r="C191" s="149"/>
      <c r="D191" s="101"/>
      <c r="E191" s="62"/>
    </row>
    <row r="192" spans="1:5" ht="12.75">
      <c r="A192" s="152" t="s">
        <v>63</v>
      </c>
      <c r="B192" s="61">
        <v>0</v>
      </c>
      <c r="C192" s="61">
        <v>0</v>
      </c>
      <c r="D192" s="61">
        <v>0</v>
      </c>
      <c r="E192" s="62">
        <v>0</v>
      </c>
    </row>
    <row r="193" spans="1:5" ht="12.75">
      <c r="A193" s="156" t="s">
        <v>64</v>
      </c>
      <c r="B193" s="78">
        <v>0</v>
      </c>
      <c r="C193" s="78">
        <v>0</v>
      </c>
      <c r="D193" s="78">
        <v>0</v>
      </c>
      <c r="E193" s="154">
        <v>0</v>
      </c>
    </row>
    <row r="194" spans="1:5" ht="12.75">
      <c r="A194" s="141" t="s">
        <v>67</v>
      </c>
      <c r="B194" s="86">
        <f>SUM(B192:B193)</f>
        <v>0</v>
      </c>
      <c r="C194" s="86">
        <f>SUM(C192:C193)</f>
        <v>0</v>
      </c>
      <c r="D194" s="86">
        <f>SUM(D192:D193)</f>
        <v>0</v>
      </c>
      <c r="E194" s="88">
        <v>0</v>
      </c>
    </row>
    <row r="195" spans="1:5" ht="12.75">
      <c r="A195" s="143"/>
      <c r="B195" s="89"/>
      <c r="C195" s="149"/>
      <c r="D195" s="101"/>
      <c r="E195" s="71"/>
    </row>
    <row r="196" spans="1:5" ht="12.75">
      <c r="A196" s="187" t="s">
        <v>68</v>
      </c>
      <c r="B196" s="78"/>
      <c r="C196" s="106"/>
      <c r="D196" s="78"/>
      <c r="E196" s="95"/>
    </row>
    <row r="197" spans="1:5" ht="12.75">
      <c r="A197" s="164" t="s">
        <v>102</v>
      </c>
      <c r="B197" s="61">
        <v>0</v>
      </c>
      <c r="C197" s="61">
        <v>0</v>
      </c>
      <c r="D197" s="61">
        <v>0</v>
      </c>
      <c r="E197" s="62">
        <v>0</v>
      </c>
    </row>
    <row r="198" spans="1:5" ht="12.75">
      <c r="A198" s="188" t="s">
        <v>103</v>
      </c>
      <c r="B198" s="147">
        <v>0</v>
      </c>
      <c r="C198" s="78">
        <v>0</v>
      </c>
      <c r="D198" s="78">
        <v>0</v>
      </c>
      <c r="E198" s="154">
        <v>0</v>
      </c>
    </row>
    <row r="199" spans="1:5" ht="12.75">
      <c r="A199" s="141" t="s">
        <v>104</v>
      </c>
      <c r="B199" s="86">
        <v>0</v>
      </c>
      <c r="C199" s="86">
        <v>0</v>
      </c>
      <c r="D199" s="86">
        <v>0</v>
      </c>
      <c r="E199" s="88">
        <v>0</v>
      </c>
    </row>
    <row r="200" spans="1:5" ht="12.75">
      <c r="A200" s="143"/>
      <c r="B200" s="89"/>
      <c r="C200" s="92"/>
      <c r="D200" s="171"/>
      <c r="E200" s="71"/>
    </row>
    <row r="201" spans="1:5" ht="12.75">
      <c r="A201" s="185" t="s">
        <v>72</v>
      </c>
      <c r="B201" s="61"/>
      <c r="C201" s="186"/>
      <c r="D201" s="80"/>
      <c r="E201" s="62"/>
    </row>
    <row r="202" spans="1:5" ht="12.75">
      <c r="A202" s="164" t="s">
        <v>73</v>
      </c>
      <c r="B202" s="61">
        <v>0</v>
      </c>
      <c r="C202" s="61">
        <v>0</v>
      </c>
      <c r="D202" s="61">
        <v>0</v>
      </c>
      <c r="E202" s="62">
        <v>0</v>
      </c>
    </row>
    <row r="203" spans="1:5" ht="12.75">
      <c r="A203" s="165" t="s">
        <v>74</v>
      </c>
      <c r="B203" s="78">
        <v>0</v>
      </c>
      <c r="C203" s="78">
        <v>0</v>
      </c>
      <c r="D203" s="78">
        <v>0</v>
      </c>
      <c r="E203" s="154">
        <v>0</v>
      </c>
    </row>
    <row r="204" spans="1:5" ht="12.75">
      <c r="A204" s="141" t="s">
        <v>75</v>
      </c>
      <c r="B204" s="86">
        <v>0</v>
      </c>
      <c r="C204" s="86">
        <v>0</v>
      </c>
      <c r="D204" s="86">
        <v>0</v>
      </c>
      <c r="E204" s="88">
        <v>0</v>
      </c>
    </row>
    <row r="205" spans="1:5" ht="12.75">
      <c r="A205" s="160"/>
      <c r="B205" s="89"/>
      <c r="C205" s="166"/>
      <c r="D205" s="89"/>
      <c r="E205" s="94"/>
    </row>
    <row r="206" spans="1:5" ht="12.75">
      <c r="A206" s="167" t="s">
        <v>105</v>
      </c>
      <c r="B206" s="86">
        <f>SUM(B204+B199+B194+B189+B184+B176)</f>
        <v>351267</v>
      </c>
      <c r="C206" s="86">
        <f>SUM(C204+C199+C194+C189+C184+C176)</f>
        <v>403387</v>
      </c>
      <c r="D206" s="86">
        <f>SUM(D204+D199+D194+D189+D184+D176)</f>
        <v>381303</v>
      </c>
      <c r="E206" s="88">
        <f>D206/C206</f>
        <v>0.9452535654346819</v>
      </c>
    </row>
    <row r="207" spans="1:5" ht="12.75">
      <c r="A207" s="176"/>
      <c r="B207" s="89"/>
      <c r="C207" s="178"/>
      <c r="D207" s="89"/>
      <c r="E207" s="71"/>
    </row>
    <row r="208" spans="1:5" ht="12.75">
      <c r="A208" s="179" t="s">
        <v>106</v>
      </c>
      <c r="B208" s="61"/>
      <c r="C208" s="80"/>
      <c r="D208" s="61"/>
      <c r="E208" s="62"/>
    </row>
    <row r="209" spans="1:5" ht="12.75">
      <c r="A209" s="164" t="s">
        <v>78</v>
      </c>
      <c r="B209" s="61">
        <v>0</v>
      </c>
      <c r="C209" s="61">
        <v>0</v>
      </c>
      <c r="D209" s="61">
        <v>0</v>
      </c>
      <c r="E209" s="62">
        <v>0</v>
      </c>
    </row>
    <row r="210" spans="1:5" ht="12.75">
      <c r="A210" s="172" t="s">
        <v>107</v>
      </c>
      <c r="B210" s="78">
        <v>0</v>
      </c>
      <c r="C210" s="78">
        <v>0</v>
      </c>
      <c r="D210" s="78">
        <v>0</v>
      </c>
      <c r="E210" s="154">
        <v>0</v>
      </c>
    </row>
    <row r="211" spans="1:5" ht="12.75">
      <c r="A211" s="160" t="s">
        <v>80</v>
      </c>
      <c r="B211" s="86">
        <v>0</v>
      </c>
      <c r="C211" s="86">
        <v>0</v>
      </c>
      <c r="D211" s="86">
        <v>0</v>
      </c>
      <c r="E211" s="88">
        <v>0</v>
      </c>
    </row>
    <row r="212" spans="1:5" ht="12.75">
      <c r="A212" s="150"/>
      <c r="B212" s="101"/>
      <c r="C212" s="73"/>
      <c r="D212" s="101"/>
      <c r="E212" s="94"/>
    </row>
    <row r="213" spans="1:5" ht="12.75">
      <c r="A213" s="173" t="s">
        <v>108</v>
      </c>
      <c r="B213" s="86">
        <f>SUM(B211+B206)</f>
        <v>351267</v>
      </c>
      <c r="C213" s="86">
        <f>SUM(C211+C206)</f>
        <v>403387</v>
      </c>
      <c r="D213" s="86">
        <f>SUM(D211+D206)</f>
        <v>381303</v>
      </c>
      <c r="E213" s="88">
        <f>D213/C213</f>
        <v>0.9452535654346819</v>
      </c>
    </row>
    <row r="214" spans="1:5" ht="12.75">
      <c r="A214" s="180"/>
      <c r="B214" s="121"/>
      <c r="C214" s="121"/>
      <c r="D214" s="121"/>
      <c r="E214" s="181"/>
    </row>
    <row r="215" spans="1:5" ht="12" customHeight="1">
      <c r="A215" s="174">
        <v>5</v>
      </c>
      <c r="B215" s="174"/>
      <c r="C215" s="174"/>
      <c r="D215" s="174"/>
      <c r="E215" s="174"/>
    </row>
    <row r="216" spans="1:5" ht="12" customHeight="1">
      <c r="A216" s="132" t="s">
        <v>109</v>
      </c>
      <c r="B216" s="132"/>
      <c r="C216" s="132"/>
      <c r="D216" s="132"/>
      <c r="E216" s="132"/>
    </row>
    <row r="217" spans="1:5" ht="15">
      <c r="A217" s="46" t="s">
        <v>87</v>
      </c>
      <c r="B217" s="46"/>
      <c r="C217" s="46"/>
      <c r="D217" s="46"/>
      <c r="E217" s="46"/>
    </row>
    <row r="218" spans="1:5" ht="15">
      <c r="A218" s="46" t="s">
        <v>88</v>
      </c>
      <c r="B218" s="46"/>
      <c r="C218" s="46"/>
      <c r="D218" s="46"/>
      <c r="E218" s="46"/>
    </row>
    <row r="219" ht="12.75">
      <c r="E219" s="51" t="s">
        <v>89</v>
      </c>
    </row>
    <row r="220" spans="1:5" ht="16.5" customHeight="1">
      <c r="A220" s="133" t="s">
        <v>90</v>
      </c>
      <c r="B220" s="113" t="s">
        <v>119</v>
      </c>
      <c r="C220" s="113"/>
      <c r="D220" s="113"/>
      <c r="E220" s="113"/>
    </row>
    <row r="221" spans="1:5" ht="24.75">
      <c r="A221" s="134" t="s">
        <v>92</v>
      </c>
      <c r="B221" s="135" t="s">
        <v>43</v>
      </c>
      <c r="C221" s="135" t="s">
        <v>44</v>
      </c>
      <c r="D221" s="135" t="s">
        <v>8</v>
      </c>
      <c r="E221" s="135" t="s">
        <v>93</v>
      </c>
    </row>
    <row r="222" spans="1:5" ht="12.75">
      <c r="A222" s="136" t="s">
        <v>47</v>
      </c>
      <c r="B222" s="137"/>
      <c r="C222" s="137"/>
      <c r="D222" s="89"/>
      <c r="E222" s="89"/>
    </row>
    <row r="223" spans="1:5" ht="12.75">
      <c r="A223" s="138" t="s">
        <v>48</v>
      </c>
      <c r="B223" s="78">
        <v>118216</v>
      </c>
      <c r="C223" s="78">
        <v>117129</v>
      </c>
      <c r="D223" s="61">
        <v>116847</v>
      </c>
      <c r="E223" s="62">
        <f>D223/C223</f>
        <v>0.9975923981251441</v>
      </c>
    </row>
    <row r="224" spans="1:5" ht="12.75">
      <c r="A224" s="64" t="s">
        <v>49</v>
      </c>
      <c r="B224" s="78">
        <v>36169</v>
      </c>
      <c r="C224" s="78">
        <v>37670</v>
      </c>
      <c r="D224" s="78">
        <v>37500</v>
      </c>
      <c r="E224" s="62">
        <f>D224/C224</f>
        <v>0.9954871250331829</v>
      </c>
    </row>
    <row r="225" spans="1:5" ht="12.75">
      <c r="A225" s="64" t="s">
        <v>50</v>
      </c>
      <c r="B225" s="78">
        <v>177126</v>
      </c>
      <c r="C225" s="78">
        <v>181112</v>
      </c>
      <c r="D225" s="78">
        <v>179614</v>
      </c>
      <c r="E225" s="62">
        <f>D225/C225</f>
        <v>0.991728874950307</v>
      </c>
    </row>
    <row r="226" spans="1:5" ht="12.75">
      <c r="A226" s="64" t="s">
        <v>111</v>
      </c>
      <c r="B226" s="78">
        <v>-277</v>
      </c>
      <c r="C226" s="78">
        <v>-187</v>
      </c>
      <c r="D226" s="78">
        <v>-187</v>
      </c>
      <c r="E226" s="62">
        <f>D226/C226</f>
        <v>1</v>
      </c>
    </row>
    <row r="227" spans="1:5" ht="12.75">
      <c r="A227" s="64" t="s">
        <v>52</v>
      </c>
      <c r="B227" s="78">
        <v>0</v>
      </c>
      <c r="C227" s="78">
        <v>763</v>
      </c>
      <c r="D227" s="78">
        <v>763</v>
      </c>
      <c r="E227" s="62">
        <f>D227/C227</f>
        <v>1</v>
      </c>
    </row>
    <row r="228" spans="1:5" ht="12.75">
      <c r="A228" s="139" t="s">
        <v>117</v>
      </c>
      <c r="B228" s="78">
        <v>0</v>
      </c>
      <c r="C228" s="78">
        <v>0</v>
      </c>
      <c r="D228" s="78">
        <v>0</v>
      </c>
      <c r="E228" s="62">
        <v>0</v>
      </c>
    </row>
    <row r="229" spans="1:5" ht="12.75">
      <c r="A229" s="140" t="s">
        <v>95</v>
      </c>
      <c r="B229" s="61">
        <v>0</v>
      </c>
      <c r="C229" s="61">
        <v>0</v>
      </c>
      <c r="D229" s="61">
        <v>0</v>
      </c>
      <c r="E229" s="62">
        <v>0</v>
      </c>
    </row>
    <row r="230" spans="1:5" ht="12.75">
      <c r="A230" s="141" t="s">
        <v>96</v>
      </c>
      <c r="B230" s="86">
        <f>SUM(B223:B228)</f>
        <v>331234</v>
      </c>
      <c r="C230" s="86">
        <f>SUM(C223:C228)</f>
        <v>336487</v>
      </c>
      <c r="D230" s="86">
        <f>SUM(D223:D228)</f>
        <v>334537</v>
      </c>
      <c r="E230" s="88">
        <f>D230/C230</f>
        <v>0.9942048281211459</v>
      </c>
    </row>
    <row r="231" spans="1:5" ht="12.75">
      <c r="A231" s="143"/>
      <c r="B231" s="89"/>
      <c r="C231" s="92"/>
      <c r="D231" s="92"/>
      <c r="E231" s="101"/>
    </row>
    <row r="232" spans="1:5" ht="12.75">
      <c r="A232" s="144" t="s">
        <v>56</v>
      </c>
      <c r="B232" s="78"/>
      <c r="C232" s="106"/>
      <c r="D232" s="106"/>
      <c r="E232" s="78"/>
    </row>
    <row r="233" spans="1:5" ht="12.75">
      <c r="A233" s="64" t="s">
        <v>57</v>
      </c>
      <c r="B233" s="78">
        <v>0</v>
      </c>
      <c r="C233" s="78">
        <v>0</v>
      </c>
      <c r="D233" s="106">
        <v>0</v>
      </c>
      <c r="E233" s="95">
        <v>0</v>
      </c>
    </row>
    <row r="234" spans="1:5" ht="12.75">
      <c r="A234" s="64" t="s">
        <v>97</v>
      </c>
      <c r="B234" s="78">
        <v>0</v>
      </c>
      <c r="C234" s="78">
        <v>0</v>
      </c>
      <c r="D234" s="78">
        <v>0</v>
      </c>
      <c r="E234" s="62">
        <v>0</v>
      </c>
    </row>
    <row r="235" spans="1:5" ht="12.75">
      <c r="A235" s="64" t="s">
        <v>59</v>
      </c>
      <c r="B235" s="61">
        <v>0</v>
      </c>
      <c r="C235" s="61">
        <v>0</v>
      </c>
      <c r="D235" s="61">
        <v>0</v>
      </c>
      <c r="E235" s="62">
        <v>0</v>
      </c>
    </row>
    <row r="236" spans="1:5" ht="12.75">
      <c r="A236" s="64" t="s">
        <v>112</v>
      </c>
      <c r="B236" s="101">
        <f>-B226</f>
        <v>277</v>
      </c>
      <c r="C236" s="101">
        <f>-C226</f>
        <v>187</v>
      </c>
      <c r="D236" s="101">
        <f>-D226</f>
        <v>187</v>
      </c>
      <c r="E236" s="62">
        <f>D236/C236</f>
        <v>1</v>
      </c>
    </row>
    <row r="237" spans="1:5" ht="12.75">
      <c r="A237" s="141" t="s">
        <v>98</v>
      </c>
      <c r="B237" s="86">
        <f>SUM(B233:B236)</f>
        <v>277</v>
      </c>
      <c r="C237" s="86">
        <f>SUM(C233:C236)</f>
        <v>187</v>
      </c>
      <c r="D237" s="86">
        <f>SUM(D233:D236)</f>
        <v>187</v>
      </c>
      <c r="E237" s="88">
        <f>D237/C237</f>
        <v>1</v>
      </c>
    </row>
    <row r="238" spans="1:5" ht="12.75">
      <c r="A238" s="150"/>
      <c r="B238" s="89"/>
      <c r="C238" s="92"/>
      <c r="D238" s="90"/>
      <c r="E238" s="71"/>
    </row>
    <row r="239" spans="1:5" ht="12.75">
      <c r="A239" s="151" t="s">
        <v>99</v>
      </c>
      <c r="B239" s="101"/>
      <c r="C239" s="149"/>
      <c r="D239" s="90"/>
      <c r="E239" s="95"/>
    </row>
    <row r="240" spans="1:5" ht="12.75">
      <c r="A240" s="152" t="s">
        <v>63</v>
      </c>
      <c r="B240" s="61">
        <v>0</v>
      </c>
      <c r="C240" s="61">
        <v>0</v>
      </c>
      <c r="D240" s="61">
        <v>0</v>
      </c>
      <c r="E240" s="62">
        <v>0</v>
      </c>
    </row>
    <row r="241" spans="1:5" ht="12.75">
      <c r="A241" s="153" t="s">
        <v>64</v>
      </c>
      <c r="B241" s="78">
        <v>0</v>
      </c>
      <c r="C241" s="78">
        <v>0</v>
      </c>
      <c r="D241" s="78">
        <v>0</v>
      </c>
      <c r="E241" s="154">
        <v>0</v>
      </c>
    </row>
    <row r="242" spans="1:5" ht="12.75">
      <c r="A242" s="141" t="s">
        <v>100</v>
      </c>
      <c r="B242" s="86">
        <v>0</v>
      </c>
      <c r="C242" s="86">
        <v>0</v>
      </c>
      <c r="D242" s="86">
        <v>0</v>
      </c>
      <c r="E242" s="88">
        <v>0</v>
      </c>
    </row>
    <row r="243" spans="1:5" ht="12.75">
      <c r="A243" s="150"/>
      <c r="B243" s="89"/>
      <c r="C243" s="149"/>
      <c r="D243" s="73"/>
      <c r="E243" s="71"/>
    </row>
    <row r="244" spans="1:5" ht="12.75">
      <c r="A244" s="155" t="s">
        <v>101</v>
      </c>
      <c r="B244" s="78"/>
      <c r="C244" s="106"/>
      <c r="D244" s="77"/>
      <c r="E244" s="95"/>
    </row>
    <row r="245" spans="1:5" ht="12.75">
      <c r="A245" s="152" t="s">
        <v>63</v>
      </c>
      <c r="B245" s="78">
        <v>0</v>
      </c>
      <c r="C245" s="78">
        <v>0</v>
      </c>
      <c r="D245" s="77">
        <v>0</v>
      </c>
      <c r="E245" s="62">
        <v>0</v>
      </c>
    </row>
    <row r="246" spans="1:5" ht="12.75">
      <c r="A246" s="156" t="s">
        <v>64</v>
      </c>
      <c r="B246" s="78">
        <v>0</v>
      </c>
      <c r="C246" s="78">
        <v>0</v>
      </c>
      <c r="D246" s="77">
        <v>0</v>
      </c>
      <c r="E246" s="154">
        <v>0</v>
      </c>
    </row>
    <row r="247" spans="1:5" ht="12.75">
      <c r="A247" s="141" t="s">
        <v>67</v>
      </c>
      <c r="B247" s="86">
        <v>0</v>
      </c>
      <c r="C247" s="86">
        <v>0</v>
      </c>
      <c r="D247" s="86">
        <v>0</v>
      </c>
      <c r="E247" s="88">
        <v>0</v>
      </c>
    </row>
    <row r="248" spans="1:5" ht="12.75">
      <c r="A248" s="143"/>
      <c r="B248" s="89"/>
      <c r="C248" s="149"/>
      <c r="D248" s="101"/>
      <c r="E248" s="71"/>
    </row>
    <row r="249" spans="1:5" ht="12.75">
      <c r="A249" s="187" t="s">
        <v>68</v>
      </c>
      <c r="B249" s="78"/>
      <c r="C249" s="106"/>
      <c r="D249" s="78"/>
      <c r="E249" s="95"/>
    </row>
    <row r="250" spans="1:5" ht="12.75">
      <c r="A250" s="138" t="s">
        <v>102</v>
      </c>
      <c r="B250" s="78">
        <v>0</v>
      </c>
      <c r="C250" s="78">
        <v>0</v>
      </c>
      <c r="D250" s="78">
        <v>0</v>
      </c>
      <c r="E250" s="62">
        <v>0</v>
      </c>
    </row>
    <row r="251" spans="1:5" ht="12.75">
      <c r="A251" s="158" t="s">
        <v>103</v>
      </c>
      <c r="B251" s="78">
        <v>0</v>
      </c>
      <c r="C251" s="78">
        <v>0</v>
      </c>
      <c r="D251" s="78">
        <v>0</v>
      </c>
      <c r="E251" s="154">
        <v>0</v>
      </c>
    </row>
    <row r="252" spans="1:5" ht="12.75">
      <c r="A252" s="159" t="s">
        <v>104</v>
      </c>
      <c r="B252" s="86">
        <v>0</v>
      </c>
      <c r="C252" s="86">
        <v>0</v>
      </c>
      <c r="D252" s="86">
        <v>0</v>
      </c>
      <c r="E252" s="88">
        <v>0</v>
      </c>
    </row>
    <row r="253" spans="1:5" ht="12.75">
      <c r="A253" s="143"/>
      <c r="B253" s="89"/>
      <c r="C253" s="92"/>
      <c r="D253" s="89"/>
      <c r="E253" s="71"/>
    </row>
    <row r="254" spans="1:5" ht="12.75">
      <c r="A254" s="185" t="s">
        <v>72</v>
      </c>
      <c r="B254" s="61"/>
      <c r="C254" s="80"/>
      <c r="D254" s="80"/>
      <c r="E254" s="62"/>
    </row>
    <row r="255" spans="1:5" ht="12.75">
      <c r="A255" s="164" t="s">
        <v>73</v>
      </c>
      <c r="B255" s="78">
        <v>0</v>
      </c>
      <c r="C255" s="78">
        <v>0</v>
      </c>
      <c r="D255" s="78">
        <v>0</v>
      </c>
      <c r="E255" s="62">
        <v>0</v>
      </c>
    </row>
    <row r="256" spans="1:5" ht="12.75">
      <c r="A256" s="165" t="s">
        <v>74</v>
      </c>
      <c r="B256" s="78">
        <v>0</v>
      </c>
      <c r="C256" s="78">
        <v>0</v>
      </c>
      <c r="D256" s="78">
        <v>0</v>
      </c>
      <c r="E256" s="154">
        <v>0</v>
      </c>
    </row>
    <row r="257" spans="1:5" ht="12.75">
      <c r="A257" s="141" t="s">
        <v>75</v>
      </c>
      <c r="B257" s="86">
        <v>0</v>
      </c>
      <c r="C257" s="86">
        <v>0</v>
      </c>
      <c r="D257" s="86">
        <v>0</v>
      </c>
      <c r="E257" s="88">
        <v>0</v>
      </c>
    </row>
    <row r="258" spans="1:5" ht="12.75">
      <c r="A258" s="160"/>
      <c r="B258" s="170"/>
      <c r="C258" s="166"/>
      <c r="D258" s="89"/>
      <c r="E258" s="94"/>
    </row>
    <row r="259" spans="1:5" ht="12.75">
      <c r="A259" s="189" t="s">
        <v>105</v>
      </c>
      <c r="B259" s="110">
        <f>SUM(B257+B252+B247+B242+B237+B230)</f>
        <v>331511</v>
      </c>
      <c r="C259" s="110">
        <f>SUM(C257+C252+C247+C242+C237+C230)</f>
        <v>336674</v>
      </c>
      <c r="D259" s="110">
        <f>SUM(D257+D252+D247+D242+D237+D230)</f>
        <v>334724</v>
      </c>
      <c r="E259" s="88">
        <f>D259/C259</f>
        <v>0.9942080469534327</v>
      </c>
    </row>
    <row r="260" spans="1:5" ht="12.75">
      <c r="A260" s="168"/>
      <c r="B260" s="177"/>
      <c r="C260" s="169"/>
      <c r="D260" s="170"/>
      <c r="E260" s="94"/>
    </row>
    <row r="261" spans="1:5" ht="12.75">
      <c r="A261" s="151" t="s">
        <v>106</v>
      </c>
      <c r="B261" s="137"/>
      <c r="C261" s="171"/>
      <c r="D261" s="89"/>
      <c r="E261" s="71"/>
    </row>
    <row r="262" spans="1:5" ht="12.75">
      <c r="A262" s="164" t="s">
        <v>78</v>
      </c>
      <c r="B262" s="61">
        <v>0</v>
      </c>
      <c r="C262" s="190">
        <v>0</v>
      </c>
      <c r="D262" s="191">
        <v>0</v>
      </c>
      <c r="E262" s="62">
        <v>0</v>
      </c>
    </row>
    <row r="263" spans="1:5" ht="12.75">
      <c r="A263" s="172" t="s">
        <v>107</v>
      </c>
      <c r="B263" s="147">
        <v>987</v>
      </c>
      <c r="C263" s="147">
        <v>987</v>
      </c>
      <c r="D263" s="192">
        <v>987</v>
      </c>
      <c r="E263" s="154">
        <f>D263/C263</f>
        <v>1</v>
      </c>
    </row>
    <row r="264" spans="1:5" ht="12.75">
      <c r="A264" s="160" t="s">
        <v>80</v>
      </c>
      <c r="B264" s="86">
        <f>SUM(B262:B263)</f>
        <v>987</v>
      </c>
      <c r="C264" s="86">
        <f>SUM(C262:C263)</f>
        <v>987</v>
      </c>
      <c r="D264" s="86">
        <f>SUM(D262:D263)</f>
        <v>987</v>
      </c>
      <c r="E264" s="88">
        <f>D264/C264</f>
        <v>1</v>
      </c>
    </row>
    <row r="265" spans="1:5" ht="12.75">
      <c r="A265" s="150"/>
      <c r="B265" s="170"/>
      <c r="C265" s="73"/>
      <c r="D265" s="101"/>
      <c r="E265" s="94"/>
    </row>
    <row r="266" spans="1:5" ht="12.75">
      <c r="A266" s="173" t="s">
        <v>108</v>
      </c>
      <c r="B266" s="86">
        <f>SUM(B259+B264)</f>
        <v>332498</v>
      </c>
      <c r="C266" s="86">
        <f>SUM(C259+C264)</f>
        <v>337661</v>
      </c>
      <c r="D266" s="86">
        <f>SUM(D259+D264)</f>
        <v>335711</v>
      </c>
      <c r="E266" s="88">
        <f>D266/C266</f>
        <v>0.9942249771220247</v>
      </c>
    </row>
    <row r="267" spans="1:5" ht="12.75">
      <c r="A267" s="180"/>
      <c r="B267" s="121"/>
      <c r="C267" s="121"/>
      <c r="D267" s="121"/>
      <c r="E267" s="181"/>
    </row>
    <row r="268" spans="1:5" ht="15" customHeight="1">
      <c r="A268" s="174">
        <v>6</v>
      </c>
      <c r="B268" s="174"/>
      <c r="C268" s="174"/>
      <c r="D268" s="174"/>
      <c r="E268" s="174"/>
    </row>
    <row r="269" spans="1:5" ht="12" customHeight="1">
      <c r="A269" s="132" t="s">
        <v>109</v>
      </c>
      <c r="B269" s="132"/>
      <c r="C269" s="132"/>
      <c r="D269" s="132"/>
      <c r="E269" s="132"/>
    </row>
    <row r="270" spans="1:5" ht="15">
      <c r="A270" s="46" t="s">
        <v>87</v>
      </c>
      <c r="B270" s="46"/>
      <c r="C270" s="46"/>
      <c r="D270" s="46"/>
      <c r="E270" s="46"/>
    </row>
    <row r="271" spans="1:5" ht="15">
      <c r="A271" s="46" t="s">
        <v>88</v>
      </c>
      <c r="B271" s="46"/>
      <c r="C271" s="46"/>
      <c r="D271" s="46"/>
      <c r="E271" s="46"/>
    </row>
    <row r="272" ht="12.75">
      <c r="E272" s="51" t="s">
        <v>89</v>
      </c>
    </row>
    <row r="273" spans="1:5" ht="15">
      <c r="A273" s="133" t="s">
        <v>90</v>
      </c>
      <c r="B273" s="113" t="s">
        <v>120</v>
      </c>
      <c r="C273" s="113"/>
      <c r="D273" s="113"/>
      <c r="E273" s="113"/>
    </row>
    <row r="274" spans="1:5" ht="24.75">
      <c r="A274" s="134" t="s">
        <v>92</v>
      </c>
      <c r="B274" s="135" t="s">
        <v>43</v>
      </c>
      <c r="C274" s="135" t="s">
        <v>44</v>
      </c>
      <c r="D274" s="135" t="s">
        <v>8</v>
      </c>
      <c r="E274" s="135" t="s">
        <v>93</v>
      </c>
    </row>
    <row r="275" spans="1:5" ht="12.75">
      <c r="A275" s="136" t="s">
        <v>47</v>
      </c>
      <c r="B275" s="163"/>
      <c r="C275" s="137"/>
      <c r="D275" s="89"/>
      <c r="E275" s="89"/>
    </row>
    <row r="276" spans="1:5" ht="12.75">
      <c r="A276" s="138" t="s">
        <v>48</v>
      </c>
      <c r="B276" s="80">
        <v>176453</v>
      </c>
      <c r="C276" s="80">
        <v>203198</v>
      </c>
      <c r="D276" s="61">
        <v>184530</v>
      </c>
      <c r="E276" s="62">
        <f>D276/C276</f>
        <v>0.9081290170178841</v>
      </c>
    </row>
    <row r="277" spans="1:5" ht="12.75">
      <c r="A277" s="64" t="s">
        <v>49</v>
      </c>
      <c r="B277" s="80">
        <v>55428</v>
      </c>
      <c r="C277" s="80">
        <v>63671</v>
      </c>
      <c r="D277" s="78">
        <v>56284</v>
      </c>
      <c r="E277" s="62">
        <f>D277/C277</f>
        <v>0.883981718521776</v>
      </c>
    </row>
    <row r="278" spans="1:5" ht="12.75">
      <c r="A278" s="64" t="s">
        <v>50</v>
      </c>
      <c r="B278" s="80">
        <v>19827</v>
      </c>
      <c r="C278" s="80">
        <v>40882</v>
      </c>
      <c r="D278" s="78">
        <v>37394</v>
      </c>
      <c r="E278" s="62">
        <f>D278/C278</f>
        <v>0.9146812778239812</v>
      </c>
    </row>
    <row r="279" spans="1:5" ht="12.75">
      <c r="A279" s="64" t="s">
        <v>121</v>
      </c>
      <c r="B279" s="80">
        <v>-131</v>
      </c>
      <c r="C279" s="80">
        <v>-142</v>
      </c>
      <c r="D279" s="80">
        <v>-142</v>
      </c>
      <c r="E279" s="62">
        <f>D279/C279</f>
        <v>1</v>
      </c>
    </row>
    <row r="280" spans="1:5" ht="12.75">
      <c r="A280" s="64" t="s">
        <v>52</v>
      </c>
      <c r="B280" s="80">
        <v>0</v>
      </c>
      <c r="C280" s="80">
        <v>0</v>
      </c>
      <c r="D280" s="80">
        <v>0</v>
      </c>
      <c r="E280" s="62">
        <v>0</v>
      </c>
    </row>
    <row r="281" spans="1:5" ht="12.75">
      <c r="A281" s="139" t="s">
        <v>53</v>
      </c>
      <c r="B281" s="80">
        <v>0</v>
      </c>
      <c r="C281" s="80">
        <v>0</v>
      </c>
      <c r="D281" s="80">
        <v>0</v>
      </c>
      <c r="E281" s="62">
        <v>0</v>
      </c>
    </row>
    <row r="282" spans="1:5" ht="12.75">
      <c r="A282" s="140" t="s">
        <v>95</v>
      </c>
      <c r="B282" s="80">
        <v>0</v>
      </c>
      <c r="C282" s="80">
        <v>0</v>
      </c>
      <c r="D282" s="80">
        <v>0</v>
      </c>
      <c r="E282" s="62">
        <v>0</v>
      </c>
    </row>
    <row r="283" spans="1:5" ht="12.75">
      <c r="A283" s="141" t="s">
        <v>96</v>
      </c>
      <c r="B283" s="86">
        <f>SUM(B276:B282)</f>
        <v>251577</v>
      </c>
      <c r="C283" s="86">
        <f>SUM(C276:C281)</f>
        <v>307609</v>
      </c>
      <c r="D283" s="86">
        <f>SUM(D276:D281)</f>
        <v>278066</v>
      </c>
      <c r="E283" s="88">
        <f>D283/C283</f>
        <v>0.9039592469661161</v>
      </c>
    </row>
    <row r="284" spans="1:5" ht="12.75">
      <c r="A284" s="143"/>
      <c r="B284" s="89"/>
      <c r="C284" s="92"/>
      <c r="D284" s="92"/>
      <c r="E284" s="101"/>
    </row>
    <row r="285" spans="1:5" ht="12.75">
      <c r="A285" s="144" t="s">
        <v>56</v>
      </c>
      <c r="B285" s="78"/>
      <c r="C285" s="106"/>
      <c r="D285" s="106"/>
      <c r="E285" s="78"/>
    </row>
    <row r="286" spans="1:5" ht="12.75">
      <c r="A286" s="64" t="s">
        <v>57</v>
      </c>
      <c r="B286" s="61">
        <f>'4_sz_ melléklet'!B42</f>
        <v>0</v>
      </c>
      <c r="C286" s="61">
        <f>'4_sz_ melléklet'!C42</f>
        <v>1341</v>
      </c>
      <c r="D286" s="61">
        <f>'4_sz_ melléklet'!D42</f>
        <v>1341</v>
      </c>
      <c r="E286" s="95">
        <f>D286/C286</f>
        <v>1</v>
      </c>
    </row>
    <row r="287" spans="1:5" ht="12.75">
      <c r="A287" s="64" t="s">
        <v>97</v>
      </c>
      <c r="B287" s="61">
        <v>0</v>
      </c>
      <c r="C287" s="61">
        <v>0</v>
      </c>
      <c r="D287" s="106">
        <v>0</v>
      </c>
      <c r="E287" s="95">
        <v>0</v>
      </c>
    </row>
    <row r="288" spans="1:5" ht="12.75">
      <c r="A288" s="64" t="s">
        <v>59</v>
      </c>
      <c r="B288" s="61">
        <v>0</v>
      </c>
      <c r="C288" s="148">
        <v>0</v>
      </c>
      <c r="D288" s="106">
        <v>0</v>
      </c>
      <c r="E288" s="95">
        <v>0</v>
      </c>
    </row>
    <row r="289" spans="1:5" ht="12.75">
      <c r="A289" s="64" t="s">
        <v>114</v>
      </c>
      <c r="B289" s="61">
        <f>-B279</f>
        <v>131</v>
      </c>
      <c r="C289" s="61">
        <f>-C279</f>
        <v>142</v>
      </c>
      <c r="D289" s="61">
        <f>-D279</f>
        <v>142</v>
      </c>
      <c r="E289" s="95">
        <f>D289/C289</f>
        <v>1</v>
      </c>
    </row>
    <row r="290" spans="1:5" ht="12.75">
      <c r="A290" s="141" t="s">
        <v>98</v>
      </c>
      <c r="B290" s="86">
        <f>SUM(B286:B289)</f>
        <v>131</v>
      </c>
      <c r="C290" s="86">
        <f>SUM(C286:C289)</f>
        <v>1483</v>
      </c>
      <c r="D290" s="86">
        <f>SUM(D286:D289)</f>
        <v>1483</v>
      </c>
      <c r="E290" s="88">
        <f>D290/C290</f>
        <v>1</v>
      </c>
    </row>
    <row r="291" spans="1:5" ht="12.75">
      <c r="A291" s="150"/>
      <c r="B291" s="89"/>
      <c r="C291" s="92"/>
      <c r="D291" s="90"/>
      <c r="E291" s="71"/>
    </row>
    <row r="292" spans="1:5" ht="12.75">
      <c r="A292" s="151" t="s">
        <v>99</v>
      </c>
      <c r="B292" s="101"/>
      <c r="C292" s="149"/>
      <c r="D292" s="90"/>
      <c r="E292" s="95"/>
    </row>
    <row r="293" spans="1:5" ht="12.75">
      <c r="A293" s="152" t="s">
        <v>63</v>
      </c>
      <c r="B293" s="61">
        <v>0</v>
      </c>
      <c r="C293" s="61">
        <v>0</v>
      </c>
      <c r="D293" s="61">
        <v>0</v>
      </c>
      <c r="E293" s="62">
        <v>0</v>
      </c>
    </row>
    <row r="294" spans="1:5" ht="12.75">
      <c r="A294" s="153" t="s">
        <v>64</v>
      </c>
      <c r="B294" s="147">
        <v>0</v>
      </c>
      <c r="C294" s="147">
        <v>0</v>
      </c>
      <c r="D294" s="147">
        <v>0</v>
      </c>
      <c r="E294" s="154">
        <v>0</v>
      </c>
    </row>
    <row r="295" spans="1:5" ht="12.75">
      <c r="A295" s="141" t="s">
        <v>100</v>
      </c>
      <c r="B295" s="86">
        <v>0</v>
      </c>
      <c r="C295" s="86">
        <v>0</v>
      </c>
      <c r="D295" s="86">
        <v>0</v>
      </c>
      <c r="E295" s="88">
        <v>0</v>
      </c>
    </row>
    <row r="296" spans="1:5" ht="12.75">
      <c r="A296" s="150"/>
      <c r="B296" s="101"/>
      <c r="C296" s="149"/>
      <c r="D296" s="101"/>
      <c r="E296" s="71"/>
    </row>
    <row r="297" spans="1:5" ht="12.75">
      <c r="A297" s="155" t="s">
        <v>101</v>
      </c>
      <c r="B297" s="101"/>
      <c r="C297" s="149"/>
      <c r="D297" s="101"/>
      <c r="E297" s="62"/>
    </row>
    <row r="298" spans="1:5" ht="12.75">
      <c r="A298" s="152" t="s">
        <v>63</v>
      </c>
      <c r="B298" s="61">
        <v>0</v>
      </c>
      <c r="C298" s="61">
        <v>0</v>
      </c>
      <c r="D298" s="61">
        <v>0</v>
      </c>
      <c r="E298" s="62">
        <v>0</v>
      </c>
    </row>
    <row r="299" spans="1:5" ht="12.75">
      <c r="A299" s="156" t="s">
        <v>64</v>
      </c>
      <c r="B299" s="66">
        <v>0</v>
      </c>
      <c r="C299" s="66">
        <v>0</v>
      </c>
      <c r="D299" s="66">
        <v>0</v>
      </c>
      <c r="E299" s="154">
        <v>0</v>
      </c>
    </row>
    <row r="300" spans="1:5" ht="12.75">
      <c r="A300" s="141" t="s">
        <v>67</v>
      </c>
      <c r="B300" s="86">
        <v>0</v>
      </c>
      <c r="C300" s="86">
        <v>0</v>
      </c>
      <c r="D300" s="86">
        <v>0</v>
      </c>
      <c r="E300" s="88">
        <v>0</v>
      </c>
    </row>
    <row r="301" spans="1:5" ht="12.75">
      <c r="A301" s="143"/>
      <c r="B301" s="149"/>
      <c r="C301" s="149"/>
      <c r="D301" s="101"/>
      <c r="E301" s="71"/>
    </row>
    <row r="302" spans="1:5" ht="12.75">
      <c r="A302" s="187" t="s">
        <v>68</v>
      </c>
      <c r="B302" s="106"/>
      <c r="C302" s="106"/>
      <c r="D302" s="78"/>
      <c r="E302" s="95"/>
    </row>
    <row r="303" spans="1:5" ht="12.75">
      <c r="A303" s="138" t="s">
        <v>102</v>
      </c>
      <c r="B303" s="106">
        <v>0</v>
      </c>
      <c r="C303" s="106">
        <v>0</v>
      </c>
      <c r="D303" s="106">
        <v>0</v>
      </c>
      <c r="E303" s="62">
        <v>0</v>
      </c>
    </row>
    <row r="304" spans="1:5" ht="12.75">
      <c r="A304" s="158" t="s">
        <v>103</v>
      </c>
      <c r="B304" s="175">
        <v>0</v>
      </c>
      <c r="C304" s="175">
        <v>0</v>
      </c>
      <c r="D304" s="175">
        <v>0</v>
      </c>
      <c r="E304" s="154">
        <v>0</v>
      </c>
    </row>
    <row r="305" spans="1:5" ht="12.75">
      <c r="A305" s="159" t="s">
        <v>104</v>
      </c>
      <c r="B305" s="86">
        <v>0</v>
      </c>
      <c r="C305" s="86">
        <v>0</v>
      </c>
      <c r="D305" s="86">
        <v>0</v>
      </c>
      <c r="E305" s="88">
        <v>0</v>
      </c>
    </row>
    <row r="306" spans="1:5" ht="12.75">
      <c r="A306" s="143"/>
      <c r="B306" s="89"/>
      <c r="C306" s="92"/>
      <c r="D306" s="89"/>
      <c r="E306" s="71"/>
    </row>
    <row r="307" spans="1:5" ht="12.75">
      <c r="A307" s="185" t="s">
        <v>72</v>
      </c>
      <c r="B307" s="61"/>
      <c r="C307" s="61"/>
      <c r="D307" s="61"/>
      <c r="E307" s="62"/>
    </row>
    <row r="308" spans="1:5" ht="12.75">
      <c r="A308" s="164" t="s">
        <v>73</v>
      </c>
      <c r="B308" s="78">
        <v>0</v>
      </c>
      <c r="C308" s="78">
        <v>0</v>
      </c>
      <c r="D308" s="78">
        <v>0</v>
      </c>
      <c r="E308" s="62">
        <v>0</v>
      </c>
    </row>
    <row r="309" spans="1:5" ht="12.75">
      <c r="A309" s="165" t="s">
        <v>74</v>
      </c>
      <c r="B309" s="78">
        <v>0</v>
      </c>
      <c r="C309" s="78">
        <v>0</v>
      </c>
      <c r="D309" s="78">
        <v>0</v>
      </c>
      <c r="E309" s="154">
        <v>0</v>
      </c>
    </row>
    <row r="310" spans="1:5" ht="12.75">
      <c r="A310" s="141" t="s">
        <v>75</v>
      </c>
      <c r="B310" s="86">
        <v>0</v>
      </c>
      <c r="C310" s="86">
        <v>0</v>
      </c>
      <c r="D310" s="86">
        <v>0</v>
      </c>
      <c r="E310" s="88">
        <v>0</v>
      </c>
    </row>
    <row r="311" spans="1:5" ht="12.75">
      <c r="A311" s="160"/>
      <c r="B311" s="170"/>
      <c r="C311" s="166"/>
      <c r="D311" s="89"/>
      <c r="E311" s="94"/>
    </row>
    <row r="312" spans="1:5" ht="12.75">
      <c r="A312" s="167" t="s">
        <v>105</v>
      </c>
      <c r="B312" s="110">
        <f>SUM(B310+B305+B300+B295+B290+B283)</f>
        <v>251708</v>
      </c>
      <c r="C312" s="110">
        <f>SUM(C310+C305+C300+C295+C290+C283)</f>
        <v>309092</v>
      </c>
      <c r="D312" s="110">
        <f>SUM(D310+D305+D300+D295+D290+D283)</f>
        <v>279549</v>
      </c>
      <c r="E312" s="88">
        <f>D312/C312</f>
        <v>0.9044200432233769</v>
      </c>
    </row>
    <row r="313" spans="1:5" ht="12.75">
      <c r="A313" s="176"/>
      <c r="B313" s="178"/>
      <c r="C313" s="177"/>
      <c r="D313" s="124"/>
      <c r="E313" s="71"/>
    </row>
    <row r="314" spans="1:5" ht="12.75">
      <c r="A314" s="179" t="s">
        <v>106</v>
      </c>
      <c r="B314" s="80"/>
      <c r="C314" s="61"/>
      <c r="D314" s="186"/>
      <c r="E314" s="62"/>
    </row>
    <row r="315" spans="1:5" ht="12.75">
      <c r="A315" s="164" t="s">
        <v>78</v>
      </c>
      <c r="B315" s="77">
        <v>0</v>
      </c>
      <c r="C315" s="77">
        <v>0</v>
      </c>
      <c r="D315" s="77">
        <v>0</v>
      </c>
      <c r="E315" s="95">
        <v>0</v>
      </c>
    </row>
    <row r="316" spans="1:5" ht="12.75">
      <c r="A316" s="172" t="s">
        <v>107</v>
      </c>
      <c r="B316" s="193">
        <v>1077</v>
      </c>
      <c r="C316" s="147">
        <v>1074</v>
      </c>
      <c r="D316" s="194">
        <v>1074</v>
      </c>
      <c r="E316" s="154">
        <f>D316/C316</f>
        <v>1</v>
      </c>
    </row>
    <row r="317" spans="1:5" ht="12.75">
      <c r="A317" s="160" t="s">
        <v>80</v>
      </c>
      <c r="B317" s="86">
        <f>SUM(B315:B316)</f>
        <v>1077</v>
      </c>
      <c r="C317" s="86">
        <f>SUM(C315:C316)</f>
        <v>1074</v>
      </c>
      <c r="D317" s="86">
        <f>SUM(D315:D316)</f>
        <v>1074</v>
      </c>
      <c r="E317" s="88">
        <f>D317/C317</f>
        <v>1</v>
      </c>
    </row>
    <row r="318" spans="1:5" ht="12.75">
      <c r="A318" s="150"/>
      <c r="B318" s="101"/>
      <c r="C318" s="90"/>
      <c r="D318" s="101"/>
      <c r="E318" s="94"/>
    </row>
    <row r="319" spans="1:5" ht="12.75">
      <c r="A319" s="173" t="s">
        <v>108</v>
      </c>
      <c r="B319" s="86">
        <f>SUM(B312+B317)</f>
        <v>252785</v>
      </c>
      <c r="C319" s="86">
        <f>SUM(C312+C317)</f>
        <v>310166</v>
      </c>
      <c r="D319" s="86">
        <f>SUM(D312+D317)</f>
        <v>280623</v>
      </c>
      <c r="E319" s="88">
        <f>D319/C319</f>
        <v>0.9047510043009227</v>
      </c>
    </row>
    <row r="320" spans="1:5" ht="12.75">
      <c r="A320" s="180"/>
      <c r="B320" s="121"/>
      <c r="C320" s="121"/>
      <c r="D320" s="121"/>
      <c r="E320" s="181"/>
    </row>
    <row r="321" spans="1:5" ht="13.5" customHeight="1">
      <c r="A321" s="174">
        <v>7</v>
      </c>
      <c r="B321" s="174"/>
      <c r="C321" s="174"/>
      <c r="D321" s="174"/>
      <c r="E321" s="174"/>
    </row>
    <row r="322" spans="1:5" ht="12" customHeight="1">
      <c r="A322" s="132" t="s">
        <v>109</v>
      </c>
      <c r="B322" s="132"/>
      <c r="C322" s="132"/>
      <c r="D322" s="132"/>
      <c r="E322" s="132"/>
    </row>
    <row r="323" spans="1:5" ht="15">
      <c r="A323" s="46" t="s">
        <v>87</v>
      </c>
      <c r="B323" s="46"/>
      <c r="C323" s="46"/>
      <c r="D323" s="46"/>
      <c r="E323" s="46"/>
    </row>
    <row r="324" spans="1:5" ht="15">
      <c r="A324" s="46" t="s">
        <v>88</v>
      </c>
      <c r="B324" s="46"/>
      <c r="C324" s="46"/>
      <c r="D324" s="46"/>
      <c r="E324" s="46"/>
    </row>
    <row r="325" ht="12.75">
      <c r="E325" s="51" t="s">
        <v>89</v>
      </c>
    </row>
    <row r="326" spans="1:6" ht="15.75" customHeight="1">
      <c r="A326" s="133" t="s">
        <v>90</v>
      </c>
      <c r="B326" s="182" t="s">
        <v>122</v>
      </c>
      <c r="C326" s="182"/>
      <c r="D326" s="182"/>
      <c r="E326" s="182"/>
      <c r="F326" s="195"/>
    </row>
    <row r="327" spans="1:6" ht="24.75">
      <c r="A327" s="134" t="s">
        <v>92</v>
      </c>
      <c r="B327" s="196" t="s">
        <v>43</v>
      </c>
      <c r="C327" s="197" t="s">
        <v>44</v>
      </c>
      <c r="D327" s="198" t="s">
        <v>8</v>
      </c>
      <c r="E327" s="135" t="s">
        <v>93</v>
      </c>
      <c r="F327" s="199"/>
    </row>
    <row r="328" spans="1:6" ht="12.75">
      <c r="A328" s="136" t="s">
        <v>47</v>
      </c>
      <c r="B328" s="200"/>
      <c r="C328" s="201"/>
      <c r="D328" s="202"/>
      <c r="E328" s="89"/>
      <c r="F328" s="90"/>
    </row>
    <row r="329" spans="1:6" ht="12.75">
      <c r="A329" s="138" t="s">
        <v>48</v>
      </c>
      <c r="B329" s="203">
        <f aca="true" t="shared" si="0" ref="B329:D331">B276+B169+B223+B115+B61+B8</f>
        <v>1541042</v>
      </c>
      <c r="C329" s="203">
        <f t="shared" si="0"/>
        <v>1639594</v>
      </c>
      <c r="D329" s="203">
        <f t="shared" si="0"/>
        <v>1603681</v>
      </c>
      <c r="E329" s="62">
        <f>D329/C329</f>
        <v>0.978096406793389</v>
      </c>
      <c r="F329" s="90"/>
    </row>
    <row r="330" spans="1:6" ht="12.75">
      <c r="A330" s="64" t="s">
        <v>49</v>
      </c>
      <c r="B330" s="203">
        <f t="shared" si="0"/>
        <v>486755</v>
      </c>
      <c r="C330" s="204">
        <f t="shared" si="0"/>
        <v>518620</v>
      </c>
      <c r="D330" s="203">
        <f t="shared" si="0"/>
        <v>497787</v>
      </c>
      <c r="E330" s="62">
        <f>D330/C330</f>
        <v>0.9598299332844857</v>
      </c>
      <c r="F330" s="90"/>
    </row>
    <row r="331" spans="1:6" ht="12.75">
      <c r="A331" s="64" t="s">
        <v>50</v>
      </c>
      <c r="B331" s="203">
        <f t="shared" si="0"/>
        <v>544593</v>
      </c>
      <c r="C331" s="204">
        <f t="shared" si="0"/>
        <v>644148</v>
      </c>
      <c r="D331" s="203">
        <f t="shared" si="0"/>
        <v>620986</v>
      </c>
      <c r="E331" s="62">
        <f>D331/C331</f>
        <v>0.9640424250327565</v>
      </c>
      <c r="F331" s="90"/>
    </row>
    <row r="332" spans="1:6" ht="12.75">
      <c r="A332" s="64" t="s">
        <v>121</v>
      </c>
      <c r="B332" s="203">
        <f>B11+B64+B118+B172+B226+B279</f>
        <v>-408</v>
      </c>
      <c r="C332" s="203">
        <f>C11+C64+C118+C172+C226+C279</f>
        <v>-329</v>
      </c>
      <c r="D332" s="203">
        <f>D11+D64+D118+D172+D226+D279</f>
        <v>-329</v>
      </c>
      <c r="E332" s="62">
        <f>D332/C332</f>
        <v>1</v>
      </c>
      <c r="F332" s="90"/>
    </row>
    <row r="333" spans="1:6" ht="12.75">
      <c r="A333" s="64" t="s">
        <v>52</v>
      </c>
      <c r="B333" s="203">
        <f>B12+B65+B119+B173+B227+B280</f>
        <v>693</v>
      </c>
      <c r="C333" s="204">
        <f aca="true" t="shared" si="1" ref="C333:D336">C280+C173+C227+C119+C65+C12</f>
        <v>2368</v>
      </c>
      <c r="D333" s="203">
        <f t="shared" si="1"/>
        <v>1967</v>
      </c>
      <c r="E333" s="62">
        <f>D333/C333</f>
        <v>0.8306587837837838</v>
      </c>
      <c r="F333" s="90"/>
    </row>
    <row r="334" spans="1:6" ht="12.75">
      <c r="A334" s="139" t="s">
        <v>53</v>
      </c>
      <c r="B334" s="203">
        <f>B13+B66+B120+B174+B228+B281</f>
        <v>0</v>
      </c>
      <c r="C334" s="204">
        <f t="shared" si="1"/>
        <v>0</v>
      </c>
      <c r="D334" s="203">
        <f t="shared" si="1"/>
        <v>0</v>
      </c>
      <c r="E334" s="62">
        <v>0</v>
      </c>
      <c r="F334" s="90"/>
    </row>
    <row r="335" spans="1:6" ht="12.75">
      <c r="A335" s="140" t="s">
        <v>95</v>
      </c>
      <c r="B335" s="203">
        <f>B14+B67+B121+B175+B229+B282</f>
        <v>0</v>
      </c>
      <c r="C335" s="205">
        <f t="shared" si="1"/>
        <v>0</v>
      </c>
      <c r="D335" s="205">
        <f t="shared" si="1"/>
        <v>0</v>
      </c>
      <c r="E335" s="62">
        <v>0</v>
      </c>
      <c r="F335" s="90"/>
    </row>
    <row r="336" spans="1:6" ht="12.75">
      <c r="A336" s="141" t="s">
        <v>96</v>
      </c>
      <c r="B336" s="206">
        <f>B283+B176+B230+B122+B68+B15</f>
        <v>2572675</v>
      </c>
      <c r="C336" s="206">
        <f t="shared" si="1"/>
        <v>2804401</v>
      </c>
      <c r="D336" s="206">
        <f t="shared" si="1"/>
        <v>2724092</v>
      </c>
      <c r="E336" s="88">
        <f>D336/C336</f>
        <v>0.9713632251593121</v>
      </c>
      <c r="F336" s="121"/>
    </row>
    <row r="337" spans="1:6" ht="12.75">
      <c r="A337" s="143"/>
      <c r="B337" s="207"/>
      <c r="C337" s="208"/>
      <c r="D337" s="92"/>
      <c r="E337" s="101"/>
      <c r="F337" s="90"/>
    </row>
    <row r="338" spans="1:6" ht="12.75">
      <c r="A338" s="144" t="s">
        <v>56</v>
      </c>
      <c r="B338" s="209"/>
      <c r="C338" s="210"/>
      <c r="D338" s="106"/>
      <c r="E338" s="78"/>
      <c r="F338" s="90"/>
    </row>
    <row r="339" spans="1:6" ht="12.75">
      <c r="A339" s="64" t="s">
        <v>57</v>
      </c>
      <c r="B339" s="203">
        <f aca="true" t="shared" si="2" ref="B339:D341">B286+B179+B233+B125+B71+B18</f>
        <v>16800</v>
      </c>
      <c r="C339" s="203">
        <f t="shared" si="2"/>
        <v>49761</v>
      </c>
      <c r="D339" s="203">
        <f t="shared" si="2"/>
        <v>33625</v>
      </c>
      <c r="E339" s="95">
        <f>D339/C339</f>
        <v>0.6757299893490887</v>
      </c>
      <c r="F339" s="90"/>
    </row>
    <row r="340" spans="1:6" ht="12.75">
      <c r="A340" s="64" t="s">
        <v>97</v>
      </c>
      <c r="B340" s="203">
        <f t="shared" si="2"/>
        <v>0</v>
      </c>
      <c r="C340" s="204">
        <f t="shared" si="2"/>
        <v>4036</v>
      </c>
      <c r="D340" s="203">
        <f t="shared" si="2"/>
        <v>4036</v>
      </c>
      <c r="E340" s="95">
        <v>0</v>
      </c>
      <c r="F340" s="90"/>
    </row>
    <row r="341" spans="1:6" ht="12.75">
      <c r="A341" s="64" t="s">
        <v>59</v>
      </c>
      <c r="B341" s="203">
        <f t="shared" si="2"/>
        <v>0</v>
      </c>
      <c r="C341" s="204">
        <f t="shared" si="2"/>
        <v>150</v>
      </c>
      <c r="D341" s="203">
        <f t="shared" si="2"/>
        <v>0</v>
      </c>
      <c r="E341" s="95">
        <v>0</v>
      </c>
      <c r="F341" s="90"/>
    </row>
    <row r="342" spans="1:6" ht="11.25" customHeight="1">
      <c r="A342" s="145" t="s">
        <v>60</v>
      </c>
      <c r="B342" s="203">
        <f>-B332</f>
        <v>408</v>
      </c>
      <c r="C342" s="203">
        <f>-C332</f>
        <v>329</v>
      </c>
      <c r="D342" s="203">
        <f>-D332</f>
        <v>329</v>
      </c>
      <c r="E342" s="95">
        <f>D342/C342</f>
        <v>1</v>
      </c>
      <c r="F342" s="90"/>
    </row>
    <row r="343" spans="1:6" ht="10.5" customHeight="1">
      <c r="A343" s="146"/>
      <c r="B343" s="205"/>
      <c r="C343" s="211"/>
      <c r="D343" s="148"/>
      <c r="E343" s="101"/>
      <c r="F343" s="90"/>
    </row>
    <row r="344" spans="1:6" ht="12.75">
      <c r="A344" s="141" t="s">
        <v>98</v>
      </c>
      <c r="B344" s="206">
        <f>B290+B184+B237+B130+B76+B23</f>
        <v>17208</v>
      </c>
      <c r="C344" s="206">
        <f>C290+C184+C237+C130+C76+C23</f>
        <v>54276</v>
      </c>
      <c r="D344" s="212">
        <f>D290+D184+D237+D130+D76+D23</f>
        <v>37990</v>
      </c>
      <c r="E344" s="88">
        <f>D344/C344</f>
        <v>0.6999410420812145</v>
      </c>
      <c r="F344" s="121"/>
    </row>
    <row r="345" spans="1:6" ht="12.75">
      <c r="A345" s="150"/>
      <c r="B345" s="207"/>
      <c r="C345" s="208"/>
      <c r="D345" s="92"/>
      <c r="E345" s="71"/>
      <c r="F345" s="90"/>
    </row>
    <row r="346" spans="1:6" ht="12.75">
      <c r="A346" s="151" t="s">
        <v>99</v>
      </c>
      <c r="B346" s="209"/>
      <c r="C346" s="210"/>
      <c r="D346" s="149"/>
      <c r="E346" s="95"/>
      <c r="F346" s="90"/>
    </row>
    <row r="347" spans="1:6" ht="12.75">
      <c r="A347" s="152" t="s">
        <v>63</v>
      </c>
      <c r="B347" s="203">
        <f aca="true" t="shared" si="3" ref="B347:D349">B293+B187+B240+B133+B79+B26</f>
        <v>2640</v>
      </c>
      <c r="C347" s="204">
        <f t="shared" si="3"/>
        <v>4190</v>
      </c>
      <c r="D347" s="204">
        <f t="shared" si="3"/>
        <v>4040</v>
      </c>
      <c r="E347" s="62">
        <f>D347/C347</f>
        <v>0.964200477326969</v>
      </c>
      <c r="F347" s="90"/>
    </row>
    <row r="348" spans="1:6" ht="12.75">
      <c r="A348" s="153" t="s">
        <v>64</v>
      </c>
      <c r="B348" s="205">
        <f t="shared" si="3"/>
        <v>0</v>
      </c>
      <c r="C348" s="204">
        <f t="shared" si="3"/>
        <v>0</v>
      </c>
      <c r="D348" s="204">
        <f t="shared" si="3"/>
        <v>0</v>
      </c>
      <c r="E348" s="154">
        <v>0</v>
      </c>
      <c r="F348" s="90"/>
    </row>
    <row r="349" spans="1:6" ht="12.75">
      <c r="A349" s="141" t="s">
        <v>100</v>
      </c>
      <c r="B349" s="206">
        <f t="shared" si="3"/>
        <v>2640</v>
      </c>
      <c r="C349" s="206">
        <f t="shared" si="3"/>
        <v>4190</v>
      </c>
      <c r="D349" s="212">
        <f t="shared" si="3"/>
        <v>4040</v>
      </c>
      <c r="E349" s="88">
        <f>D349/C349</f>
        <v>0.964200477326969</v>
      </c>
      <c r="F349" s="121"/>
    </row>
    <row r="350" spans="1:6" ht="12.75">
      <c r="A350" s="150"/>
      <c r="B350" s="207"/>
      <c r="C350" s="208"/>
      <c r="D350" s="149"/>
      <c r="E350" s="71"/>
      <c r="F350" s="90"/>
    </row>
    <row r="351" spans="1:6" ht="12.75">
      <c r="A351" s="155" t="s">
        <v>101</v>
      </c>
      <c r="B351" s="209"/>
      <c r="C351" s="210"/>
      <c r="D351" s="149"/>
      <c r="E351" s="95"/>
      <c r="F351" s="90"/>
    </row>
    <row r="352" spans="1:6" ht="12.75">
      <c r="A352" s="152" t="s">
        <v>63</v>
      </c>
      <c r="B352" s="203">
        <f aca="true" t="shared" si="4" ref="B352:D354">B298+B192+B245+B138+B84+B31</f>
        <v>0</v>
      </c>
      <c r="C352" s="203">
        <f t="shared" si="4"/>
        <v>0</v>
      </c>
      <c r="D352" s="203">
        <f t="shared" si="4"/>
        <v>0</v>
      </c>
      <c r="E352" s="62">
        <v>0</v>
      </c>
      <c r="F352" s="90"/>
    </row>
    <row r="353" spans="1:6" ht="12.75">
      <c r="A353" s="156" t="s">
        <v>64</v>
      </c>
      <c r="B353" s="205">
        <f t="shared" si="4"/>
        <v>0</v>
      </c>
      <c r="C353" s="205">
        <f t="shared" si="4"/>
        <v>0</v>
      </c>
      <c r="D353" s="205">
        <f t="shared" si="4"/>
        <v>0</v>
      </c>
      <c r="E353" s="154">
        <v>0</v>
      </c>
      <c r="F353" s="90"/>
    </row>
    <row r="354" spans="1:6" ht="12.75">
      <c r="A354" s="141" t="s">
        <v>67</v>
      </c>
      <c r="B354" s="206">
        <f t="shared" si="4"/>
        <v>0</v>
      </c>
      <c r="C354" s="206">
        <f t="shared" si="4"/>
        <v>0</v>
      </c>
      <c r="D354" s="212">
        <f t="shared" si="4"/>
        <v>0</v>
      </c>
      <c r="E354" s="88">
        <v>0</v>
      </c>
      <c r="F354" s="90"/>
    </row>
    <row r="355" spans="1:6" ht="12.75">
      <c r="A355" s="150"/>
      <c r="B355" s="207"/>
      <c r="C355" s="208"/>
      <c r="D355" s="149"/>
      <c r="E355" s="71"/>
      <c r="F355" s="90"/>
    </row>
    <row r="356" spans="1:6" ht="12.75">
      <c r="A356" s="157" t="s">
        <v>68</v>
      </c>
      <c r="B356" s="209"/>
      <c r="C356" s="210"/>
      <c r="D356" s="106"/>
      <c r="E356" s="95"/>
      <c r="F356" s="90"/>
    </row>
    <row r="357" spans="1:6" ht="12.75">
      <c r="A357" s="138" t="s">
        <v>102</v>
      </c>
      <c r="B357" s="203">
        <f aca="true" t="shared" si="5" ref="B357:D359">B303+B197+B250+B143+B89+B36</f>
        <v>0</v>
      </c>
      <c r="C357" s="203">
        <f t="shared" si="5"/>
        <v>0</v>
      </c>
      <c r="D357" s="203">
        <f t="shared" si="5"/>
        <v>0</v>
      </c>
      <c r="E357" s="62">
        <v>0</v>
      </c>
      <c r="F357" s="90"/>
    </row>
    <row r="358" spans="1:6" ht="12.75">
      <c r="A358" s="158" t="s">
        <v>103</v>
      </c>
      <c r="B358" s="205">
        <f t="shared" si="5"/>
        <v>0</v>
      </c>
      <c r="C358" s="205">
        <f t="shared" si="5"/>
        <v>0</v>
      </c>
      <c r="D358" s="205">
        <f t="shared" si="5"/>
        <v>0</v>
      </c>
      <c r="E358" s="154">
        <v>0</v>
      </c>
      <c r="F358" s="90"/>
    </row>
    <row r="359" spans="1:6" ht="12.75">
      <c r="A359" s="159" t="s">
        <v>104</v>
      </c>
      <c r="B359" s="206">
        <f t="shared" si="5"/>
        <v>0</v>
      </c>
      <c r="C359" s="206">
        <f t="shared" si="5"/>
        <v>0</v>
      </c>
      <c r="D359" s="212">
        <f t="shared" si="5"/>
        <v>0</v>
      </c>
      <c r="E359" s="88">
        <v>0</v>
      </c>
      <c r="F359" s="90"/>
    </row>
    <row r="360" spans="1:6" ht="12.75">
      <c r="A360" s="143"/>
      <c r="B360" s="213"/>
      <c r="C360" s="208"/>
      <c r="D360" s="92"/>
      <c r="E360" s="94"/>
      <c r="F360" s="90"/>
    </row>
    <row r="361" spans="1:6" ht="12.75">
      <c r="A361" s="185" t="s">
        <v>72</v>
      </c>
      <c r="B361" s="203"/>
      <c r="C361" s="204"/>
      <c r="D361" s="186"/>
      <c r="E361" s="71"/>
      <c r="F361" s="90"/>
    </row>
    <row r="362" spans="1:6" ht="12.75">
      <c r="A362" s="164" t="s">
        <v>73</v>
      </c>
      <c r="B362" s="203">
        <f aca="true" t="shared" si="6" ref="B362:D364">B308+B202+B255+B148+B94+B41</f>
        <v>0</v>
      </c>
      <c r="C362" s="203">
        <f t="shared" si="6"/>
        <v>0</v>
      </c>
      <c r="D362" s="203">
        <f t="shared" si="6"/>
        <v>0</v>
      </c>
      <c r="E362" s="62">
        <v>0</v>
      </c>
      <c r="F362" s="90"/>
    </row>
    <row r="363" spans="1:6" ht="12.75">
      <c r="A363" s="165" t="s">
        <v>74</v>
      </c>
      <c r="B363" s="205">
        <f t="shared" si="6"/>
        <v>0</v>
      </c>
      <c r="C363" s="205">
        <f t="shared" si="6"/>
        <v>0</v>
      </c>
      <c r="D363" s="205">
        <f t="shared" si="6"/>
        <v>0</v>
      </c>
      <c r="E363" s="154">
        <v>0</v>
      </c>
      <c r="F363" s="90"/>
    </row>
    <row r="364" spans="1:6" ht="12.75">
      <c r="A364" s="141" t="s">
        <v>75</v>
      </c>
      <c r="B364" s="206">
        <f t="shared" si="6"/>
        <v>0</v>
      </c>
      <c r="C364" s="206">
        <f t="shared" si="6"/>
        <v>0</v>
      </c>
      <c r="D364" s="206">
        <f t="shared" si="6"/>
        <v>0</v>
      </c>
      <c r="E364" s="88">
        <v>0</v>
      </c>
      <c r="F364" s="90"/>
    </row>
    <row r="365" spans="1:6" ht="9" customHeight="1">
      <c r="A365" s="160"/>
      <c r="B365" s="213"/>
      <c r="C365" s="214"/>
      <c r="D365" s="166"/>
      <c r="E365" s="94"/>
      <c r="F365" s="90"/>
    </row>
    <row r="366" spans="1:6" ht="12.75">
      <c r="A366" s="189" t="s">
        <v>105</v>
      </c>
      <c r="B366" s="206">
        <f>B312+B206+B259+B152+B98+B45</f>
        <v>2592523</v>
      </c>
      <c r="C366" s="206">
        <f>C312+C206+C259+C152+C98+C45</f>
        <v>2862867</v>
      </c>
      <c r="D366" s="212">
        <f>D312+D206+D259+D152+D98+D45</f>
        <v>2766122</v>
      </c>
      <c r="E366" s="88">
        <f>D366/C366</f>
        <v>0.9662069526806519</v>
      </c>
      <c r="F366" s="121"/>
    </row>
    <row r="367" spans="1:6" ht="12.75">
      <c r="A367" s="176"/>
      <c r="B367" s="213"/>
      <c r="C367" s="208"/>
      <c r="D367" s="215"/>
      <c r="E367" s="71"/>
      <c r="F367" s="90"/>
    </row>
    <row r="368" spans="1:6" ht="12.75">
      <c r="A368" s="179" t="s">
        <v>106</v>
      </c>
      <c r="B368" s="203"/>
      <c r="C368" s="204"/>
      <c r="D368" s="186"/>
      <c r="E368" s="62"/>
      <c r="F368" s="90"/>
    </row>
    <row r="369" spans="1:6" ht="12.75">
      <c r="A369" s="164" t="s">
        <v>78</v>
      </c>
      <c r="B369" s="209">
        <f aca="true" t="shared" si="7" ref="B369:D371">B315+B209+B262+B155+B101+B48</f>
        <v>0</v>
      </c>
      <c r="C369" s="209">
        <f t="shared" si="7"/>
        <v>0</v>
      </c>
      <c r="D369" s="209">
        <f t="shared" si="7"/>
        <v>0</v>
      </c>
      <c r="E369" s="62">
        <v>0</v>
      </c>
      <c r="F369" s="216"/>
    </row>
    <row r="370" spans="1:6" ht="12.75">
      <c r="A370" s="172" t="s">
        <v>107</v>
      </c>
      <c r="B370" s="205">
        <f t="shared" si="7"/>
        <v>2064</v>
      </c>
      <c r="C370" s="211">
        <f t="shared" si="7"/>
        <v>2061</v>
      </c>
      <c r="D370" s="211">
        <f t="shared" si="7"/>
        <v>2061</v>
      </c>
      <c r="E370" s="154">
        <f>D370/C370</f>
        <v>1</v>
      </c>
      <c r="F370" s="216"/>
    </row>
    <row r="371" spans="1:6" ht="12.75">
      <c r="A371" s="160" t="s">
        <v>80</v>
      </c>
      <c r="B371" s="206">
        <f t="shared" si="7"/>
        <v>2064</v>
      </c>
      <c r="C371" s="206">
        <f t="shared" si="7"/>
        <v>2061</v>
      </c>
      <c r="D371" s="212">
        <f t="shared" si="7"/>
        <v>2061</v>
      </c>
      <c r="E371" s="88">
        <f>D371/C371</f>
        <v>1</v>
      </c>
      <c r="F371" s="90"/>
    </row>
    <row r="372" spans="1:6" ht="6.75" customHeight="1">
      <c r="A372" s="150"/>
      <c r="B372" s="213"/>
      <c r="C372" s="214"/>
      <c r="D372" s="90"/>
      <c r="E372" s="94"/>
      <c r="F372" s="90"/>
    </row>
    <row r="373" spans="1:6" ht="12.75">
      <c r="A373" s="173" t="s">
        <v>108</v>
      </c>
      <c r="B373" s="206">
        <f>B319+B213+B266+B159+B105+B52</f>
        <v>2594587</v>
      </c>
      <c r="C373" s="206">
        <f>C319+C213+C266+C159+C105+C52</f>
        <v>2864928</v>
      </c>
      <c r="D373" s="212">
        <f>D319+D213+D266+D159+D105+D52</f>
        <v>2768183</v>
      </c>
      <c r="E373" s="88">
        <f>D373/C373</f>
        <v>0.9662312630544293</v>
      </c>
      <c r="F373" s="121"/>
    </row>
  </sheetData>
  <mergeCells count="34">
    <mergeCell ref="D1:E1"/>
    <mergeCell ref="A2:E2"/>
    <mergeCell ref="A3:E3"/>
    <mergeCell ref="B5:E5"/>
    <mergeCell ref="A53:E53"/>
    <mergeCell ref="A54:E54"/>
    <mergeCell ref="A55:E55"/>
    <mergeCell ref="A56:E56"/>
    <mergeCell ref="B58:E58"/>
    <mergeCell ref="A107:E107"/>
    <mergeCell ref="A108:E108"/>
    <mergeCell ref="A109:E109"/>
    <mergeCell ref="A110:E110"/>
    <mergeCell ref="B112:E112"/>
    <mergeCell ref="A161:E161"/>
    <mergeCell ref="A162:E162"/>
    <mergeCell ref="A163:E163"/>
    <mergeCell ref="A164:E164"/>
    <mergeCell ref="B166:E166"/>
    <mergeCell ref="A215:E215"/>
    <mergeCell ref="A216:E216"/>
    <mergeCell ref="A217:E217"/>
    <mergeCell ref="A218:E218"/>
    <mergeCell ref="B220:E220"/>
    <mergeCell ref="A268:E268"/>
    <mergeCell ref="A269:E269"/>
    <mergeCell ref="A270:E270"/>
    <mergeCell ref="A271:E271"/>
    <mergeCell ref="B273:E273"/>
    <mergeCell ref="A321:E321"/>
    <mergeCell ref="A322:E322"/>
    <mergeCell ref="A323:E323"/>
    <mergeCell ref="A324:E324"/>
    <mergeCell ref="B326:E32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5" sqref="A15"/>
    </sheetView>
  </sheetViews>
  <sheetFormatPr defaultColWidth="9.140625" defaultRowHeight="12.75"/>
  <cols>
    <col min="1" max="1" width="34.421875" style="0" customWidth="1"/>
    <col min="11" max="11" width="13.00390625" style="0" customWidth="1"/>
  </cols>
  <sheetData>
    <row r="1" spans="4:11" ht="12.75">
      <c r="D1" s="1584" t="s">
        <v>1150</v>
      </c>
      <c r="E1" s="1584"/>
      <c r="F1" s="1584"/>
      <c r="G1" s="1584"/>
      <c r="H1" s="1584"/>
      <c r="I1" s="1584"/>
      <c r="J1" s="1584"/>
      <c r="K1" s="1584"/>
    </row>
    <row r="3" spans="1:11" ht="17.25">
      <c r="A3" s="1642" t="s">
        <v>1151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</row>
    <row r="4" spans="1:11" ht="15">
      <c r="A4" s="1209"/>
      <c r="B4" s="1209"/>
      <c r="C4" s="1209"/>
      <c r="D4" s="1209"/>
      <c r="E4" s="1209"/>
      <c r="F4" s="1209"/>
      <c r="G4" s="1209"/>
      <c r="H4" s="1209"/>
      <c r="I4" s="1209"/>
      <c r="J4" s="1209"/>
      <c r="K4" s="1209"/>
    </row>
    <row r="8" spans="4:11" ht="15">
      <c r="D8" s="46" t="s">
        <v>595</v>
      </c>
      <c r="E8" s="46"/>
      <c r="F8" s="46"/>
      <c r="G8" s="46"/>
      <c r="H8" s="46"/>
      <c r="I8" s="46"/>
      <c r="J8" s="46"/>
      <c r="K8" s="46"/>
    </row>
    <row r="9" spans="1:11" ht="15">
      <c r="A9" s="1575" t="s">
        <v>5</v>
      </c>
      <c r="B9" s="1713">
        <v>2008</v>
      </c>
      <c r="C9" s="1210">
        <v>2009</v>
      </c>
      <c r="D9" s="1210">
        <v>2010</v>
      </c>
      <c r="E9" s="1210">
        <v>2011</v>
      </c>
      <c r="F9" s="1210">
        <v>2012</v>
      </c>
      <c r="G9" s="1575">
        <v>2013</v>
      </c>
      <c r="H9" s="1610">
        <v>2014</v>
      </c>
      <c r="I9" s="1610">
        <v>2015</v>
      </c>
      <c r="J9" s="1610">
        <v>2016</v>
      </c>
      <c r="K9" s="1714" t="s">
        <v>232</v>
      </c>
    </row>
    <row r="10" spans="1:11" ht="41.25" customHeight="1">
      <c r="A10" s="1357" t="s">
        <v>1152</v>
      </c>
      <c r="B10" s="1715">
        <v>35359</v>
      </c>
      <c r="C10" s="1715">
        <v>35359</v>
      </c>
      <c r="D10" s="1715">
        <v>5893</v>
      </c>
      <c r="E10" s="1715"/>
      <c r="F10" s="1715"/>
      <c r="G10" s="1716"/>
      <c r="H10" s="1717"/>
      <c r="I10" s="1717"/>
      <c r="J10" s="1717"/>
      <c r="K10" s="1718">
        <f>SUM(B10:F10)</f>
        <v>76611</v>
      </c>
    </row>
    <row r="11" spans="1:11" ht="36.75" customHeight="1">
      <c r="A11" s="1366" t="s">
        <v>1153</v>
      </c>
      <c r="B11" s="1719">
        <v>47735</v>
      </c>
      <c r="C11" s="1719">
        <v>47735</v>
      </c>
      <c r="D11" s="1719">
        <v>7956</v>
      </c>
      <c r="E11" s="1719"/>
      <c r="F11" s="1719"/>
      <c r="G11" s="1599"/>
      <c r="H11" s="1720"/>
      <c r="I11" s="1720"/>
      <c r="J11" s="1720"/>
      <c r="K11" s="1721">
        <f>SUM(B11:F11)</f>
        <v>103426</v>
      </c>
    </row>
    <row r="12" spans="1:11" ht="42" customHeight="1">
      <c r="A12" s="1379" t="s">
        <v>1154</v>
      </c>
      <c r="B12" s="1722">
        <v>684</v>
      </c>
      <c r="C12" s="1722"/>
      <c r="D12" s="1722"/>
      <c r="E12" s="1722"/>
      <c r="F12" s="1722"/>
      <c r="G12" s="1604"/>
      <c r="H12" s="1723"/>
      <c r="I12" s="1723"/>
      <c r="J12" s="1723"/>
      <c r="K12" s="1721">
        <f>SUM(B12:F12)</f>
        <v>684</v>
      </c>
    </row>
    <row r="13" spans="1:11" ht="32.25" customHeight="1">
      <c r="A13" s="1379" t="s">
        <v>1155</v>
      </c>
      <c r="B13" s="1722">
        <v>31656</v>
      </c>
      <c r="C13" s="1722">
        <v>31656</v>
      </c>
      <c r="D13" s="1722">
        <v>31656</v>
      </c>
      <c r="E13" s="1722">
        <v>31656</v>
      </c>
      <c r="F13" s="1722">
        <v>31656</v>
      </c>
      <c r="G13" s="1604">
        <v>2638</v>
      </c>
      <c r="H13" s="1723"/>
      <c r="I13" s="1723"/>
      <c r="J13" s="1723"/>
      <c r="K13" s="1724">
        <f>SUM(B13:G13)</f>
        <v>160918</v>
      </c>
    </row>
    <row r="14" spans="1:11" ht="32.25" customHeight="1">
      <c r="A14" s="1725" t="s">
        <v>1156</v>
      </c>
      <c r="B14" s="1722">
        <v>1438</v>
      </c>
      <c r="C14" s="1722">
        <v>1438</v>
      </c>
      <c r="D14" s="1722">
        <v>1438</v>
      </c>
      <c r="E14" s="1722">
        <v>1438</v>
      </c>
      <c r="F14" s="1722">
        <v>1438</v>
      </c>
      <c r="G14" s="1722">
        <v>1437</v>
      </c>
      <c r="H14" s="1722">
        <v>1437</v>
      </c>
      <c r="I14" s="1722">
        <v>1437</v>
      </c>
      <c r="J14" s="1726">
        <v>1437</v>
      </c>
      <c r="K14" s="1724">
        <f>SUM(B14:J14)</f>
        <v>12938</v>
      </c>
    </row>
    <row r="15" spans="1:11" ht="15">
      <c r="A15" s="134" t="s">
        <v>1157</v>
      </c>
      <c r="B15" s="1727">
        <f>SUM(B10:B14)</f>
        <v>116872</v>
      </c>
      <c r="C15" s="1727">
        <f aca="true" t="shared" si="0" ref="C15:K15">SUM(C10:C14)</f>
        <v>116188</v>
      </c>
      <c r="D15" s="1727">
        <f t="shared" si="0"/>
        <v>46943</v>
      </c>
      <c r="E15" s="1727">
        <f t="shared" si="0"/>
        <v>33094</v>
      </c>
      <c r="F15" s="1727">
        <f t="shared" si="0"/>
        <v>33094</v>
      </c>
      <c r="G15" s="1728">
        <f t="shared" si="0"/>
        <v>4075</v>
      </c>
      <c r="H15" s="1729">
        <f t="shared" si="0"/>
        <v>1437</v>
      </c>
      <c r="I15" s="1729">
        <f>SUM(I10:I14)</f>
        <v>1437</v>
      </c>
      <c r="J15" s="1729">
        <f>SUM(J10:J14)</f>
        <v>1437</v>
      </c>
      <c r="K15" s="1729">
        <f t="shared" si="0"/>
        <v>354577</v>
      </c>
    </row>
  </sheetData>
  <mergeCells count="3">
    <mergeCell ref="D1:K1"/>
    <mergeCell ref="A3:K3"/>
    <mergeCell ref="D8:K8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06">
      <selection activeCell="A111" sqref="A111"/>
    </sheetView>
  </sheetViews>
  <sheetFormatPr defaultColWidth="9.140625" defaultRowHeight="12.75"/>
  <cols>
    <col min="9" max="9" width="10.140625" style="0" customWidth="1"/>
  </cols>
  <sheetData>
    <row r="1" spans="1:9" ht="12.75">
      <c r="A1" s="1390" t="s">
        <v>1158</v>
      </c>
      <c r="B1" s="1390"/>
      <c r="C1" s="1390"/>
      <c r="D1" s="1390"/>
      <c r="E1" s="1390"/>
      <c r="F1" s="1390"/>
      <c r="G1" s="1390"/>
      <c r="H1" s="1390"/>
      <c r="I1" s="1390"/>
    </row>
    <row r="2" spans="1:9" ht="15">
      <c r="A2" s="46" t="s">
        <v>1159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918"/>
      <c r="B3" s="48"/>
      <c r="C3" s="48"/>
      <c r="D3" s="48"/>
      <c r="E3" s="48"/>
      <c r="F3" s="48"/>
      <c r="G3" s="48"/>
      <c r="H3" s="48"/>
      <c r="I3" s="48"/>
    </row>
    <row r="4" spans="1:9" ht="12.75">
      <c r="A4" s="465" t="s">
        <v>1160</v>
      </c>
      <c r="B4" s="465"/>
      <c r="C4" s="465"/>
      <c r="D4" s="465"/>
      <c r="E4" s="465"/>
      <c r="F4" s="465"/>
      <c r="G4" s="465"/>
      <c r="H4" s="465"/>
      <c r="I4" s="465"/>
    </row>
    <row r="5" ht="12.75">
      <c r="I5" s="1207" t="s">
        <v>1161</v>
      </c>
    </row>
    <row r="6" spans="1:9" ht="12.75">
      <c r="A6" s="1730" t="s">
        <v>1162</v>
      </c>
      <c r="B6" s="1730"/>
      <c r="C6" s="1730"/>
      <c r="D6" s="1730"/>
      <c r="E6" s="1730"/>
      <c r="F6" s="1730"/>
      <c r="G6" s="1730"/>
      <c r="H6" s="130" t="s">
        <v>1163</v>
      </c>
      <c r="I6" s="1731" t="s">
        <v>1164</v>
      </c>
    </row>
    <row r="7" spans="1:9" ht="12.75">
      <c r="A7" s="1732" t="s">
        <v>1165</v>
      </c>
      <c r="B7" s="1733" t="s">
        <v>1166</v>
      </c>
      <c r="C7" s="1733"/>
      <c r="D7" s="1733"/>
      <c r="E7" s="1733"/>
      <c r="F7" s="1733"/>
      <c r="G7" s="1733"/>
      <c r="H7" s="1012">
        <f>SUM(H8+H15+H48+H91)</f>
        <v>11193539</v>
      </c>
      <c r="I7" s="1012">
        <f>SUM(I8+I15+I48+I91)</f>
        <v>11651374</v>
      </c>
    </row>
    <row r="8" spans="1:9" ht="12.75">
      <c r="A8" s="229"/>
      <c r="B8" s="275" t="s">
        <v>1167</v>
      </c>
      <c r="C8" s="1734" t="s">
        <v>1168</v>
      </c>
      <c r="D8" s="1734"/>
      <c r="E8" s="1734"/>
      <c r="F8" s="1734"/>
      <c r="G8" s="1734"/>
      <c r="H8" s="1735">
        <f>H10+H14</f>
        <v>37471</v>
      </c>
      <c r="I8" s="1735">
        <f>I10+I14</f>
        <v>26151</v>
      </c>
    </row>
    <row r="9" spans="1:9" ht="12.75">
      <c r="A9" s="229"/>
      <c r="B9" s="64"/>
      <c r="C9" s="1736" t="s">
        <v>229</v>
      </c>
      <c r="D9" s="1736"/>
      <c r="E9" s="1736"/>
      <c r="F9" s="1736"/>
      <c r="G9" s="1736"/>
      <c r="H9" s="78"/>
      <c r="I9" s="106"/>
    </row>
    <row r="10" spans="1:9" ht="12.75">
      <c r="A10" s="229"/>
      <c r="B10" s="139"/>
      <c r="C10" s="1737" t="s">
        <v>1169</v>
      </c>
      <c r="D10" s="1737"/>
      <c r="E10" s="1737"/>
      <c r="F10" s="1737"/>
      <c r="G10" s="1737"/>
      <c r="H10" s="1738">
        <f>H12+H13</f>
        <v>36761</v>
      </c>
      <c r="I10" s="1738">
        <f>I12+I13</f>
        <v>26002</v>
      </c>
    </row>
    <row r="11" spans="1:9" ht="12.75">
      <c r="A11" s="229"/>
      <c r="B11" s="139"/>
      <c r="C11" s="1737" t="s">
        <v>1170</v>
      </c>
      <c r="D11" s="1737"/>
      <c r="E11" s="1737"/>
      <c r="F11" s="1737"/>
      <c r="G11" s="1737"/>
      <c r="H11" s="148"/>
      <c r="I11" s="148"/>
    </row>
    <row r="12" spans="1:9" ht="12.75">
      <c r="A12" s="229"/>
      <c r="B12" s="139"/>
      <c r="C12" s="1739" t="s">
        <v>1171</v>
      </c>
      <c r="D12" s="1739"/>
      <c r="E12" s="1739"/>
      <c r="F12" s="1739"/>
      <c r="G12" s="1739"/>
      <c r="H12" s="148">
        <v>32094</v>
      </c>
      <c r="I12" s="148">
        <v>17052</v>
      </c>
    </row>
    <row r="13" spans="1:9" ht="12.75">
      <c r="A13" s="229"/>
      <c r="B13" s="139"/>
      <c r="C13" s="1737" t="s">
        <v>1172</v>
      </c>
      <c r="D13" s="1737"/>
      <c r="E13" s="1737"/>
      <c r="F13" s="1737"/>
      <c r="G13" s="1737"/>
      <c r="H13" s="148">
        <v>4667</v>
      </c>
      <c r="I13" s="148">
        <v>8950</v>
      </c>
    </row>
    <row r="14" spans="1:9" ht="12.75">
      <c r="A14" s="542"/>
      <c r="B14" s="225"/>
      <c r="C14" s="1740" t="s">
        <v>1173</v>
      </c>
      <c r="D14" s="1740"/>
      <c r="E14" s="1740"/>
      <c r="F14" s="1740"/>
      <c r="G14" s="1740"/>
      <c r="H14" s="543">
        <v>710</v>
      </c>
      <c r="I14" s="543">
        <v>149</v>
      </c>
    </row>
    <row r="15" spans="1:9" ht="12.75">
      <c r="A15" s="242"/>
      <c r="B15" s="275" t="s">
        <v>1174</v>
      </c>
      <c r="C15" s="1734" t="s">
        <v>1175</v>
      </c>
      <c r="D15" s="1734"/>
      <c r="E15" s="1734"/>
      <c r="F15" s="1734"/>
      <c r="G15" s="1734"/>
      <c r="H15" s="1735">
        <f>SUM(H16+H23+H30+H37+H44+H45+H46+H47)</f>
        <v>7596376</v>
      </c>
      <c r="I15" s="1735">
        <f>SUM(I16+I23+I30+I37+I44+I45+I46+I47)</f>
        <v>7537288</v>
      </c>
    </row>
    <row r="16" spans="1:9" ht="12.75">
      <c r="A16" s="227"/>
      <c r="B16" s="64"/>
      <c r="C16" s="1741" t="s">
        <v>1176</v>
      </c>
      <c r="D16" s="1741"/>
      <c r="E16" s="1741"/>
      <c r="F16" s="1741"/>
      <c r="G16" s="1741"/>
      <c r="H16" s="1742">
        <f>SUM(H18+H22)</f>
        <v>7187574</v>
      </c>
      <c r="I16" s="1742">
        <f>SUM(I18+I22)</f>
        <v>7173887</v>
      </c>
    </row>
    <row r="17" spans="1:9" ht="12.75">
      <c r="A17" s="229"/>
      <c r="B17" s="139"/>
      <c r="C17" s="1737" t="s">
        <v>1177</v>
      </c>
      <c r="D17" s="1737"/>
      <c r="E17" s="1737"/>
      <c r="F17" s="1737"/>
      <c r="G17" s="1737"/>
      <c r="H17" s="61"/>
      <c r="I17" s="148"/>
    </row>
    <row r="18" spans="1:9" ht="12.75">
      <c r="A18" s="229"/>
      <c r="B18" s="139"/>
      <c r="C18" s="1737" t="s">
        <v>1178</v>
      </c>
      <c r="D18" s="1737"/>
      <c r="E18" s="1737"/>
      <c r="F18" s="1737"/>
      <c r="G18" s="1737"/>
      <c r="H18" s="61">
        <f>H20+H21</f>
        <v>6806523</v>
      </c>
      <c r="I18" s="61">
        <f>I20+I21</f>
        <v>6812183</v>
      </c>
    </row>
    <row r="19" spans="1:9" ht="12.75">
      <c r="A19" s="229"/>
      <c r="B19" s="139"/>
      <c r="C19" s="1737" t="s">
        <v>1179</v>
      </c>
      <c r="D19" s="1737"/>
      <c r="E19" s="1737"/>
      <c r="F19" s="1737"/>
      <c r="G19" s="1737"/>
      <c r="H19" s="148"/>
      <c r="I19" s="148"/>
    </row>
    <row r="20" spans="1:9" ht="12.75">
      <c r="A20" s="229"/>
      <c r="B20" s="139"/>
      <c r="C20" s="1739" t="s">
        <v>1180</v>
      </c>
      <c r="D20" s="1739"/>
      <c r="E20" s="1739"/>
      <c r="F20" s="1739"/>
      <c r="G20" s="1739"/>
      <c r="H20" s="148">
        <v>5278743</v>
      </c>
      <c r="I20" s="148">
        <v>5183697</v>
      </c>
    </row>
    <row r="21" spans="1:9" ht="12.75">
      <c r="A21" s="229"/>
      <c r="B21" s="139"/>
      <c r="C21" s="1737" t="s">
        <v>1181</v>
      </c>
      <c r="D21" s="1737"/>
      <c r="E21" s="1737"/>
      <c r="F21" s="1737"/>
      <c r="G21" s="1737"/>
      <c r="H21" s="148">
        <v>1527780</v>
      </c>
      <c r="I21" s="148">
        <v>1628486</v>
      </c>
    </row>
    <row r="22" spans="1:9" ht="12.75">
      <c r="A22" s="542"/>
      <c r="B22" s="225"/>
      <c r="C22" s="1740" t="s">
        <v>1182</v>
      </c>
      <c r="D22" s="1740"/>
      <c r="E22" s="1740"/>
      <c r="F22" s="1740"/>
      <c r="G22" s="1740"/>
      <c r="H22" s="543">
        <v>381051</v>
      </c>
      <c r="I22" s="543">
        <v>361704</v>
      </c>
    </row>
    <row r="23" spans="1:9" ht="12.75">
      <c r="A23" s="242"/>
      <c r="B23" s="275"/>
      <c r="C23" s="1734" t="s">
        <v>1183</v>
      </c>
      <c r="D23" s="1734"/>
      <c r="E23" s="1734"/>
      <c r="F23" s="1734"/>
      <c r="G23" s="1734"/>
      <c r="H23" s="1735">
        <f>H25+H29</f>
        <v>190120</v>
      </c>
      <c r="I23" s="1735">
        <f>I25+I29</f>
        <v>166641</v>
      </c>
    </row>
    <row r="24" spans="1:9" ht="12.75">
      <c r="A24" s="227"/>
      <c r="B24" s="64"/>
      <c r="C24" s="1743" t="s">
        <v>1177</v>
      </c>
      <c r="D24" s="1743"/>
      <c r="E24" s="1743"/>
      <c r="F24" s="1743"/>
      <c r="G24" s="1743"/>
      <c r="H24" s="78"/>
      <c r="I24" s="106"/>
    </row>
    <row r="25" spans="1:9" ht="12.75">
      <c r="A25" s="229"/>
      <c r="B25" s="139"/>
      <c r="C25" s="1737" t="s">
        <v>1178</v>
      </c>
      <c r="D25" s="1737"/>
      <c r="E25" s="1737"/>
      <c r="F25" s="1737"/>
      <c r="G25" s="1737"/>
      <c r="H25" s="61">
        <f>H27+H28</f>
        <v>158238</v>
      </c>
      <c r="I25" s="61">
        <f>I27+I28</f>
        <v>137598</v>
      </c>
    </row>
    <row r="26" spans="1:9" ht="12.75">
      <c r="A26" s="229"/>
      <c r="B26" s="139"/>
      <c r="C26" s="1737" t="s">
        <v>1179</v>
      </c>
      <c r="D26" s="1737"/>
      <c r="E26" s="1737"/>
      <c r="F26" s="1737"/>
      <c r="G26" s="1737"/>
      <c r="H26" s="148"/>
      <c r="I26" s="148"/>
    </row>
    <row r="27" spans="1:9" ht="12.75">
      <c r="A27" s="229"/>
      <c r="B27" s="139"/>
      <c r="C27" s="1739" t="s">
        <v>1180</v>
      </c>
      <c r="D27" s="1739"/>
      <c r="E27" s="1739"/>
      <c r="F27" s="1739"/>
      <c r="G27" s="1739"/>
      <c r="H27" s="148"/>
      <c r="I27" s="148"/>
    </row>
    <row r="28" spans="1:9" ht="12.75">
      <c r="A28" s="229"/>
      <c r="B28" s="139"/>
      <c r="C28" s="1737" t="s">
        <v>1181</v>
      </c>
      <c r="D28" s="1737"/>
      <c r="E28" s="1737"/>
      <c r="F28" s="1737"/>
      <c r="G28" s="1737"/>
      <c r="H28" s="148">
        <v>158238</v>
      </c>
      <c r="I28" s="148">
        <v>137598</v>
      </c>
    </row>
    <row r="29" spans="1:9" ht="12.75">
      <c r="A29" s="542"/>
      <c r="B29" s="225"/>
      <c r="C29" s="1740" t="s">
        <v>1182</v>
      </c>
      <c r="D29" s="1740"/>
      <c r="E29" s="1740"/>
      <c r="F29" s="1740"/>
      <c r="G29" s="1740"/>
      <c r="H29" s="543">
        <v>31882</v>
      </c>
      <c r="I29" s="543">
        <v>29043</v>
      </c>
    </row>
    <row r="30" spans="1:9" ht="12.75">
      <c r="A30" s="242"/>
      <c r="B30" s="275"/>
      <c r="C30" s="1734" t="s">
        <v>1184</v>
      </c>
      <c r="D30" s="1734"/>
      <c r="E30" s="1734"/>
      <c r="F30" s="1734"/>
      <c r="G30" s="1734"/>
      <c r="H30" s="1735">
        <f>H32+H36</f>
        <v>36838</v>
      </c>
      <c r="I30" s="1735">
        <f>I32+I36</f>
        <v>32224</v>
      </c>
    </row>
    <row r="31" spans="1:9" ht="12.75">
      <c r="A31" s="227"/>
      <c r="B31" s="64"/>
      <c r="C31" s="1743" t="s">
        <v>1177</v>
      </c>
      <c r="D31" s="1743"/>
      <c r="E31" s="1743"/>
      <c r="F31" s="1743"/>
      <c r="G31" s="1743"/>
      <c r="H31" s="78"/>
      <c r="I31" s="106"/>
    </row>
    <row r="32" spans="1:9" ht="12.75">
      <c r="A32" s="229"/>
      <c r="B32" s="139"/>
      <c r="C32" s="1737" t="s">
        <v>1178</v>
      </c>
      <c r="D32" s="1737"/>
      <c r="E32" s="1737"/>
      <c r="F32" s="1737"/>
      <c r="G32" s="1737"/>
      <c r="H32" s="61">
        <f>H34+H35</f>
        <v>35003</v>
      </c>
      <c r="I32" s="61">
        <f>I34+I35</f>
        <v>28984</v>
      </c>
    </row>
    <row r="33" spans="1:9" ht="12.75">
      <c r="A33" s="229"/>
      <c r="B33" s="139"/>
      <c r="C33" s="1737" t="s">
        <v>1179</v>
      </c>
      <c r="D33" s="1737"/>
      <c r="E33" s="1737"/>
      <c r="F33" s="1737"/>
      <c r="G33" s="1737"/>
      <c r="H33" s="148"/>
      <c r="I33" s="148"/>
    </row>
    <row r="34" spans="1:9" ht="12.75">
      <c r="A34" s="229"/>
      <c r="B34" s="139"/>
      <c r="C34" s="1739" t="s">
        <v>1180</v>
      </c>
      <c r="D34" s="1739"/>
      <c r="E34" s="1739"/>
      <c r="F34" s="1739"/>
      <c r="G34" s="1739"/>
      <c r="H34" s="148"/>
      <c r="I34" s="148"/>
    </row>
    <row r="35" spans="1:9" ht="12.75">
      <c r="A35" s="229"/>
      <c r="B35" s="139"/>
      <c r="C35" s="1737" t="s">
        <v>1181</v>
      </c>
      <c r="D35" s="1737"/>
      <c r="E35" s="1737"/>
      <c r="F35" s="1737"/>
      <c r="G35" s="1737"/>
      <c r="H35" s="148">
        <v>35003</v>
      </c>
      <c r="I35" s="148">
        <v>28984</v>
      </c>
    </row>
    <row r="36" spans="1:9" ht="12.75">
      <c r="A36" s="542"/>
      <c r="B36" s="225"/>
      <c r="C36" s="1740" t="s">
        <v>1182</v>
      </c>
      <c r="D36" s="1740"/>
      <c r="E36" s="1740"/>
      <c r="F36" s="1740"/>
      <c r="G36" s="1740"/>
      <c r="H36" s="543">
        <v>1835</v>
      </c>
      <c r="I36" s="543">
        <v>3240</v>
      </c>
    </row>
    <row r="37" spans="1:9" ht="12.75">
      <c r="A37" s="242"/>
      <c r="B37" s="275"/>
      <c r="C37" s="1734" t="s">
        <v>1185</v>
      </c>
      <c r="D37" s="1734"/>
      <c r="E37" s="1734"/>
      <c r="F37" s="1734"/>
      <c r="G37" s="1734"/>
      <c r="H37" s="1735"/>
      <c r="I37" s="161"/>
    </row>
    <row r="38" spans="1:9" ht="12.75">
      <c r="A38" s="227"/>
      <c r="B38" s="64"/>
      <c r="C38" s="1743" t="s">
        <v>1177</v>
      </c>
      <c r="D38" s="1743"/>
      <c r="E38" s="1743"/>
      <c r="F38" s="1743"/>
      <c r="G38" s="1743"/>
      <c r="H38" s="78"/>
      <c r="I38" s="106"/>
    </row>
    <row r="39" spans="1:9" ht="12.75">
      <c r="A39" s="229"/>
      <c r="B39" s="139"/>
      <c r="C39" s="1737" t="s">
        <v>1178</v>
      </c>
      <c r="D39" s="1737"/>
      <c r="E39" s="1737"/>
      <c r="F39" s="1737"/>
      <c r="G39" s="1737"/>
      <c r="H39" s="61"/>
      <c r="I39" s="148"/>
    </row>
    <row r="40" spans="1:9" ht="12.75">
      <c r="A40" s="229"/>
      <c r="B40" s="139"/>
      <c r="C40" s="1737" t="s">
        <v>1179</v>
      </c>
      <c r="D40" s="1737"/>
      <c r="E40" s="1737"/>
      <c r="F40" s="1737"/>
      <c r="G40" s="1737"/>
      <c r="H40" s="61"/>
      <c r="I40" s="148"/>
    </row>
    <row r="41" spans="1:9" ht="12.75">
      <c r="A41" s="229"/>
      <c r="B41" s="139"/>
      <c r="C41" s="1739" t="s">
        <v>1180</v>
      </c>
      <c r="D41" s="1739"/>
      <c r="E41" s="1739"/>
      <c r="F41" s="1739"/>
      <c r="G41" s="1739"/>
      <c r="H41" s="61"/>
      <c r="I41" s="148"/>
    </row>
    <row r="42" spans="1:9" ht="12.75">
      <c r="A42" s="229"/>
      <c r="B42" s="139"/>
      <c r="C42" s="1737" t="s">
        <v>1181</v>
      </c>
      <c r="D42" s="1737"/>
      <c r="E42" s="1737"/>
      <c r="F42" s="1737"/>
      <c r="G42" s="1737"/>
      <c r="H42" s="61"/>
      <c r="I42" s="148"/>
    </row>
    <row r="43" spans="1:9" ht="12.75">
      <c r="A43" s="229"/>
      <c r="B43" s="139"/>
      <c r="C43" s="1739" t="s">
        <v>1182</v>
      </c>
      <c r="D43" s="1739"/>
      <c r="E43" s="1739"/>
      <c r="F43" s="1739"/>
      <c r="G43" s="1739"/>
      <c r="H43" s="61"/>
      <c r="I43" s="148"/>
    </row>
    <row r="44" spans="1:9" ht="12.75">
      <c r="A44" s="229"/>
      <c r="B44" s="139"/>
      <c r="C44" s="1737" t="s">
        <v>1186</v>
      </c>
      <c r="D44" s="1737"/>
      <c r="E44" s="1737"/>
      <c r="F44" s="1737"/>
      <c r="G44" s="1737"/>
      <c r="H44" s="148">
        <v>181844</v>
      </c>
      <c r="I44" s="148">
        <v>164536</v>
      </c>
    </row>
    <row r="45" spans="1:9" ht="12.75">
      <c r="A45" s="229"/>
      <c r="B45" s="139"/>
      <c r="C45" s="1737" t="s">
        <v>1187</v>
      </c>
      <c r="D45" s="1737"/>
      <c r="E45" s="1737"/>
      <c r="F45" s="1737"/>
      <c r="G45" s="1737"/>
      <c r="H45" s="61"/>
      <c r="I45" s="148"/>
    </row>
    <row r="46" spans="1:9" ht="12.75">
      <c r="A46" s="229"/>
      <c r="B46" s="139"/>
      <c r="C46" s="1737" t="s">
        <v>1188</v>
      </c>
      <c r="D46" s="1737"/>
      <c r="E46" s="1737"/>
      <c r="F46" s="1737"/>
      <c r="G46" s="1737"/>
      <c r="H46" s="61"/>
      <c r="I46" s="148"/>
    </row>
    <row r="47" spans="1:9" ht="12.75">
      <c r="A47" s="542"/>
      <c r="B47" s="225"/>
      <c r="C47" s="1744" t="s">
        <v>1189</v>
      </c>
      <c r="D47" s="1744"/>
      <c r="E47" s="1744"/>
      <c r="F47" s="1744"/>
      <c r="G47" s="1744"/>
      <c r="H47" s="66"/>
      <c r="I47" s="543"/>
    </row>
    <row r="48" spans="1:9" ht="12.75">
      <c r="A48" s="242"/>
      <c r="B48" s="275" t="s">
        <v>1190</v>
      </c>
      <c r="C48" s="1734" t="s">
        <v>1191</v>
      </c>
      <c r="D48" s="1734"/>
      <c r="E48" s="1734"/>
      <c r="F48" s="1734"/>
      <c r="G48" s="1734"/>
      <c r="H48" s="1735">
        <f>H49+H61+H68+H75</f>
        <v>376637</v>
      </c>
      <c r="I48" s="1735">
        <f>I49+I61+I68+I75</f>
        <v>388203</v>
      </c>
    </row>
    <row r="49" spans="1:9" ht="12.75">
      <c r="A49" s="242"/>
      <c r="B49" s="275"/>
      <c r="C49" s="1734" t="s">
        <v>1192</v>
      </c>
      <c r="D49" s="1734"/>
      <c r="E49" s="1734"/>
      <c r="F49" s="1734"/>
      <c r="G49" s="1734"/>
      <c r="H49" s="1735">
        <f>H51+H55</f>
        <v>79110</v>
      </c>
      <c r="I49" s="1735">
        <f>I51+I55</f>
        <v>91602</v>
      </c>
    </row>
    <row r="50" spans="1:9" ht="12.75">
      <c r="A50" s="227"/>
      <c r="B50" s="64"/>
      <c r="C50" s="1745" t="s">
        <v>1177</v>
      </c>
      <c r="D50" s="1745"/>
      <c r="E50" s="1745"/>
      <c r="F50" s="1745"/>
      <c r="G50" s="1745"/>
      <c r="H50" s="78"/>
      <c r="I50" s="106"/>
    </row>
    <row r="51" spans="1:9" ht="12.75">
      <c r="A51" s="229"/>
      <c r="B51" s="139"/>
      <c r="C51" s="1746" t="s">
        <v>1178</v>
      </c>
      <c r="D51" s="1746"/>
      <c r="E51" s="1746"/>
      <c r="F51" s="1746"/>
      <c r="G51" s="1746"/>
      <c r="H51" s="61"/>
      <c r="I51" s="148"/>
    </row>
    <row r="52" spans="1:9" ht="12.75">
      <c r="A52" s="229"/>
      <c r="B52" s="139"/>
      <c r="C52" s="1746" t="s">
        <v>1179</v>
      </c>
      <c r="D52" s="1746"/>
      <c r="E52" s="1746"/>
      <c r="F52" s="1746"/>
      <c r="G52" s="1746"/>
      <c r="H52" s="61"/>
      <c r="I52" s="148"/>
    </row>
    <row r="53" spans="1:9" ht="12.75">
      <c r="A53" s="229"/>
      <c r="B53" s="139"/>
      <c r="C53" s="1747" t="s">
        <v>1180</v>
      </c>
      <c r="D53" s="1747"/>
      <c r="E53" s="1747"/>
      <c r="F53" s="1747"/>
      <c r="G53" s="1747"/>
      <c r="H53" s="61"/>
      <c r="I53" s="148"/>
    </row>
    <row r="54" spans="1:9" ht="12.75">
      <c r="A54" s="229"/>
      <c r="B54" s="139"/>
      <c r="C54" s="1746" t="s">
        <v>1181</v>
      </c>
      <c r="D54" s="1746"/>
      <c r="E54" s="1746"/>
      <c r="F54" s="1746"/>
      <c r="G54" s="1746"/>
      <c r="H54" s="61"/>
      <c r="I54" s="148"/>
    </row>
    <row r="55" spans="1:9" ht="12.75">
      <c r="A55" s="1571"/>
      <c r="B55" s="511"/>
      <c r="C55" s="1748" t="s">
        <v>1182</v>
      </c>
      <c r="D55" s="1748"/>
      <c r="E55" s="1748"/>
      <c r="F55" s="1748"/>
      <c r="G55" s="1748"/>
      <c r="H55" s="1749">
        <v>79110</v>
      </c>
      <c r="I55" s="1749">
        <v>91602</v>
      </c>
    </row>
    <row r="56" spans="1:9" ht="12.75">
      <c r="A56" s="57"/>
      <c r="B56" s="57"/>
      <c r="C56" s="1750"/>
      <c r="D56" s="1750"/>
      <c r="E56" s="1750"/>
      <c r="F56" s="1750"/>
      <c r="G56" s="1750"/>
      <c r="H56" s="57"/>
      <c r="I56" s="57"/>
    </row>
    <row r="57" spans="1:9" ht="12.75">
      <c r="A57" s="1390" t="s">
        <v>1158</v>
      </c>
      <c r="B57" s="1390"/>
      <c r="C57" s="1390"/>
      <c r="D57" s="1390"/>
      <c r="E57" s="1390"/>
      <c r="F57" s="1390"/>
      <c r="G57" s="1390"/>
      <c r="H57" s="1390"/>
      <c r="I57" s="1390"/>
    </row>
    <row r="58" spans="1:9" ht="12.75">
      <c r="A58" s="465">
        <v>2</v>
      </c>
      <c r="B58" s="465"/>
      <c r="C58" s="465"/>
      <c r="D58" s="465"/>
      <c r="E58" s="465"/>
      <c r="F58" s="465"/>
      <c r="G58" s="465"/>
      <c r="H58" s="465"/>
      <c r="I58" s="465"/>
    </row>
    <row r="59" spans="1:9" ht="12.75">
      <c r="A59" s="918"/>
      <c r="B59" s="918"/>
      <c r="C59" s="918"/>
      <c r="D59" s="918"/>
      <c r="E59" s="918"/>
      <c r="F59" s="918"/>
      <c r="G59" s="918"/>
      <c r="H59" s="918"/>
      <c r="I59" s="918"/>
    </row>
    <row r="60" spans="1:9" ht="12.75">
      <c r="A60" s="918"/>
      <c r="B60" s="918"/>
      <c r="C60" s="918"/>
      <c r="D60" s="918"/>
      <c r="E60" s="918"/>
      <c r="F60" s="918"/>
      <c r="G60" s="918"/>
      <c r="H60" s="918"/>
      <c r="I60" s="918" t="s">
        <v>1161</v>
      </c>
    </row>
    <row r="61" spans="1:9" ht="12.75">
      <c r="A61" s="229"/>
      <c r="B61" s="275"/>
      <c r="C61" s="1751" t="s">
        <v>1193</v>
      </c>
      <c r="D61" s="1752"/>
      <c r="E61" s="1752"/>
      <c r="F61" s="1752"/>
      <c r="G61" s="1753"/>
      <c r="H61" s="1735">
        <f>H63+H67</f>
        <v>48793</v>
      </c>
      <c r="I61" s="1735">
        <f>I63+I67</f>
        <v>458</v>
      </c>
    </row>
    <row r="62" spans="1:9" ht="12.75">
      <c r="A62" s="229"/>
      <c r="B62" s="64"/>
      <c r="C62" s="1754" t="s">
        <v>1177</v>
      </c>
      <c r="D62" s="1755"/>
      <c r="E62" s="1755"/>
      <c r="F62" s="1755"/>
      <c r="G62" s="1756"/>
      <c r="H62" s="78"/>
      <c r="I62" s="106"/>
    </row>
    <row r="63" spans="1:9" ht="12.75">
      <c r="A63" s="229"/>
      <c r="B63" s="139"/>
      <c r="C63" s="1757" t="s">
        <v>1178</v>
      </c>
      <c r="D63" s="1758"/>
      <c r="E63" s="1758"/>
      <c r="F63" s="1758"/>
      <c r="G63" s="1759"/>
      <c r="H63" s="61"/>
      <c r="I63" s="148"/>
    </row>
    <row r="64" spans="1:9" ht="12.75">
      <c r="A64" s="229"/>
      <c r="B64" s="139"/>
      <c r="C64" s="1757" t="s">
        <v>1179</v>
      </c>
      <c r="D64" s="1758"/>
      <c r="E64" s="1758"/>
      <c r="F64" s="1758"/>
      <c r="G64" s="1759"/>
      <c r="H64" s="61"/>
      <c r="I64" s="148"/>
    </row>
    <row r="65" spans="1:9" ht="12.75">
      <c r="A65" s="229"/>
      <c r="B65" s="139"/>
      <c r="C65" s="1760" t="s">
        <v>1180</v>
      </c>
      <c r="D65" s="1761"/>
      <c r="E65" s="1761"/>
      <c r="F65" s="1761"/>
      <c r="G65" s="1762"/>
      <c r="H65" s="61"/>
      <c r="I65" s="148"/>
    </row>
    <row r="66" spans="1:9" ht="12.75">
      <c r="A66" s="229"/>
      <c r="B66" s="139"/>
      <c r="C66" s="1757" t="s">
        <v>1181</v>
      </c>
      <c r="D66" s="1758"/>
      <c r="E66" s="1758"/>
      <c r="F66" s="1758"/>
      <c r="G66" s="1759"/>
      <c r="H66" s="61"/>
      <c r="I66" s="148"/>
    </row>
    <row r="67" spans="1:9" ht="12.75">
      <c r="A67" s="229"/>
      <c r="B67" s="225"/>
      <c r="C67" s="1763" t="s">
        <v>1182</v>
      </c>
      <c r="D67" s="1763"/>
      <c r="E67" s="1763"/>
      <c r="F67" s="1763"/>
      <c r="G67" s="1763"/>
      <c r="H67" s="543">
        <v>48793</v>
      </c>
      <c r="I67" s="543">
        <v>458</v>
      </c>
    </row>
    <row r="68" spans="1:9" ht="12.75">
      <c r="A68" s="229"/>
      <c r="B68" s="275"/>
      <c r="C68" s="1734" t="s">
        <v>1194</v>
      </c>
      <c r="D68" s="1734"/>
      <c r="E68" s="1734"/>
      <c r="F68" s="1734"/>
      <c r="G68" s="1734"/>
      <c r="H68" s="1735">
        <f>H70+H74</f>
        <v>248734</v>
      </c>
      <c r="I68" s="1735">
        <f>I70+I74</f>
        <v>296143</v>
      </c>
    </row>
    <row r="69" spans="1:9" ht="12.75">
      <c r="A69" s="229"/>
      <c r="B69" s="64"/>
      <c r="C69" s="1764" t="s">
        <v>1177</v>
      </c>
      <c r="D69" s="1765"/>
      <c r="E69" s="1765"/>
      <c r="F69" s="1765"/>
      <c r="G69" s="1766"/>
      <c r="H69" s="78"/>
      <c r="I69" s="106"/>
    </row>
    <row r="70" spans="1:9" ht="12.75">
      <c r="A70" s="229"/>
      <c r="B70" s="139"/>
      <c r="C70" s="1757" t="s">
        <v>1178</v>
      </c>
      <c r="D70" s="1758"/>
      <c r="E70" s="1758"/>
      <c r="F70" s="1758"/>
      <c r="G70" s="1759"/>
      <c r="H70" s="61"/>
      <c r="I70" s="148"/>
    </row>
    <row r="71" spans="1:9" ht="12.75">
      <c r="A71" s="229"/>
      <c r="B71" s="139"/>
      <c r="C71" s="1757" t="s">
        <v>1179</v>
      </c>
      <c r="D71" s="1758"/>
      <c r="E71" s="1758"/>
      <c r="F71" s="1758"/>
      <c r="G71" s="1759"/>
      <c r="H71" s="61"/>
      <c r="I71" s="148"/>
    </row>
    <row r="72" spans="1:9" ht="12.75">
      <c r="A72" s="229"/>
      <c r="B72" s="139"/>
      <c r="C72" s="1760" t="s">
        <v>1180</v>
      </c>
      <c r="D72" s="1761"/>
      <c r="E72" s="1761"/>
      <c r="F72" s="1761"/>
      <c r="G72" s="1762"/>
      <c r="H72" s="61"/>
      <c r="I72" s="148"/>
    </row>
    <row r="73" spans="1:9" ht="12.75">
      <c r="A73" s="229"/>
      <c r="B73" s="139"/>
      <c r="C73" s="1757" t="s">
        <v>1181</v>
      </c>
      <c r="D73" s="1758"/>
      <c r="E73" s="1758"/>
      <c r="F73" s="1758"/>
      <c r="G73" s="1759"/>
      <c r="H73" s="61"/>
      <c r="I73" s="148"/>
    </row>
    <row r="74" spans="1:9" ht="12.75">
      <c r="A74" s="229"/>
      <c r="B74" s="225"/>
      <c r="C74" s="1748" t="s">
        <v>1182</v>
      </c>
      <c r="D74" s="1748"/>
      <c r="E74" s="1748"/>
      <c r="F74" s="1748"/>
      <c r="G74" s="1748"/>
      <c r="H74" s="543">
        <v>248734</v>
      </c>
      <c r="I74" s="543">
        <v>296143</v>
      </c>
    </row>
    <row r="75" spans="1:9" ht="12.75">
      <c r="A75" s="229"/>
      <c r="B75" s="275"/>
      <c r="C75" s="1734" t="s">
        <v>1195</v>
      </c>
      <c r="D75" s="1734"/>
      <c r="E75" s="1734"/>
      <c r="F75" s="1734"/>
      <c r="G75" s="1734"/>
      <c r="H75" s="170"/>
      <c r="I75" s="161"/>
    </row>
    <row r="76" spans="1:9" ht="12.75">
      <c r="A76" s="229"/>
      <c r="B76" s="64"/>
      <c r="C76" s="1745" t="s">
        <v>1177</v>
      </c>
      <c r="D76" s="1745"/>
      <c r="E76" s="1745"/>
      <c r="F76" s="1745"/>
      <c r="G76" s="1745"/>
      <c r="H76" s="78"/>
      <c r="I76" s="106"/>
    </row>
    <row r="77" spans="1:9" ht="12.75">
      <c r="A77" s="229"/>
      <c r="B77" s="139"/>
      <c r="C77" s="1746" t="s">
        <v>1178</v>
      </c>
      <c r="D77" s="1746"/>
      <c r="E77" s="1746"/>
      <c r="F77" s="1746"/>
      <c r="G77" s="1746"/>
      <c r="H77" s="61"/>
      <c r="I77" s="148"/>
    </row>
    <row r="78" spans="1:9" ht="12.75">
      <c r="A78" s="229"/>
      <c r="B78" s="139"/>
      <c r="C78" s="1746" t="s">
        <v>1179</v>
      </c>
      <c r="D78" s="1746"/>
      <c r="E78" s="1746"/>
      <c r="F78" s="1746"/>
      <c r="G78" s="1746"/>
      <c r="H78" s="61"/>
      <c r="I78" s="148"/>
    </row>
    <row r="79" spans="1:9" ht="12.75">
      <c r="A79" s="229"/>
      <c r="B79" s="139"/>
      <c r="C79" s="1747" t="s">
        <v>1180</v>
      </c>
      <c r="D79" s="1747"/>
      <c r="E79" s="1747"/>
      <c r="F79" s="1747"/>
      <c r="G79" s="1747"/>
      <c r="H79" s="61"/>
      <c r="I79" s="148"/>
    </row>
    <row r="80" spans="1:9" ht="12.75">
      <c r="A80" s="229"/>
      <c r="B80" s="139"/>
      <c r="C80" s="1746" t="s">
        <v>1181</v>
      </c>
      <c r="D80" s="1746"/>
      <c r="E80" s="1746"/>
      <c r="F80" s="1746"/>
      <c r="G80" s="1746"/>
      <c r="H80" s="61"/>
      <c r="I80" s="148"/>
    </row>
    <row r="81" spans="1:9" ht="12.75">
      <c r="A81" s="229"/>
      <c r="B81" s="225"/>
      <c r="C81" s="1763" t="s">
        <v>1182</v>
      </c>
      <c r="D81" s="1763"/>
      <c r="E81" s="1763"/>
      <c r="F81" s="1763"/>
      <c r="G81" s="1763"/>
      <c r="H81" s="66"/>
      <c r="I81" s="543"/>
    </row>
    <row r="82" spans="1:9" ht="12.75">
      <c r="A82" s="229"/>
      <c r="B82" s="275"/>
      <c r="C82" s="1734" t="s">
        <v>1196</v>
      </c>
      <c r="D82" s="1734"/>
      <c r="E82" s="1734"/>
      <c r="F82" s="1734"/>
      <c r="G82" s="1734"/>
      <c r="H82" s="170"/>
      <c r="I82" s="161"/>
    </row>
    <row r="83" spans="1:9" ht="12.75">
      <c r="A83" s="229"/>
      <c r="B83" s="64"/>
      <c r="C83" s="1767" t="s">
        <v>1177</v>
      </c>
      <c r="D83" s="1767"/>
      <c r="E83" s="1767"/>
      <c r="F83" s="1767"/>
      <c r="G83" s="1767"/>
      <c r="H83" s="78"/>
      <c r="I83" s="106"/>
    </row>
    <row r="84" spans="1:9" ht="12.75">
      <c r="A84" s="229"/>
      <c r="B84" s="139"/>
      <c r="C84" s="1746" t="s">
        <v>1178</v>
      </c>
      <c r="D84" s="1746"/>
      <c r="E84" s="1746"/>
      <c r="F84" s="1746"/>
      <c r="G84" s="1746"/>
      <c r="H84" s="61"/>
      <c r="I84" s="148"/>
    </row>
    <row r="85" spans="1:9" ht="12.75">
      <c r="A85" s="229"/>
      <c r="B85" s="139"/>
      <c r="C85" s="1746" t="s">
        <v>1179</v>
      </c>
      <c r="D85" s="1746"/>
      <c r="E85" s="1746"/>
      <c r="F85" s="1746"/>
      <c r="G85" s="1746"/>
      <c r="H85" s="61"/>
      <c r="I85" s="148"/>
    </row>
    <row r="86" spans="1:9" ht="12.75">
      <c r="A86" s="229"/>
      <c r="B86" s="139"/>
      <c r="C86" s="1747" t="s">
        <v>1180</v>
      </c>
      <c r="D86" s="1747"/>
      <c r="E86" s="1747"/>
      <c r="F86" s="1747"/>
      <c r="G86" s="1747"/>
      <c r="H86" s="61"/>
      <c r="I86" s="148"/>
    </row>
    <row r="87" spans="1:9" ht="12.75">
      <c r="A87" s="229"/>
      <c r="B87" s="139"/>
      <c r="C87" s="1746" t="s">
        <v>1181</v>
      </c>
      <c r="D87" s="1746"/>
      <c r="E87" s="1746"/>
      <c r="F87" s="1746"/>
      <c r="G87" s="1746"/>
      <c r="H87" s="61"/>
      <c r="I87" s="148"/>
    </row>
    <row r="88" spans="1:9" ht="12.75">
      <c r="A88" s="229"/>
      <c r="B88" s="225"/>
      <c r="C88" s="1763" t="s">
        <v>1182</v>
      </c>
      <c r="D88" s="1763"/>
      <c r="E88" s="1763"/>
      <c r="F88" s="1763"/>
      <c r="G88" s="1763"/>
      <c r="H88" s="66"/>
      <c r="I88" s="543"/>
    </row>
    <row r="89" spans="1:9" ht="12.75">
      <c r="A89" s="229"/>
      <c r="B89" s="275"/>
      <c r="C89" s="1768" t="s">
        <v>1197</v>
      </c>
      <c r="D89" s="1768"/>
      <c r="E89" s="1768"/>
      <c r="F89" s="1768"/>
      <c r="G89" s="1768"/>
      <c r="H89" s="170"/>
      <c r="I89" s="161"/>
    </row>
    <row r="90" spans="1:9" ht="12.75">
      <c r="A90" s="542"/>
      <c r="B90" s="102"/>
      <c r="C90" s="1769"/>
      <c r="D90" s="1769"/>
      <c r="E90" s="1769"/>
      <c r="F90" s="1769"/>
      <c r="G90" s="1769"/>
      <c r="H90" s="101"/>
      <c r="I90" s="149"/>
    </row>
    <row r="91" spans="1:9" ht="23.25">
      <c r="A91" s="242"/>
      <c r="B91" s="141" t="s">
        <v>1198</v>
      </c>
      <c r="C91" s="1770" t="s">
        <v>1199</v>
      </c>
      <c r="D91" s="1770"/>
      <c r="E91" s="1770"/>
      <c r="F91" s="1770"/>
      <c r="G91" s="1770"/>
      <c r="H91" s="1735">
        <f>H93+H97</f>
        <v>3183055</v>
      </c>
      <c r="I91" s="1735">
        <f>I93+I97</f>
        <v>3699732</v>
      </c>
    </row>
    <row r="92" spans="1:9" ht="12.75">
      <c r="A92" s="227"/>
      <c r="B92" s="64"/>
      <c r="C92" s="1745" t="s">
        <v>1177</v>
      </c>
      <c r="D92" s="1745"/>
      <c r="E92" s="1745"/>
      <c r="F92" s="1745"/>
      <c r="G92" s="1745"/>
      <c r="H92" s="78"/>
      <c r="I92" s="106"/>
    </row>
    <row r="93" spans="1:9" ht="12.75">
      <c r="A93" s="229"/>
      <c r="B93" s="139"/>
      <c r="C93" s="1746" t="s">
        <v>1178</v>
      </c>
      <c r="D93" s="1746"/>
      <c r="E93" s="1746"/>
      <c r="F93" s="1746"/>
      <c r="G93" s="1746"/>
      <c r="H93" s="61">
        <f>H95+H96</f>
        <v>2018862</v>
      </c>
      <c r="I93" s="61">
        <f>I95+I96</f>
        <v>2318826</v>
      </c>
    </row>
    <row r="94" spans="1:9" ht="12.75">
      <c r="A94" s="229"/>
      <c r="B94" s="139"/>
      <c r="C94" s="1746" t="s">
        <v>1179</v>
      </c>
      <c r="D94" s="1746"/>
      <c r="E94" s="1746"/>
      <c r="F94" s="1746"/>
      <c r="G94" s="1746"/>
      <c r="H94" s="148"/>
      <c r="I94" s="148"/>
    </row>
    <row r="95" spans="1:9" ht="12.75">
      <c r="A95" s="229"/>
      <c r="B95" s="139"/>
      <c r="C95" s="1747" t="s">
        <v>1180</v>
      </c>
      <c r="D95" s="1747"/>
      <c r="E95" s="1747"/>
      <c r="F95" s="1747"/>
      <c r="G95" s="1747"/>
      <c r="H95" s="148">
        <v>1341</v>
      </c>
      <c r="I95" s="148">
        <v>68910</v>
      </c>
    </row>
    <row r="96" spans="1:9" ht="12.75">
      <c r="A96" s="229"/>
      <c r="B96" s="139"/>
      <c r="C96" s="1746" t="s">
        <v>1181</v>
      </c>
      <c r="D96" s="1746"/>
      <c r="E96" s="1746"/>
      <c r="F96" s="1746"/>
      <c r="G96" s="1746"/>
      <c r="H96" s="148">
        <v>2017521</v>
      </c>
      <c r="I96" s="148">
        <v>2249916</v>
      </c>
    </row>
    <row r="97" spans="1:9" ht="12.75">
      <c r="A97" s="229"/>
      <c r="B97" s="139"/>
      <c r="C97" s="1747" t="s">
        <v>1182</v>
      </c>
      <c r="D97" s="1747"/>
      <c r="E97" s="1747"/>
      <c r="F97" s="1747"/>
      <c r="G97" s="1747"/>
      <c r="H97" s="148">
        <v>1164193</v>
      </c>
      <c r="I97" s="148">
        <v>1380906</v>
      </c>
    </row>
    <row r="98" spans="1:9" ht="12.75">
      <c r="A98" s="542"/>
      <c r="B98" s="225"/>
      <c r="C98" s="1771"/>
      <c r="D98" s="1771"/>
      <c r="E98" s="1771"/>
      <c r="F98" s="1771"/>
      <c r="G98" s="1771"/>
      <c r="H98" s="66"/>
      <c r="I98" s="543"/>
    </row>
    <row r="99" spans="1:9" ht="12.75">
      <c r="A99" s="160" t="s">
        <v>1200</v>
      </c>
      <c r="B99" s="275"/>
      <c r="C99" s="1772" t="s">
        <v>1201</v>
      </c>
      <c r="D99" s="1772"/>
      <c r="E99" s="1772"/>
      <c r="F99" s="1772"/>
      <c r="G99" s="1772"/>
      <c r="H99" s="1735">
        <f>SUM(H100:H104)</f>
        <v>182786</v>
      </c>
      <c r="I99" s="1735">
        <f>SUM(I100:I104)</f>
        <v>240904</v>
      </c>
    </row>
    <row r="100" spans="1:9" ht="12.75">
      <c r="A100" s="227"/>
      <c r="B100" s="59" t="s">
        <v>1167</v>
      </c>
      <c r="C100" s="1754" t="s">
        <v>1202</v>
      </c>
      <c r="D100" s="1754"/>
      <c r="E100" s="1754"/>
      <c r="F100" s="1754"/>
      <c r="G100" s="1754"/>
      <c r="H100" s="137">
        <v>10490</v>
      </c>
      <c r="I100" s="106">
        <v>9234</v>
      </c>
    </row>
    <row r="101" spans="1:9" ht="12.75">
      <c r="A101" s="229"/>
      <c r="B101" s="139" t="s">
        <v>1203</v>
      </c>
      <c r="C101" s="1757" t="s">
        <v>1204</v>
      </c>
      <c r="D101" s="1757"/>
      <c r="E101" s="1757"/>
      <c r="F101" s="1757"/>
      <c r="G101" s="1757"/>
      <c r="H101" s="61">
        <v>73933</v>
      </c>
      <c r="I101" s="148">
        <v>63663</v>
      </c>
    </row>
    <row r="102" spans="1:9" ht="12.75">
      <c r="A102" s="229"/>
      <c r="B102" s="139" t="s">
        <v>1205</v>
      </c>
      <c r="C102" s="1757" t="s">
        <v>1206</v>
      </c>
      <c r="D102" s="1757"/>
      <c r="E102" s="1757"/>
      <c r="F102" s="1757"/>
      <c r="G102" s="1757"/>
      <c r="H102" s="61">
        <v>0</v>
      </c>
      <c r="I102" s="148"/>
    </row>
    <row r="103" spans="1:9" ht="12.75">
      <c r="A103" s="542"/>
      <c r="B103" s="102" t="s">
        <v>1198</v>
      </c>
      <c r="C103" s="1773" t="s">
        <v>1207</v>
      </c>
      <c r="D103" s="1773"/>
      <c r="E103" s="1773"/>
      <c r="F103" s="1773"/>
      <c r="G103" s="1773"/>
      <c r="H103" s="66">
        <v>70659</v>
      </c>
      <c r="I103" s="543">
        <v>146550</v>
      </c>
    </row>
    <row r="104" spans="1:9" ht="12.75">
      <c r="A104" s="542"/>
      <c r="B104" s="511" t="s">
        <v>1208</v>
      </c>
      <c r="C104" s="1773" t="s">
        <v>1209</v>
      </c>
      <c r="D104" s="1773"/>
      <c r="E104" s="1773"/>
      <c r="F104" s="1773"/>
      <c r="G104" s="1773"/>
      <c r="H104" s="109">
        <v>27704</v>
      </c>
      <c r="I104" s="543">
        <v>21457</v>
      </c>
    </row>
    <row r="105" spans="1:9" ht="12.75">
      <c r="A105" s="1774" t="s">
        <v>1210</v>
      </c>
      <c r="B105" s="1774"/>
      <c r="C105" s="1774"/>
      <c r="D105" s="1774"/>
      <c r="E105" s="1774"/>
      <c r="F105" s="1774"/>
      <c r="G105" s="1774"/>
      <c r="H105" s="949">
        <f>SUM(H99+H7)</f>
        <v>11376325</v>
      </c>
      <c r="I105" s="949">
        <f>SUM(I99+I7)</f>
        <v>11892278</v>
      </c>
    </row>
    <row r="108" spans="2:8" ht="12.75">
      <c r="B108" s="57"/>
      <c r="C108" s="943"/>
      <c r="D108" s="943"/>
      <c r="E108" s="943"/>
      <c r="F108" s="943"/>
      <c r="G108" s="1057"/>
      <c r="H108" s="57"/>
    </row>
    <row r="109" spans="2:9" ht="12.75">
      <c r="B109" s="57"/>
      <c r="C109" s="1775"/>
      <c r="D109" s="964"/>
      <c r="E109" s="964"/>
      <c r="F109" s="964"/>
      <c r="G109" s="964"/>
      <c r="H109" s="57"/>
      <c r="I109" s="1207"/>
    </row>
    <row r="110" spans="2:9" ht="12.75">
      <c r="B110" s="57"/>
      <c r="C110" s="1775"/>
      <c r="D110" s="964"/>
      <c r="E110" s="964"/>
      <c r="F110" s="964"/>
      <c r="G110" s="964"/>
      <c r="H110" s="57"/>
      <c r="I110" s="1207"/>
    </row>
    <row r="111" spans="1:9" ht="12.75">
      <c r="A111" s="1390" t="s">
        <v>1158</v>
      </c>
      <c r="B111" s="1390"/>
      <c r="C111" s="1390"/>
      <c r="D111" s="1390"/>
      <c r="E111" s="1390"/>
      <c r="F111" s="1390"/>
      <c r="G111" s="1390"/>
      <c r="H111" s="1390"/>
      <c r="I111" s="1390"/>
    </row>
    <row r="112" spans="1:9" ht="12.75">
      <c r="A112" s="465">
        <v>3</v>
      </c>
      <c r="B112" s="465"/>
      <c r="C112" s="465"/>
      <c r="D112" s="465"/>
      <c r="E112" s="465"/>
      <c r="F112" s="465"/>
      <c r="G112" s="465"/>
      <c r="H112" s="465"/>
      <c r="I112" s="465"/>
    </row>
    <row r="113" spans="2:9" ht="12.75">
      <c r="B113" s="57"/>
      <c r="C113" s="1775"/>
      <c r="D113" s="964"/>
      <c r="E113" s="964"/>
      <c r="F113" s="964"/>
      <c r="G113" s="964"/>
      <c r="H113" s="57"/>
      <c r="I113" s="1207"/>
    </row>
    <row r="114" spans="2:9" ht="12.75">
      <c r="B114" s="57"/>
      <c r="C114" s="1775"/>
      <c r="D114" s="964"/>
      <c r="E114" s="964"/>
      <c r="F114" s="964"/>
      <c r="G114" s="964"/>
      <c r="H114" s="57"/>
      <c r="I114" s="1207" t="s">
        <v>1161</v>
      </c>
    </row>
    <row r="115" spans="2:9" ht="12.75">
      <c r="B115" s="57"/>
      <c r="C115" s="1775"/>
      <c r="D115" s="964"/>
      <c r="E115" s="964"/>
      <c r="F115" s="964"/>
      <c r="G115" s="964"/>
      <c r="H115" s="57"/>
      <c r="I115" s="1207"/>
    </row>
    <row r="116" spans="1:9" ht="12.75">
      <c r="A116" s="130" t="s">
        <v>1211</v>
      </c>
      <c r="B116" s="130"/>
      <c r="C116" s="130"/>
      <c r="D116" s="130"/>
      <c r="E116" s="130"/>
      <c r="F116" s="130"/>
      <c r="G116" s="130"/>
      <c r="H116" s="1776" t="s">
        <v>1163</v>
      </c>
      <c r="I116" s="130" t="s">
        <v>1212</v>
      </c>
    </row>
    <row r="117" spans="1:9" ht="12.75">
      <c r="A117" s="1777"/>
      <c r="B117" s="1778"/>
      <c r="C117" s="1779"/>
      <c r="D117" s="1779"/>
      <c r="E117" s="1779"/>
      <c r="F117" s="1779"/>
      <c r="G117" s="1779"/>
      <c r="H117" s="1780"/>
      <c r="I117" s="1781"/>
    </row>
    <row r="118" spans="1:9" ht="12.75">
      <c r="A118" s="229"/>
      <c r="B118" s="139">
        <v>1</v>
      </c>
      <c r="C118" s="1758" t="s">
        <v>1213</v>
      </c>
      <c r="D118" s="1758"/>
      <c r="E118" s="1758"/>
      <c r="F118" s="1758"/>
      <c r="G118" s="1758"/>
      <c r="H118" s="80">
        <v>576201</v>
      </c>
      <c r="I118" s="61">
        <v>576201</v>
      </c>
    </row>
    <row r="119" spans="1:9" ht="12.75">
      <c r="A119" s="229"/>
      <c r="B119" s="139">
        <v>2</v>
      </c>
      <c r="C119" s="1758" t="s">
        <v>1214</v>
      </c>
      <c r="D119" s="1758"/>
      <c r="E119" s="1758"/>
      <c r="F119" s="1758"/>
      <c r="G119" s="1758"/>
      <c r="H119" s="61">
        <v>9678058</v>
      </c>
      <c r="I119" s="61">
        <v>10437254</v>
      </c>
    </row>
    <row r="120" spans="1:9" ht="12.75">
      <c r="A120" s="146"/>
      <c r="B120" s="553"/>
      <c r="C120" s="1750"/>
      <c r="D120" s="1750"/>
      <c r="E120" s="1750"/>
      <c r="F120" s="1750"/>
      <c r="G120" s="1750"/>
      <c r="H120" s="73"/>
      <c r="I120" s="101"/>
    </row>
    <row r="121" spans="1:9" ht="12.75">
      <c r="A121" s="141" t="s">
        <v>1215</v>
      </c>
      <c r="B121" s="157"/>
      <c r="C121" s="1782" t="s">
        <v>1216</v>
      </c>
      <c r="D121" s="1782"/>
      <c r="E121" s="1782"/>
      <c r="F121" s="1782"/>
      <c r="G121" s="1782"/>
      <c r="H121" s="948">
        <f>H118+H119</f>
        <v>10254259</v>
      </c>
      <c r="I121" s="949">
        <f>I118+I119</f>
        <v>11013455</v>
      </c>
    </row>
    <row r="122" spans="1:9" ht="12.75">
      <c r="A122" s="146"/>
      <c r="B122" s="144"/>
      <c r="C122" s="1783"/>
      <c r="D122" s="1783"/>
      <c r="E122" s="1783"/>
      <c r="F122" s="1783"/>
      <c r="G122" s="1784"/>
      <c r="H122" s="1785"/>
      <c r="I122" s="1786"/>
    </row>
    <row r="123" spans="1:9" ht="12.75">
      <c r="A123" s="542"/>
      <c r="B123" s="139"/>
      <c r="C123" s="1737" t="s">
        <v>1217</v>
      </c>
      <c r="D123" s="1737"/>
      <c r="E123" s="1737"/>
      <c r="F123" s="1737"/>
      <c r="G123" s="1737"/>
      <c r="H123" s="66">
        <v>-161797</v>
      </c>
      <c r="I123" s="66">
        <v>-94113</v>
      </c>
    </row>
    <row r="124" spans="1:9" ht="12.75">
      <c r="A124" s="542"/>
      <c r="B124" s="139"/>
      <c r="C124" s="1737" t="s">
        <v>1218</v>
      </c>
      <c r="D124" s="1737"/>
      <c r="E124" s="1737"/>
      <c r="F124" s="1737"/>
      <c r="G124" s="1737"/>
      <c r="H124" s="543">
        <v>95349</v>
      </c>
      <c r="I124" s="543">
        <v>190386</v>
      </c>
    </row>
    <row r="125" spans="1:9" ht="12.75">
      <c r="A125" s="542"/>
      <c r="B125" s="139"/>
      <c r="C125" s="1737" t="s">
        <v>1219</v>
      </c>
      <c r="D125" s="1737"/>
      <c r="E125" s="1737"/>
      <c r="F125" s="1737"/>
      <c r="G125" s="1737"/>
      <c r="H125" s="543">
        <v>-257146</v>
      </c>
      <c r="I125" s="543">
        <v>-284499</v>
      </c>
    </row>
    <row r="126" spans="1:9" ht="12.75">
      <c r="A126" s="542"/>
      <c r="B126" s="225"/>
      <c r="C126" s="1787" t="s">
        <v>1220</v>
      </c>
      <c r="D126" s="1787"/>
      <c r="E126" s="1787"/>
      <c r="F126" s="1787"/>
      <c r="G126" s="1787"/>
      <c r="H126" s="543">
        <v>41723</v>
      </c>
      <c r="I126" s="543">
        <v>26094</v>
      </c>
    </row>
    <row r="127" spans="1:9" ht="12.75">
      <c r="A127" s="542"/>
      <c r="B127" s="141" t="s">
        <v>1167</v>
      </c>
      <c r="C127" s="1734" t="s">
        <v>1221</v>
      </c>
      <c r="D127" s="1734"/>
      <c r="E127" s="1734"/>
      <c r="F127" s="1734"/>
      <c r="G127" s="1734"/>
      <c r="H127" s="1735">
        <f>H123+H126</f>
        <v>-120074</v>
      </c>
      <c r="I127" s="1735">
        <f>I123+I126</f>
        <v>-68019</v>
      </c>
    </row>
    <row r="128" spans="1:9" ht="12.75">
      <c r="A128" s="542"/>
      <c r="B128" s="141" t="s">
        <v>1203</v>
      </c>
      <c r="C128" s="1734" t="s">
        <v>1222</v>
      </c>
      <c r="D128" s="1734"/>
      <c r="E128" s="1734"/>
      <c r="F128" s="1734"/>
      <c r="G128" s="1734"/>
      <c r="H128" s="1735"/>
      <c r="I128" s="1788"/>
    </row>
    <row r="129" spans="1:9" ht="12.75">
      <c r="A129" s="542"/>
      <c r="B129" s="102"/>
      <c r="C129" s="1789"/>
      <c r="D129" s="1789"/>
      <c r="E129" s="1789"/>
      <c r="F129" s="1789"/>
      <c r="G129" s="1789"/>
      <c r="H129" s="101"/>
      <c r="I129" s="149"/>
    </row>
    <row r="130" spans="1:9" ht="12.75">
      <c r="A130" s="141" t="s">
        <v>1223</v>
      </c>
      <c r="B130" s="141"/>
      <c r="C130" s="1734" t="s">
        <v>1224</v>
      </c>
      <c r="D130" s="1734"/>
      <c r="E130" s="1734"/>
      <c r="F130" s="1734"/>
      <c r="G130" s="1734"/>
      <c r="H130" s="1735">
        <f>H127+H128</f>
        <v>-120074</v>
      </c>
      <c r="I130" s="1735">
        <f>I127+I128</f>
        <v>-68019</v>
      </c>
    </row>
    <row r="131" spans="1:9" ht="12.75">
      <c r="A131" s="542"/>
      <c r="B131" s="64"/>
      <c r="C131" s="1736"/>
      <c r="D131" s="1736"/>
      <c r="E131" s="1736"/>
      <c r="F131" s="1736"/>
      <c r="G131" s="1736"/>
      <c r="H131" s="101"/>
      <c r="I131" s="149"/>
    </row>
    <row r="132" spans="1:9" ht="12.75">
      <c r="A132" s="542"/>
      <c r="B132" s="139"/>
      <c r="C132" s="1737" t="s">
        <v>1225</v>
      </c>
      <c r="D132" s="1737"/>
      <c r="E132" s="1737"/>
      <c r="F132" s="1737"/>
      <c r="G132" s="1737"/>
      <c r="H132" s="543">
        <v>561091</v>
      </c>
      <c r="I132" s="543">
        <v>557785</v>
      </c>
    </row>
    <row r="133" spans="1:9" ht="12.75">
      <c r="A133" s="542"/>
      <c r="B133" s="225"/>
      <c r="C133" s="1787" t="s">
        <v>1226</v>
      </c>
      <c r="D133" s="1787"/>
      <c r="E133" s="1787"/>
      <c r="F133" s="1787"/>
      <c r="G133" s="1787"/>
      <c r="H133" s="543"/>
      <c r="I133" s="543">
        <v>10000</v>
      </c>
    </row>
    <row r="134" spans="1:9" ht="12.75">
      <c r="A134" s="542"/>
      <c r="B134" s="275" t="s">
        <v>1167</v>
      </c>
      <c r="C134" s="1790" t="s">
        <v>1227</v>
      </c>
      <c r="D134" s="1790"/>
      <c r="E134" s="1790"/>
      <c r="F134" s="1790"/>
      <c r="G134" s="1790"/>
      <c r="H134" s="170">
        <f>H132+H133</f>
        <v>561091</v>
      </c>
      <c r="I134" s="170">
        <f>I132+I133</f>
        <v>567785</v>
      </c>
    </row>
    <row r="135" spans="1:9" ht="12.75">
      <c r="A135" s="542"/>
      <c r="B135" s="59"/>
      <c r="C135" s="1791"/>
      <c r="D135" s="1792"/>
      <c r="E135" s="1792"/>
      <c r="F135" s="1792"/>
      <c r="G135" s="1793"/>
      <c r="H135" s="137"/>
      <c r="I135" s="202"/>
    </row>
    <row r="136" spans="1:9" ht="12.75">
      <c r="A136" s="542"/>
      <c r="B136" s="64"/>
      <c r="C136" s="1736" t="s">
        <v>1228</v>
      </c>
      <c r="D136" s="1736"/>
      <c r="E136" s="1736"/>
      <c r="F136" s="1736"/>
      <c r="G136" s="1736"/>
      <c r="H136" s="149">
        <v>84641</v>
      </c>
      <c r="I136" s="149">
        <v>0</v>
      </c>
    </row>
    <row r="137" spans="1:9" ht="12.75">
      <c r="A137" s="542"/>
      <c r="B137" s="139"/>
      <c r="C137" s="1737" t="s">
        <v>1229</v>
      </c>
      <c r="D137" s="1737"/>
      <c r="E137" s="1737"/>
      <c r="F137" s="1737"/>
      <c r="G137" s="1737"/>
      <c r="H137" s="66">
        <v>177298</v>
      </c>
      <c r="I137" s="66">
        <v>23033</v>
      </c>
    </row>
    <row r="138" spans="1:9" ht="12.75">
      <c r="A138" s="542"/>
      <c r="B138" s="139"/>
      <c r="C138" s="1737" t="s">
        <v>1230</v>
      </c>
      <c r="D138" s="1737"/>
      <c r="E138" s="1737"/>
      <c r="F138" s="1737"/>
      <c r="G138" s="1737"/>
      <c r="H138" s="543">
        <v>127753</v>
      </c>
      <c r="I138" s="543">
        <v>20279</v>
      </c>
    </row>
    <row r="139" spans="1:9" ht="12.75">
      <c r="A139" s="542"/>
      <c r="B139" s="139"/>
      <c r="C139" s="1737" t="s">
        <v>1231</v>
      </c>
      <c r="D139" s="1737"/>
      <c r="E139" s="1737"/>
      <c r="F139" s="1737"/>
      <c r="G139" s="1737"/>
      <c r="H139" s="543">
        <v>49545</v>
      </c>
      <c r="I139" s="543">
        <v>2754</v>
      </c>
    </row>
    <row r="140" spans="1:9" ht="12.75">
      <c r="A140" s="542"/>
      <c r="B140" s="139"/>
      <c r="C140" s="1737" t="s">
        <v>1232</v>
      </c>
      <c r="D140" s="1737"/>
      <c r="E140" s="1737"/>
      <c r="F140" s="1737"/>
      <c r="G140" s="1737"/>
      <c r="H140" s="543">
        <v>0</v>
      </c>
      <c r="I140" s="543"/>
    </row>
    <row r="141" spans="1:9" ht="12.75">
      <c r="A141" s="542"/>
      <c r="B141" s="139"/>
      <c r="C141" s="1737" t="s">
        <v>1233</v>
      </c>
      <c r="D141" s="1737"/>
      <c r="E141" s="1737"/>
      <c r="F141" s="1737"/>
      <c r="G141" s="1737"/>
      <c r="H141" s="66">
        <v>200673</v>
      </c>
      <c r="I141" s="66">
        <v>119997</v>
      </c>
    </row>
    <row r="142" spans="1:9" ht="12.75">
      <c r="A142" s="542"/>
      <c r="B142" s="139"/>
      <c r="C142" s="1737" t="s">
        <v>1234</v>
      </c>
      <c r="D142" s="1737"/>
      <c r="E142" s="1737"/>
      <c r="F142" s="1737"/>
      <c r="G142" s="1737"/>
      <c r="H142" s="543">
        <v>27411</v>
      </c>
      <c r="I142" s="543">
        <v>57367</v>
      </c>
    </row>
    <row r="143" spans="1:9" ht="12.75">
      <c r="A143" s="542"/>
      <c r="B143" s="139"/>
      <c r="C143" s="1737" t="s">
        <v>1235</v>
      </c>
      <c r="D143" s="1737"/>
      <c r="E143" s="1737"/>
      <c r="F143" s="1737"/>
      <c r="G143" s="1737"/>
      <c r="H143" s="543">
        <v>0</v>
      </c>
      <c r="I143" s="543"/>
    </row>
    <row r="144" spans="1:9" ht="12.75">
      <c r="A144" s="542"/>
      <c r="B144" s="139"/>
      <c r="C144" s="1737" t="s">
        <v>1236</v>
      </c>
      <c r="D144" s="1737"/>
      <c r="E144" s="1737"/>
      <c r="F144" s="1737"/>
      <c r="G144" s="1737"/>
      <c r="H144" s="543">
        <v>22116</v>
      </c>
      <c r="I144" s="543">
        <v>21435</v>
      </c>
    </row>
    <row r="145" spans="1:9" ht="12.75">
      <c r="A145" s="542"/>
      <c r="B145" s="225"/>
      <c r="C145" s="1787" t="s">
        <v>1237</v>
      </c>
      <c r="D145" s="1787"/>
      <c r="E145" s="1787"/>
      <c r="F145" s="1787"/>
      <c r="G145" s="1787"/>
      <c r="H145" s="543">
        <v>0</v>
      </c>
      <c r="I145" s="543"/>
    </row>
    <row r="146" spans="1:9" ht="12.75">
      <c r="A146" s="542"/>
      <c r="B146" s="275" t="s">
        <v>1203</v>
      </c>
      <c r="C146" s="1790" t="s">
        <v>1238</v>
      </c>
      <c r="D146" s="1790"/>
      <c r="E146" s="1790"/>
      <c r="F146" s="1790"/>
      <c r="G146" s="1790"/>
      <c r="H146" s="170">
        <f>H136+H137+H140+H141</f>
        <v>462612</v>
      </c>
      <c r="I146" s="170">
        <f>I136+I137+I140+I141</f>
        <v>143030</v>
      </c>
    </row>
    <row r="147" spans="1:9" ht="12.75">
      <c r="A147" s="542"/>
      <c r="B147" s="102"/>
      <c r="C147" s="1794"/>
      <c r="D147" s="228"/>
      <c r="E147" s="228"/>
      <c r="F147" s="228"/>
      <c r="G147" s="1795"/>
      <c r="H147" s="101"/>
      <c r="I147" s="149"/>
    </row>
    <row r="148" spans="1:9" ht="12.75">
      <c r="A148" s="542"/>
      <c r="B148" s="275" t="s">
        <v>1190</v>
      </c>
      <c r="C148" s="1796" t="s">
        <v>1239</v>
      </c>
      <c r="D148" s="1796"/>
      <c r="E148" s="1796"/>
      <c r="F148" s="1796"/>
      <c r="G148" s="1796"/>
      <c r="H148" s="161">
        <v>218437</v>
      </c>
      <c r="I148" s="161">
        <v>236027</v>
      </c>
    </row>
    <row r="149" spans="1:9" ht="12.75">
      <c r="A149" s="542"/>
      <c r="B149" s="102"/>
      <c r="C149" s="1797"/>
      <c r="D149" s="1797"/>
      <c r="E149" s="1797"/>
      <c r="F149" s="1797"/>
      <c r="G149" s="1798"/>
      <c r="H149" s="101"/>
      <c r="I149" s="149" t="s">
        <v>1240</v>
      </c>
    </row>
    <row r="150" spans="1:9" ht="12.75">
      <c r="A150" s="141" t="s">
        <v>1241</v>
      </c>
      <c r="B150" s="141"/>
      <c r="C150" s="1753" t="s">
        <v>1242</v>
      </c>
      <c r="D150" s="1753"/>
      <c r="E150" s="1753"/>
      <c r="F150" s="1753"/>
      <c r="G150" s="1753"/>
      <c r="H150" s="1735">
        <f>H148+H146+H134</f>
        <v>1242140</v>
      </c>
      <c r="I150" s="1735">
        <f>I148+I146+I134</f>
        <v>946842</v>
      </c>
    </row>
    <row r="151" spans="1:9" ht="12.75">
      <c r="A151" s="146"/>
      <c r="B151" s="553"/>
      <c r="C151" s="1797"/>
      <c r="D151" s="1797"/>
      <c r="E151" s="1797"/>
      <c r="F151" s="1797"/>
      <c r="G151" s="1798"/>
      <c r="H151" s="101"/>
      <c r="I151" s="149"/>
    </row>
    <row r="152" spans="1:9" ht="12.75">
      <c r="A152" s="1774" t="s">
        <v>1243</v>
      </c>
      <c r="B152" s="1774"/>
      <c r="C152" s="1774"/>
      <c r="D152" s="1774"/>
      <c r="E152" s="1774"/>
      <c r="F152" s="1774"/>
      <c r="G152" s="1774"/>
      <c r="H152" s="949">
        <f>H150+H130+H121</f>
        <v>11376325</v>
      </c>
      <c r="I152" s="949">
        <f>I150+I130+I121</f>
        <v>11892278</v>
      </c>
    </row>
    <row r="153" spans="2:8" ht="12.75">
      <c r="B153" s="57"/>
      <c r="C153" s="1775"/>
      <c r="D153" s="964"/>
      <c r="E153" s="964"/>
      <c r="F153" s="964"/>
      <c r="G153" s="964"/>
      <c r="H153" s="57"/>
    </row>
    <row r="154" spans="2:8" ht="12.75">
      <c r="B154" s="57"/>
      <c r="C154" s="1799"/>
      <c r="D154" s="980"/>
      <c r="E154" s="980"/>
      <c r="F154" s="980"/>
      <c r="G154" s="980"/>
      <c r="H154" s="57"/>
    </row>
    <row r="155" spans="2:8" ht="12.75">
      <c r="B155" s="57"/>
      <c r="C155" s="1799"/>
      <c r="D155" s="980"/>
      <c r="E155" s="980"/>
      <c r="F155" s="980"/>
      <c r="G155" s="964"/>
      <c r="H155" s="57"/>
    </row>
    <row r="156" spans="2:8" ht="12.75">
      <c r="B156" s="57"/>
      <c r="C156" s="1775"/>
      <c r="D156" s="964"/>
      <c r="E156" s="964"/>
      <c r="F156" s="964"/>
      <c r="G156" s="964"/>
      <c r="H156" s="57"/>
    </row>
    <row r="157" spans="2:8" ht="12.75">
      <c r="B157" s="57"/>
      <c r="C157" s="963"/>
      <c r="D157" s="964"/>
      <c r="E157" s="964"/>
      <c r="F157" s="964"/>
      <c r="G157" s="964"/>
      <c r="H157" s="57"/>
    </row>
    <row r="158" spans="2:8" ht="12.75">
      <c r="B158" s="57"/>
      <c r="C158" s="1799"/>
      <c r="D158" s="980"/>
      <c r="E158" s="980"/>
      <c r="F158" s="980"/>
      <c r="G158" s="980"/>
      <c r="H158" s="57"/>
    </row>
    <row r="159" spans="2:8" ht="12.75">
      <c r="B159" s="57"/>
      <c r="C159" s="1800"/>
      <c r="D159" s="964"/>
      <c r="E159" s="964"/>
      <c r="F159" s="964"/>
      <c r="G159" s="964"/>
      <c r="H159" s="57"/>
    </row>
    <row r="160" spans="2:8" ht="12.75">
      <c r="B160" s="57"/>
      <c r="C160" s="1800"/>
      <c r="D160" s="964"/>
      <c r="E160" s="964"/>
      <c r="F160" s="964"/>
      <c r="G160" s="964"/>
      <c r="H160" s="57"/>
    </row>
    <row r="161" spans="2:8" ht="12.75">
      <c r="B161" s="57"/>
      <c r="C161" s="1800"/>
      <c r="D161" s="964"/>
      <c r="E161" s="964"/>
      <c r="F161" s="964"/>
      <c r="G161" s="964"/>
      <c r="H161" s="57"/>
    </row>
    <row r="162" spans="2:8" ht="12.75">
      <c r="B162" s="57"/>
      <c r="C162" s="1800"/>
      <c r="D162" s="964"/>
      <c r="E162" s="964"/>
      <c r="F162" s="964"/>
      <c r="G162" s="964"/>
      <c r="H162" s="57"/>
    </row>
    <row r="163" spans="2:8" ht="12.75">
      <c r="B163" s="57"/>
      <c r="C163" s="1800"/>
      <c r="D163" s="964"/>
      <c r="E163" s="964"/>
      <c r="F163" s="964"/>
      <c r="G163" s="964"/>
      <c r="H163" s="57"/>
    </row>
    <row r="164" spans="2:8" ht="12.75">
      <c r="B164" s="57"/>
      <c r="C164" s="1800"/>
      <c r="D164" s="964"/>
      <c r="E164" s="964"/>
      <c r="F164" s="964"/>
      <c r="G164" s="964"/>
      <c r="H164" s="57"/>
    </row>
    <row r="165" spans="2:8" ht="12.75">
      <c r="B165" s="57"/>
      <c r="C165" s="1800"/>
      <c r="D165" s="964"/>
      <c r="E165" s="964"/>
      <c r="F165" s="964"/>
      <c r="G165" s="964"/>
      <c r="H165" s="57"/>
    </row>
    <row r="166" spans="2:8" ht="12.75">
      <c r="B166" s="57"/>
      <c r="C166" s="1800"/>
      <c r="D166" s="964"/>
      <c r="E166" s="964"/>
      <c r="F166" s="964"/>
      <c r="G166" s="964"/>
      <c r="H166" s="57"/>
    </row>
    <row r="167" spans="1:9" ht="12.75">
      <c r="A167" s="1390" t="s">
        <v>1158</v>
      </c>
      <c r="B167" s="1390"/>
      <c r="C167" s="1390"/>
      <c r="D167" s="1390"/>
      <c r="E167" s="1390"/>
      <c r="F167" s="1390"/>
      <c r="G167" s="1390"/>
      <c r="H167" s="1390"/>
      <c r="I167" s="1390"/>
    </row>
    <row r="168" spans="2:8" ht="12.75">
      <c r="B168" s="57"/>
      <c r="C168" s="1800"/>
      <c r="D168" s="964"/>
      <c r="E168" s="964"/>
      <c r="F168" s="964"/>
      <c r="G168" s="964"/>
      <c r="H168" s="57"/>
    </row>
    <row r="169" spans="1:9" ht="12.75">
      <c r="A169" s="465">
        <v>4</v>
      </c>
      <c r="B169" s="465"/>
      <c r="C169" s="465"/>
      <c r="D169" s="465"/>
      <c r="E169" s="465"/>
      <c r="F169" s="465"/>
      <c r="G169" s="465"/>
      <c r="H169" s="465"/>
      <c r="I169" s="465"/>
    </row>
    <row r="170" spans="2:8" ht="12.75">
      <c r="B170" s="57"/>
      <c r="C170" s="963"/>
      <c r="D170" s="964"/>
      <c r="E170" s="964"/>
      <c r="F170" s="964"/>
      <c r="G170" s="964"/>
      <c r="H170" s="57"/>
    </row>
    <row r="171" spans="1:9" ht="12.75">
      <c r="A171" s="465" t="s">
        <v>1244</v>
      </c>
      <c r="B171" s="465"/>
      <c r="C171" s="465"/>
      <c r="D171" s="465"/>
      <c r="E171" s="465"/>
      <c r="F171" s="465"/>
      <c r="G171" s="465"/>
      <c r="H171" s="465"/>
      <c r="I171" s="465"/>
    </row>
    <row r="172" spans="1:9" ht="12.75">
      <c r="A172" s="465" t="s">
        <v>1245</v>
      </c>
      <c r="B172" s="465"/>
      <c r="C172" s="465"/>
      <c r="D172" s="465"/>
      <c r="E172" s="465"/>
      <c r="F172" s="465"/>
      <c r="G172" s="465"/>
      <c r="H172" s="465"/>
      <c r="I172" s="465"/>
    </row>
    <row r="173" spans="1:9" ht="12.75">
      <c r="A173" s="465"/>
      <c r="B173" s="465"/>
      <c r="C173" s="465"/>
      <c r="D173" s="465"/>
      <c r="E173" s="465"/>
      <c r="F173" s="465"/>
      <c r="G173" s="465"/>
      <c r="H173" s="465"/>
      <c r="I173" s="465"/>
    </row>
    <row r="174" spans="1:9" ht="12.75">
      <c r="A174" s="465"/>
      <c r="B174" s="465"/>
      <c r="C174" s="465"/>
      <c r="D174" s="465"/>
      <c r="E174" s="465"/>
      <c r="F174" s="465"/>
      <c r="G174" s="465"/>
      <c r="H174" s="465"/>
      <c r="I174" s="465" t="s">
        <v>1161</v>
      </c>
    </row>
    <row r="175" spans="1:9" ht="12.75">
      <c r="A175" s="1730" t="s">
        <v>5</v>
      </c>
      <c r="B175" s="1730"/>
      <c r="C175" s="1730"/>
      <c r="D175" s="1730"/>
      <c r="E175" s="1730"/>
      <c r="F175" s="1730"/>
      <c r="G175" s="1730"/>
      <c r="H175" s="130" t="s">
        <v>1163</v>
      </c>
      <c r="I175" s="1731" t="s">
        <v>1164</v>
      </c>
    </row>
    <row r="176" spans="1:9" ht="12.75">
      <c r="A176" s="1801" t="s">
        <v>1168</v>
      </c>
      <c r="B176" s="1801"/>
      <c r="C176" s="1801"/>
      <c r="D176" s="1801"/>
      <c r="E176" s="1801"/>
      <c r="F176" s="1801"/>
      <c r="G176" s="1801"/>
      <c r="H176" s="137">
        <v>28717</v>
      </c>
      <c r="I176" s="106">
        <v>63073</v>
      </c>
    </row>
    <row r="177" spans="1:9" ht="12.75">
      <c r="A177" s="145" t="s">
        <v>1246</v>
      </c>
      <c r="B177" s="145"/>
      <c r="C177" s="145"/>
      <c r="D177" s="145"/>
      <c r="E177" s="145"/>
      <c r="F177" s="145"/>
      <c r="G177" s="145"/>
      <c r="H177" s="61">
        <v>4390</v>
      </c>
      <c r="I177" s="148">
        <v>4390</v>
      </c>
    </row>
    <row r="178" spans="1:9" ht="12.75">
      <c r="A178" s="145" t="s">
        <v>1247</v>
      </c>
      <c r="B178" s="145"/>
      <c r="C178" s="145"/>
      <c r="D178" s="145"/>
      <c r="E178" s="145"/>
      <c r="F178" s="145"/>
      <c r="G178" s="145"/>
      <c r="H178" s="61">
        <v>331021</v>
      </c>
      <c r="I178" s="148">
        <v>379542</v>
      </c>
    </row>
    <row r="179" spans="1:9" ht="12.75">
      <c r="A179" s="145" t="s">
        <v>1248</v>
      </c>
      <c r="B179" s="145"/>
      <c r="C179" s="145"/>
      <c r="D179" s="145"/>
      <c r="E179" s="145"/>
      <c r="F179" s="145"/>
      <c r="G179" s="145"/>
      <c r="H179" s="61">
        <v>138316</v>
      </c>
      <c r="I179" s="148">
        <v>141476</v>
      </c>
    </row>
    <row r="180" spans="1:9" ht="12.75">
      <c r="A180" s="145" t="s">
        <v>1249</v>
      </c>
      <c r="B180" s="145"/>
      <c r="C180" s="145"/>
      <c r="D180" s="145"/>
      <c r="E180" s="145"/>
      <c r="F180" s="145"/>
      <c r="G180" s="145"/>
      <c r="H180" s="61">
        <v>0</v>
      </c>
      <c r="I180" s="148">
        <v>0</v>
      </c>
    </row>
    <row r="181" spans="1:9" ht="12.75">
      <c r="A181" s="1802" t="s">
        <v>1250</v>
      </c>
      <c r="B181" s="1802"/>
      <c r="C181" s="1802"/>
      <c r="D181" s="1802"/>
      <c r="E181" s="1802"/>
      <c r="F181" s="1802"/>
      <c r="G181" s="1802"/>
      <c r="H181" s="66">
        <v>73199</v>
      </c>
      <c r="I181" s="543">
        <v>73006</v>
      </c>
    </row>
    <row r="182" spans="1:9" ht="12.75">
      <c r="A182" s="1803"/>
      <c r="B182" s="228"/>
      <c r="C182" s="228"/>
      <c r="D182" s="228"/>
      <c r="E182" s="228"/>
      <c r="F182" s="228"/>
      <c r="G182" s="228"/>
      <c r="H182" s="147"/>
      <c r="I182" s="149"/>
    </row>
    <row r="183" spans="1:9" ht="12.75">
      <c r="A183" s="1804" t="s">
        <v>1251</v>
      </c>
      <c r="B183" s="1804"/>
      <c r="C183" s="1804"/>
      <c r="D183" s="1804"/>
      <c r="E183" s="1804"/>
      <c r="F183" s="1804"/>
      <c r="G183" s="1804"/>
      <c r="H183" s="1735">
        <f>SUM(H176:H181)</f>
        <v>575643</v>
      </c>
      <c r="I183" s="1735">
        <f>SUM(I176:I181)</f>
        <v>661487</v>
      </c>
    </row>
    <row r="184" spans="1:9" ht="12.75">
      <c r="A184" s="237"/>
      <c r="B184" s="237"/>
      <c r="C184" s="237"/>
      <c r="D184" s="237"/>
      <c r="E184" s="237"/>
      <c r="F184" s="237"/>
      <c r="G184" s="237"/>
      <c r="H184" s="57"/>
      <c r="I184" s="57"/>
    </row>
    <row r="185" spans="1:9" ht="12.75">
      <c r="A185" s="237"/>
      <c r="B185" s="237"/>
      <c r="C185" s="237"/>
      <c r="D185" s="237"/>
      <c r="E185" s="237"/>
      <c r="F185" s="237"/>
      <c r="G185" s="237"/>
      <c r="H185" s="57"/>
      <c r="I185" s="57"/>
    </row>
    <row r="186" spans="1:9" ht="12.75">
      <c r="A186" s="237"/>
      <c r="B186" s="237"/>
      <c r="C186" s="237"/>
      <c r="D186" s="237"/>
      <c r="E186" s="237"/>
      <c r="F186" s="237"/>
      <c r="G186" s="237"/>
      <c r="H186" s="57"/>
      <c r="I186" s="57"/>
    </row>
    <row r="187" spans="1:9" ht="12.75">
      <c r="A187" s="465" t="s">
        <v>1252</v>
      </c>
      <c r="B187" s="465"/>
      <c r="C187" s="465"/>
      <c r="D187" s="465"/>
      <c r="E187" s="465"/>
      <c r="F187" s="465"/>
      <c r="G187" s="465"/>
      <c r="H187" s="465"/>
      <c r="I187" s="465"/>
    </row>
    <row r="188" spans="1:9" ht="12.75">
      <c r="A188" s="465" t="s">
        <v>1253</v>
      </c>
      <c r="B188" s="465"/>
      <c r="C188" s="465"/>
      <c r="D188" s="465"/>
      <c r="E188" s="465"/>
      <c r="F188" s="465"/>
      <c r="G188" s="465"/>
      <c r="H188" s="465"/>
      <c r="I188" s="465"/>
    </row>
    <row r="189" spans="1:9" ht="12.75">
      <c r="A189" s="465" t="s">
        <v>1254</v>
      </c>
      <c r="B189" s="465"/>
      <c r="C189" s="465"/>
      <c r="D189" s="465"/>
      <c r="E189" s="465"/>
      <c r="F189" s="465"/>
      <c r="G189" s="465"/>
      <c r="H189" s="465"/>
      <c r="I189" s="465"/>
    </row>
    <row r="190" spans="1:9" ht="12.75">
      <c r="A190" s="465"/>
      <c r="B190" s="465"/>
      <c r="C190" s="465"/>
      <c r="D190" s="465"/>
      <c r="E190" s="465"/>
      <c r="F190" s="465"/>
      <c r="G190" s="465"/>
      <c r="H190" s="465"/>
      <c r="I190" s="465"/>
    </row>
    <row r="191" spans="1:9" ht="12.75">
      <c r="A191" s="465"/>
      <c r="B191" s="465"/>
      <c r="C191" s="465"/>
      <c r="D191" s="465"/>
      <c r="E191" s="465"/>
      <c r="F191" s="465"/>
      <c r="G191" s="465"/>
      <c r="H191" s="465"/>
      <c r="I191" s="465"/>
    </row>
    <row r="192" spans="1:9" ht="12.75">
      <c r="A192" s="1805"/>
      <c r="B192" s="1805"/>
      <c r="C192" s="1805"/>
      <c r="D192" s="1806" t="s">
        <v>91</v>
      </c>
      <c r="E192" s="1807" t="s">
        <v>1255</v>
      </c>
      <c r="F192" s="1806" t="s">
        <v>1256</v>
      </c>
      <c r="G192" s="1807" t="s">
        <v>1257</v>
      </c>
      <c r="H192" s="1806" t="s">
        <v>1258</v>
      </c>
      <c r="I192" s="1807" t="s">
        <v>1259</v>
      </c>
    </row>
    <row r="193" spans="1:9" ht="12.75">
      <c r="A193" s="1808"/>
      <c r="B193" s="1808"/>
      <c r="C193" s="1808"/>
      <c r="D193" s="1809"/>
      <c r="E193" s="1810"/>
      <c r="F193" s="1809"/>
      <c r="G193" s="1810"/>
      <c r="H193" s="1809"/>
      <c r="I193" s="1810"/>
    </row>
    <row r="194" spans="1:9" ht="12.75">
      <c r="A194" s="1808" t="s">
        <v>1260</v>
      </c>
      <c r="B194" s="1808"/>
      <c r="C194" s="1808"/>
      <c r="D194" s="1811">
        <v>137525</v>
      </c>
      <c r="E194" s="1812">
        <v>34200</v>
      </c>
      <c r="F194" s="1811">
        <v>8000</v>
      </c>
      <c r="G194" s="1812">
        <v>11396</v>
      </c>
      <c r="H194" s="1811">
        <v>0</v>
      </c>
      <c r="I194" s="1810">
        <f>SUM(D194:H194)</f>
        <v>191121</v>
      </c>
    </row>
    <row r="195" spans="1:9" ht="12.75">
      <c r="A195" s="1808"/>
      <c r="B195" s="1808"/>
      <c r="C195" s="1808"/>
      <c r="D195" s="1811"/>
      <c r="E195" s="1812"/>
      <c r="F195" s="1811"/>
      <c r="G195" s="1812"/>
      <c r="H195" s="1811"/>
      <c r="I195" s="1810">
        <f>SUM(D195:H195)</f>
        <v>0</v>
      </c>
    </row>
    <row r="196" spans="1:9" ht="12.75">
      <c r="A196" s="1808" t="s">
        <v>1261</v>
      </c>
      <c r="B196" s="1808"/>
      <c r="C196" s="1808"/>
      <c r="D196" s="1811">
        <v>13</v>
      </c>
      <c r="E196" s="1812">
        <v>6</v>
      </c>
      <c r="F196" s="1811">
        <v>0</v>
      </c>
      <c r="G196" s="1812">
        <v>36</v>
      </c>
      <c r="H196" s="1811">
        <v>1</v>
      </c>
      <c r="I196" s="1810">
        <f>SUM(D196:H196)</f>
        <v>56</v>
      </c>
    </row>
    <row r="197" spans="1:9" ht="12.75">
      <c r="A197" s="1813"/>
      <c r="B197" s="1813"/>
      <c r="C197" s="1813"/>
      <c r="D197" s="1814"/>
      <c r="E197" s="1815"/>
      <c r="F197" s="1814"/>
      <c r="G197" s="1815"/>
      <c r="H197" s="1814"/>
      <c r="I197" s="1815"/>
    </row>
    <row r="198" spans="1:9" ht="12.75">
      <c r="A198" s="130" t="s">
        <v>286</v>
      </c>
      <c r="B198" s="130"/>
      <c r="C198" s="130"/>
      <c r="D198" s="1816">
        <f>D194+D196</f>
        <v>137538</v>
      </c>
      <c r="E198" s="1817">
        <f>E194+E196</f>
        <v>34206</v>
      </c>
      <c r="F198" s="1816">
        <f>F194+F196</f>
        <v>8000</v>
      </c>
      <c r="G198" s="1817">
        <f>G194+G196</f>
        <v>11432</v>
      </c>
      <c r="H198" s="1816">
        <f>H194+H196</f>
        <v>1</v>
      </c>
      <c r="I198" s="1817">
        <f>SUM(D198:H198)</f>
        <v>191177</v>
      </c>
    </row>
    <row r="199" spans="1:9" ht="12.75">
      <c r="A199" s="465"/>
      <c r="B199" s="465"/>
      <c r="C199" s="465"/>
      <c r="D199" s="1818"/>
      <c r="E199" s="1818"/>
      <c r="F199" s="1818"/>
      <c r="G199" s="1818"/>
      <c r="H199" s="1818"/>
      <c r="I199" s="1818"/>
    </row>
    <row r="200" spans="1:9" ht="12.75">
      <c r="A200" s="465"/>
      <c r="B200" s="465"/>
      <c r="C200" s="465"/>
      <c r="D200" s="465"/>
      <c r="E200" s="465"/>
      <c r="F200" s="465"/>
      <c r="G200" s="465"/>
      <c r="H200" s="465"/>
      <c r="I200" s="465"/>
    </row>
    <row r="201" spans="1:9" ht="12.75">
      <c r="A201" s="465" t="s">
        <v>1262</v>
      </c>
      <c r="B201" s="465"/>
      <c r="C201" s="465"/>
      <c r="D201" s="465"/>
      <c r="E201" s="465"/>
      <c r="F201" s="465"/>
      <c r="G201" s="465"/>
      <c r="H201" s="465"/>
      <c r="I201" s="465"/>
    </row>
    <row r="202" spans="1:9" ht="12.75">
      <c r="A202" s="465"/>
      <c r="B202" s="465"/>
      <c r="C202" s="465"/>
      <c r="D202" s="465"/>
      <c r="E202" s="465"/>
      <c r="F202" s="465"/>
      <c r="G202" s="465"/>
      <c r="H202" s="465"/>
      <c r="I202" s="465"/>
    </row>
    <row r="203" spans="1:9" ht="12.75">
      <c r="A203" s="465"/>
      <c r="B203" s="465"/>
      <c r="C203" s="465"/>
      <c r="D203" s="465"/>
      <c r="E203" s="465"/>
      <c r="F203" s="465"/>
      <c r="G203" s="465"/>
      <c r="H203" s="465"/>
      <c r="I203" s="465"/>
    </row>
    <row r="204" spans="1:9" ht="12.75">
      <c r="A204" s="1819"/>
      <c r="B204" s="1819"/>
      <c r="C204" s="1819"/>
      <c r="D204" s="1819"/>
      <c r="E204" s="1819"/>
      <c r="F204" s="1819"/>
      <c r="G204" s="1819"/>
      <c r="H204" s="1819"/>
      <c r="I204" s="1820" t="s">
        <v>1263</v>
      </c>
    </row>
    <row r="205" spans="1:9" ht="12.75">
      <c r="A205" s="130" t="s">
        <v>5</v>
      </c>
      <c r="B205" s="130"/>
      <c r="C205" s="130"/>
      <c r="D205" s="130"/>
      <c r="E205" s="130"/>
      <c r="F205" s="130"/>
      <c r="G205" s="130"/>
      <c r="H205" s="130" t="s">
        <v>1163</v>
      </c>
      <c r="I205" s="1731" t="s">
        <v>1164</v>
      </c>
    </row>
    <row r="206" spans="1:9" ht="12.75">
      <c r="A206" s="1821"/>
      <c r="B206" s="1821"/>
      <c r="C206" s="1821"/>
      <c r="D206" s="1821"/>
      <c r="E206" s="1821"/>
      <c r="F206" s="1821"/>
      <c r="G206" s="1821"/>
      <c r="H206" s="137"/>
      <c r="I206" s="202"/>
    </row>
    <row r="207" spans="1:9" ht="12.75">
      <c r="A207" s="140" t="s">
        <v>1264</v>
      </c>
      <c r="B207" s="140"/>
      <c r="C207" s="140"/>
      <c r="D207" s="140"/>
      <c r="E207" s="140"/>
      <c r="F207" s="140"/>
      <c r="G207" s="140"/>
      <c r="H207" s="61"/>
      <c r="I207" s="148"/>
    </row>
    <row r="208" spans="1:9" ht="12.75">
      <c r="A208" s="140" t="s">
        <v>1265</v>
      </c>
      <c r="B208" s="140"/>
      <c r="C208" s="140"/>
      <c r="D208" s="140"/>
      <c r="E208" s="140"/>
      <c r="F208" s="140"/>
      <c r="G208" s="140"/>
      <c r="H208" s="148">
        <v>363558</v>
      </c>
      <c r="I208" s="148">
        <v>363558</v>
      </c>
    </row>
    <row r="209" spans="1:9" ht="12.75">
      <c r="A209" s="1822" t="s">
        <v>1266</v>
      </c>
      <c r="B209" s="1822"/>
      <c r="C209" s="1822"/>
      <c r="D209" s="1822"/>
      <c r="E209" s="1822"/>
      <c r="F209" s="1822"/>
      <c r="G209" s="1822"/>
      <c r="H209" s="543">
        <v>500000</v>
      </c>
      <c r="I209" s="543">
        <v>500000</v>
      </c>
    </row>
    <row r="210" spans="1:9" ht="12.75">
      <c r="A210" s="1774" t="s">
        <v>1267</v>
      </c>
      <c r="B210" s="1774"/>
      <c r="C210" s="1774"/>
      <c r="D210" s="1774"/>
      <c r="E210" s="1774"/>
      <c r="F210" s="1774"/>
      <c r="G210" s="1774"/>
      <c r="H210" s="1735">
        <f>H208+H209</f>
        <v>863558</v>
      </c>
      <c r="I210" s="1735">
        <f>I208+I209</f>
        <v>863558</v>
      </c>
    </row>
    <row r="211" spans="1:9" ht="12.75">
      <c r="A211" s="1823"/>
      <c r="B211" s="1824"/>
      <c r="C211" s="1824"/>
      <c r="D211" s="1824"/>
      <c r="E211" s="1824"/>
      <c r="F211" s="1824"/>
      <c r="G211" s="1824"/>
      <c r="H211" s="1742"/>
      <c r="I211" s="1825"/>
    </row>
    <row r="212" spans="1:9" ht="12.75">
      <c r="A212" s="145" t="s">
        <v>1268</v>
      </c>
      <c r="B212" s="145"/>
      <c r="C212" s="145"/>
      <c r="D212" s="145"/>
      <c r="E212" s="145"/>
      <c r="F212" s="145"/>
      <c r="G212" s="145"/>
      <c r="H212" s="61">
        <v>0</v>
      </c>
      <c r="I212" s="148">
        <v>0</v>
      </c>
    </row>
    <row r="213" spans="1:9" ht="12.75">
      <c r="A213" s="1826"/>
      <c r="B213" s="1826"/>
      <c r="C213" s="1826"/>
      <c r="D213" s="1826"/>
      <c r="E213" s="1826"/>
      <c r="F213" s="1826"/>
      <c r="G213" s="1826"/>
      <c r="H213" s="109"/>
      <c r="I213" s="1749"/>
    </row>
  </sheetData>
  <mergeCells count="151">
    <mergeCell ref="A1:I1"/>
    <mergeCell ref="A2:I2"/>
    <mergeCell ref="A4:I4"/>
    <mergeCell ref="A6:G6"/>
    <mergeCell ref="B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A57:I57"/>
    <mergeCell ref="A58:I58"/>
    <mergeCell ref="C67:G67"/>
    <mergeCell ref="C68:G68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A105:G105"/>
    <mergeCell ref="A111:I111"/>
    <mergeCell ref="A112:I112"/>
    <mergeCell ref="A116:G116"/>
    <mergeCell ref="C117:G117"/>
    <mergeCell ref="C118:G118"/>
    <mergeCell ref="C119:G119"/>
    <mergeCell ref="C121:G121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8:G148"/>
    <mergeCell ref="C150:G150"/>
    <mergeCell ref="A152:G152"/>
    <mergeCell ref="A167:I167"/>
    <mergeCell ref="A169:I169"/>
    <mergeCell ref="A171:I171"/>
    <mergeCell ref="A172:I172"/>
    <mergeCell ref="A175:G175"/>
    <mergeCell ref="A176:G176"/>
    <mergeCell ref="A177:G177"/>
    <mergeCell ref="A178:G178"/>
    <mergeCell ref="A179:G179"/>
    <mergeCell ref="A180:G180"/>
    <mergeCell ref="A181:G181"/>
    <mergeCell ref="A183:G183"/>
    <mergeCell ref="A187:I187"/>
    <mergeCell ref="A188:I188"/>
    <mergeCell ref="A189:I189"/>
    <mergeCell ref="A192:C192"/>
    <mergeCell ref="A193:C193"/>
    <mergeCell ref="A194:C194"/>
    <mergeCell ref="A195:C195"/>
    <mergeCell ref="A196:C196"/>
    <mergeCell ref="A197:C197"/>
    <mergeCell ref="A198:C198"/>
    <mergeCell ref="A201:I201"/>
    <mergeCell ref="A205:G205"/>
    <mergeCell ref="A206:G206"/>
    <mergeCell ref="A207:G207"/>
    <mergeCell ref="A208:G208"/>
    <mergeCell ref="A209:G209"/>
    <mergeCell ref="A210:G210"/>
    <mergeCell ref="A212:G212"/>
    <mergeCell ref="A213:G2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C1">
      <selection activeCell="A31" sqref="A31"/>
    </sheetView>
  </sheetViews>
  <sheetFormatPr defaultColWidth="9.140625" defaultRowHeight="12.75"/>
  <cols>
    <col min="1" max="1" width="34.140625" style="0" customWidth="1"/>
    <col min="2" max="2" width="13.28125" style="0" customWidth="1"/>
    <col min="3" max="3" width="12.140625" style="0" customWidth="1"/>
    <col min="4" max="5" width="10.421875" style="0" customWidth="1"/>
    <col min="6" max="6" width="9.8515625" style="0" customWidth="1"/>
    <col min="7" max="7" width="11.140625" style="0" customWidth="1"/>
    <col min="8" max="8" width="12.140625" style="0" customWidth="1"/>
  </cols>
  <sheetData>
    <row r="1" spans="7:9" ht="12.75">
      <c r="G1" s="1584" t="s">
        <v>1269</v>
      </c>
      <c r="H1" s="1584"/>
      <c r="I1" s="1584"/>
    </row>
    <row r="3" spans="1:9" ht="12.75">
      <c r="A3" s="1584" t="s">
        <v>1270</v>
      </c>
      <c r="B3" s="1584"/>
      <c r="C3" s="1584"/>
      <c r="D3" s="1584"/>
      <c r="E3" s="1584"/>
      <c r="F3" s="1584"/>
      <c r="G3" s="1584"/>
      <c r="H3" s="1584"/>
      <c r="I3" s="1584"/>
    </row>
    <row r="4" spans="1:9" ht="12.75">
      <c r="A4" s="1584" t="s">
        <v>1271</v>
      </c>
      <c r="B4" s="1584"/>
      <c r="C4" s="1584"/>
      <c r="D4" s="1584"/>
      <c r="E4" s="1584"/>
      <c r="F4" s="1584"/>
      <c r="G4" s="1584"/>
      <c r="H4" s="1584"/>
      <c r="I4" s="1584"/>
    </row>
    <row r="5" spans="1:9" ht="12.75">
      <c r="A5" s="1281"/>
      <c r="B5" s="1281"/>
      <c r="C5" s="1281"/>
      <c r="D5" s="1281"/>
      <c r="E5" s="1281"/>
      <c r="F5" s="1281"/>
      <c r="G5" s="1281"/>
      <c r="H5" s="1281"/>
      <c r="I5" s="1281"/>
    </row>
    <row r="6" spans="1:9" ht="12.75">
      <c r="A6" s="1281"/>
      <c r="B6" s="1281"/>
      <c r="C6" s="1281"/>
      <c r="D6" s="1281"/>
      <c r="E6" s="1281"/>
      <c r="F6" s="1281"/>
      <c r="G6" s="1584" t="s">
        <v>595</v>
      </c>
      <c r="H6" s="1584"/>
      <c r="I6" s="1584"/>
    </row>
    <row r="7" spans="1:9" ht="36.75">
      <c r="A7" s="1827"/>
      <c r="B7" s="1828" t="s">
        <v>91</v>
      </c>
      <c r="C7" s="1829" t="s">
        <v>1272</v>
      </c>
      <c r="D7" s="1829" t="s">
        <v>1273</v>
      </c>
      <c r="E7" s="1829" t="s">
        <v>1274</v>
      </c>
      <c r="F7" s="1829" t="s">
        <v>1275</v>
      </c>
      <c r="G7" s="1829" t="s">
        <v>1276</v>
      </c>
      <c r="H7" s="1829" t="s">
        <v>1277</v>
      </c>
      <c r="I7" s="1830" t="s">
        <v>232</v>
      </c>
    </row>
    <row r="8" spans="1:9" ht="12.75">
      <c r="A8" s="600"/>
      <c r="B8" s="1831"/>
      <c r="C8" s="1831"/>
      <c r="D8" s="1831"/>
      <c r="E8" s="1831"/>
      <c r="F8" s="1831"/>
      <c r="G8" s="1831"/>
      <c r="H8" s="1831"/>
      <c r="I8" s="1831"/>
    </row>
    <row r="9" spans="1:9" ht="12.75">
      <c r="A9" s="605" t="s">
        <v>1278</v>
      </c>
      <c r="B9" s="1832">
        <v>487</v>
      </c>
      <c r="C9" s="1832">
        <v>12027</v>
      </c>
      <c r="D9" s="1832">
        <v>20084</v>
      </c>
      <c r="E9" s="1832">
        <v>23446</v>
      </c>
      <c r="F9" s="1832">
        <v>1913</v>
      </c>
      <c r="G9" s="1832">
        <v>388</v>
      </c>
      <c r="H9" s="1832">
        <v>88039</v>
      </c>
      <c r="I9" s="1832">
        <f>SUM(B9:H9)</f>
        <v>146384</v>
      </c>
    </row>
    <row r="10" spans="1:9" ht="12.75">
      <c r="A10" s="1833" t="s">
        <v>1279</v>
      </c>
      <c r="B10" s="1834">
        <v>-1922</v>
      </c>
      <c r="C10" s="1834">
        <v>-4187</v>
      </c>
      <c r="D10" s="1834">
        <v>0</v>
      </c>
      <c r="E10" s="1834">
        <v>57</v>
      </c>
      <c r="F10" s="1834">
        <v>37</v>
      </c>
      <c r="G10" s="1834">
        <v>0</v>
      </c>
      <c r="H10" s="1834">
        <v>-208388</v>
      </c>
      <c r="I10" s="1835">
        <f>SUM(B10:H10)</f>
        <v>-214403</v>
      </c>
    </row>
    <row r="11" spans="1:9" ht="12.75">
      <c r="A11" s="1836" t="s">
        <v>1280</v>
      </c>
      <c r="B11" s="577">
        <v>0</v>
      </c>
      <c r="C11" s="577">
        <v>0</v>
      </c>
      <c r="D11" s="577">
        <v>20084</v>
      </c>
      <c r="E11" s="577">
        <v>0</v>
      </c>
      <c r="F11" s="577">
        <v>0</v>
      </c>
      <c r="G11" s="577">
        <v>6010</v>
      </c>
      <c r="H11" s="577">
        <v>-284499</v>
      </c>
      <c r="I11" s="1835">
        <f aca="true" t="shared" si="0" ref="I11:I30">SUM(B11:H11)</f>
        <v>-258405</v>
      </c>
    </row>
    <row r="12" spans="1:9" ht="12.75">
      <c r="A12" s="1827" t="s">
        <v>1281</v>
      </c>
      <c r="B12" s="1837">
        <f>B9+B10-B11</f>
        <v>-1435</v>
      </c>
      <c r="C12" s="1837">
        <f aca="true" t="shared" si="1" ref="C12:I12">C9+C10-C11</f>
        <v>7840</v>
      </c>
      <c r="D12" s="1837">
        <f>D9+D10-D11</f>
        <v>0</v>
      </c>
      <c r="E12" s="1837">
        <f t="shared" si="1"/>
        <v>23503</v>
      </c>
      <c r="F12" s="1837">
        <f t="shared" si="1"/>
        <v>1950</v>
      </c>
      <c r="G12" s="1837">
        <f t="shared" si="1"/>
        <v>-5622</v>
      </c>
      <c r="H12" s="1837">
        <f t="shared" si="1"/>
        <v>164150</v>
      </c>
      <c r="I12" s="1837">
        <f t="shared" si="1"/>
        <v>190386</v>
      </c>
    </row>
    <row r="13" spans="1:9" ht="12.75">
      <c r="A13" s="597" t="s">
        <v>1282</v>
      </c>
      <c r="B13" s="577"/>
      <c r="C13" s="577"/>
      <c r="D13" s="577"/>
      <c r="E13" s="577"/>
      <c r="F13" s="577"/>
      <c r="G13" s="577"/>
      <c r="H13" s="577">
        <v>0</v>
      </c>
      <c r="I13" s="1835">
        <f t="shared" si="0"/>
        <v>0</v>
      </c>
    </row>
    <row r="14" spans="1:9" ht="12.75">
      <c r="A14" s="597" t="s">
        <v>1283</v>
      </c>
      <c r="B14" s="577">
        <v>0</v>
      </c>
      <c r="C14" s="577">
        <v>0</v>
      </c>
      <c r="D14" s="577">
        <v>0</v>
      </c>
      <c r="E14" s="577">
        <v>0</v>
      </c>
      <c r="F14" s="577">
        <v>0</v>
      </c>
      <c r="G14" s="577">
        <v>0</v>
      </c>
      <c r="H14" s="577">
        <v>0</v>
      </c>
      <c r="I14" s="1835">
        <f t="shared" si="0"/>
        <v>0</v>
      </c>
    </row>
    <row r="15" spans="1:9" ht="12.75">
      <c r="A15" s="597" t="s">
        <v>1284</v>
      </c>
      <c r="B15" s="577">
        <v>13397</v>
      </c>
      <c r="C15" s="577">
        <v>2015</v>
      </c>
      <c r="D15" s="577">
        <v>49</v>
      </c>
      <c r="E15" s="577">
        <v>1893</v>
      </c>
      <c r="F15" s="577">
        <v>0</v>
      </c>
      <c r="G15" s="577">
        <v>35787</v>
      </c>
      <c r="H15" s="577">
        <v>0</v>
      </c>
      <c r="I15" s="1835">
        <f t="shared" si="0"/>
        <v>53141</v>
      </c>
    </row>
    <row r="16" spans="1:9" ht="12.75">
      <c r="A16" s="1827" t="s">
        <v>1285</v>
      </c>
      <c r="B16" s="1837">
        <f>B12+B13+B14+B15</f>
        <v>11962</v>
      </c>
      <c r="C16" s="1837">
        <f aca="true" t="shared" si="2" ref="C16:I16">C12+C13+C14+C15</f>
        <v>9855</v>
      </c>
      <c r="D16" s="1837">
        <f t="shared" si="2"/>
        <v>49</v>
      </c>
      <c r="E16" s="1837">
        <f t="shared" si="2"/>
        <v>25396</v>
      </c>
      <c r="F16" s="1837">
        <f t="shared" si="2"/>
        <v>1950</v>
      </c>
      <c r="G16" s="1837">
        <f t="shared" si="2"/>
        <v>30165</v>
      </c>
      <c r="H16" s="1837">
        <f t="shared" si="2"/>
        <v>164150</v>
      </c>
      <c r="I16" s="1837">
        <f t="shared" si="2"/>
        <v>243527</v>
      </c>
    </row>
    <row r="17" spans="1:9" ht="12.75">
      <c r="A17" s="597" t="s">
        <v>1286</v>
      </c>
      <c r="B17" s="577">
        <v>0</v>
      </c>
      <c r="C17" s="577">
        <v>0</v>
      </c>
      <c r="D17" s="577">
        <v>0</v>
      </c>
      <c r="E17" s="577">
        <v>0</v>
      </c>
      <c r="F17" s="577">
        <v>0</v>
      </c>
      <c r="G17" s="577">
        <v>0</v>
      </c>
      <c r="H17" s="577">
        <v>0</v>
      </c>
      <c r="I17" s="1835">
        <f t="shared" si="0"/>
        <v>0</v>
      </c>
    </row>
    <row r="18" spans="1:9" ht="12.75">
      <c r="A18" s="597" t="s">
        <v>1287</v>
      </c>
      <c r="B18" s="577"/>
      <c r="C18" s="577"/>
      <c r="D18" s="577"/>
      <c r="E18" s="577"/>
      <c r="F18" s="577"/>
      <c r="G18" s="577"/>
      <c r="H18" s="577">
        <f>-I15</f>
        <v>-53141</v>
      </c>
      <c r="I18" s="1835">
        <f t="shared" si="0"/>
        <v>-53141</v>
      </c>
    </row>
    <row r="19" spans="1:9" ht="12.75">
      <c r="A19" s="597" t="s">
        <v>1288</v>
      </c>
      <c r="B19" s="577"/>
      <c r="C19" s="577"/>
      <c r="D19" s="577"/>
      <c r="E19" s="577"/>
      <c r="F19" s="577"/>
      <c r="G19" s="577"/>
      <c r="H19" s="577">
        <v>-147394</v>
      </c>
      <c r="I19" s="1835">
        <f t="shared" si="0"/>
        <v>-147394</v>
      </c>
    </row>
    <row r="20" spans="1:9" ht="12.75">
      <c r="A20" s="1838" t="s">
        <v>1289</v>
      </c>
      <c r="B20" s="1839">
        <f>B16+B17+B18+B19</f>
        <v>11962</v>
      </c>
      <c r="C20" s="1839">
        <f aca="true" t="shared" si="3" ref="C20:I20">C16+C17+C18+C19</f>
        <v>9855</v>
      </c>
      <c r="D20" s="1839">
        <f t="shared" si="3"/>
        <v>49</v>
      </c>
      <c r="E20" s="1839">
        <f t="shared" si="3"/>
        <v>25396</v>
      </c>
      <c r="F20" s="1839">
        <f t="shared" si="3"/>
        <v>1950</v>
      </c>
      <c r="G20" s="1839">
        <f t="shared" si="3"/>
        <v>30165</v>
      </c>
      <c r="H20" s="1839">
        <f t="shared" si="3"/>
        <v>-36385</v>
      </c>
      <c r="I20" s="1839">
        <f t="shared" si="3"/>
        <v>42992</v>
      </c>
    </row>
    <row r="21" spans="1:9" ht="12.75">
      <c r="A21" s="237"/>
      <c r="B21" s="269"/>
      <c r="C21" s="269"/>
      <c r="D21" s="269"/>
      <c r="E21" s="269"/>
      <c r="F21" s="269"/>
      <c r="G21" s="269"/>
      <c r="H21" s="269"/>
      <c r="I21" s="269"/>
    </row>
    <row r="22" spans="1:9" ht="12.75">
      <c r="A22" s="1840" t="s">
        <v>1290</v>
      </c>
      <c r="B22" s="577"/>
      <c r="C22" s="577"/>
      <c r="D22" s="577"/>
      <c r="E22" s="577"/>
      <c r="F22" s="577"/>
      <c r="G22" s="577"/>
      <c r="H22" s="577"/>
      <c r="I22" s="1834"/>
    </row>
    <row r="23" spans="1:9" ht="12.75">
      <c r="A23" s="597" t="s">
        <v>1291</v>
      </c>
      <c r="B23" s="577">
        <v>5010</v>
      </c>
      <c r="C23" s="577">
        <v>4500</v>
      </c>
      <c r="D23" s="577">
        <v>0</v>
      </c>
      <c r="E23" s="577">
        <v>397</v>
      </c>
      <c r="F23" s="577">
        <v>282</v>
      </c>
      <c r="G23" s="577">
        <v>5000</v>
      </c>
      <c r="H23" s="577">
        <v>0</v>
      </c>
      <c r="I23" s="1841">
        <f t="shared" si="0"/>
        <v>15189</v>
      </c>
    </row>
    <row r="24" spans="1:9" ht="12.75">
      <c r="A24" s="597" t="s">
        <v>1292</v>
      </c>
      <c r="B24" s="577">
        <v>5221</v>
      </c>
      <c r="C24" s="577">
        <v>1440</v>
      </c>
      <c r="D24" s="577">
        <v>0</v>
      </c>
      <c r="E24" s="577">
        <v>291</v>
      </c>
      <c r="F24" s="577">
        <v>169</v>
      </c>
      <c r="G24" s="577">
        <v>2000</v>
      </c>
      <c r="H24" s="577">
        <v>0</v>
      </c>
      <c r="I24" s="1841">
        <f t="shared" si="0"/>
        <v>9121</v>
      </c>
    </row>
    <row r="25" spans="1:9" ht="12.75">
      <c r="A25" s="597" t="s">
        <v>973</v>
      </c>
      <c r="B25" s="577">
        <v>1731</v>
      </c>
      <c r="C25" s="577">
        <v>3765</v>
      </c>
      <c r="D25" s="577">
        <v>49</v>
      </c>
      <c r="E25" s="577">
        <v>1424</v>
      </c>
      <c r="F25" s="577">
        <v>1499</v>
      </c>
      <c r="G25" s="577">
        <v>15165</v>
      </c>
      <c r="H25" s="577">
        <v>0</v>
      </c>
      <c r="I25" s="1841">
        <f t="shared" si="0"/>
        <v>23633</v>
      </c>
    </row>
    <row r="26" spans="1:9" ht="12.75">
      <c r="A26" s="597" t="s">
        <v>1293</v>
      </c>
      <c r="B26" s="577"/>
      <c r="C26" s="577"/>
      <c r="D26" s="577"/>
      <c r="E26" s="577"/>
      <c r="F26" s="577"/>
      <c r="G26" s="577"/>
      <c r="H26" s="577"/>
      <c r="I26" s="1841">
        <f t="shared" si="0"/>
        <v>0</v>
      </c>
    </row>
    <row r="27" spans="1:9" ht="12.75">
      <c r="A27" s="1827" t="s">
        <v>1294</v>
      </c>
      <c r="B27" s="1837">
        <f aca="true" t="shared" si="4" ref="B27:H27">SUM(B23:B26)</f>
        <v>11962</v>
      </c>
      <c r="C27" s="1837">
        <f t="shared" si="4"/>
        <v>9705</v>
      </c>
      <c r="D27" s="1837">
        <f t="shared" si="4"/>
        <v>49</v>
      </c>
      <c r="E27" s="1837">
        <f t="shared" si="4"/>
        <v>2112</v>
      </c>
      <c r="F27" s="1837">
        <f t="shared" si="4"/>
        <v>1950</v>
      </c>
      <c r="G27" s="1837">
        <f t="shared" si="4"/>
        <v>22165</v>
      </c>
      <c r="H27" s="1837">
        <f t="shared" si="4"/>
        <v>0</v>
      </c>
      <c r="I27" s="1841">
        <f t="shared" si="0"/>
        <v>47943</v>
      </c>
    </row>
    <row r="28" spans="1:9" ht="12.75">
      <c r="A28" s="597" t="s">
        <v>831</v>
      </c>
      <c r="B28" s="577"/>
      <c r="C28" s="577"/>
      <c r="D28" s="577"/>
      <c r="E28" s="577"/>
      <c r="F28" s="577"/>
      <c r="G28" s="577">
        <v>2000</v>
      </c>
      <c r="H28" s="577">
        <v>0</v>
      </c>
      <c r="I28" s="1841">
        <f t="shared" si="0"/>
        <v>2000</v>
      </c>
    </row>
    <row r="29" spans="1:9" ht="12.75">
      <c r="A29" s="597" t="s">
        <v>829</v>
      </c>
      <c r="B29" s="577">
        <v>0</v>
      </c>
      <c r="C29" s="577">
        <v>150</v>
      </c>
      <c r="D29" s="577">
        <v>0</v>
      </c>
      <c r="E29" s="577">
        <v>23284</v>
      </c>
      <c r="F29" s="577"/>
      <c r="G29" s="577">
        <v>6000</v>
      </c>
      <c r="H29" s="577">
        <v>0</v>
      </c>
      <c r="I29" s="1841">
        <f t="shared" si="0"/>
        <v>29434</v>
      </c>
    </row>
    <row r="30" spans="1:9" ht="12.75">
      <c r="A30" s="1827" t="s">
        <v>1295</v>
      </c>
      <c r="B30" s="1837">
        <f>SUM(B28:B29)</f>
        <v>0</v>
      </c>
      <c r="C30" s="1837">
        <f aca="true" t="shared" si="5" ref="C30:H30">SUM(C28:C29)</f>
        <v>150</v>
      </c>
      <c r="D30" s="1837">
        <f t="shared" si="5"/>
        <v>0</v>
      </c>
      <c r="E30" s="1837">
        <f t="shared" si="5"/>
        <v>23284</v>
      </c>
      <c r="F30" s="1837">
        <f t="shared" si="5"/>
        <v>0</v>
      </c>
      <c r="G30" s="1837">
        <f t="shared" si="5"/>
        <v>8000</v>
      </c>
      <c r="H30" s="1837">
        <f t="shared" si="5"/>
        <v>0</v>
      </c>
      <c r="I30" s="1841">
        <f t="shared" si="0"/>
        <v>31434</v>
      </c>
    </row>
    <row r="31" spans="1:9" ht="12.75">
      <c r="A31" s="1827" t="s">
        <v>1296</v>
      </c>
      <c r="B31" s="1837">
        <f aca="true" t="shared" si="6" ref="B31:H31">B30+B27</f>
        <v>11962</v>
      </c>
      <c r="C31" s="1837">
        <f t="shared" si="6"/>
        <v>9855</v>
      </c>
      <c r="D31" s="1837">
        <f t="shared" si="6"/>
        <v>49</v>
      </c>
      <c r="E31" s="1837">
        <f t="shared" si="6"/>
        <v>25396</v>
      </c>
      <c r="F31" s="1837">
        <f t="shared" si="6"/>
        <v>1950</v>
      </c>
      <c r="G31" s="1837">
        <f t="shared" si="6"/>
        <v>30165</v>
      </c>
      <c r="H31" s="1837">
        <f t="shared" si="6"/>
        <v>0</v>
      </c>
      <c r="I31" s="1842">
        <f>SUM(B31:H31)</f>
        <v>79377</v>
      </c>
    </row>
  </sheetData>
  <mergeCells count="4">
    <mergeCell ref="G1:I1"/>
    <mergeCell ref="A3:I3"/>
    <mergeCell ref="A4:I4"/>
    <mergeCell ref="G6:I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130" sqref="A130"/>
    </sheetView>
  </sheetViews>
  <sheetFormatPr defaultColWidth="9.140625" defaultRowHeight="12.75"/>
  <cols>
    <col min="1" max="1" width="35.421875" style="0" customWidth="1"/>
    <col min="2" max="2" width="11.8515625" style="0" customWidth="1"/>
    <col min="3" max="3" width="11.140625" style="0" customWidth="1"/>
    <col min="5" max="5" width="11.8515625" style="0" customWidth="1"/>
    <col min="6" max="6" width="13.140625" style="0" customWidth="1"/>
    <col min="7" max="7" width="13.00390625" style="0" customWidth="1"/>
    <col min="8" max="8" width="9.28125" style="0" customWidth="1"/>
    <col min="9" max="9" width="11.421875" style="0" customWidth="1"/>
  </cols>
  <sheetData>
    <row r="1" spans="1:9" ht="12.75">
      <c r="A1" s="1843" t="s">
        <v>1019</v>
      </c>
      <c r="H1" s="1584" t="s">
        <v>1297</v>
      </c>
      <c r="I1" s="1584"/>
    </row>
    <row r="2" spans="1:9" ht="12.75">
      <c r="A2" s="1844" t="s">
        <v>1298</v>
      </c>
      <c r="B2" s="1844"/>
      <c r="C2" s="1844"/>
      <c r="D2" s="1844"/>
      <c r="E2" s="1844"/>
      <c r="F2" s="1844"/>
      <c r="G2" s="1844"/>
      <c r="H2" s="1844"/>
      <c r="I2" s="1844"/>
    </row>
    <row r="3" spans="1:8" ht="12.75">
      <c r="A3" s="1845"/>
      <c r="H3" s="918" t="s">
        <v>1299</v>
      </c>
    </row>
    <row r="4" spans="1:9" ht="12.75">
      <c r="A4" s="1846"/>
      <c r="B4" s="1847" t="s">
        <v>1300</v>
      </c>
      <c r="C4" s="1847"/>
      <c r="D4" s="1847" t="s">
        <v>1301</v>
      </c>
      <c r="E4" s="1847"/>
      <c r="F4" s="1847" t="s">
        <v>1302</v>
      </c>
      <c r="G4" s="1847"/>
      <c r="H4" s="1847" t="s">
        <v>1303</v>
      </c>
      <c r="I4" s="1847"/>
    </row>
    <row r="5" spans="1:9" ht="12.75">
      <c r="A5" s="1848"/>
      <c r="B5" s="1847" t="s">
        <v>1304</v>
      </c>
      <c r="C5" s="1847" t="s">
        <v>1305</v>
      </c>
      <c r="D5" s="1847" t="s">
        <v>1304</v>
      </c>
      <c r="E5" s="1847" t="s">
        <v>1305</v>
      </c>
      <c r="F5" s="1847" t="s">
        <v>1304</v>
      </c>
      <c r="G5" s="1847" t="s">
        <v>1305</v>
      </c>
      <c r="H5" s="1847" t="s">
        <v>1304</v>
      </c>
      <c r="I5" s="1847" t="s">
        <v>1305</v>
      </c>
    </row>
    <row r="6" spans="1:9" ht="12.75">
      <c r="A6" s="1846"/>
      <c r="B6" s="1831"/>
      <c r="C6" s="1831"/>
      <c r="D6" s="1831"/>
      <c r="E6" s="1831"/>
      <c r="F6" s="1831"/>
      <c r="G6" s="1831"/>
      <c r="H6" s="1831"/>
      <c r="I6" s="1831"/>
    </row>
    <row r="7" spans="1:9" ht="12.75">
      <c r="A7" s="1848" t="s">
        <v>1306</v>
      </c>
      <c r="B7" s="1832">
        <v>17603</v>
      </c>
      <c r="C7" s="1832">
        <v>24292140</v>
      </c>
      <c r="D7" s="1849"/>
      <c r="E7" s="1849"/>
      <c r="F7" s="1832">
        <v>17603</v>
      </c>
      <c r="G7" s="1832">
        <v>24292140</v>
      </c>
      <c r="H7" s="1832">
        <f>F7-B7-D7</f>
        <v>0</v>
      </c>
      <c r="I7" s="1832">
        <f>G7-C7-E7</f>
        <v>0</v>
      </c>
    </row>
    <row r="8" spans="1:9" ht="12.75">
      <c r="A8" s="1850" t="s">
        <v>1307</v>
      </c>
      <c r="B8" s="577">
        <v>17603</v>
      </c>
      <c r="C8" s="577">
        <v>9065545</v>
      </c>
      <c r="D8" s="1851"/>
      <c r="E8" s="1851"/>
      <c r="F8" s="1832">
        <v>17603</v>
      </c>
      <c r="G8" s="1832">
        <v>9065545</v>
      </c>
      <c r="H8" s="1832">
        <f aca="true" t="shared" si="0" ref="H8:H64">F8-B8-D8</f>
        <v>0</v>
      </c>
      <c r="I8" s="1832">
        <f aca="true" t="shared" si="1" ref="I8:I64">G8-C8-E8</f>
        <v>0</v>
      </c>
    </row>
    <row r="9" spans="1:9" ht="12.75">
      <c r="A9" s="1850" t="s">
        <v>1308</v>
      </c>
      <c r="B9" s="577">
        <v>1</v>
      </c>
      <c r="C9" s="577">
        <v>3300000</v>
      </c>
      <c r="D9" s="1851"/>
      <c r="E9" s="1851"/>
      <c r="F9" s="1832">
        <v>1</v>
      </c>
      <c r="G9" s="1832">
        <v>3300000</v>
      </c>
      <c r="H9" s="1832">
        <f t="shared" si="0"/>
        <v>0</v>
      </c>
      <c r="I9" s="1832">
        <f t="shared" si="1"/>
        <v>0</v>
      </c>
    </row>
    <row r="10" spans="1:9" ht="12.75">
      <c r="A10" s="1850" t="s">
        <v>1309</v>
      </c>
      <c r="B10" s="577">
        <v>35652</v>
      </c>
      <c r="C10" s="577">
        <v>18289476</v>
      </c>
      <c r="D10" s="1851"/>
      <c r="E10" s="1851"/>
      <c r="F10" s="1832">
        <v>35652</v>
      </c>
      <c r="G10" s="1832">
        <v>18289476</v>
      </c>
      <c r="H10" s="1832">
        <f t="shared" si="0"/>
        <v>0</v>
      </c>
      <c r="I10" s="1832">
        <f t="shared" si="1"/>
        <v>0</v>
      </c>
    </row>
    <row r="11" spans="1:9" ht="12.75">
      <c r="A11" s="1850" t="s">
        <v>1310</v>
      </c>
      <c r="B11" s="577">
        <v>45693</v>
      </c>
      <c r="C11" s="577">
        <v>12794040</v>
      </c>
      <c r="D11" s="1851"/>
      <c r="E11" s="1851"/>
      <c r="F11" s="1832">
        <v>45693</v>
      </c>
      <c r="G11" s="1832">
        <v>12794040</v>
      </c>
      <c r="H11" s="1832">
        <f t="shared" si="0"/>
        <v>0</v>
      </c>
      <c r="I11" s="1832">
        <f t="shared" si="1"/>
        <v>0</v>
      </c>
    </row>
    <row r="12" spans="1:9" ht="12.75">
      <c r="A12" s="1850" t="s">
        <v>1311</v>
      </c>
      <c r="B12" s="577">
        <v>27115</v>
      </c>
      <c r="C12" s="577">
        <v>3480950</v>
      </c>
      <c r="D12" s="1851"/>
      <c r="E12" s="1851"/>
      <c r="F12" s="1832">
        <v>27115</v>
      </c>
      <c r="G12" s="1832">
        <v>3480950</v>
      </c>
      <c r="H12" s="1832">
        <f t="shared" si="0"/>
        <v>0</v>
      </c>
      <c r="I12" s="1832">
        <f t="shared" si="1"/>
        <v>0</v>
      </c>
    </row>
    <row r="13" spans="1:9" ht="12.75">
      <c r="A13" s="1850" t="s">
        <v>1312</v>
      </c>
      <c r="B13" s="577">
        <v>12</v>
      </c>
      <c r="C13" s="577">
        <v>4440000</v>
      </c>
      <c r="D13" s="1851"/>
      <c r="E13" s="1851"/>
      <c r="F13" s="1832">
        <v>12</v>
      </c>
      <c r="G13" s="1832">
        <v>4440000</v>
      </c>
      <c r="H13" s="1832">
        <f t="shared" si="0"/>
        <v>0</v>
      </c>
      <c r="I13" s="1832">
        <f t="shared" si="1"/>
        <v>0</v>
      </c>
    </row>
    <row r="14" spans="1:9" ht="12.75">
      <c r="A14" s="1850" t="s">
        <v>1313</v>
      </c>
      <c r="B14" s="577">
        <v>44</v>
      </c>
      <c r="C14" s="577">
        <v>167200</v>
      </c>
      <c r="D14" s="1851"/>
      <c r="E14" s="1851"/>
      <c r="F14" s="1832">
        <v>44</v>
      </c>
      <c r="G14" s="1832">
        <v>167200</v>
      </c>
      <c r="H14" s="1832">
        <f t="shared" si="0"/>
        <v>0</v>
      </c>
      <c r="I14" s="1832">
        <f t="shared" si="1"/>
        <v>0</v>
      </c>
    </row>
    <row r="15" spans="1:9" ht="12.75">
      <c r="A15" s="1850" t="s">
        <v>1314</v>
      </c>
      <c r="B15" s="577">
        <v>12000000</v>
      </c>
      <c r="C15" s="577">
        <v>24000000</v>
      </c>
      <c r="D15" s="1851"/>
      <c r="E15" s="1851"/>
      <c r="F15" s="1832">
        <v>17624480</v>
      </c>
      <c r="G15" s="1832">
        <v>35248960</v>
      </c>
      <c r="H15" s="1852">
        <f t="shared" si="0"/>
        <v>5624480</v>
      </c>
      <c r="I15" s="1832">
        <f t="shared" si="1"/>
        <v>11248960</v>
      </c>
    </row>
    <row r="16" spans="1:9" ht="12.75">
      <c r="A16" s="1850" t="s">
        <v>1315</v>
      </c>
      <c r="B16" s="577">
        <v>0</v>
      </c>
      <c r="C16" s="577">
        <v>107096652</v>
      </c>
      <c r="D16" s="1851"/>
      <c r="E16" s="1851"/>
      <c r="F16" s="1832"/>
      <c r="G16" s="1832">
        <v>107096652</v>
      </c>
      <c r="H16" s="1832">
        <f t="shared" si="0"/>
        <v>0</v>
      </c>
      <c r="I16" s="1832">
        <f t="shared" si="1"/>
        <v>0</v>
      </c>
    </row>
    <row r="17" spans="1:9" ht="12.75">
      <c r="A17" s="1850" t="s">
        <v>1316</v>
      </c>
      <c r="B17" s="577">
        <v>0</v>
      </c>
      <c r="C17" s="577">
        <v>27592835</v>
      </c>
      <c r="D17" s="1851"/>
      <c r="E17" s="1851"/>
      <c r="F17" s="1832"/>
      <c r="G17" s="1832">
        <v>27592835</v>
      </c>
      <c r="H17" s="1832">
        <f t="shared" si="0"/>
        <v>0</v>
      </c>
      <c r="I17" s="1832">
        <f t="shared" si="1"/>
        <v>0</v>
      </c>
    </row>
    <row r="18" spans="1:9" ht="12.75">
      <c r="A18" s="1850" t="s">
        <v>1317</v>
      </c>
      <c r="B18" s="577">
        <v>180</v>
      </c>
      <c r="C18" s="577">
        <v>14616000</v>
      </c>
      <c r="D18" s="1851">
        <v>-40</v>
      </c>
      <c r="E18" s="1851">
        <v>-3248000</v>
      </c>
      <c r="F18" s="1832">
        <v>135</v>
      </c>
      <c r="G18" s="1832">
        <v>10962000</v>
      </c>
      <c r="H18" s="1832">
        <f t="shared" si="0"/>
        <v>-5</v>
      </c>
      <c r="I18" s="1832">
        <f t="shared" si="1"/>
        <v>-406000</v>
      </c>
    </row>
    <row r="19" spans="1:9" ht="12.75">
      <c r="A19" s="1850" t="s">
        <v>1318</v>
      </c>
      <c r="B19" s="577">
        <v>20</v>
      </c>
      <c r="C19" s="577">
        <v>2230000</v>
      </c>
      <c r="D19" s="1851"/>
      <c r="E19" s="1851"/>
      <c r="F19" s="1832">
        <v>15</v>
      </c>
      <c r="G19" s="1832">
        <v>1672500</v>
      </c>
      <c r="H19" s="1832">
        <f t="shared" si="0"/>
        <v>-5</v>
      </c>
      <c r="I19" s="1832">
        <f t="shared" si="1"/>
        <v>-557500</v>
      </c>
    </row>
    <row r="20" spans="1:9" ht="12.75">
      <c r="A20" s="1850" t="s">
        <v>1319</v>
      </c>
      <c r="B20" s="577">
        <v>30</v>
      </c>
      <c r="C20" s="577">
        <v>4500000</v>
      </c>
      <c r="D20" s="1851"/>
      <c r="E20" s="1851"/>
      <c r="F20" s="1832">
        <v>26</v>
      </c>
      <c r="G20" s="1832">
        <v>3900000</v>
      </c>
      <c r="H20" s="1832">
        <f t="shared" si="0"/>
        <v>-4</v>
      </c>
      <c r="I20" s="1832">
        <f t="shared" si="1"/>
        <v>-600000</v>
      </c>
    </row>
    <row r="21" spans="1:9" ht="12.75">
      <c r="A21" s="1850" t="s">
        <v>1320</v>
      </c>
      <c r="B21" s="577">
        <v>55</v>
      </c>
      <c r="C21" s="577">
        <v>38500000</v>
      </c>
      <c r="D21" s="1851"/>
      <c r="E21" s="1851"/>
      <c r="F21" s="1832">
        <v>51</v>
      </c>
      <c r="G21" s="1832">
        <v>35700000</v>
      </c>
      <c r="H21" s="1832">
        <f t="shared" si="0"/>
        <v>-4</v>
      </c>
      <c r="I21" s="1832">
        <f t="shared" si="1"/>
        <v>-2800000</v>
      </c>
    </row>
    <row r="22" spans="1:9" ht="12.75">
      <c r="A22" s="1850" t="s">
        <v>1321</v>
      </c>
      <c r="B22" s="577">
        <v>48</v>
      </c>
      <c r="C22" s="577">
        <v>26256000</v>
      </c>
      <c r="D22" s="1851">
        <v>4</v>
      </c>
      <c r="E22" s="1851">
        <v>2188000</v>
      </c>
      <c r="F22" s="1832">
        <v>50</v>
      </c>
      <c r="G22" s="1832">
        <v>27350000</v>
      </c>
      <c r="H22" s="1832">
        <f t="shared" si="0"/>
        <v>-2</v>
      </c>
      <c r="I22" s="1832">
        <f t="shared" si="1"/>
        <v>-1094000</v>
      </c>
    </row>
    <row r="23" spans="1:9" ht="12.75">
      <c r="A23" s="1850" t="s">
        <v>1322</v>
      </c>
      <c r="B23" s="577">
        <v>6</v>
      </c>
      <c r="C23" s="577">
        <v>300000</v>
      </c>
      <c r="D23" s="1851"/>
      <c r="E23" s="1851"/>
      <c r="F23" s="1832">
        <v>7</v>
      </c>
      <c r="G23" s="1832">
        <v>350000</v>
      </c>
      <c r="H23" s="1832">
        <f t="shared" si="0"/>
        <v>1</v>
      </c>
      <c r="I23" s="1832">
        <f t="shared" si="1"/>
        <v>50000</v>
      </c>
    </row>
    <row r="24" spans="1:9" ht="12.75">
      <c r="A24" s="1850" t="s">
        <v>1323</v>
      </c>
      <c r="B24" s="577">
        <v>331</v>
      </c>
      <c r="C24" s="577">
        <v>65935333</v>
      </c>
      <c r="D24" s="1851">
        <v>-2</v>
      </c>
      <c r="E24" s="1851">
        <v>-530666</v>
      </c>
      <c r="F24" s="1832">
        <v>321</v>
      </c>
      <c r="G24" s="1832">
        <v>63945333</v>
      </c>
      <c r="H24" s="1832">
        <f t="shared" si="0"/>
        <v>-8</v>
      </c>
      <c r="I24" s="1832">
        <f t="shared" si="1"/>
        <v>-1459334</v>
      </c>
    </row>
    <row r="25" spans="1:9" ht="12.75">
      <c r="A25" s="1850" t="s">
        <v>1324</v>
      </c>
      <c r="B25" s="577">
        <v>302</v>
      </c>
      <c r="C25" s="577">
        <v>61608000</v>
      </c>
      <c r="D25" s="1851">
        <v>20</v>
      </c>
      <c r="E25" s="1851">
        <v>4080000</v>
      </c>
      <c r="F25" s="1832">
        <v>322</v>
      </c>
      <c r="G25" s="1832">
        <v>65688000</v>
      </c>
      <c r="H25" s="1832">
        <f t="shared" si="0"/>
        <v>0</v>
      </c>
      <c r="I25" s="1832">
        <f t="shared" si="1"/>
        <v>0</v>
      </c>
    </row>
    <row r="26" spans="1:9" ht="12.75">
      <c r="A26" s="1850" t="s">
        <v>1325</v>
      </c>
      <c r="B26" s="577">
        <v>385</v>
      </c>
      <c r="C26" s="577">
        <v>81690667</v>
      </c>
      <c r="D26" s="1851">
        <v>19</v>
      </c>
      <c r="E26" s="1851">
        <v>3957333</v>
      </c>
      <c r="F26" s="1832">
        <v>404</v>
      </c>
      <c r="G26" s="1832">
        <v>85648000</v>
      </c>
      <c r="H26" s="1832">
        <f t="shared" si="0"/>
        <v>0</v>
      </c>
      <c r="I26" s="1832">
        <f t="shared" si="1"/>
        <v>0</v>
      </c>
    </row>
    <row r="27" spans="1:9" ht="12.75">
      <c r="A27" s="1850" t="s">
        <v>1326</v>
      </c>
      <c r="B27" s="577">
        <v>837</v>
      </c>
      <c r="C27" s="577">
        <v>219206667</v>
      </c>
      <c r="D27" s="1851"/>
      <c r="E27" s="1851"/>
      <c r="F27" s="1832">
        <v>837</v>
      </c>
      <c r="G27" s="1832">
        <v>219206667</v>
      </c>
      <c r="H27" s="1832">
        <f t="shared" si="0"/>
        <v>0</v>
      </c>
      <c r="I27" s="1832">
        <f t="shared" si="1"/>
        <v>0</v>
      </c>
    </row>
    <row r="28" spans="1:9" ht="12.75">
      <c r="A28" s="1850" t="s">
        <v>1327</v>
      </c>
      <c r="B28" s="577">
        <v>203</v>
      </c>
      <c r="C28" s="577">
        <v>42700000</v>
      </c>
      <c r="D28" s="1851"/>
      <c r="E28" s="1851"/>
      <c r="F28" s="1832">
        <v>203</v>
      </c>
      <c r="G28" s="1832">
        <v>42700000</v>
      </c>
      <c r="H28" s="1832">
        <f t="shared" si="0"/>
        <v>0</v>
      </c>
      <c r="I28" s="1832">
        <f t="shared" si="1"/>
        <v>0</v>
      </c>
    </row>
    <row r="29" spans="1:9" ht="12.75">
      <c r="A29" s="1850" t="s">
        <v>1328</v>
      </c>
      <c r="B29" s="1853">
        <v>8.3</v>
      </c>
      <c r="C29" s="577">
        <v>7055000</v>
      </c>
      <c r="D29" s="1851"/>
      <c r="E29" s="1851"/>
      <c r="F29" s="1832">
        <v>9</v>
      </c>
      <c r="G29" s="1832">
        <v>7650000</v>
      </c>
      <c r="H29" s="1854">
        <f t="shared" si="0"/>
        <v>0.6999999999999993</v>
      </c>
      <c r="I29" s="1832">
        <f t="shared" si="1"/>
        <v>595000</v>
      </c>
    </row>
    <row r="30" spans="1:9" ht="12.75">
      <c r="A30" s="1850" t="s">
        <v>1329</v>
      </c>
      <c r="B30" s="1853">
        <v>32.4</v>
      </c>
      <c r="C30" s="577">
        <v>27540000</v>
      </c>
      <c r="D30" s="1851"/>
      <c r="E30" s="1851"/>
      <c r="F30" s="1854">
        <v>34.1</v>
      </c>
      <c r="G30" s="1832">
        <v>28985000</v>
      </c>
      <c r="H30" s="1854">
        <f t="shared" si="0"/>
        <v>1.7000000000000028</v>
      </c>
      <c r="I30" s="1832">
        <f t="shared" si="1"/>
        <v>1445000</v>
      </c>
    </row>
    <row r="31" spans="1:9" ht="12.75">
      <c r="A31" s="1850" t="s">
        <v>1330</v>
      </c>
      <c r="B31" s="1853">
        <v>6.1</v>
      </c>
      <c r="C31" s="577">
        <v>5185000</v>
      </c>
      <c r="D31" s="1855">
        <v>1.4</v>
      </c>
      <c r="E31" s="1851">
        <v>1190000</v>
      </c>
      <c r="F31" s="1854">
        <v>7.5</v>
      </c>
      <c r="G31" s="1832">
        <v>6375000</v>
      </c>
      <c r="H31" s="1854">
        <f t="shared" si="0"/>
        <v>0</v>
      </c>
      <c r="I31" s="1832">
        <f t="shared" si="1"/>
        <v>0</v>
      </c>
    </row>
    <row r="32" spans="1:9" ht="12.75">
      <c r="A32" s="1850" t="s">
        <v>1331</v>
      </c>
      <c r="B32" s="1853">
        <v>15.2</v>
      </c>
      <c r="C32" s="577">
        <v>12920000</v>
      </c>
      <c r="D32" s="1855">
        <v>4</v>
      </c>
      <c r="E32" s="1851">
        <v>3400000</v>
      </c>
      <c r="F32" s="1854">
        <v>18.8</v>
      </c>
      <c r="G32" s="1832">
        <v>15980000</v>
      </c>
      <c r="H32" s="1854">
        <f t="shared" si="0"/>
        <v>-0.40000000000000036</v>
      </c>
      <c r="I32" s="1832">
        <f t="shared" si="1"/>
        <v>-340000</v>
      </c>
    </row>
    <row r="33" spans="1:9" ht="12.75">
      <c r="A33" s="1850" t="s">
        <v>1332</v>
      </c>
      <c r="B33" s="1853">
        <v>11.4</v>
      </c>
      <c r="C33" s="577">
        <v>9690000</v>
      </c>
      <c r="D33" s="1855">
        <v>2.8</v>
      </c>
      <c r="E33" s="1851">
        <v>2380000</v>
      </c>
      <c r="F33" s="1854">
        <v>14.9</v>
      </c>
      <c r="G33" s="1832">
        <v>12665000</v>
      </c>
      <c r="H33" s="1854">
        <f t="shared" si="0"/>
        <v>0.6999999999999997</v>
      </c>
      <c r="I33" s="1832">
        <f t="shared" si="1"/>
        <v>595000</v>
      </c>
    </row>
    <row r="34" spans="1:9" ht="12.75">
      <c r="A34" s="1850" t="s">
        <v>1333</v>
      </c>
      <c r="B34" s="1853">
        <v>9.4</v>
      </c>
      <c r="C34" s="577">
        <v>7990000</v>
      </c>
      <c r="D34" s="1855">
        <v>2.2</v>
      </c>
      <c r="E34" s="1851">
        <v>1870000</v>
      </c>
      <c r="F34" s="1854">
        <v>11.1</v>
      </c>
      <c r="G34" s="1832">
        <v>9435000</v>
      </c>
      <c r="H34" s="1854">
        <f t="shared" si="0"/>
        <v>-0.5000000000000009</v>
      </c>
      <c r="I34" s="1832">
        <f t="shared" si="1"/>
        <v>-425000</v>
      </c>
    </row>
    <row r="35" spans="1:9" ht="12.75">
      <c r="A35" s="1850" t="s">
        <v>1334</v>
      </c>
      <c r="B35" s="1853">
        <v>13.7</v>
      </c>
      <c r="C35" s="577">
        <v>11645000</v>
      </c>
      <c r="D35" s="1855">
        <v>2</v>
      </c>
      <c r="E35" s="1851">
        <v>1700000</v>
      </c>
      <c r="F35" s="1854">
        <v>13.6</v>
      </c>
      <c r="G35" s="1832">
        <v>11560000</v>
      </c>
      <c r="H35" s="1854">
        <f t="shared" si="0"/>
        <v>-2.1000000000000014</v>
      </c>
      <c r="I35" s="1832">
        <f t="shared" si="1"/>
        <v>-1785000</v>
      </c>
    </row>
    <row r="36" spans="1:9" ht="12.75">
      <c r="A36" s="1850" t="s">
        <v>1335</v>
      </c>
      <c r="B36" s="1853">
        <v>25.9</v>
      </c>
      <c r="C36" s="577">
        <v>22015000</v>
      </c>
      <c r="D36" s="1855">
        <v>6.1</v>
      </c>
      <c r="E36" s="1851">
        <v>5185000</v>
      </c>
      <c r="F36" s="1854">
        <v>29</v>
      </c>
      <c r="G36" s="1832">
        <v>24650000</v>
      </c>
      <c r="H36" s="1854">
        <f t="shared" si="0"/>
        <v>-3.0000000000000027</v>
      </c>
      <c r="I36" s="1832">
        <f t="shared" si="1"/>
        <v>-2550000</v>
      </c>
    </row>
    <row r="37" spans="1:9" ht="12.75">
      <c r="A37" s="1856">
        <v>2</v>
      </c>
      <c r="B37" s="1856"/>
      <c r="C37" s="1856"/>
      <c r="D37" s="1856"/>
      <c r="E37" s="1856"/>
      <c r="F37" s="1856"/>
      <c r="G37" s="1856"/>
      <c r="H37" s="1856"/>
      <c r="I37" s="1856"/>
    </row>
    <row r="38" spans="1:9" ht="12.75">
      <c r="A38" s="1857"/>
      <c r="B38" s="1858"/>
      <c r="C38" s="1858"/>
      <c r="D38" s="1858"/>
      <c r="E38" s="1858"/>
      <c r="F38" s="1858"/>
      <c r="G38" s="1858"/>
      <c r="H38" s="1859" t="s">
        <v>1297</v>
      </c>
      <c r="I38" s="1859"/>
    </row>
    <row r="39" spans="1:9" ht="12.75">
      <c r="A39" s="1845"/>
      <c r="B39" s="1860"/>
      <c r="C39" s="1860"/>
      <c r="D39" s="1860"/>
      <c r="E39" s="1860"/>
      <c r="F39" s="1860"/>
      <c r="G39" s="1860"/>
      <c r="H39" s="1858" t="s">
        <v>1299</v>
      </c>
      <c r="I39" s="1860"/>
    </row>
    <row r="40" spans="1:9" ht="12.75">
      <c r="A40" s="1846"/>
      <c r="B40" s="1861" t="s">
        <v>1300</v>
      </c>
      <c r="C40" s="1861"/>
      <c r="D40" s="1861" t="s">
        <v>1301</v>
      </c>
      <c r="E40" s="1861"/>
      <c r="F40" s="1861" t="s">
        <v>1302</v>
      </c>
      <c r="G40" s="1861"/>
      <c r="H40" s="1861" t="s">
        <v>1303</v>
      </c>
      <c r="I40" s="1861"/>
    </row>
    <row r="41" spans="1:9" ht="12.75">
      <c r="A41" s="1848"/>
      <c r="B41" s="1861" t="s">
        <v>1304</v>
      </c>
      <c r="C41" s="1861" t="s">
        <v>1305</v>
      </c>
      <c r="D41" s="1861" t="s">
        <v>1304</v>
      </c>
      <c r="E41" s="1861" t="s">
        <v>1305</v>
      </c>
      <c r="F41" s="1861" t="s">
        <v>1304</v>
      </c>
      <c r="G41" s="1861" t="s">
        <v>1305</v>
      </c>
      <c r="H41" s="1861" t="s">
        <v>1304</v>
      </c>
      <c r="I41" s="1861" t="s">
        <v>1305</v>
      </c>
    </row>
    <row r="42" spans="1:9" ht="12.75">
      <c r="A42" s="1850" t="s">
        <v>1336</v>
      </c>
      <c r="B42" s="1853">
        <v>10</v>
      </c>
      <c r="C42" s="577">
        <v>8500000</v>
      </c>
      <c r="D42" s="1855"/>
      <c r="E42" s="1851"/>
      <c r="F42" s="1854">
        <v>9.700000000000001</v>
      </c>
      <c r="G42" s="1832">
        <v>8245000</v>
      </c>
      <c r="H42" s="1854">
        <f t="shared" si="0"/>
        <v>-0.29999999999999893</v>
      </c>
      <c r="I42" s="1832">
        <f t="shared" si="1"/>
        <v>-255000</v>
      </c>
    </row>
    <row r="43" spans="1:9" ht="12.75">
      <c r="A43" s="1850" t="s">
        <v>1337</v>
      </c>
      <c r="B43" s="1853">
        <v>21.6</v>
      </c>
      <c r="C43" s="577">
        <v>18360000</v>
      </c>
      <c r="D43" s="1855">
        <v>-2.3000000000000003</v>
      </c>
      <c r="E43" s="1851">
        <v>-1955000</v>
      </c>
      <c r="F43" s="1854">
        <v>18.7</v>
      </c>
      <c r="G43" s="1832">
        <v>15895000</v>
      </c>
      <c r="H43" s="1854">
        <f t="shared" si="0"/>
        <v>-0.6000000000000019</v>
      </c>
      <c r="I43" s="1832">
        <f t="shared" si="1"/>
        <v>-510000</v>
      </c>
    </row>
    <row r="44" spans="1:9" ht="12.75">
      <c r="A44" s="1850" t="s">
        <v>1338</v>
      </c>
      <c r="B44" s="1853">
        <v>8.6</v>
      </c>
      <c r="C44" s="577">
        <v>7310000</v>
      </c>
      <c r="D44" s="1855"/>
      <c r="E44" s="1851"/>
      <c r="F44" s="1854">
        <v>8.9</v>
      </c>
      <c r="G44" s="1832">
        <v>7565000</v>
      </c>
      <c r="H44" s="1854">
        <f t="shared" si="0"/>
        <v>0.3000000000000007</v>
      </c>
      <c r="I44" s="1832">
        <f t="shared" si="1"/>
        <v>255000</v>
      </c>
    </row>
    <row r="45" spans="1:9" ht="12.75">
      <c r="A45" s="1850" t="s">
        <v>1339</v>
      </c>
      <c r="B45" s="1853">
        <v>24.6</v>
      </c>
      <c r="C45" s="577">
        <v>20910000</v>
      </c>
      <c r="D45" s="1855">
        <v>-0.8</v>
      </c>
      <c r="E45" s="1851">
        <v>-680000</v>
      </c>
      <c r="F45" s="1854">
        <v>23.5</v>
      </c>
      <c r="G45" s="1832">
        <v>19975000</v>
      </c>
      <c r="H45" s="1854">
        <f t="shared" si="0"/>
        <v>-0.3000000000000014</v>
      </c>
      <c r="I45" s="1832">
        <f t="shared" si="1"/>
        <v>-255000</v>
      </c>
    </row>
    <row r="46" spans="1:9" ht="12.75">
      <c r="A46" s="1850" t="s">
        <v>1340</v>
      </c>
      <c r="B46" s="1853">
        <v>54.5</v>
      </c>
      <c r="C46" s="577">
        <v>46325000</v>
      </c>
      <c r="D46" s="1855">
        <v>-0.8</v>
      </c>
      <c r="E46" s="1851">
        <v>-680000</v>
      </c>
      <c r="F46" s="1854">
        <v>53.8</v>
      </c>
      <c r="G46" s="1832">
        <v>45730000</v>
      </c>
      <c r="H46" s="1854">
        <f t="shared" si="0"/>
        <v>0.10000000000000431</v>
      </c>
      <c r="I46" s="1832">
        <f t="shared" si="1"/>
        <v>85000</v>
      </c>
    </row>
    <row r="47" spans="1:9" ht="12.75">
      <c r="A47" s="1850" t="s">
        <v>1341</v>
      </c>
      <c r="B47" s="1853">
        <v>6.7</v>
      </c>
      <c r="C47" s="577">
        <v>5695000</v>
      </c>
      <c r="D47" s="1855"/>
      <c r="E47" s="1851"/>
      <c r="F47" s="1854">
        <v>7</v>
      </c>
      <c r="G47" s="1832">
        <v>5950000</v>
      </c>
      <c r="H47" s="1854">
        <f t="shared" si="0"/>
        <v>0.2999999999999998</v>
      </c>
      <c r="I47" s="1832">
        <f t="shared" si="1"/>
        <v>255000</v>
      </c>
    </row>
    <row r="48" spans="1:9" ht="12.75">
      <c r="A48" s="1850" t="s">
        <v>1342</v>
      </c>
      <c r="B48" s="1853">
        <v>7.7</v>
      </c>
      <c r="C48" s="577">
        <v>6545000</v>
      </c>
      <c r="D48" s="1855">
        <v>-0.1</v>
      </c>
      <c r="E48" s="1851">
        <v>-85000</v>
      </c>
      <c r="F48" s="1854">
        <v>6.9</v>
      </c>
      <c r="G48" s="1832">
        <v>5865000</v>
      </c>
      <c r="H48" s="1854">
        <f t="shared" si="0"/>
        <v>-0.6999999999999998</v>
      </c>
      <c r="I48" s="1832">
        <f t="shared" si="1"/>
        <v>-595000</v>
      </c>
    </row>
    <row r="49" spans="1:9" ht="12.75">
      <c r="A49" s="1850" t="s">
        <v>1343</v>
      </c>
      <c r="B49" s="1853">
        <v>7</v>
      </c>
      <c r="C49" s="577">
        <v>5950000</v>
      </c>
      <c r="D49" s="1855">
        <v>-0.5</v>
      </c>
      <c r="E49" s="1851">
        <v>-425000</v>
      </c>
      <c r="F49" s="1854">
        <v>6.5</v>
      </c>
      <c r="G49" s="1832">
        <v>5525000</v>
      </c>
      <c r="H49" s="1854">
        <f t="shared" si="0"/>
        <v>0</v>
      </c>
      <c r="I49" s="1832">
        <f t="shared" si="1"/>
        <v>0</v>
      </c>
    </row>
    <row r="50" spans="1:9" ht="12.75">
      <c r="A50" s="1850" t="s">
        <v>1344</v>
      </c>
      <c r="B50" s="1853">
        <v>2.7</v>
      </c>
      <c r="C50" s="577">
        <v>2295000</v>
      </c>
      <c r="D50" s="1855">
        <v>-0.3</v>
      </c>
      <c r="E50" s="1851">
        <v>-255000</v>
      </c>
      <c r="F50" s="1854">
        <v>3.7</v>
      </c>
      <c r="G50" s="1832">
        <v>3145000</v>
      </c>
      <c r="H50" s="1854">
        <f t="shared" si="0"/>
        <v>1.3</v>
      </c>
      <c r="I50" s="1832">
        <f t="shared" si="1"/>
        <v>1105000</v>
      </c>
    </row>
    <row r="51" spans="1:9" ht="12.75">
      <c r="A51" s="1850" t="s">
        <v>1345</v>
      </c>
      <c r="B51" s="577">
        <v>49</v>
      </c>
      <c r="C51" s="577">
        <v>1973333</v>
      </c>
      <c r="D51" s="1855"/>
      <c r="E51" s="1851"/>
      <c r="F51" s="1854">
        <v>49</v>
      </c>
      <c r="G51" s="1832">
        <v>1973333</v>
      </c>
      <c r="H51" s="1854">
        <f t="shared" si="0"/>
        <v>0</v>
      </c>
      <c r="I51" s="1832">
        <f t="shared" si="1"/>
        <v>0</v>
      </c>
    </row>
    <row r="52" spans="1:9" ht="12.75">
      <c r="A52" s="1850" t="s">
        <v>1346</v>
      </c>
      <c r="B52" s="577">
        <v>9</v>
      </c>
      <c r="C52" s="577">
        <v>970667</v>
      </c>
      <c r="D52" s="1855"/>
      <c r="E52" s="1851"/>
      <c r="F52" s="1854">
        <v>9</v>
      </c>
      <c r="G52" s="1832">
        <v>970667</v>
      </c>
      <c r="H52" s="1854">
        <f t="shared" si="0"/>
        <v>0</v>
      </c>
      <c r="I52" s="1832">
        <f t="shared" si="1"/>
        <v>0</v>
      </c>
    </row>
    <row r="53" spans="1:9" ht="12.75">
      <c r="A53" s="1850" t="s">
        <v>1347</v>
      </c>
      <c r="B53" s="577">
        <v>45</v>
      </c>
      <c r="C53" s="577">
        <v>7108267</v>
      </c>
      <c r="D53" s="1855"/>
      <c r="E53" s="1851"/>
      <c r="F53" s="1854">
        <v>45</v>
      </c>
      <c r="G53" s="1832">
        <v>7108267</v>
      </c>
      <c r="H53" s="1854">
        <f t="shared" si="0"/>
        <v>0</v>
      </c>
      <c r="I53" s="1832">
        <f t="shared" si="1"/>
        <v>0</v>
      </c>
    </row>
    <row r="54" spans="1:9" ht="12.75">
      <c r="A54" s="1850" t="s">
        <v>1347</v>
      </c>
      <c r="B54" s="577">
        <v>31</v>
      </c>
      <c r="C54" s="577">
        <v>2060800</v>
      </c>
      <c r="D54" s="1855"/>
      <c r="E54" s="1851"/>
      <c r="F54" s="1854">
        <v>31</v>
      </c>
      <c r="G54" s="1832">
        <v>2060800</v>
      </c>
      <c r="H54" s="1854">
        <f t="shared" si="0"/>
        <v>0</v>
      </c>
      <c r="I54" s="1832">
        <f t="shared" si="1"/>
        <v>0</v>
      </c>
    </row>
    <row r="55" spans="1:9" ht="12.75">
      <c r="A55" s="1850" t="s">
        <v>1348</v>
      </c>
      <c r="B55" s="577">
        <v>104</v>
      </c>
      <c r="C55" s="577">
        <v>2329600</v>
      </c>
      <c r="D55" s="1855"/>
      <c r="E55" s="1851"/>
      <c r="F55" s="1854">
        <v>99</v>
      </c>
      <c r="G55" s="1832">
        <v>2225067</v>
      </c>
      <c r="H55" s="1854">
        <f t="shared" si="0"/>
        <v>-5</v>
      </c>
      <c r="I55" s="1832">
        <f t="shared" si="1"/>
        <v>-104533</v>
      </c>
    </row>
    <row r="56" spans="1:9" ht="12.75">
      <c r="A56" s="1850" t="s">
        <v>1349</v>
      </c>
      <c r="B56" s="577">
        <v>72</v>
      </c>
      <c r="C56" s="577">
        <v>2880000</v>
      </c>
      <c r="D56" s="1855"/>
      <c r="E56" s="1851"/>
      <c r="F56" s="1854">
        <v>72</v>
      </c>
      <c r="G56" s="1832">
        <v>2866667</v>
      </c>
      <c r="H56" s="1854">
        <f t="shared" si="0"/>
        <v>0</v>
      </c>
      <c r="I56" s="1832">
        <f t="shared" si="1"/>
        <v>-13333</v>
      </c>
    </row>
    <row r="57" spans="1:9" ht="12.75">
      <c r="A57" s="1850" t="s">
        <v>1349</v>
      </c>
      <c r="B57" s="577">
        <v>4</v>
      </c>
      <c r="C57" s="577">
        <v>410667</v>
      </c>
      <c r="D57" s="1855"/>
      <c r="E57" s="1851"/>
      <c r="F57" s="1854">
        <v>0</v>
      </c>
      <c r="G57" s="1832">
        <v>0</v>
      </c>
      <c r="H57" s="1854">
        <f t="shared" si="0"/>
        <v>-4</v>
      </c>
      <c r="I57" s="1832">
        <f t="shared" si="1"/>
        <v>-410667</v>
      </c>
    </row>
    <row r="58" spans="1:9" ht="12.75">
      <c r="A58" s="1850" t="s">
        <v>1349</v>
      </c>
      <c r="B58" s="577">
        <v>25</v>
      </c>
      <c r="C58" s="577">
        <v>3972267</v>
      </c>
      <c r="D58" s="1855"/>
      <c r="E58" s="1851"/>
      <c r="F58" s="1854">
        <v>26</v>
      </c>
      <c r="G58" s="1832">
        <v>4024533</v>
      </c>
      <c r="H58" s="1854">
        <f t="shared" si="0"/>
        <v>1</v>
      </c>
      <c r="I58" s="1832">
        <f t="shared" si="1"/>
        <v>52266</v>
      </c>
    </row>
    <row r="59" spans="1:9" ht="12.75">
      <c r="A59" s="1850" t="s">
        <v>1349</v>
      </c>
      <c r="B59" s="577">
        <v>15</v>
      </c>
      <c r="C59" s="577">
        <v>1030400</v>
      </c>
      <c r="D59" s="1855"/>
      <c r="E59" s="1851"/>
      <c r="F59" s="1854">
        <v>21</v>
      </c>
      <c r="G59" s="1832">
        <v>1411200</v>
      </c>
      <c r="H59" s="1854">
        <f t="shared" si="0"/>
        <v>6</v>
      </c>
      <c r="I59" s="1832">
        <f t="shared" si="1"/>
        <v>380800</v>
      </c>
    </row>
    <row r="60" spans="1:9" ht="12.75">
      <c r="A60" s="1850" t="s">
        <v>1349</v>
      </c>
      <c r="B60" s="577">
        <v>52</v>
      </c>
      <c r="C60" s="577">
        <v>1164800</v>
      </c>
      <c r="D60" s="1855"/>
      <c r="E60" s="1851"/>
      <c r="F60" s="1854">
        <v>40</v>
      </c>
      <c r="G60" s="1832">
        <v>903467</v>
      </c>
      <c r="H60" s="1854">
        <f t="shared" si="0"/>
        <v>-12</v>
      </c>
      <c r="I60" s="1832">
        <f t="shared" si="1"/>
        <v>-261333</v>
      </c>
    </row>
    <row r="61" spans="1:9" ht="12.75">
      <c r="A61" s="1850" t="s">
        <v>1350</v>
      </c>
      <c r="B61" s="577">
        <v>2</v>
      </c>
      <c r="C61" s="577">
        <v>835200</v>
      </c>
      <c r="D61" s="1855"/>
      <c r="E61" s="1851"/>
      <c r="F61" s="1854">
        <v>2</v>
      </c>
      <c r="G61" s="1832">
        <v>835200</v>
      </c>
      <c r="H61" s="1854">
        <f t="shared" si="0"/>
        <v>0</v>
      </c>
      <c r="I61" s="1832">
        <f t="shared" si="1"/>
        <v>0</v>
      </c>
    </row>
    <row r="62" spans="1:9" ht="12.75">
      <c r="A62" s="1850" t="s">
        <v>1351</v>
      </c>
      <c r="B62" s="577">
        <v>1</v>
      </c>
      <c r="C62" s="577">
        <v>804267</v>
      </c>
      <c r="D62" s="1855"/>
      <c r="E62" s="1851"/>
      <c r="F62" s="1854">
        <v>1</v>
      </c>
      <c r="G62" s="1832">
        <v>804267</v>
      </c>
      <c r="H62" s="1854">
        <f t="shared" si="0"/>
        <v>0</v>
      </c>
      <c r="I62" s="1832">
        <f t="shared" si="1"/>
        <v>0</v>
      </c>
    </row>
    <row r="63" spans="1:9" ht="12.75">
      <c r="A63" s="1850" t="s">
        <v>1352</v>
      </c>
      <c r="B63" s="577">
        <v>3</v>
      </c>
      <c r="C63" s="577">
        <v>1608533</v>
      </c>
      <c r="D63" s="1855"/>
      <c r="E63" s="1851"/>
      <c r="F63" s="1854">
        <v>3</v>
      </c>
      <c r="G63" s="1832">
        <v>1608533</v>
      </c>
      <c r="H63" s="1854">
        <f t="shared" si="0"/>
        <v>0</v>
      </c>
      <c r="I63" s="1832">
        <f t="shared" si="1"/>
        <v>0</v>
      </c>
    </row>
    <row r="64" spans="1:9" ht="12.75">
      <c r="A64" s="1850" t="s">
        <v>1353</v>
      </c>
      <c r="B64" s="577">
        <v>5</v>
      </c>
      <c r="C64" s="577">
        <v>1200000</v>
      </c>
      <c r="D64" s="1855"/>
      <c r="E64" s="1851"/>
      <c r="F64" s="1854">
        <v>9</v>
      </c>
      <c r="G64" s="1832">
        <v>2160000</v>
      </c>
      <c r="H64" s="1854">
        <f t="shared" si="0"/>
        <v>4</v>
      </c>
      <c r="I64" s="1832">
        <f t="shared" si="1"/>
        <v>960000</v>
      </c>
    </row>
    <row r="65" spans="1:9" ht="12.75">
      <c r="A65" s="1850" t="s">
        <v>1354</v>
      </c>
      <c r="B65" s="1862">
        <v>3</v>
      </c>
      <c r="C65" s="1862">
        <v>975000</v>
      </c>
      <c r="D65" s="1863"/>
      <c r="E65" s="1862"/>
      <c r="F65" s="1863">
        <v>2</v>
      </c>
      <c r="G65" s="1862">
        <v>650000</v>
      </c>
      <c r="H65" s="1864">
        <f>F65-B65-D65</f>
        <v>-1</v>
      </c>
      <c r="I65" s="1865">
        <f>G65-C65-E65</f>
        <v>-325000</v>
      </c>
    </row>
    <row r="66" spans="1:9" ht="12.75">
      <c r="A66" s="1848" t="s">
        <v>1355</v>
      </c>
      <c r="B66" s="1862">
        <v>0</v>
      </c>
      <c r="C66" s="1862">
        <v>0</v>
      </c>
      <c r="D66" s="1863"/>
      <c r="E66" s="1862"/>
      <c r="F66" s="1863">
        <v>0</v>
      </c>
      <c r="G66" s="1862">
        <v>80000</v>
      </c>
      <c r="H66" s="1864">
        <f aca="true" t="shared" si="2" ref="H66:H123">F66-B66-D66</f>
        <v>0</v>
      </c>
      <c r="I66" s="1865">
        <f aca="true" t="shared" si="3" ref="I66:I123">G66-C66-E66</f>
        <v>80000</v>
      </c>
    </row>
    <row r="67" spans="1:9" ht="12.75">
      <c r="A67" s="1848" t="s">
        <v>1356</v>
      </c>
      <c r="B67" s="1862">
        <v>0</v>
      </c>
      <c r="C67" s="1862">
        <v>0</v>
      </c>
      <c r="D67" s="1863"/>
      <c r="E67" s="1862"/>
      <c r="F67" s="1863">
        <v>0</v>
      </c>
      <c r="G67" s="1862">
        <v>80000</v>
      </c>
      <c r="H67" s="1864">
        <f t="shared" si="2"/>
        <v>0</v>
      </c>
      <c r="I67" s="1865">
        <f t="shared" si="3"/>
        <v>80000</v>
      </c>
    </row>
    <row r="68" spans="1:9" ht="12.75">
      <c r="A68" s="1848" t="s">
        <v>1357</v>
      </c>
      <c r="B68" s="1862">
        <v>5</v>
      </c>
      <c r="C68" s="1862">
        <v>2227200</v>
      </c>
      <c r="D68" s="1863">
        <v>1</v>
      </c>
      <c r="E68" s="1862">
        <v>278400</v>
      </c>
      <c r="F68" s="1863">
        <v>6</v>
      </c>
      <c r="G68" s="1862">
        <v>2505600</v>
      </c>
      <c r="H68" s="1864">
        <f t="shared" si="2"/>
        <v>0</v>
      </c>
      <c r="I68" s="1865">
        <f t="shared" si="3"/>
        <v>0</v>
      </c>
    </row>
    <row r="69" spans="1:9" ht="12.75">
      <c r="A69" s="1848" t="s">
        <v>1358</v>
      </c>
      <c r="B69" s="585">
        <v>7</v>
      </c>
      <c r="C69" s="585">
        <v>3062400</v>
      </c>
      <c r="D69" s="1866">
        <v>2</v>
      </c>
      <c r="E69" s="1867">
        <v>835200</v>
      </c>
      <c r="F69" s="1863">
        <v>9</v>
      </c>
      <c r="G69" s="1862">
        <v>3897600</v>
      </c>
      <c r="H69" s="1864">
        <f t="shared" si="2"/>
        <v>0</v>
      </c>
      <c r="I69" s="1865">
        <f t="shared" si="3"/>
        <v>0</v>
      </c>
    </row>
    <row r="70" spans="1:9" ht="12.75">
      <c r="A70" s="1850" t="s">
        <v>1359</v>
      </c>
      <c r="B70" s="577">
        <v>9</v>
      </c>
      <c r="C70" s="577">
        <v>3217067</v>
      </c>
      <c r="D70" s="1855"/>
      <c r="E70" s="1851"/>
      <c r="F70" s="1863">
        <v>9</v>
      </c>
      <c r="G70" s="1862">
        <v>3217067</v>
      </c>
      <c r="H70" s="1864">
        <f t="shared" si="2"/>
        <v>0</v>
      </c>
      <c r="I70" s="1865">
        <f t="shared" si="3"/>
        <v>0</v>
      </c>
    </row>
    <row r="71" spans="1:9" ht="12.75">
      <c r="A71" s="1850" t="s">
        <v>1360</v>
      </c>
      <c r="B71" s="577">
        <v>14</v>
      </c>
      <c r="C71" s="577">
        <v>5196800</v>
      </c>
      <c r="D71" s="1855"/>
      <c r="E71" s="1851"/>
      <c r="F71" s="1863">
        <v>14</v>
      </c>
      <c r="G71" s="1862">
        <v>5196800</v>
      </c>
      <c r="H71" s="1864">
        <f t="shared" si="2"/>
        <v>0</v>
      </c>
      <c r="I71" s="1865">
        <f t="shared" si="3"/>
        <v>0</v>
      </c>
    </row>
    <row r="72" spans="1:9" ht="12.75">
      <c r="A72" s="1850"/>
      <c r="B72" s="577"/>
      <c r="C72" s="577"/>
      <c r="D72" s="1855"/>
      <c r="E72" s="1851"/>
      <c r="F72" s="1862"/>
      <c r="G72" s="1862"/>
      <c r="H72" s="1865"/>
      <c r="I72" s="1865"/>
    </row>
    <row r="73" spans="1:9" ht="12.75">
      <c r="A73" s="1868"/>
      <c r="B73" s="1869"/>
      <c r="C73" s="1869"/>
      <c r="D73" s="1870">
        <v>3</v>
      </c>
      <c r="E73" s="1871"/>
      <c r="F73" s="1872"/>
      <c r="G73" s="1872"/>
      <c r="H73" s="1872"/>
      <c r="I73" s="1872"/>
    </row>
    <row r="74" spans="1:9" ht="12.75">
      <c r="A74" s="1857"/>
      <c r="B74" s="1858"/>
      <c r="C74" s="1858"/>
      <c r="D74" s="1858"/>
      <c r="E74" s="1858"/>
      <c r="F74" s="1858"/>
      <c r="G74" s="1858"/>
      <c r="H74" s="1859" t="s">
        <v>1297</v>
      </c>
      <c r="I74" s="1859"/>
    </row>
    <row r="75" spans="1:9" ht="12.75">
      <c r="A75" s="1845"/>
      <c r="B75" s="1860"/>
      <c r="C75" s="1860"/>
      <c r="D75" s="1860"/>
      <c r="E75" s="1860"/>
      <c r="F75" s="1860"/>
      <c r="G75" s="1860"/>
      <c r="H75" s="1858" t="s">
        <v>1299</v>
      </c>
      <c r="I75" s="1860"/>
    </row>
    <row r="76" spans="1:9" ht="12.75">
      <c r="A76" s="1846"/>
      <c r="B76" s="1861" t="s">
        <v>1300</v>
      </c>
      <c r="C76" s="1861"/>
      <c r="D76" s="1861" t="s">
        <v>1301</v>
      </c>
      <c r="E76" s="1861"/>
      <c r="F76" s="1861" t="s">
        <v>1302</v>
      </c>
      <c r="G76" s="1861"/>
      <c r="H76" s="1861" t="s">
        <v>1303</v>
      </c>
      <c r="I76" s="1861"/>
    </row>
    <row r="77" spans="1:9" ht="12.75">
      <c r="A77" s="1848"/>
      <c r="B77" s="1861" t="s">
        <v>1304</v>
      </c>
      <c r="C77" s="1861" t="s">
        <v>1305</v>
      </c>
      <c r="D77" s="1861" t="s">
        <v>1304</v>
      </c>
      <c r="E77" s="1861" t="s">
        <v>1305</v>
      </c>
      <c r="F77" s="1861" t="s">
        <v>1304</v>
      </c>
      <c r="G77" s="1861" t="s">
        <v>1305</v>
      </c>
      <c r="H77" s="1861" t="s">
        <v>1304</v>
      </c>
      <c r="I77" s="1861" t="s">
        <v>1305</v>
      </c>
    </row>
    <row r="78" spans="1:9" ht="12.75">
      <c r="A78" s="1848" t="s">
        <v>1361</v>
      </c>
      <c r="B78" s="1873">
        <v>0</v>
      </c>
      <c r="C78" s="1873">
        <v>128000</v>
      </c>
      <c r="D78" s="1874"/>
      <c r="E78" s="1873"/>
      <c r="F78" s="1863">
        <v>0</v>
      </c>
      <c r="G78" s="1862">
        <v>128000</v>
      </c>
      <c r="H78" s="1865">
        <f t="shared" si="2"/>
        <v>0</v>
      </c>
      <c r="I78" s="1865">
        <f t="shared" si="3"/>
        <v>0</v>
      </c>
    </row>
    <row r="79" spans="1:9" ht="12.75">
      <c r="A79" s="1848" t="s">
        <v>1362</v>
      </c>
      <c r="B79" s="1873">
        <v>1</v>
      </c>
      <c r="C79" s="1873">
        <v>512000</v>
      </c>
      <c r="D79" s="1874">
        <v>1</v>
      </c>
      <c r="E79" s="1873">
        <v>256000</v>
      </c>
      <c r="F79" s="1863">
        <v>2</v>
      </c>
      <c r="G79" s="1862">
        <v>640000</v>
      </c>
      <c r="H79" s="1865">
        <f t="shared" si="2"/>
        <v>0</v>
      </c>
      <c r="I79" s="1865">
        <f t="shared" si="3"/>
        <v>-128000</v>
      </c>
    </row>
    <row r="80" spans="1:9" ht="12.75">
      <c r="A80" s="1848" t="s">
        <v>1363</v>
      </c>
      <c r="B80" s="1873">
        <v>0</v>
      </c>
      <c r="C80" s="1873">
        <v>64000</v>
      </c>
      <c r="D80" s="1874"/>
      <c r="E80" s="1873"/>
      <c r="F80" s="1863">
        <v>0</v>
      </c>
      <c r="G80" s="1862">
        <v>0</v>
      </c>
      <c r="H80" s="1865">
        <f t="shared" si="2"/>
        <v>0</v>
      </c>
      <c r="I80" s="1865">
        <f t="shared" si="3"/>
        <v>-64000</v>
      </c>
    </row>
    <row r="81" spans="1:9" ht="12.75">
      <c r="A81" s="1848" t="s">
        <v>1364</v>
      </c>
      <c r="B81" s="1873">
        <v>2</v>
      </c>
      <c r="C81" s="1873">
        <v>320000</v>
      </c>
      <c r="D81" s="1874">
        <v>0</v>
      </c>
      <c r="E81" s="1873">
        <v>64000</v>
      </c>
      <c r="F81" s="1863">
        <v>4</v>
      </c>
      <c r="G81" s="1862">
        <v>768000</v>
      </c>
      <c r="H81" s="1865">
        <f t="shared" si="2"/>
        <v>2</v>
      </c>
      <c r="I81" s="1865">
        <f t="shared" si="3"/>
        <v>384000</v>
      </c>
    </row>
    <row r="82" spans="1:9" ht="12.75">
      <c r="A82" s="1848" t="s">
        <v>1365</v>
      </c>
      <c r="B82" s="1873">
        <v>4</v>
      </c>
      <c r="C82" s="1873">
        <v>704000</v>
      </c>
      <c r="D82" s="1874">
        <v>2</v>
      </c>
      <c r="E82" s="1873">
        <v>448000</v>
      </c>
      <c r="F82" s="1863">
        <v>8</v>
      </c>
      <c r="G82" s="1862">
        <v>1472000</v>
      </c>
      <c r="H82" s="1865">
        <f t="shared" si="2"/>
        <v>2</v>
      </c>
      <c r="I82" s="1865">
        <f t="shared" si="3"/>
        <v>320000</v>
      </c>
    </row>
    <row r="83" spans="1:9" ht="12.75">
      <c r="A83" s="1848" t="s">
        <v>1366</v>
      </c>
      <c r="B83" s="1873">
        <v>3</v>
      </c>
      <c r="C83" s="1873">
        <v>512000</v>
      </c>
      <c r="D83" s="1874"/>
      <c r="E83" s="1873"/>
      <c r="F83" s="1863">
        <v>3</v>
      </c>
      <c r="G83" s="1862">
        <v>512000</v>
      </c>
      <c r="H83" s="1865">
        <f t="shared" si="2"/>
        <v>0</v>
      </c>
      <c r="I83" s="1865">
        <f t="shared" si="3"/>
        <v>0</v>
      </c>
    </row>
    <row r="84" spans="1:9" ht="12.75">
      <c r="A84" s="1848" t="s">
        <v>1367</v>
      </c>
      <c r="B84" s="1873">
        <v>7</v>
      </c>
      <c r="C84" s="1873">
        <v>1408000</v>
      </c>
      <c r="D84" s="1874"/>
      <c r="E84" s="1873"/>
      <c r="F84" s="1863">
        <v>7</v>
      </c>
      <c r="G84" s="1862">
        <v>1280000</v>
      </c>
      <c r="H84" s="1865">
        <f t="shared" si="2"/>
        <v>0</v>
      </c>
      <c r="I84" s="1865">
        <f t="shared" si="3"/>
        <v>-128000</v>
      </c>
    </row>
    <row r="85" spans="1:9" ht="12.75">
      <c r="A85" s="1850" t="s">
        <v>1368</v>
      </c>
      <c r="B85" s="577">
        <v>202</v>
      </c>
      <c r="C85" s="577">
        <v>21210000</v>
      </c>
      <c r="D85" s="1851"/>
      <c r="E85" s="1851"/>
      <c r="F85" s="1862">
        <v>202</v>
      </c>
      <c r="G85" s="1862">
        <v>21210000</v>
      </c>
      <c r="H85" s="1865">
        <f t="shared" si="2"/>
        <v>0</v>
      </c>
      <c r="I85" s="1865">
        <f t="shared" si="3"/>
        <v>0</v>
      </c>
    </row>
    <row r="86" spans="1:9" ht="12.75">
      <c r="A86" s="1850" t="s">
        <v>1369</v>
      </c>
      <c r="B86" s="577">
        <v>72</v>
      </c>
      <c r="C86" s="577">
        <v>3600000</v>
      </c>
      <c r="D86" s="1851"/>
      <c r="E86" s="1851"/>
      <c r="F86" s="1862">
        <v>72</v>
      </c>
      <c r="G86" s="1862">
        <v>3600000</v>
      </c>
      <c r="H86" s="1865">
        <f t="shared" si="2"/>
        <v>0</v>
      </c>
      <c r="I86" s="1865">
        <f t="shared" si="3"/>
        <v>0</v>
      </c>
    </row>
    <row r="87" spans="1:9" ht="12.75">
      <c r="A87" s="1850" t="s">
        <v>1370</v>
      </c>
      <c r="B87" s="546">
        <v>93</v>
      </c>
      <c r="C87" s="546">
        <v>9800000</v>
      </c>
      <c r="D87" s="1875">
        <v>-3</v>
      </c>
      <c r="E87" s="1875">
        <v>-315000</v>
      </c>
      <c r="F87" s="1862">
        <v>90</v>
      </c>
      <c r="G87" s="1862">
        <v>9485000</v>
      </c>
      <c r="H87" s="1865">
        <f t="shared" si="2"/>
        <v>0</v>
      </c>
      <c r="I87" s="1865">
        <f t="shared" si="3"/>
        <v>0</v>
      </c>
    </row>
    <row r="88" spans="1:9" ht="12.75">
      <c r="A88" s="1850" t="s">
        <v>1371</v>
      </c>
      <c r="B88" s="546">
        <v>49</v>
      </c>
      <c r="C88" s="546">
        <v>1960000</v>
      </c>
      <c r="D88" s="1875"/>
      <c r="E88" s="1875"/>
      <c r="F88" s="1862">
        <v>52</v>
      </c>
      <c r="G88" s="1862">
        <v>2066667</v>
      </c>
      <c r="H88" s="1865">
        <f t="shared" si="2"/>
        <v>3</v>
      </c>
      <c r="I88" s="1865">
        <f t="shared" si="3"/>
        <v>106667</v>
      </c>
    </row>
    <row r="89" spans="1:9" ht="12.75">
      <c r="A89" s="1850" t="s">
        <v>1372</v>
      </c>
      <c r="B89" s="546">
        <v>25</v>
      </c>
      <c r="C89" s="546">
        <v>980000</v>
      </c>
      <c r="D89" s="1875"/>
      <c r="E89" s="1875"/>
      <c r="F89" s="1862">
        <v>26</v>
      </c>
      <c r="G89" s="1862">
        <v>1033333</v>
      </c>
      <c r="H89" s="1865">
        <f t="shared" si="2"/>
        <v>1</v>
      </c>
      <c r="I89" s="1865">
        <f t="shared" si="3"/>
        <v>53333</v>
      </c>
    </row>
    <row r="90" spans="1:9" ht="12.75">
      <c r="A90" s="1850" t="s">
        <v>1373</v>
      </c>
      <c r="B90" s="546">
        <v>69</v>
      </c>
      <c r="C90" s="546">
        <v>21836000</v>
      </c>
      <c r="D90" s="1875"/>
      <c r="E90" s="1875"/>
      <c r="F90" s="1862">
        <v>69</v>
      </c>
      <c r="G90" s="1862">
        <v>21836000</v>
      </c>
      <c r="H90" s="1865">
        <f t="shared" si="2"/>
        <v>0</v>
      </c>
      <c r="I90" s="1865">
        <f t="shared" si="3"/>
        <v>0</v>
      </c>
    </row>
    <row r="91" spans="1:9" ht="12.75">
      <c r="A91" s="1850" t="s">
        <v>1374</v>
      </c>
      <c r="B91" s="546">
        <v>30</v>
      </c>
      <c r="C91" s="546">
        <v>9540000</v>
      </c>
      <c r="D91" s="1875">
        <v>-4</v>
      </c>
      <c r="E91" s="1875">
        <v>-1272000</v>
      </c>
      <c r="F91" s="1862">
        <v>26</v>
      </c>
      <c r="G91" s="1862">
        <v>8268000</v>
      </c>
      <c r="H91" s="1865">
        <f t="shared" si="2"/>
        <v>0</v>
      </c>
      <c r="I91" s="1865">
        <f t="shared" si="3"/>
        <v>0</v>
      </c>
    </row>
    <row r="92" spans="1:9" ht="12.75">
      <c r="A92" s="1876" t="s">
        <v>1375</v>
      </c>
      <c r="B92" s="1877">
        <v>375</v>
      </c>
      <c r="C92" s="1877">
        <v>8625000</v>
      </c>
      <c r="D92" s="1877">
        <v>48</v>
      </c>
      <c r="E92" s="1877">
        <v>1104000</v>
      </c>
      <c r="F92" s="1862">
        <v>406</v>
      </c>
      <c r="G92" s="1862">
        <v>9338000</v>
      </c>
      <c r="H92" s="1865">
        <f t="shared" si="2"/>
        <v>-17</v>
      </c>
      <c r="I92" s="1865">
        <f t="shared" si="3"/>
        <v>-391000</v>
      </c>
    </row>
    <row r="93" spans="1:9" ht="12.75">
      <c r="A93" s="1846" t="s">
        <v>1376</v>
      </c>
      <c r="B93" s="546">
        <v>33</v>
      </c>
      <c r="C93" s="546">
        <v>683333</v>
      </c>
      <c r="D93" s="546"/>
      <c r="E93" s="546"/>
      <c r="F93" s="1862">
        <v>33</v>
      </c>
      <c r="G93" s="1862">
        <v>683333</v>
      </c>
      <c r="H93" s="1865">
        <f t="shared" si="2"/>
        <v>0</v>
      </c>
      <c r="I93" s="1865">
        <f t="shared" si="3"/>
        <v>0</v>
      </c>
    </row>
    <row r="94" spans="1:9" ht="12.75">
      <c r="A94" s="1850" t="s">
        <v>1377</v>
      </c>
      <c r="B94" s="546">
        <v>9</v>
      </c>
      <c r="C94" s="546">
        <v>420000</v>
      </c>
      <c r="D94" s="546"/>
      <c r="E94" s="546"/>
      <c r="F94" s="1862">
        <v>9</v>
      </c>
      <c r="G94" s="1862">
        <v>420000</v>
      </c>
      <c r="H94" s="1865">
        <f t="shared" si="2"/>
        <v>0</v>
      </c>
      <c r="I94" s="1865">
        <f t="shared" si="3"/>
        <v>0</v>
      </c>
    </row>
    <row r="95" spans="1:9" ht="12.75">
      <c r="A95" s="1850" t="s">
        <v>1378</v>
      </c>
      <c r="B95" s="546">
        <v>5</v>
      </c>
      <c r="C95" s="546">
        <v>210000</v>
      </c>
      <c r="D95" s="546">
        <v>-2</v>
      </c>
      <c r="E95" s="546">
        <v>-75000</v>
      </c>
      <c r="F95" s="1862">
        <v>0</v>
      </c>
      <c r="G95" s="1862">
        <v>0</v>
      </c>
      <c r="H95" s="1865">
        <f t="shared" si="2"/>
        <v>-3</v>
      </c>
      <c r="I95" s="1865">
        <f t="shared" si="3"/>
        <v>-135000</v>
      </c>
    </row>
    <row r="96" spans="1:9" ht="12.75">
      <c r="A96" s="1878" t="s">
        <v>1379</v>
      </c>
      <c r="B96" s="546">
        <v>41</v>
      </c>
      <c r="C96" s="546">
        <v>2907667</v>
      </c>
      <c r="D96" s="546"/>
      <c r="E96" s="546"/>
      <c r="F96" s="1862">
        <v>41</v>
      </c>
      <c r="G96" s="1862">
        <v>2907667</v>
      </c>
      <c r="H96" s="1865">
        <f t="shared" si="2"/>
        <v>0</v>
      </c>
      <c r="I96" s="1865">
        <f t="shared" si="3"/>
        <v>0</v>
      </c>
    </row>
    <row r="97" spans="1:9" ht="12.75">
      <c r="A97" s="1879" t="s">
        <v>1380</v>
      </c>
      <c r="B97" s="546">
        <v>20</v>
      </c>
      <c r="C97" s="546">
        <v>1453833</v>
      </c>
      <c r="D97" s="546">
        <v>-3</v>
      </c>
      <c r="E97" s="546">
        <v>-214500</v>
      </c>
      <c r="F97" s="1862">
        <v>16</v>
      </c>
      <c r="G97" s="1862">
        <v>1167833</v>
      </c>
      <c r="H97" s="1865">
        <f t="shared" si="2"/>
        <v>-1</v>
      </c>
      <c r="I97" s="1865">
        <f t="shared" si="3"/>
        <v>-71500</v>
      </c>
    </row>
    <row r="98" spans="1:9" ht="12.75">
      <c r="A98" s="1846" t="s">
        <v>1381</v>
      </c>
      <c r="B98" s="546">
        <v>2099</v>
      </c>
      <c r="C98" s="546">
        <v>1512000</v>
      </c>
      <c r="D98" s="546">
        <v>40</v>
      </c>
      <c r="E98" s="546">
        <v>27840</v>
      </c>
      <c r="F98" s="1862">
        <v>2131</v>
      </c>
      <c r="G98" s="1862">
        <v>1534560</v>
      </c>
      <c r="H98" s="1865">
        <f t="shared" si="2"/>
        <v>-8</v>
      </c>
      <c r="I98" s="1865">
        <f t="shared" si="3"/>
        <v>-5280</v>
      </c>
    </row>
    <row r="99" spans="1:9" ht="12.75">
      <c r="A99" s="1880" t="s">
        <v>1382</v>
      </c>
      <c r="B99" s="577">
        <v>5</v>
      </c>
      <c r="C99" s="577">
        <v>70000</v>
      </c>
      <c r="D99" s="1851"/>
      <c r="E99" s="1851"/>
      <c r="F99" s="1862">
        <v>5</v>
      </c>
      <c r="G99" s="1862">
        <v>70000</v>
      </c>
      <c r="H99" s="1865">
        <f t="shared" si="2"/>
        <v>0</v>
      </c>
      <c r="I99" s="1865">
        <f t="shared" si="3"/>
        <v>0</v>
      </c>
    </row>
    <row r="100" spans="1:9" ht="12.75">
      <c r="A100" s="1850" t="s">
        <v>1383</v>
      </c>
      <c r="B100" s="577">
        <v>25</v>
      </c>
      <c r="C100" s="577">
        <v>380000</v>
      </c>
      <c r="D100" s="1851">
        <v>7</v>
      </c>
      <c r="E100" s="1851">
        <v>100000</v>
      </c>
      <c r="F100" s="1862">
        <v>32</v>
      </c>
      <c r="G100" s="1862">
        <v>480000</v>
      </c>
      <c r="H100" s="1865">
        <f t="shared" si="2"/>
        <v>0</v>
      </c>
      <c r="I100" s="1865">
        <f t="shared" si="3"/>
        <v>0</v>
      </c>
    </row>
    <row r="101" spans="1:9" ht="12.75">
      <c r="A101" s="1850" t="s">
        <v>1384</v>
      </c>
      <c r="B101" s="577">
        <v>37</v>
      </c>
      <c r="C101" s="577">
        <v>550000</v>
      </c>
      <c r="D101" s="1851">
        <v>6</v>
      </c>
      <c r="E101" s="1851">
        <v>90000</v>
      </c>
      <c r="F101" s="1862">
        <v>43</v>
      </c>
      <c r="G101" s="1862">
        <v>640000</v>
      </c>
      <c r="H101" s="1865">
        <f t="shared" si="2"/>
        <v>0</v>
      </c>
      <c r="I101" s="1865">
        <f t="shared" si="3"/>
        <v>0</v>
      </c>
    </row>
    <row r="102" spans="1:9" ht="12.75">
      <c r="A102" s="1880" t="s">
        <v>1385</v>
      </c>
      <c r="B102" s="1881">
        <v>405</v>
      </c>
      <c r="C102" s="1881">
        <v>6080000</v>
      </c>
      <c r="D102" s="1882"/>
      <c r="E102" s="1882"/>
      <c r="F102" s="1862">
        <v>405</v>
      </c>
      <c r="G102" s="1862">
        <v>6080000</v>
      </c>
      <c r="H102" s="1865">
        <f t="shared" si="2"/>
        <v>0</v>
      </c>
      <c r="I102" s="1865">
        <f t="shared" si="3"/>
        <v>0</v>
      </c>
    </row>
    <row r="103" spans="1:9" ht="12.75">
      <c r="A103" s="1850" t="s">
        <v>1386</v>
      </c>
      <c r="B103" s="577">
        <v>118</v>
      </c>
      <c r="C103" s="577">
        <v>1770000</v>
      </c>
      <c r="D103" s="1851"/>
      <c r="E103" s="1851"/>
      <c r="F103" s="1862">
        <v>118</v>
      </c>
      <c r="G103" s="1862">
        <v>1770000</v>
      </c>
      <c r="H103" s="1865">
        <f t="shared" si="2"/>
        <v>0</v>
      </c>
      <c r="I103" s="1865">
        <f t="shared" si="3"/>
        <v>0</v>
      </c>
    </row>
    <row r="104" spans="1:9" ht="12.75">
      <c r="A104" s="1880" t="s">
        <v>1387</v>
      </c>
      <c r="B104" s="577">
        <v>203</v>
      </c>
      <c r="C104" s="577">
        <v>3050000</v>
      </c>
      <c r="D104" s="1851"/>
      <c r="E104" s="1851"/>
      <c r="F104" s="1862">
        <v>205</v>
      </c>
      <c r="G104" s="1862">
        <v>3070000</v>
      </c>
      <c r="H104" s="1865">
        <f t="shared" si="2"/>
        <v>2</v>
      </c>
      <c r="I104" s="1865">
        <f t="shared" si="3"/>
        <v>20000</v>
      </c>
    </row>
    <row r="105" spans="1:9" ht="12.75">
      <c r="A105" s="1850" t="s">
        <v>1388</v>
      </c>
      <c r="B105" s="577">
        <v>60</v>
      </c>
      <c r="C105" s="577">
        <v>900000</v>
      </c>
      <c r="D105" s="1851"/>
      <c r="E105" s="1851"/>
      <c r="F105" s="1862">
        <v>64</v>
      </c>
      <c r="G105" s="1862">
        <v>955000</v>
      </c>
      <c r="H105" s="1865">
        <f t="shared" si="2"/>
        <v>4</v>
      </c>
      <c r="I105" s="1865">
        <f t="shared" si="3"/>
        <v>55000</v>
      </c>
    </row>
    <row r="106" spans="1:9" ht="14.25" customHeight="1">
      <c r="A106" s="1850" t="s">
        <v>1389</v>
      </c>
      <c r="B106" s="577">
        <v>20</v>
      </c>
      <c r="C106" s="577">
        <v>900000</v>
      </c>
      <c r="D106" s="1851">
        <v>20</v>
      </c>
      <c r="E106" s="1851">
        <v>900000</v>
      </c>
      <c r="F106" s="1862">
        <v>40</v>
      </c>
      <c r="G106" s="1862">
        <v>1800000</v>
      </c>
      <c r="H106" s="1865">
        <f t="shared" si="2"/>
        <v>0</v>
      </c>
      <c r="I106" s="1865">
        <f t="shared" si="3"/>
        <v>0</v>
      </c>
    </row>
    <row r="107" spans="1:9" ht="12.75">
      <c r="A107" s="1850" t="s">
        <v>1390</v>
      </c>
      <c r="B107" s="577">
        <v>19</v>
      </c>
      <c r="C107" s="577">
        <v>870000</v>
      </c>
      <c r="D107" s="1851">
        <v>20</v>
      </c>
      <c r="E107" s="1851">
        <v>900000</v>
      </c>
      <c r="F107" s="1862">
        <v>39</v>
      </c>
      <c r="G107" s="1862">
        <v>1770000</v>
      </c>
      <c r="H107" s="1865">
        <f t="shared" si="2"/>
        <v>0</v>
      </c>
      <c r="I107" s="1865">
        <f t="shared" si="3"/>
        <v>0</v>
      </c>
    </row>
    <row r="108" spans="1:9" ht="12.75">
      <c r="A108" s="1850" t="s">
        <v>1391</v>
      </c>
      <c r="B108" s="577">
        <v>9</v>
      </c>
      <c r="C108" s="577">
        <v>405000</v>
      </c>
      <c r="D108" s="1851">
        <v>37</v>
      </c>
      <c r="E108" s="1851">
        <v>1680000</v>
      </c>
      <c r="F108" s="1862">
        <v>24</v>
      </c>
      <c r="G108" s="1862">
        <v>1080000</v>
      </c>
      <c r="H108" s="1865">
        <f t="shared" si="2"/>
        <v>-22</v>
      </c>
      <c r="I108" s="1865">
        <f t="shared" si="3"/>
        <v>-1005000</v>
      </c>
    </row>
    <row r="109" spans="1:9" ht="12.75">
      <c r="A109" s="1868"/>
      <c r="B109" s="1869"/>
      <c r="C109" s="1869"/>
      <c r="D109" s="1870">
        <v>3</v>
      </c>
      <c r="E109" s="1871"/>
      <c r="F109" s="1872"/>
      <c r="G109" s="1872"/>
      <c r="H109" s="1872"/>
      <c r="I109" s="1872"/>
    </row>
    <row r="110" spans="1:9" ht="12.75">
      <c r="A110" s="1868"/>
      <c r="B110" s="1869"/>
      <c r="C110" s="1869"/>
      <c r="D110" s="1871"/>
      <c r="E110" s="1871"/>
      <c r="F110" s="1872"/>
      <c r="G110" s="1872"/>
      <c r="H110" s="1872"/>
      <c r="I110" s="1872"/>
    </row>
    <row r="111" spans="1:9" ht="12.75">
      <c r="A111" s="1857"/>
      <c r="B111" s="1858"/>
      <c r="C111" s="1858"/>
      <c r="D111" s="1858"/>
      <c r="E111" s="1858"/>
      <c r="F111" s="1858"/>
      <c r="G111" s="1858"/>
      <c r="H111" s="1859" t="s">
        <v>1297</v>
      </c>
      <c r="I111" s="1859"/>
    </row>
    <row r="112" spans="1:9" ht="12.75">
      <c r="A112" s="1845"/>
      <c r="B112" s="1860"/>
      <c r="C112" s="1860"/>
      <c r="D112" s="1860"/>
      <c r="E112" s="1860"/>
      <c r="F112" s="1860"/>
      <c r="G112" s="1860"/>
      <c r="H112" s="1858" t="s">
        <v>1299</v>
      </c>
      <c r="I112" s="1860"/>
    </row>
    <row r="113" spans="1:9" ht="12.75">
      <c r="A113" s="1846"/>
      <c r="B113" s="1861" t="s">
        <v>1300</v>
      </c>
      <c r="C113" s="1861"/>
      <c r="D113" s="1861" t="s">
        <v>1301</v>
      </c>
      <c r="E113" s="1861"/>
      <c r="F113" s="1861" t="s">
        <v>1302</v>
      </c>
      <c r="G113" s="1861"/>
      <c r="H113" s="1861" t="s">
        <v>1303</v>
      </c>
      <c r="I113" s="1861"/>
    </row>
    <row r="114" spans="1:9" ht="12.75">
      <c r="A114" s="1848"/>
      <c r="B114" s="1861" t="s">
        <v>1304</v>
      </c>
      <c r="C114" s="1861" t="s">
        <v>1305</v>
      </c>
      <c r="D114" s="1861" t="s">
        <v>1304</v>
      </c>
      <c r="E114" s="1861" t="s">
        <v>1305</v>
      </c>
      <c r="F114" s="1861" t="s">
        <v>1304</v>
      </c>
      <c r="G114" s="1861" t="s">
        <v>1305</v>
      </c>
      <c r="H114" s="1861" t="s">
        <v>1304</v>
      </c>
      <c r="I114" s="1861" t="s">
        <v>1305</v>
      </c>
    </row>
    <row r="115" spans="1:9" ht="12.75">
      <c r="A115" s="1850"/>
      <c r="B115" s="577"/>
      <c r="C115" s="577"/>
      <c r="D115" s="1851"/>
      <c r="E115" s="1851"/>
      <c r="F115" s="1862"/>
      <c r="G115" s="1862"/>
      <c r="H115" s="1865"/>
      <c r="I115" s="1865"/>
    </row>
    <row r="116" spans="1:9" ht="12.75">
      <c r="A116" s="1850"/>
      <c r="B116" s="577"/>
      <c r="C116" s="577"/>
      <c r="D116" s="1851"/>
      <c r="E116" s="1851"/>
      <c r="F116" s="1862"/>
      <c r="G116" s="1862"/>
      <c r="H116" s="1865">
        <f t="shared" si="2"/>
        <v>0</v>
      </c>
      <c r="I116" s="1865">
        <f t="shared" si="3"/>
        <v>0</v>
      </c>
    </row>
    <row r="117" spans="1:9" ht="12.75">
      <c r="A117" s="1850" t="s">
        <v>1392</v>
      </c>
      <c r="B117" s="577">
        <v>7</v>
      </c>
      <c r="C117" s="577">
        <v>315000</v>
      </c>
      <c r="D117" s="1851">
        <v>41</v>
      </c>
      <c r="E117" s="1851">
        <v>1845000</v>
      </c>
      <c r="F117" s="1862">
        <v>30</v>
      </c>
      <c r="G117" s="1862">
        <v>1350000</v>
      </c>
      <c r="H117" s="1865">
        <f t="shared" si="2"/>
        <v>-18</v>
      </c>
      <c r="I117" s="1865">
        <f t="shared" si="3"/>
        <v>-810000</v>
      </c>
    </row>
    <row r="118" spans="1:9" ht="12.75">
      <c r="A118" s="1850" t="s">
        <v>1393</v>
      </c>
      <c r="B118" s="577">
        <v>50</v>
      </c>
      <c r="C118" s="577">
        <v>2750000</v>
      </c>
      <c r="D118" s="1851"/>
      <c r="E118" s="1851"/>
      <c r="F118" s="1862">
        <v>29</v>
      </c>
      <c r="G118" s="1862">
        <v>1595000</v>
      </c>
      <c r="H118" s="1865">
        <f t="shared" si="2"/>
        <v>-21</v>
      </c>
      <c r="I118" s="1865">
        <f t="shared" si="3"/>
        <v>-1155000</v>
      </c>
    </row>
    <row r="119" spans="1:9" ht="15.75" customHeight="1">
      <c r="A119" s="1850" t="s">
        <v>1394</v>
      </c>
      <c r="B119" s="577">
        <v>255</v>
      </c>
      <c r="C119" s="577">
        <v>14025000</v>
      </c>
      <c r="D119" s="1851">
        <v>-1</v>
      </c>
      <c r="E119" s="1851">
        <v>-55000</v>
      </c>
      <c r="F119" s="1862">
        <v>193</v>
      </c>
      <c r="G119" s="1862">
        <v>10615000</v>
      </c>
      <c r="H119" s="1865">
        <f t="shared" si="2"/>
        <v>-61</v>
      </c>
      <c r="I119" s="1865">
        <f t="shared" si="3"/>
        <v>-3355000</v>
      </c>
    </row>
    <row r="120" spans="1:9" ht="12.75">
      <c r="A120" s="1850" t="s">
        <v>1395</v>
      </c>
      <c r="B120" s="577">
        <v>300</v>
      </c>
      <c r="C120" s="577">
        <v>16500000</v>
      </c>
      <c r="D120" s="1851">
        <v>-7</v>
      </c>
      <c r="E120" s="1851">
        <v>-385000</v>
      </c>
      <c r="F120" s="1862">
        <v>90</v>
      </c>
      <c r="G120" s="1862">
        <v>4950000</v>
      </c>
      <c r="H120" s="1865">
        <f t="shared" si="2"/>
        <v>-203</v>
      </c>
      <c r="I120" s="1865">
        <f t="shared" si="3"/>
        <v>-11165000</v>
      </c>
    </row>
    <row r="121" spans="1:9" ht="12.75">
      <c r="A121" s="1850" t="s">
        <v>1396</v>
      </c>
      <c r="B121" s="577">
        <v>103</v>
      </c>
      <c r="C121" s="577">
        <v>5665000</v>
      </c>
      <c r="D121" s="1851"/>
      <c r="E121" s="1851"/>
      <c r="F121" s="1862">
        <v>101</v>
      </c>
      <c r="G121" s="1862">
        <v>5555000</v>
      </c>
      <c r="H121" s="1865">
        <f t="shared" si="2"/>
        <v>-2</v>
      </c>
      <c r="I121" s="1865">
        <f t="shared" si="3"/>
        <v>-110000</v>
      </c>
    </row>
    <row r="122" spans="1:9" ht="12.75">
      <c r="A122" s="1850" t="s">
        <v>1397</v>
      </c>
      <c r="B122" s="577">
        <v>150</v>
      </c>
      <c r="C122" s="577">
        <v>8250000</v>
      </c>
      <c r="D122" s="1851"/>
      <c r="E122" s="1851"/>
      <c r="F122" s="1862">
        <v>142</v>
      </c>
      <c r="G122" s="1862">
        <v>7810000</v>
      </c>
      <c r="H122" s="1865">
        <f t="shared" si="2"/>
        <v>-8</v>
      </c>
      <c r="I122" s="1865">
        <f t="shared" si="3"/>
        <v>-440000</v>
      </c>
    </row>
    <row r="123" spans="1:9" ht="12.75">
      <c r="A123" s="1850" t="s">
        <v>1398</v>
      </c>
      <c r="B123" s="577">
        <v>2627</v>
      </c>
      <c r="C123" s="577">
        <v>2627000</v>
      </c>
      <c r="D123" s="1851">
        <v>197</v>
      </c>
      <c r="E123" s="1851">
        <v>197000</v>
      </c>
      <c r="F123" s="1862">
        <v>2758</v>
      </c>
      <c r="G123" s="1862">
        <v>2758000</v>
      </c>
      <c r="H123" s="1865">
        <f t="shared" si="2"/>
        <v>-66</v>
      </c>
      <c r="I123" s="1865">
        <f t="shared" si="3"/>
        <v>-66000</v>
      </c>
    </row>
    <row r="124" spans="1:9" ht="12.75">
      <c r="A124" s="1883" t="s">
        <v>1399</v>
      </c>
      <c r="B124" s="1884">
        <v>99</v>
      </c>
      <c r="C124" s="1884">
        <v>990000</v>
      </c>
      <c r="D124" s="1885">
        <v>10</v>
      </c>
      <c r="E124" s="1885">
        <v>100000</v>
      </c>
      <c r="F124" s="1862">
        <v>88</v>
      </c>
      <c r="G124" s="1862">
        <v>880000</v>
      </c>
      <c r="H124" s="1865">
        <f aca="true" t="shared" si="4" ref="H124:I129">F124-B124-D124</f>
        <v>-21</v>
      </c>
      <c r="I124" s="1865">
        <f t="shared" si="4"/>
        <v>-210000</v>
      </c>
    </row>
    <row r="125" spans="1:9" ht="15" customHeight="1">
      <c r="A125" s="1883" t="s">
        <v>1400</v>
      </c>
      <c r="B125" s="1884">
        <v>36</v>
      </c>
      <c r="C125" s="1884">
        <v>360000</v>
      </c>
      <c r="D125" s="1885">
        <v>9</v>
      </c>
      <c r="E125" s="1885">
        <v>90000</v>
      </c>
      <c r="F125" s="1862">
        <v>74</v>
      </c>
      <c r="G125" s="1862">
        <v>740000</v>
      </c>
      <c r="H125" s="1865">
        <f t="shared" si="4"/>
        <v>29</v>
      </c>
      <c r="I125" s="1865">
        <f t="shared" si="4"/>
        <v>290000</v>
      </c>
    </row>
    <row r="126" spans="1:9" ht="15" customHeight="1">
      <c r="A126" s="1883" t="s">
        <v>1401</v>
      </c>
      <c r="B126" s="1884">
        <v>15</v>
      </c>
      <c r="C126" s="1884">
        <v>150000</v>
      </c>
      <c r="D126" s="1885">
        <v>0</v>
      </c>
      <c r="E126" s="1885"/>
      <c r="F126" s="1862">
        <v>4</v>
      </c>
      <c r="G126" s="1862">
        <v>40000</v>
      </c>
      <c r="H126" s="1865">
        <f t="shared" si="4"/>
        <v>-11</v>
      </c>
      <c r="I126" s="1865">
        <f t="shared" si="4"/>
        <v>-110000</v>
      </c>
    </row>
    <row r="127" spans="1:9" ht="12.75">
      <c r="A127" s="1883" t="s">
        <v>1402</v>
      </c>
      <c r="B127" s="1884">
        <v>630</v>
      </c>
      <c r="C127" s="1884">
        <v>6300000</v>
      </c>
      <c r="D127" s="1885">
        <v>36</v>
      </c>
      <c r="E127" s="1885">
        <v>360000</v>
      </c>
      <c r="F127" s="1862">
        <v>521</v>
      </c>
      <c r="G127" s="1862">
        <v>5210000</v>
      </c>
      <c r="H127" s="1865">
        <f t="shared" si="4"/>
        <v>-145</v>
      </c>
      <c r="I127" s="1865">
        <f t="shared" si="4"/>
        <v>-1450000</v>
      </c>
    </row>
    <row r="128" spans="1:9" ht="12.75">
      <c r="A128" s="1883" t="s">
        <v>1403</v>
      </c>
      <c r="B128" s="1884">
        <v>430</v>
      </c>
      <c r="C128" s="1884">
        <v>4300000</v>
      </c>
      <c r="D128" s="1885">
        <v>48</v>
      </c>
      <c r="E128" s="1885">
        <v>480000</v>
      </c>
      <c r="F128" s="1862">
        <v>568</v>
      </c>
      <c r="G128" s="1862">
        <v>5680000</v>
      </c>
      <c r="H128" s="1865">
        <f t="shared" si="4"/>
        <v>90</v>
      </c>
      <c r="I128" s="1865">
        <f t="shared" si="4"/>
        <v>900000</v>
      </c>
    </row>
    <row r="129" spans="1:9" ht="12.75">
      <c r="A129" s="1883" t="s">
        <v>1404</v>
      </c>
      <c r="B129" s="1884">
        <v>17603</v>
      </c>
      <c r="C129" s="1884">
        <v>19979405</v>
      </c>
      <c r="D129" s="1885"/>
      <c r="E129" s="1885"/>
      <c r="F129" s="1862">
        <v>17603</v>
      </c>
      <c r="G129" s="1862">
        <v>19979405</v>
      </c>
      <c r="H129" s="1865">
        <f t="shared" si="4"/>
        <v>0</v>
      </c>
      <c r="I129" s="1865">
        <f t="shared" si="4"/>
        <v>0</v>
      </c>
    </row>
    <row r="130" spans="1:9" ht="12.75">
      <c r="A130" s="1886" t="s">
        <v>286</v>
      </c>
      <c r="B130" s="1837">
        <f aca="true" t="shared" si="5" ref="B130:I130">SUM(B7:B129)</f>
        <v>12173185.799999997</v>
      </c>
      <c r="C130" s="1887">
        <f t="shared" si="5"/>
        <v>1246591011</v>
      </c>
      <c r="D130" s="1837">
        <f t="shared" si="5"/>
        <v>525.7</v>
      </c>
      <c r="E130" s="1837">
        <f t="shared" si="5"/>
        <v>25530607</v>
      </c>
      <c r="F130" s="1837">
        <f t="shared" si="5"/>
        <v>17797670.7</v>
      </c>
      <c r="G130" s="1887">
        <f t="shared" si="5"/>
        <v>1255892164</v>
      </c>
      <c r="H130" s="1837">
        <f t="shared" si="5"/>
        <v>5623965.2</v>
      </c>
      <c r="I130" s="1837">
        <f t="shared" si="5"/>
        <v>-16229454</v>
      </c>
    </row>
    <row r="132" ht="12.75" customHeight="1"/>
    <row r="133" ht="17.2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9.5" customHeight="1"/>
  </sheetData>
  <mergeCells count="22">
    <mergeCell ref="H1:I1"/>
    <mergeCell ref="A2:I2"/>
    <mergeCell ref="B4:C4"/>
    <mergeCell ref="D4:E4"/>
    <mergeCell ref="F4:G4"/>
    <mergeCell ref="H4:I4"/>
    <mergeCell ref="A37:I37"/>
    <mergeCell ref="H38:I38"/>
    <mergeCell ref="B40:C40"/>
    <mergeCell ref="D40:E40"/>
    <mergeCell ref="F40:G40"/>
    <mergeCell ref="H40:I40"/>
    <mergeCell ref="H74:I74"/>
    <mergeCell ref="B76:C76"/>
    <mergeCell ref="D76:E76"/>
    <mergeCell ref="F76:G76"/>
    <mergeCell ref="H76:I76"/>
    <mergeCell ref="H111:I111"/>
    <mergeCell ref="B113:C113"/>
    <mergeCell ref="D113:E113"/>
    <mergeCell ref="F113:G113"/>
    <mergeCell ref="H113:I1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6" sqref="A16"/>
    </sheetView>
  </sheetViews>
  <sheetFormatPr defaultColWidth="9.140625" defaultRowHeight="12.75"/>
  <cols>
    <col min="1" max="1" width="26.140625" style="0" customWidth="1"/>
    <col min="3" max="3" width="10.28125" style="0" customWidth="1"/>
    <col min="7" max="7" width="9.8515625" style="0" customWidth="1"/>
    <col min="10" max="10" width="10.57421875" style="0" customWidth="1"/>
    <col min="11" max="11" width="10.28125" style="0" customWidth="1"/>
  </cols>
  <sheetData>
    <row r="1" spans="10:12" ht="12.75">
      <c r="J1" s="1584" t="s">
        <v>1405</v>
      </c>
      <c r="K1" s="1584"/>
      <c r="L1" s="1584"/>
    </row>
    <row r="3" spans="1:12" ht="15">
      <c r="A3" s="1208" t="s">
        <v>1406</v>
      </c>
      <c r="B3" s="1208"/>
      <c r="C3" s="1208"/>
      <c r="D3" s="1208"/>
      <c r="E3" s="1208"/>
      <c r="F3" s="1208"/>
      <c r="G3" s="1208"/>
      <c r="H3" s="1208"/>
      <c r="I3" s="1208"/>
      <c r="J3" s="1208"/>
      <c r="K3" s="1208"/>
      <c r="L3" s="1208"/>
    </row>
    <row r="4" spans="1:12" ht="15">
      <c r="A4" s="1209"/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</row>
    <row r="5" spans="1:12" ht="15">
      <c r="A5" s="1209"/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</row>
    <row r="7" spans="10:12" ht="12.75">
      <c r="J7" s="1888" t="s">
        <v>1299</v>
      </c>
      <c r="K7" s="1888"/>
      <c r="L7" s="1888"/>
    </row>
    <row r="8" spans="1:12" ht="12.75">
      <c r="A8" s="1889" t="s">
        <v>1407</v>
      </c>
      <c r="B8" s="1828" t="s">
        <v>1408</v>
      </c>
      <c r="C8" s="1828"/>
      <c r="D8" s="1828" t="s">
        <v>1301</v>
      </c>
      <c r="E8" s="1828"/>
      <c r="F8" s="1828" t="s">
        <v>1302</v>
      </c>
      <c r="G8" s="1828"/>
      <c r="H8" s="1828" t="s">
        <v>1303</v>
      </c>
      <c r="I8" s="1828"/>
      <c r="J8" s="1828" t="s">
        <v>1409</v>
      </c>
      <c r="K8" s="1828"/>
      <c r="L8" s="1890" t="s">
        <v>1410</v>
      </c>
    </row>
    <row r="9" spans="1:12" ht="34.5">
      <c r="A9" s="1889"/>
      <c r="B9" s="1828" t="s">
        <v>1304</v>
      </c>
      <c r="C9" s="1828" t="s">
        <v>1305</v>
      </c>
      <c r="D9" s="1828" t="s">
        <v>1411</v>
      </c>
      <c r="E9" s="1828" t="s">
        <v>1305</v>
      </c>
      <c r="F9" s="1828" t="s">
        <v>1304</v>
      </c>
      <c r="G9" s="1828" t="s">
        <v>1305</v>
      </c>
      <c r="H9" s="1828" t="s">
        <v>1304</v>
      </c>
      <c r="I9" s="1828" t="s">
        <v>1305</v>
      </c>
      <c r="J9" s="1891" t="s">
        <v>1412</v>
      </c>
      <c r="K9" s="1892" t="s">
        <v>1413</v>
      </c>
      <c r="L9" s="1890"/>
    </row>
    <row r="10" spans="1:12" ht="12.75">
      <c r="A10" s="1893" t="s">
        <v>1414</v>
      </c>
      <c r="B10" s="1894">
        <v>208</v>
      </c>
      <c r="C10" s="1894">
        <v>2433600</v>
      </c>
      <c r="D10" s="1895">
        <v>-3</v>
      </c>
      <c r="E10" s="1894">
        <v>-31200</v>
      </c>
      <c r="F10" s="1894">
        <v>205</v>
      </c>
      <c r="G10" s="1894">
        <v>2402400</v>
      </c>
      <c r="H10" s="1894">
        <f aca="true" t="shared" si="0" ref="H10:I15">F10-B10-D10</f>
        <v>0</v>
      </c>
      <c r="I10" s="1896">
        <f t="shared" si="0"/>
        <v>0</v>
      </c>
      <c r="J10" s="1894">
        <v>2332200</v>
      </c>
      <c r="K10" s="1895">
        <v>0</v>
      </c>
      <c r="L10" s="1896">
        <f>K10+J10-G10</f>
        <v>-70200</v>
      </c>
    </row>
    <row r="11" spans="1:12" ht="12.75">
      <c r="A11" s="1893" t="s">
        <v>1415</v>
      </c>
      <c r="B11" s="1894">
        <v>100</v>
      </c>
      <c r="C11" s="1894">
        <v>1166100</v>
      </c>
      <c r="D11" s="1895">
        <v>2</v>
      </c>
      <c r="E11" s="1894">
        <v>23400</v>
      </c>
      <c r="F11" s="1894">
        <v>101</v>
      </c>
      <c r="G11" s="1894">
        <v>1185600</v>
      </c>
      <c r="H11" s="1894">
        <f t="shared" si="0"/>
        <v>-1</v>
      </c>
      <c r="I11" s="1896">
        <f t="shared" si="0"/>
        <v>-3900</v>
      </c>
      <c r="J11" s="1894">
        <v>1154400</v>
      </c>
      <c r="K11" s="1895">
        <v>0</v>
      </c>
      <c r="L11" s="1896">
        <f>K11+J11-G11+I11</f>
        <v>-35100</v>
      </c>
    </row>
    <row r="12" spans="1:12" ht="12.75">
      <c r="A12" s="1897" t="s">
        <v>1416</v>
      </c>
      <c r="B12" s="1894">
        <v>5</v>
      </c>
      <c r="C12" s="1894">
        <v>4760000</v>
      </c>
      <c r="D12" s="1895"/>
      <c r="E12" s="1894"/>
      <c r="F12" s="1894">
        <v>5</v>
      </c>
      <c r="G12" s="1894">
        <v>4760000</v>
      </c>
      <c r="H12" s="1894">
        <f t="shared" si="0"/>
        <v>0</v>
      </c>
      <c r="I12" s="1896">
        <f t="shared" si="0"/>
        <v>0</v>
      </c>
      <c r="J12" s="1894">
        <v>4760000</v>
      </c>
      <c r="K12" s="1895">
        <v>0</v>
      </c>
      <c r="L12" s="1896">
        <f>K12+J12-G12</f>
        <v>0</v>
      </c>
    </row>
    <row r="13" spans="1:12" ht="12.75">
      <c r="A13" s="1897" t="s">
        <v>1417</v>
      </c>
      <c r="B13" s="1894">
        <v>2</v>
      </c>
      <c r="C13" s="1894">
        <v>2380000</v>
      </c>
      <c r="D13" s="1895"/>
      <c r="E13" s="1894"/>
      <c r="F13" s="1894">
        <v>2</v>
      </c>
      <c r="G13" s="1894">
        <v>2380000</v>
      </c>
      <c r="H13" s="1894">
        <f t="shared" si="0"/>
        <v>0</v>
      </c>
      <c r="I13" s="1896">
        <f t="shared" si="0"/>
        <v>0</v>
      </c>
      <c r="J13" s="1894">
        <v>2380000</v>
      </c>
      <c r="K13" s="1895">
        <v>0</v>
      </c>
      <c r="L13" s="1896">
        <f>K13+J13-G13</f>
        <v>0</v>
      </c>
    </row>
    <row r="14" spans="1:12" ht="12.75">
      <c r="A14" s="1898" t="s">
        <v>1418</v>
      </c>
      <c r="B14" s="1894">
        <v>38</v>
      </c>
      <c r="C14" s="1894">
        <v>357200</v>
      </c>
      <c r="D14" s="1895"/>
      <c r="E14" s="1894"/>
      <c r="F14" s="1894">
        <v>38</v>
      </c>
      <c r="G14" s="1894">
        <v>357200</v>
      </c>
      <c r="H14" s="1894">
        <f t="shared" si="0"/>
        <v>0</v>
      </c>
      <c r="I14" s="1896">
        <f t="shared" si="0"/>
        <v>0</v>
      </c>
      <c r="J14" s="1894">
        <v>244400</v>
      </c>
      <c r="K14" s="1895">
        <v>112800</v>
      </c>
      <c r="L14" s="1896">
        <f>K14+J14-G14</f>
        <v>0</v>
      </c>
    </row>
    <row r="15" spans="1:12" ht="12.75">
      <c r="A15" s="1898" t="s">
        <v>1419</v>
      </c>
      <c r="B15" s="1894"/>
      <c r="C15" s="1896">
        <v>247656984</v>
      </c>
      <c r="D15" s="1895"/>
      <c r="E15" s="1894"/>
      <c r="F15" s="1894"/>
      <c r="G15" s="1896">
        <v>247656984</v>
      </c>
      <c r="H15" s="1894">
        <f t="shared" si="0"/>
        <v>0</v>
      </c>
      <c r="I15" s="1896">
        <f t="shared" si="0"/>
        <v>0</v>
      </c>
      <c r="J15" s="1896">
        <v>212230426</v>
      </c>
      <c r="K15" s="1895">
        <v>35426558</v>
      </c>
      <c r="L15" s="1896">
        <f>K15+J15-G15</f>
        <v>0</v>
      </c>
    </row>
    <row r="16" spans="1:12" ht="12.75">
      <c r="A16" s="1889" t="s">
        <v>1031</v>
      </c>
      <c r="B16" s="1899">
        <f aca="true" t="shared" si="1" ref="B16:L16">SUM(B10:B15)</f>
        <v>353</v>
      </c>
      <c r="C16" s="1900">
        <f t="shared" si="1"/>
        <v>258753884</v>
      </c>
      <c r="D16" s="1901">
        <f t="shared" si="1"/>
        <v>-1</v>
      </c>
      <c r="E16" s="1899">
        <f t="shared" si="1"/>
        <v>-7800</v>
      </c>
      <c r="F16" s="1899">
        <f t="shared" si="1"/>
        <v>351</v>
      </c>
      <c r="G16" s="1900">
        <f t="shared" si="1"/>
        <v>258742184</v>
      </c>
      <c r="H16" s="1899">
        <f t="shared" si="1"/>
        <v>-1</v>
      </c>
      <c r="I16" s="1899">
        <f t="shared" si="1"/>
        <v>-3900</v>
      </c>
      <c r="J16" s="1902">
        <f t="shared" si="1"/>
        <v>223101426</v>
      </c>
      <c r="K16" s="1901">
        <f t="shared" si="1"/>
        <v>35539358</v>
      </c>
      <c r="L16" s="1900">
        <f t="shared" si="1"/>
        <v>-105300</v>
      </c>
    </row>
  </sheetData>
  <mergeCells count="10">
    <mergeCell ref="J1:L1"/>
    <mergeCell ref="A3:L3"/>
    <mergeCell ref="J7:L7"/>
    <mergeCell ref="A8:A9"/>
    <mergeCell ref="B8:C8"/>
    <mergeCell ref="D8:E8"/>
    <mergeCell ref="F8:G8"/>
    <mergeCell ref="H8:I8"/>
    <mergeCell ref="J8:K8"/>
    <mergeCell ref="L8:L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C12" sqref="C12"/>
    </sheetView>
  </sheetViews>
  <sheetFormatPr defaultColWidth="9.140625" defaultRowHeight="12.75"/>
  <cols>
    <col min="1" max="1" width="45.57421875" style="0" customWidth="1"/>
    <col min="2" max="2" width="18.421875" style="0" customWidth="1"/>
    <col min="3" max="4" width="15.57421875" style="0" customWidth="1"/>
    <col min="5" max="5" width="14.28125" style="0" customWidth="1"/>
    <col min="6" max="6" width="13.421875" style="0" customWidth="1"/>
  </cols>
  <sheetData>
    <row r="1" ht="12.75">
      <c r="E1" s="1609" t="s">
        <v>1420</v>
      </c>
    </row>
    <row r="8" spans="1:23" s="957" customFormat="1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</sheetData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B39" sqref="B39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85:B88"/>
  <sheetViews>
    <sheetView workbookViewId="0" topLeftCell="A90">
      <selection activeCell="A90" sqref="A90"/>
    </sheetView>
  </sheetViews>
  <sheetFormatPr defaultColWidth="9.140625" defaultRowHeight="12.75"/>
  <cols>
    <col min="2" max="2" width="18.00390625" style="0" customWidth="1"/>
    <col min="3" max="3" width="15.57421875" style="0" customWidth="1"/>
    <col min="4" max="4" width="13.8515625" style="0" customWidth="1"/>
    <col min="5" max="5" width="13.140625" style="0" customWidth="1"/>
    <col min="6" max="6" width="13.8515625" style="0" customWidth="1"/>
  </cols>
  <sheetData>
    <row r="1" s="195" customFormat="1" ht="12.75"/>
    <row r="7" ht="15.75" customHeight="1"/>
    <row r="8" ht="30" customHeight="1"/>
    <row r="43" ht="29.25" customHeight="1"/>
    <row r="59" ht="15.75" customHeight="1"/>
    <row r="60" ht="24" customHeight="1"/>
    <row r="85" ht="12.75">
      <c r="B85" s="1281" t="s">
        <v>1421</v>
      </c>
    </row>
    <row r="88" spans="1:2" ht="17.25">
      <c r="A88" s="1642" t="s">
        <v>1422</v>
      </c>
      <c r="B88" s="1642"/>
    </row>
  </sheetData>
  <mergeCells count="1">
    <mergeCell ref="A88:B8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3"/>
  <sheetViews>
    <sheetView workbookViewId="0" topLeftCell="A46">
      <selection activeCell="F11" sqref="F11"/>
    </sheetView>
  </sheetViews>
  <sheetFormatPr defaultColWidth="9.140625" defaultRowHeight="12.75"/>
  <cols>
    <col min="1" max="1" width="27.7109375" style="0" customWidth="1"/>
    <col min="2" max="2" width="14.140625" style="0" customWidth="1"/>
    <col min="3" max="3" width="15.28125" style="0" customWidth="1"/>
    <col min="4" max="5" width="13.421875" style="0" customWidth="1"/>
    <col min="6" max="6" width="14.00390625" style="0" customWidth="1"/>
  </cols>
  <sheetData>
    <row r="1" spans="1:6" ht="15">
      <c r="A1" s="45"/>
      <c r="B1" s="45"/>
      <c r="C1" s="45"/>
      <c r="D1" s="45"/>
      <c r="E1" s="217" t="s">
        <v>123</v>
      </c>
      <c r="F1" s="45"/>
    </row>
    <row r="2" spans="5:6" ht="15">
      <c r="E2" s="50"/>
      <c r="F2" s="50"/>
    </row>
    <row r="3" spans="1:6" ht="15">
      <c r="A3" s="46" t="s">
        <v>124</v>
      </c>
      <c r="B3" s="46"/>
      <c r="C3" s="46"/>
      <c r="D3" s="46"/>
      <c r="E3" s="46"/>
      <c r="F3" s="48"/>
    </row>
    <row r="4" spans="1:6" ht="15">
      <c r="A4" s="46" t="s">
        <v>125</v>
      </c>
      <c r="B4" s="46"/>
      <c r="C4" s="46"/>
      <c r="D4" s="46"/>
      <c r="E4" s="46"/>
      <c r="F4" s="48"/>
    </row>
    <row r="6" spans="5:6" ht="12.75">
      <c r="E6" s="51" t="s">
        <v>89</v>
      </c>
      <c r="F6" s="51"/>
    </row>
    <row r="7" spans="1:5" ht="15">
      <c r="A7" s="218" t="s">
        <v>90</v>
      </c>
      <c r="B7" s="53" t="s">
        <v>126</v>
      </c>
      <c r="C7" s="53"/>
      <c r="D7" s="53"/>
      <c r="E7" s="53"/>
    </row>
    <row r="8" spans="1:5" ht="24.75">
      <c r="A8" s="219" t="s">
        <v>92</v>
      </c>
      <c r="B8" s="197" t="s">
        <v>43</v>
      </c>
      <c r="C8" s="220" t="s">
        <v>44</v>
      </c>
      <c r="D8" s="220" t="s">
        <v>8</v>
      </c>
      <c r="E8" s="220" t="s">
        <v>127</v>
      </c>
    </row>
    <row r="9" spans="1:5" ht="12.75">
      <c r="A9" s="136" t="s">
        <v>47</v>
      </c>
      <c r="B9" s="137"/>
      <c r="C9" s="221"/>
      <c r="D9" s="59"/>
      <c r="E9" s="59"/>
    </row>
    <row r="10" spans="1:5" ht="12.75">
      <c r="A10" s="138" t="s">
        <v>48</v>
      </c>
      <c r="B10" s="78">
        <v>63844</v>
      </c>
      <c r="C10" s="186">
        <v>71660</v>
      </c>
      <c r="D10" s="61">
        <v>70241</v>
      </c>
      <c r="E10" s="62">
        <f>D10/C10</f>
        <v>0.9801981579681831</v>
      </c>
    </row>
    <row r="11" spans="1:5" ht="12.75">
      <c r="A11" s="64" t="s">
        <v>49</v>
      </c>
      <c r="B11" s="78">
        <v>20150</v>
      </c>
      <c r="C11" s="186">
        <v>23338</v>
      </c>
      <c r="D11" s="61">
        <v>22327</v>
      </c>
      <c r="E11" s="62">
        <f>D11/C11</f>
        <v>0.956680092552918</v>
      </c>
    </row>
    <row r="12" spans="1:8" ht="12.75">
      <c r="A12" s="64" t="s">
        <v>50</v>
      </c>
      <c r="B12" s="78">
        <v>99745</v>
      </c>
      <c r="C12" s="186">
        <v>109948</v>
      </c>
      <c r="D12" s="61">
        <v>105846</v>
      </c>
      <c r="E12" s="62">
        <f>D12/C12</f>
        <v>0.962691454141958</v>
      </c>
      <c r="H12" s="57"/>
    </row>
    <row r="13" spans="1:8" ht="15">
      <c r="A13" s="64" t="s">
        <v>52</v>
      </c>
      <c r="B13" s="78">
        <v>0</v>
      </c>
      <c r="C13" s="93">
        <v>0</v>
      </c>
      <c r="D13" s="78">
        <v>0</v>
      </c>
      <c r="E13" s="62">
        <v>0</v>
      </c>
      <c r="H13" s="46"/>
    </row>
    <row r="14" spans="1:8" ht="15">
      <c r="A14" s="139" t="s">
        <v>117</v>
      </c>
      <c r="B14" s="61">
        <v>0</v>
      </c>
      <c r="C14" s="186">
        <v>0</v>
      </c>
      <c r="D14" s="61">
        <v>0</v>
      </c>
      <c r="E14" s="62">
        <v>0</v>
      </c>
      <c r="H14" s="46"/>
    </row>
    <row r="15" spans="1:8" ht="12.75">
      <c r="A15" s="139" t="s">
        <v>128</v>
      </c>
      <c r="B15" s="61"/>
      <c r="C15" s="186"/>
      <c r="D15" s="61"/>
      <c r="E15" s="62"/>
      <c r="H15" s="222"/>
    </row>
    <row r="16" spans="1:8" ht="12.75">
      <c r="A16" s="140" t="s">
        <v>95</v>
      </c>
      <c r="B16" s="61">
        <v>0</v>
      </c>
      <c r="C16" s="186">
        <v>0</v>
      </c>
      <c r="D16" s="61">
        <v>0</v>
      </c>
      <c r="E16" s="62">
        <v>0</v>
      </c>
      <c r="H16" s="223"/>
    </row>
    <row r="17" spans="1:8" ht="12.75">
      <c r="A17" s="102"/>
      <c r="B17" s="147"/>
      <c r="C17" s="224"/>
      <c r="D17" s="109"/>
      <c r="E17" s="225"/>
      <c r="H17" s="57"/>
    </row>
    <row r="18" spans="1:8" s="142" customFormat="1" ht="12.75">
      <c r="A18" s="141" t="s">
        <v>96</v>
      </c>
      <c r="B18" s="226">
        <f>SUM(B10:B14)</f>
        <v>183739</v>
      </c>
      <c r="C18" s="85">
        <f>SUM(C10:C14)</f>
        <v>204946</v>
      </c>
      <c r="D18" s="85">
        <f>SUM(D10:D14)</f>
        <v>198414</v>
      </c>
      <c r="E18" s="88">
        <f>D18/C18</f>
        <v>0.9681281898646473</v>
      </c>
      <c r="H18" s="57"/>
    </row>
    <row r="19" spans="1:8" ht="12.75">
      <c r="A19" s="187"/>
      <c r="B19" s="137"/>
      <c r="C19" s="129"/>
      <c r="D19" s="227"/>
      <c r="E19" s="64"/>
      <c r="H19" s="57"/>
    </row>
    <row r="20" spans="1:8" ht="12.75">
      <c r="A20" s="185" t="s">
        <v>56</v>
      </c>
      <c r="B20" s="61"/>
      <c r="C20" s="186"/>
      <c r="D20" s="80"/>
      <c r="E20" s="139"/>
      <c r="H20" s="57"/>
    </row>
    <row r="21" spans="1:8" ht="12.75">
      <c r="A21" s="227" t="s">
        <v>57</v>
      </c>
      <c r="B21" s="78">
        <v>0</v>
      </c>
      <c r="C21" s="78">
        <v>0</v>
      </c>
      <c r="D21" s="78">
        <v>0</v>
      </c>
      <c r="E21" s="62">
        <v>0</v>
      </c>
      <c r="H21" s="57"/>
    </row>
    <row r="22" spans="1:8" ht="12.75">
      <c r="A22" s="227" t="s">
        <v>97</v>
      </c>
      <c r="B22" s="78">
        <v>0</v>
      </c>
      <c r="C22" s="78">
        <v>0</v>
      </c>
      <c r="D22" s="78">
        <v>0</v>
      </c>
      <c r="E22" s="62">
        <v>0</v>
      </c>
      <c r="H22" s="228"/>
    </row>
    <row r="23" spans="1:8" ht="12.75">
      <c r="A23" s="227" t="s">
        <v>59</v>
      </c>
      <c r="B23" s="78">
        <v>0</v>
      </c>
      <c r="C23" s="78">
        <v>0</v>
      </c>
      <c r="D23" s="78">
        <v>0</v>
      </c>
      <c r="E23" s="62">
        <v>0</v>
      </c>
      <c r="H23" s="57"/>
    </row>
    <row r="24" spans="1:8" ht="12.75">
      <c r="A24" s="229" t="s">
        <v>129</v>
      </c>
      <c r="B24" s="61">
        <v>0</v>
      </c>
      <c r="C24" s="61">
        <v>0</v>
      </c>
      <c r="D24" s="61">
        <v>0</v>
      </c>
      <c r="E24" s="62">
        <v>0</v>
      </c>
      <c r="H24" s="222"/>
    </row>
    <row r="25" spans="1:8" ht="12.75">
      <c r="A25" s="146"/>
      <c r="B25" s="147"/>
      <c r="C25" s="224"/>
      <c r="D25" s="82"/>
      <c r="E25" s="225"/>
      <c r="H25" s="222"/>
    </row>
    <row r="26" spans="1:8" ht="12.75">
      <c r="A26" s="141" t="s">
        <v>98</v>
      </c>
      <c r="B26" s="87">
        <f>B21+B22+B23+B24</f>
        <v>0</v>
      </c>
      <c r="C26" s="87">
        <f>C21+C22+C23+C24</f>
        <v>0</v>
      </c>
      <c r="D26" s="230">
        <f>D21+D22+D23+D24</f>
        <v>0</v>
      </c>
      <c r="E26" s="88">
        <v>0</v>
      </c>
      <c r="H26" s="222"/>
    </row>
    <row r="27" spans="1:8" ht="12.75">
      <c r="A27" s="187"/>
      <c r="B27" s="89"/>
      <c r="C27" s="93"/>
      <c r="D27" s="77"/>
      <c r="E27" s="64"/>
      <c r="H27" s="57"/>
    </row>
    <row r="28" spans="1:8" ht="12.75">
      <c r="A28" s="185" t="s">
        <v>99</v>
      </c>
      <c r="B28" s="61"/>
      <c r="C28" s="186"/>
      <c r="D28" s="80"/>
      <c r="E28" s="139"/>
      <c r="H28" s="57"/>
    </row>
    <row r="29" spans="1:8" ht="12.75">
      <c r="A29" s="231" t="s">
        <v>63</v>
      </c>
      <c r="B29" s="61">
        <v>0</v>
      </c>
      <c r="C29" s="61">
        <v>0</v>
      </c>
      <c r="D29" s="61">
        <v>0</v>
      </c>
      <c r="E29" s="62">
        <v>0</v>
      </c>
      <c r="H29" s="57"/>
    </row>
    <row r="30" spans="1:8" ht="12.75">
      <c r="A30" s="232" t="s">
        <v>64</v>
      </c>
      <c r="B30" s="147">
        <v>0</v>
      </c>
      <c r="C30" s="147">
        <v>0</v>
      </c>
      <c r="D30" s="147">
        <v>0</v>
      </c>
      <c r="E30" s="83">
        <v>0</v>
      </c>
      <c r="H30" s="57"/>
    </row>
    <row r="31" spans="1:8" ht="12.75">
      <c r="A31" s="141" t="s">
        <v>100</v>
      </c>
      <c r="B31" s="87">
        <f>B29+B30</f>
        <v>0</v>
      </c>
      <c r="C31" s="87">
        <f>C29+C30</f>
        <v>0</v>
      </c>
      <c r="D31" s="230">
        <f>D29+D30</f>
        <v>0</v>
      </c>
      <c r="E31" s="88">
        <v>0</v>
      </c>
      <c r="H31" s="57"/>
    </row>
    <row r="32" spans="1:8" ht="12.75">
      <c r="A32" s="187"/>
      <c r="B32" s="89"/>
      <c r="C32" s="93"/>
      <c r="D32" s="77"/>
      <c r="E32" s="64"/>
      <c r="H32" s="222"/>
    </row>
    <row r="33" spans="1:8" ht="12.75">
      <c r="A33" s="233" t="s">
        <v>101</v>
      </c>
      <c r="B33" s="61"/>
      <c r="C33" s="186"/>
      <c r="D33" s="80"/>
      <c r="E33" s="139"/>
      <c r="H33" s="222"/>
    </row>
    <row r="34" spans="1:8" ht="12.75">
      <c r="A34" s="231" t="s">
        <v>63</v>
      </c>
      <c r="B34" s="61">
        <v>0</v>
      </c>
      <c r="C34" s="61">
        <v>0</v>
      </c>
      <c r="D34" s="61">
        <v>0</v>
      </c>
      <c r="E34" s="62">
        <v>0</v>
      </c>
      <c r="H34" s="222"/>
    </row>
    <row r="35" spans="1:8" ht="12.75">
      <c r="A35" s="234" t="s">
        <v>64</v>
      </c>
      <c r="B35" s="147">
        <v>0</v>
      </c>
      <c r="C35" s="147">
        <v>0</v>
      </c>
      <c r="D35" s="147">
        <v>0</v>
      </c>
      <c r="E35" s="62">
        <v>0</v>
      </c>
      <c r="H35" s="235"/>
    </row>
    <row r="36" spans="1:8" ht="12.75">
      <c r="A36" s="141" t="s">
        <v>67</v>
      </c>
      <c r="B36" s="86">
        <f>B34+B35</f>
        <v>0</v>
      </c>
      <c r="C36" s="86">
        <f>C34+C35</f>
        <v>0</v>
      </c>
      <c r="D36" s="85">
        <f>D34+D35</f>
        <v>0</v>
      </c>
      <c r="E36" s="88">
        <v>0</v>
      </c>
      <c r="H36" s="236"/>
    </row>
    <row r="37" spans="1:8" ht="12.75">
      <c r="A37" s="143"/>
      <c r="B37" s="89"/>
      <c r="C37" s="93"/>
      <c r="D37" s="77"/>
      <c r="E37" s="64"/>
      <c r="H37" s="222"/>
    </row>
    <row r="38" spans="1:8" ht="12.75">
      <c r="A38" s="185" t="s">
        <v>68</v>
      </c>
      <c r="B38" s="61"/>
      <c r="C38" s="186"/>
      <c r="D38" s="80"/>
      <c r="E38" s="139"/>
      <c r="H38" s="222"/>
    </row>
    <row r="39" spans="1:8" ht="12.75">
      <c r="A39" s="165" t="s">
        <v>102</v>
      </c>
      <c r="B39" s="61">
        <v>0</v>
      </c>
      <c r="C39" s="61">
        <v>0</v>
      </c>
      <c r="D39" s="61">
        <v>0</v>
      </c>
      <c r="E39" s="62">
        <v>0</v>
      </c>
      <c r="H39" s="237"/>
    </row>
    <row r="40" spans="1:8" ht="12.75">
      <c r="A40" s="188" t="s">
        <v>103</v>
      </c>
      <c r="B40" s="147">
        <v>0</v>
      </c>
      <c r="C40" s="147">
        <v>0</v>
      </c>
      <c r="D40" s="147">
        <v>0</v>
      </c>
      <c r="E40" s="62">
        <v>0</v>
      </c>
      <c r="H40" s="235"/>
    </row>
    <row r="41" spans="1:8" ht="12.75">
      <c r="A41" s="141" t="s">
        <v>104</v>
      </c>
      <c r="B41" s="238">
        <f>B39+B40</f>
        <v>0</v>
      </c>
      <c r="C41" s="238">
        <f>C39+C40</f>
        <v>0</v>
      </c>
      <c r="D41" s="85">
        <f>D39+D40</f>
        <v>0</v>
      </c>
      <c r="E41" s="88">
        <v>0</v>
      </c>
      <c r="H41" s="236"/>
    </row>
    <row r="42" spans="1:8" ht="12.75">
      <c r="A42" s="187"/>
      <c r="B42" s="89"/>
      <c r="C42" s="89"/>
      <c r="D42" s="73"/>
      <c r="E42" s="64"/>
      <c r="H42" s="222"/>
    </row>
    <row r="43" spans="1:8" ht="12.75">
      <c r="A43" s="185" t="s">
        <v>72</v>
      </c>
      <c r="B43" s="61"/>
      <c r="C43" s="61"/>
      <c r="D43" s="186"/>
      <c r="E43" s="139"/>
      <c r="H43" s="222"/>
    </row>
    <row r="44" spans="1:8" ht="12.75">
      <c r="A44" s="164" t="s">
        <v>73</v>
      </c>
      <c r="B44" s="61">
        <v>0</v>
      </c>
      <c r="C44" s="61">
        <v>0</v>
      </c>
      <c r="D44" s="61">
        <v>0</v>
      </c>
      <c r="E44" s="62">
        <v>0</v>
      </c>
      <c r="H44" s="222"/>
    </row>
    <row r="45" spans="1:8" ht="12.75">
      <c r="A45" s="165" t="s">
        <v>74</v>
      </c>
      <c r="B45" s="147">
        <v>0</v>
      </c>
      <c r="C45" s="147">
        <v>0</v>
      </c>
      <c r="D45" s="147">
        <v>0</v>
      </c>
      <c r="E45" s="62">
        <v>0</v>
      </c>
      <c r="H45" s="223"/>
    </row>
    <row r="46" spans="1:8" ht="12.75">
      <c r="A46" s="141" t="s">
        <v>75</v>
      </c>
      <c r="B46" s="238">
        <f>B44+B45</f>
        <v>0</v>
      </c>
      <c r="C46" s="86">
        <f>C44+C45</f>
        <v>0</v>
      </c>
      <c r="D46" s="85">
        <f>D44+D45</f>
        <v>0</v>
      </c>
      <c r="E46" s="88">
        <v>0</v>
      </c>
      <c r="H46" s="223"/>
    </row>
    <row r="47" spans="1:8" ht="12.75">
      <c r="A47" s="160"/>
      <c r="B47" s="239"/>
      <c r="C47" s="73"/>
      <c r="D47" s="73"/>
      <c r="E47" s="102"/>
      <c r="H47" s="222"/>
    </row>
    <row r="48" spans="1:8" s="142" customFormat="1" ht="12.75">
      <c r="A48" s="189" t="s">
        <v>105</v>
      </c>
      <c r="B48" s="240">
        <f>B46+B41+B36+B31+B26+B18</f>
        <v>183739</v>
      </c>
      <c r="C48" s="240">
        <f>C46+C41+C36+C31+C26+C18</f>
        <v>204946</v>
      </c>
      <c r="D48" s="240">
        <f>D46+D41+D36+D31+D26+D18</f>
        <v>198414</v>
      </c>
      <c r="E48" s="88">
        <f>D48/C48</f>
        <v>0.9681281898646473</v>
      </c>
      <c r="H48" s="222"/>
    </row>
    <row r="49" spans="1:8" ht="12.75">
      <c r="A49" s="168"/>
      <c r="B49" s="169"/>
      <c r="C49" s="73"/>
      <c r="D49" s="73"/>
      <c r="E49" s="102"/>
      <c r="H49" s="222"/>
    </row>
    <row r="50" spans="1:8" ht="12.75">
      <c r="A50" s="151" t="s">
        <v>130</v>
      </c>
      <c r="B50" s="241">
        <v>0</v>
      </c>
      <c r="C50" s="85">
        <v>0</v>
      </c>
      <c r="D50" s="85">
        <v>0</v>
      </c>
      <c r="E50" s="88">
        <v>0</v>
      </c>
      <c r="H50" s="223"/>
    </row>
    <row r="51" spans="1:8" ht="12.75">
      <c r="A51" s="242"/>
      <c r="B51" s="239"/>
      <c r="C51" s="73"/>
      <c r="D51" s="73"/>
      <c r="E51" s="102"/>
      <c r="H51" s="223"/>
    </row>
    <row r="52" spans="1:8" ht="12.75">
      <c r="A52" s="173" t="s">
        <v>108</v>
      </c>
      <c r="B52" s="240">
        <f>B48+B50</f>
        <v>183739</v>
      </c>
      <c r="C52" s="240">
        <f>C48+C50</f>
        <v>204946</v>
      </c>
      <c r="D52" s="240">
        <f>D48+D50</f>
        <v>198414</v>
      </c>
      <c r="E52" s="88">
        <f>D52/C52</f>
        <v>0.9681281898646473</v>
      </c>
      <c r="H52" s="222"/>
    </row>
    <row r="53" spans="1:8" ht="12.75">
      <c r="A53" s="111">
        <v>2</v>
      </c>
      <c r="B53" s="111"/>
      <c r="C53" s="111"/>
      <c r="D53" s="111"/>
      <c r="E53" s="111"/>
      <c r="F53" s="243"/>
      <c r="H53" s="244"/>
    </row>
    <row r="54" spans="1:8" ht="13.5">
      <c r="A54" s="132" t="s">
        <v>131</v>
      </c>
      <c r="B54" s="132"/>
      <c r="C54" s="132"/>
      <c r="D54" s="132"/>
      <c r="E54" s="132"/>
      <c r="F54" s="45"/>
      <c r="H54" s="222"/>
    </row>
    <row r="55" spans="1:8" ht="15">
      <c r="A55" s="46" t="s">
        <v>132</v>
      </c>
      <c r="B55" s="46"/>
      <c r="C55" s="46"/>
      <c r="D55" s="46"/>
      <c r="E55" s="46"/>
      <c r="F55" s="48"/>
      <c r="H55" s="57"/>
    </row>
    <row r="56" spans="1:8" ht="15">
      <c r="A56" s="46" t="s">
        <v>125</v>
      </c>
      <c r="B56" s="46"/>
      <c r="C56" s="46"/>
      <c r="D56" s="46"/>
      <c r="E56" s="46"/>
      <c r="F56" s="48"/>
      <c r="H56" s="180"/>
    </row>
    <row r="57" spans="1:8" ht="15">
      <c r="A57" s="47"/>
      <c r="B57" s="195"/>
      <c r="C57" s="195"/>
      <c r="D57" s="195"/>
      <c r="E57" s="195"/>
      <c r="F57" s="48"/>
      <c r="H57" s="180"/>
    </row>
    <row r="58" spans="5:6" ht="12.75">
      <c r="E58" s="51" t="s">
        <v>89</v>
      </c>
      <c r="F58" s="51"/>
    </row>
    <row r="59" spans="1:5" ht="15.75" customHeight="1">
      <c r="A59" s="245" t="s">
        <v>133</v>
      </c>
      <c r="B59" s="113" t="s">
        <v>134</v>
      </c>
      <c r="C59" s="113"/>
      <c r="D59" s="113"/>
      <c r="E59" s="113"/>
    </row>
    <row r="60" spans="1:5" ht="25.5" customHeight="1">
      <c r="A60" s="245"/>
      <c r="B60" s="246" t="s">
        <v>43</v>
      </c>
      <c r="C60" s="220" t="s">
        <v>44</v>
      </c>
      <c r="D60" s="220" t="s">
        <v>8</v>
      </c>
      <c r="E60" s="220" t="s">
        <v>127</v>
      </c>
    </row>
    <row r="61" spans="1:5" ht="12.75">
      <c r="A61" s="162" t="s">
        <v>47</v>
      </c>
      <c r="B61" s="247"/>
      <c r="C61" s="221"/>
      <c r="D61" s="59"/>
      <c r="E61" s="117"/>
    </row>
    <row r="62" spans="1:5" ht="12.75">
      <c r="A62" s="164" t="s">
        <v>48</v>
      </c>
      <c r="B62" s="61">
        <v>137358</v>
      </c>
      <c r="C62" s="186">
        <v>141787</v>
      </c>
      <c r="D62" s="61">
        <v>138908</v>
      </c>
      <c r="E62" s="248">
        <f>D62/C62</f>
        <v>0.9796948944543576</v>
      </c>
    </row>
    <row r="63" spans="1:5" ht="12.75">
      <c r="A63" s="227" t="s">
        <v>49</v>
      </c>
      <c r="B63" s="78">
        <v>43735</v>
      </c>
      <c r="C63" s="186">
        <v>45270</v>
      </c>
      <c r="D63" s="61">
        <v>43952</v>
      </c>
      <c r="E63" s="248">
        <f>D63/C63</f>
        <v>0.9708857963331124</v>
      </c>
    </row>
    <row r="64" spans="1:5" ht="12.75">
      <c r="A64" s="227" t="s">
        <v>50</v>
      </c>
      <c r="B64" s="78">
        <v>3214</v>
      </c>
      <c r="C64" s="186">
        <v>5173</v>
      </c>
      <c r="D64" s="61">
        <v>3377</v>
      </c>
      <c r="E64" s="248">
        <f>D64/C64</f>
        <v>0.6528126812294607</v>
      </c>
    </row>
    <row r="65" spans="1:5" ht="12.75">
      <c r="A65" s="227" t="s">
        <v>52</v>
      </c>
      <c r="B65" s="78">
        <v>0</v>
      </c>
      <c r="C65" s="78">
        <v>0</v>
      </c>
      <c r="D65" s="78">
        <v>0</v>
      </c>
      <c r="E65" s="248">
        <v>0</v>
      </c>
    </row>
    <row r="66" spans="1:5" ht="12.75">
      <c r="A66" s="229" t="s">
        <v>117</v>
      </c>
      <c r="B66" s="78">
        <v>0</v>
      </c>
      <c r="C66" s="78">
        <v>0</v>
      </c>
      <c r="D66" s="78">
        <v>0</v>
      </c>
      <c r="E66" s="248">
        <v>0</v>
      </c>
    </row>
    <row r="67" spans="1:5" ht="12.75">
      <c r="A67" s="229" t="s">
        <v>128</v>
      </c>
      <c r="B67" s="78"/>
      <c r="C67" s="78"/>
      <c r="D67" s="78"/>
      <c r="E67" s="248"/>
    </row>
    <row r="68" spans="1:5" ht="12.75">
      <c r="A68" s="145" t="s">
        <v>95</v>
      </c>
      <c r="B68" s="61">
        <v>0</v>
      </c>
      <c r="C68" s="61">
        <v>0</v>
      </c>
      <c r="D68" s="61">
        <v>0</v>
      </c>
      <c r="E68" s="248">
        <v>0</v>
      </c>
    </row>
    <row r="69" spans="1:5" ht="12.75">
      <c r="A69" s="146"/>
      <c r="B69" s="147"/>
      <c r="C69" s="224"/>
      <c r="D69" s="66"/>
      <c r="E69" s="249"/>
    </row>
    <row r="70" spans="1:5" s="142" customFormat="1" ht="12.75">
      <c r="A70" s="141" t="s">
        <v>96</v>
      </c>
      <c r="B70" s="238">
        <f>SUM(B62:B66)</f>
        <v>184307</v>
      </c>
      <c r="C70" s="86">
        <f>SUM(C62:C66)</f>
        <v>192230</v>
      </c>
      <c r="D70" s="86">
        <f>SUM(D62:D66)</f>
        <v>186237</v>
      </c>
      <c r="E70" s="250">
        <f>D70/C70</f>
        <v>0.9688238048171461</v>
      </c>
    </row>
    <row r="71" spans="1:5" ht="12.75">
      <c r="A71" s="187"/>
      <c r="B71" s="137"/>
      <c r="C71" s="93"/>
      <c r="D71" s="78"/>
      <c r="E71" s="79"/>
    </row>
    <row r="72" spans="1:5" ht="12.75">
      <c r="A72" s="185" t="s">
        <v>56</v>
      </c>
      <c r="B72" s="61"/>
      <c r="C72" s="186"/>
      <c r="D72" s="61"/>
      <c r="E72" s="251"/>
    </row>
    <row r="73" spans="1:5" ht="12.75">
      <c r="A73" s="227" t="s">
        <v>57</v>
      </c>
      <c r="B73" s="78">
        <v>0</v>
      </c>
      <c r="C73" s="78">
        <v>0</v>
      </c>
      <c r="D73" s="61">
        <v>0</v>
      </c>
      <c r="E73" s="248">
        <v>0</v>
      </c>
    </row>
    <row r="74" spans="1:5" ht="12.75">
      <c r="A74" s="227" t="s">
        <v>97</v>
      </c>
      <c r="B74" s="78">
        <v>0</v>
      </c>
      <c r="C74" s="78">
        <v>0</v>
      </c>
      <c r="D74" s="78">
        <v>0</v>
      </c>
      <c r="E74" s="248">
        <v>0</v>
      </c>
    </row>
    <row r="75" spans="1:5" ht="12.75">
      <c r="A75" s="227" t="s">
        <v>59</v>
      </c>
      <c r="B75" s="78">
        <v>0</v>
      </c>
      <c r="C75" s="78">
        <v>0</v>
      </c>
      <c r="D75" s="78">
        <v>0</v>
      </c>
      <c r="E75" s="248">
        <v>0</v>
      </c>
    </row>
    <row r="76" spans="1:5" ht="12.75">
      <c r="A76" s="229" t="s">
        <v>129</v>
      </c>
      <c r="B76" s="78">
        <v>0</v>
      </c>
      <c r="C76" s="78">
        <v>0</v>
      </c>
      <c r="D76" s="78">
        <v>0</v>
      </c>
      <c r="E76" s="248">
        <v>0</v>
      </c>
    </row>
    <row r="77" spans="1:5" ht="12.75">
      <c r="A77" s="146"/>
      <c r="B77" s="147"/>
      <c r="C77" s="224"/>
      <c r="D77" s="66"/>
      <c r="E77" s="249"/>
    </row>
    <row r="78" spans="1:5" s="142" customFormat="1" ht="12.75">
      <c r="A78" s="141" t="s">
        <v>98</v>
      </c>
      <c r="B78" s="87">
        <f>B73+B74+B75+B76</f>
        <v>0</v>
      </c>
      <c r="C78" s="87">
        <f>C73+C74+C75+C76</f>
        <v>0</v>
      </c>
      <c r="D78" s="87">
        <f>D73+D74+D75+D76</f>
        <v>0</v>
      </c>
      <c r="E78" s="250">
        <v>0</v>
      </c>
    </row>
    <row r="79" spans="1:5" ht="12.75">
      <c r="A79" s="187"/>
      <c r="B79" s="89"/>
      <c r="C79" s="93"/>
      <c r="D79" s="78"/>
      <c r="E79" s="79"/>
    </row>
    <row r="80" spans="1:5" ht="12.75">
      <c r="A80" s="185" t="s">
        <v>99</v>
      </c>
      <c r="B80" s="61"/>
      <c r="C80" s="186"/>
      <c r="D80" s="61"/>
      <c r="E80" s="251"/>
    </row>
    <row r="81" spans="1:5" ht="12.75">
      <c r="A81" s="231" t="s">
        <v>63</v>
      </c>
      <c r="B81" s="61">
        <v>0</v>
      </c>
      <c r="C81" s="61">
        <v>0</v>
      </c>
      <c r="D81" s="61">
        <v>0</v>
      </c>
      <c r="E81" s="62">
        <v>0</v>
      </c>
    </row>
    <row r="82" spans="1:5" ht="12.75">
      <c r="A82" s="232" t="s">
        <v>64</v>
      </c>
      <c r="B82" s="147">
        <v>0</v>
      </c>
      <c r="C82" s="147">
        <v>0</v>
      </c>
      <c r="D82" s="147">
        <v>0</v>
      </c>
      <c r="E82" s="62">
        <v>0</v>
      </c>
    </row>
    <row r="83" spans="1:5" ht="12.75">
      <c r="A83" s="141" t="s">
        <v>100</v>
      </c>
      <c r="B83" s="238">
        <f>B81+B82</f>
        <v>0</v>
      </c>
      <c r="C83" s="86">
        <f>C81+C82</f>
        <v>0</v>
      </c>
      <c r="D83" s="85">
        <f>D81+D82</f>
        <v>0</v>
      </c>
      <c r="E83" s="88">
        <v>0</v>
      </c>
    </row>
    <row r="84" spans="1:5" ht="12.75">
      <c r="A84" s="187"/>
      <c r="B84" s="89"/>
      <c r="C84" s="93"/>
      <c r="D84" s="78"/>
      <c r="E84" s="79"/>
    </row>
    <row r="85" spans="1:5" ht="12.75">
      <c r="A85" s="233" t="s">
        <v>101</v>
      </c>
      <c r="B85" s="61"/>
      <c r="C85" s="186"/>
      <c r="D85" s="61"/>
      <c r="E85" s="251"/>
    </row>
    <row r="86" spans="1:5" ht="12.75">
      <c r="A86" s="231" t="s">
        <v>63</v>
      </c>
      <c r="B86" s="61">
        <v>0</v>
      </c>
      <c r="C86" s="61">
        <v>0</v>
      </c>
      <c r="D86" s="61">
        <v>0</v>
      </c>
      <c r="E86" s="62">
        <v>0</v>
      </c>
    </row>
    <row r="87" spans="1:5" ht="12.75">
      <c r="A87" s="234" t="s">
        <v>64</v>
      </c>
      <c r="B87" s="147">
        <v>0</v>
      </c>
      <c r="C87" s="147">
        <v>0</v>
      </c>
      <c r="D87" s="147">
        <v>0</v>
      </c>
      <c r="E87" s="62">
        <v>0</v>
      </c>
    </row>
    <row r="88" spans="1:5" ht="12.75">
      <c r="A88" s="141" t="s">
        <v>67</v>
      </c>
      <c r="B88" s="238">
        <f>B86+B87</f>
        <v>0</v>
      </c>
      <c r="C88" s="86">
        <f>C86+C87</f>
        <v>0</v>
      </c>
      <c r="D88" s="85">
        <f>D86+D87</f>
        <v>0</v>
      </c>
      <c r="E88" s="88">
        <v>0</v>
      </c>
    </row>
    <row r="89" spans="1:5" ht="12.75">
      <c r="A89" s="136"/>
      <c r="B89" s="89"/>
      <c r="C89" s="93"/>
      <c r="D89" s="78"/>
      <c r="E89" s="79"/>
    </row>
    <row r="90" spans="1:5" ht="12.75">
      <c r="A90" s="144" t="s">
        <v>68</v>
      </c>
      <c r="B90" s="61"/>
      <c r="C90" s="186"/>
      <c r="D90" s="61"/>
      <c r="E90" s="251"/>
    </row>
    <row r="91" spans="1:5" ht="12.75">
      <c r="A91" s="138" t="s">
        <v>102</v>
      </c>
      <c r="B91" s="61">
        <v>0</v>
      </c>
      <c r="C91" s="61">
        <v>0</v>
      </c>
      <c r="D91" s="61">
        <v>0</v>
      </c>
      <c r="E91" s="62">
        <v>0</v>
      </c>
    </row>
    <row r="92" spans="1:5" ht="12.75">
      <c r="A92" s="158" t="s">
        <v>103</v>
      </c>
      <c r="B92" s="147">
        <v>0</v>
      </c>
      <c r="C92" s="147">
        <v>0</v>
      </c>
      <c r="D92" s="147">
        <v>0</v>
      </c>
      <c r="E92" s="62">
        <v>0</v>
      </c>
    </row>
    <row r="93" spans="1:5" ht="12.75">
      <c r="A93" s="159" t="s">
        <v>104</v>
      </c>
      <c r="B93" s="238">
        <f>B91+B92</f>
        <v>0</v>
      </c>
      <c r="C93" s="238">
        <f>C91+C92</f>
        <v>0</v>
      </c>
      <c r="D93" s="85">
        <f>D91+D92</f>
        <v>0</v>
      </c>
      <c r="E93" s="88">
        <v>0</v>
      </c>
    </row>
    <row r="94" spans="1:5" ht="12.75">
      <c r="A94" s="136"/>
      <c r="B94" s="92"/>
      <c r="C94" s="89"/>
      <c r="D94" s="73"/>
      <c r="E94" s="64"/>
    </row>
    <row r="95" spans="1:5" ht="12.75">
      <c r="A95" s="179" t="s">
        <v>72</v>
      </c>
      <c r="B95" s="61"/>
      <c r="C95" s="61"/>
      <c r="D95" s="186"/>
      <c r="E95" s="139"/>
    </row>
    <row r="96" spans="1:5" ht="12.75">
      <c r="A96" s="164" t="s">
        <v>73</v>
      </c>
      <c r="B96" s="61">
        <v>0</v>
      </c>
      <c r="C96" s="61">
        <v>0</v>
      </c>
      <c r="D96" s="61">
        <v>0</v>
      </c>
      <c r="E96" s="62">
        <v>0</v>
      </c>
    </row>
    <row r="97" spans="1:5" ht="12.75">
      <c r="A97" s="165" t="s">
        <v>74</v>
      </c>
      <c r="B97" s="147">
        <v>0</v>
      </c>
      <c r="C97" s="147">
        <v>0</v>
      </c>
      <c r="D97" s="147">
        <v>0</v>
      </c>
      <c r="E97" s="62">
        <v>0</v>
      </c>
    </row>
    <row r="98" spans="1:5" ht="12.75">
      <c r="A98" s="141" t="s">
        <v>75</v>
      </c>
      <c r="B98" s="86">
        <f>B96+B97</f>
        <v>0</v>
      </c>
      <c r="C98" s="87">
        <f>C96+C97</f>
        <v>0</v>
      </c>
      <c r="D98" s="85">
        <f>D96+D97</f>
        <v>0</v>
      </c>
      <c r="E98" s="88">
        <v>0</v>
      </c>
    </row>
    <row r="99" spans="1:5" ht="12.75">
      <c r="A99" s="160"/>
      <c r="B99" s="73"/>
      <c r="C99" s="73"/>
      <c r="D99" s="101"/>
      <c r="E99" s="122"/>
    </row>
    <row r="100" spans="1:5" s="142" customFormat="1" ht="12.75">
      <c r="A100" s="189" t="s">
        <v>105</v>
      </c>
      <c r="B100" s="206">
        <f>B98+B93+B88+B83+B78+B70</f>
        <v>184307</v>
      </c>
      <c r="C100" s="206">
        <f>C98+C93+C88+C83+C78+C70</f>
        <v>192230</v>
      </c>
      <c r="D100" s="206">
        <f>D98+D93+D88+D83+D78+D70</f>
        <v>186237</v>
      </c>
      <c r="E100" s="88">
        <f>D100/C100</f>
        <v>0.9688238048171461</v>
      </c>
    </row>
    <row r="101" spans="1:5" ht="14.25" customHeight="1">
      <c r="A101" s="168"/>
      <c r="B101" s="73"/>
      <c r="C101" s="73"/>
      <c r="D101" s="101"/>
      <c r="E101" s="122"/>
    </row>
    <row r="102" spans="1:5" ht="12.75">
      <c r="A102" s="151" t="s">
        <v>130</v>
      </c>
      <c r="B102" s="85">
        <v>0</v>
      </c>
      <c r="C102" s="85">
        <v>0</v>
      </c>
      <c r="D102" s="85">
        <v>0</v>
      </c>
      <c r="E102" s="88">
        <v>0</v>
      </c>
    </row>
    <row r="103" spans="1:5" ht="14.25" customHeight="1">
      <c r="A103" s="242"/>
      <c r="B103" s="73"/>
      <c r="C103" s="73"/>
      <c r="D103" s="101"/>
      <c r="E103" s="122"/>
    </row>
    <row r="104" spans="1:5" s="142" customFormat="1" ht="12.75">
      <c r="A104" s="173" t="s">
        <v>108</v>
      </c>
      <c r="B104" s="240">
        <f>B100+B102</f>
        <v>184307</v>
      </c>
      <c r="C104" s="240">
        <f>C100+C102</f>
        <v>192230</v>
      </c>
      <c r="D104" s="240">
        <f>D100+D102</f>
        <v>186237</v>
      </c>
      <c r="E104" s="88">
        <f>D104/C104</f>
        <v>0.9688238048171461</v>
      </c>
    </row>
    <row r="105" spans="1:5" s="142" customFormat="1" ht="12.75">
      <c r="A105" s="180"/>
      <c r="B105" s="252"/>
      <c r="C105" s="252"/>
      <c r="D105" s="252"/>
      <c r="E105" s="181"/>
    </row>
    <row r="106" spans="1:5" ht="12.75">
      <c r="A106" s="111">
        <v>3</v>
      </c>
      <c r="B106" s="111"/>
      <c r="C106" s="111"/>
      <c r="D106" s="111"/>
      <c r="E106" s="111"/>
    </row>
    <row r="107" spans="1:5" ht="13.5">
      <c r="A107" s="132" t="s">
        <v>131</v>
      </c>
      <c r="B107" s="132"/>
      <c r="C107" s="132"/>
      <c r="D107" s="132"/>
      <c r="E107" s="132"/>
    </row>
    <row r="108" spans="1:5" ht="15">
      <c r="A108" s="46" t="s">
        <v>132</v>
      </c>
      <c r="B108" s="46"/>
      <c r="C108" s="46"/>
      <c r="D108" s="46"/>
      <c r="E108" s="46"/>
    </row>
    <row r="109" spans="1:5" ht="15">
      <c r="A109" s="46" t="s">
        <v>125</v>
      </c>
      <c r="B109" s="46"/>
      <c r="C109" s="46"/>
      <c r="D109" s="46"/>
      <c r="E109" s="46"/>
    </row>
    <row r="110" ht="12.75">
      <c r="E110" s="51" t="s">
        <v>89</v>
      </c>
    </row>
    <row r="112" spans="1:5" ht="15">
      <c r="A112" s="218" t="s">
        <v>90</v>
      </c>
      <c r="B112" s="113" t="s">
        <v>135</v>
      </c>
      <c r="C112" s="113"/>
      <c r="D112" s="113"/>
      <c r="E112" s="113"/>
    </row>
    <row r="113" spans="1:5" ht="24.75">
      <c r="A113" s="219" t="s">
        <v>92</v>
      </c>
      <c r="B113" s="135" t="s">
        <v>43</v>
      </c>
      <c r="C113" s="253" t="s">
        <v>44</v>
      </c>
      <c r="D113" s="253" t="s">
        <v>8</v>
      </c>
      <c r="E113" s="253" t="s">
        <v>127</v>
      </c>
    </row>
    <row r="114" spans="1:5" ht="12.75">
      <c r="A114" s="136" t="s">
        <v>47</v>
      </c>
      <c r="B114" s="137"/>
      <c r="C114" s="221"/>
      <c r="D114" s="59"/>
      <c r="E114" s="117"/>
    </row>
    <row r="115" spans="1:5" ht="12.75">
      <c r="A115" s="138" t="s">
        <v>48</v>
      </c>
      <c r="B115" s="61">
        <v>349176</v>
      </c>
      <c r="C115" s="186">
        <v>384908</v>
      </c>
      <c r="D115" s="61">
        <v>384696</v>
      </c>
      <c r="E115" s="248">
        <f>D115/C115</f>
        <v>0.9994492190341588</v>
      </c>
    </row>
    <row r="116" spans="1:5" ht="12.75">
      <c r="A116" s="64" t="s">
        <v>49</v>
      </c>
      <c r="B116" s="61">
        <v>111096</v>
      </c>
      <c r="C116" s="186">
        <v>122463</v>
      </c>
      <c r="D116" s="61">
        <v>117919</v>
      </c>
      <c r="E116" s="248">
        <f>D116/C116</f>
        <v>0.9628949151988764</v>
      </c>
    </row>
    <row r="117" spans="1:5" ht="12.75">
      <c r="A117" s="64" t="s">
        <v>50</v>
      </c>
      <c r="B117" s="61">
        <v>10166</v>
      </c>
      <c r="C117" s="61">
        <v>28962</v>
      </c>
      <c r="D117" s="61">
        <v>24880</v>
      </c>
      <c r="E117" s="248">
        <f>D117/C117</f>
        <v>0.8590566949796284</v>
      </c>
    </row>
    <row r="118" spans="1:5" ht="12.75">
      <c r="A118" s="64" t="s">
        <v>52</v>
      </c>
      <c r="B118" s="61">
        <v>0</v>
      </c>
      <c r="C118" s="61">
        <v>0</v>
      </c>
      <c r="D118" s="61">
        <v>0</v>
      </c>
      <c r="E118" s="248">
        <v>0</v>
      </c>
    </row>
    <row r="119" spans="1:5" ht="12.75">
      <c r="A119" s="139" t="s">
        <v>117</v>
      </c>
      <c r="B119" s="61">
        <v>0</v>
      </c>
      <c r="C119" s="61">
        <v>0</v>
      </c>
      <c r="D119" s="61">
        <v>0</v>
      </c>
      <c r="E119" s="248">
        <v>0</v>
      </c>
    </row>
    <row r="120" spans="1:5" ht="12.75">
      <c r="A120" s="139" t="s">
        <v>128</v>
      </c>
      <c r="B120" s="61"/>
      <c r="C120" s="61"/>
      <c r="D120" s="61"/>
      <c r="E120" s="248"/>
    </row>
    <row r="121" spans="1:5" ht="12.75">
      <c r="A121" s="140" t="s">
        <v>95</v>
      </c>
      <c r="B121" s="61">
        <v>0</v>
      </c>
      <c r="C121" s="61">
        <v>0</v>
      </c>
      <c r="D121" s="61">
        <v>0</v>
      </c>
      <c r="E121" s="248">
        <v>0</v>
      </c>
    </row>
    <row r="122" spans="1:5" ht="9" customHeight="1">
      <c r="A122" s="102"/>
      <c r="B122" s="101"/>
      <c r="C122" s="224"/>
      <c r="D122" s="66"/>
      <c r="E122" s="249"/>
    </row>
    <row r="123" spans="1:5" ht="12.75">
      <c r="A123" s="141" t="s">
        <v>96</v>
      </c>
      <c r="B123" s="238">
        <f>SUM(B115:B119)</f>
        <v>470438</v>
      </c>
      <c r="C123" s="86">
        <f>SUM(C115:C119)</f>
        <v>536333</v>
      </c>
      <c r="D123" s="87">
        <f>SUM(D115:D119)</f>
        <v>527495</v>
      </c>
      <c r="E123" s="250">
        <f>D123/C123</f>
        <v>0.9835214316478755</v>
      </c>
    </row>
    <row r="124" spans="1:5" ht="9.75" customHeight="1">
      <c r="A124" s="187"/>
      <c r="B124" s="137"/>
      <c r="C124" s="93"/>
      <c r="D124" s="78"/>
      <c r="E124" s="79"/>
    </row>
    <row r="125" spans="1:5" ht="12.75">
      <c r="A125" s="185" t="s">
        <v>56</v>
      </c>
      <c r="B125" s="61"/>
      <c r="C125" s="186"/>
      <c r="D125" s="61"/>
      <c r="E125" s="251"/>
    </row>
    <row r="126" spans="1:5" ht="12.75">
      <c r="A126" s="227" t="s">
        <v>57</v>
      </c>
      <c r="B126" s="78">
        <v>0</v>
      </c>
      <c r="C126" s="186">
        <v>961</v>
      </c>
      <c r="D126" s="61">
        <v>961</v>
      </c>
      <c r="E126" s="248">
        <f>D126/C126</f>
        <v>1</v>
      </c>
    </row>
    <row r="127" spans="1:5" ht="12.75">
      <c r="A127" s="227" t="s">
        <v>97</v>
      </c>
      <c r="B127" s="78">
        <v>0</v>
      </c>
      <c r="C127" s="78">
        <v>0</v>
      </c>
      <c r="D127" s="78">
        <v>0</v>
      </c>
      <c r="E127" s="248">
        <v>0</v>
      </c>
    </row>
    <row r="128" spans="1:5" ht="12.75">
      <c r="A128" s="227" t="s">
        <v>59</v>
      </c>
      <c r="B128" s="78">
        <v>0</v>
      </c>
      <c r="C128" s="78">
        <v>0</v>
      </c>
      <c r="D128" s="78">
        <v>0</v>
      </c>
      <c r="E128" s="248">
        <v>0</v>
      </c>
    </row>
    <row r="129" spans="1:5" ht="12.75">
      <c r="A129" s="229" t="s">
        <v>129</v>
      </c>
      <c r="B129" s="61">
        <v>0</v>
      </c>
      <c r="C129" s="61">
        <v>0</v>
      </c>
      <c r="D129" s="61">
        <v>0</v>
      </c>
      <c r="E129" s="248">
        <v>0</v>
      </c>
    </row>
    <row r="130" spans="1:5" ht="12.75">
      <c r="A130" s="146"/>
      <c r="B130" s="147"/>
      <c r="C130" s="224"/>
      <c r="D130" s="66"/>
      <c r="E130" s="249"/>
    </row>
    <row r="131" spans="1:5" ht="12.75">
      <c r="A131" s="141" t="s">
        <v>98</v>
      </c>
      <c r="B131" s="87">
        <f>B126+B127+B128+B129</f>
        <v>0</v>
      </c>
      <c r="C131" s="87">
        <f>C126+C127+C128+C129</f>
        <v>961</v>
      </c>
      <c r="D131" s="87">
        <f>D126+D127+D128+D129</f>
        <v>961</v>
      </c>
      <c r="E131" s="250">
        <f>D131/C131</f>
        <v>1</v>
      </c>
    </row>
    <row r="132" spans="1:5" ht="10.5" customHeight="1">
      <c r="A132" s="143"/>
      <c r="B132" s="89"/>
      <c r="C132" s="93"/>
      <c r="D132" s="78"/>
      <c r="E132" s="79"/>
    </row>
    <row r="133" spans="1:5" ht="12.75">
      <c r="A133" s="185" t="s">
        <v>99</v>
      </c>
      <c r="B133" s="61"/>
      <c r="C133" s="186"/>
      <c r="D133" s="61"/>
      <c r="E133" s="251"/>
    </row>
    <row r="134" spans="1:5" ht="12.75">
      <c r="A134" s="231" t="s">
        <v>63</v>
      </c>
      <c r="B134" s="61">
        <v>0</v>
      </c>
      <c r="C134" s="61">
        <v>0</v>
      </c>
      <c r="D134" s="61">
        <v>0</v>
      </c>
      <c r="E134" s="62">
        <v>0</v>
      </c>
    </row>
    <row r="135" spans="1:5" ht="12.75">
      <c r="A135" s="232" t="s">
        <v>64</v>
      </c>
      <c r="B135" s="147">
        <v>0</v>
      </c>
      <c r="C135" s="147">
        <v>0</v>
      </c>
      <c r="D135" s="147">
        <v>0</v>
      </c>
      <c r="E135" s="62">
        <v>0</v>
      </c>
    </row>
    <row r="136" spans="1:5" ht="12.75">
      <c r="A136" s="141" t="s">
        <v>100</v>
      </c>
      <c r="B136" s="238">
        <f>B134+B135</f>
        <v>0</v>
      </c>
      <c r="C136" s="86">
        <f>C134+C135</f>
        <v>0</v>
      </c>
      <c r="D136" s="85">
        <f>D134+D135</f>
        <v>0</v>
      </c>
      <c r="E136" s="88">
        <v>0</v>
      </c>
    </row>
    <row r="137" spans="1:5" ht="10.5" customHeight="1">
      <c r="A137" s="136"/>
      <c r="B137" s="89"/>
      <c r="C137" s="93"/>
      <c r="D137" s="78"/>
      <c r="E137" s="79"/>
    </row>
    <row r="138" spans="1:5" ht="12.75">
      <c r="A138" s="155" t="s">
        <v>101</v>
      </c>
      <c r="B138" s="61"/>
      <c r="C138" s="186"/>
      <c r="D138" s="61"/>
      <c r="E138" s="251"/>
    </row>
    <row r="139" spans="1:5" ht="12.75">
      <c r="A139" s="152" t="s">
        <v>63</v>
      </c>
      <c r="B139" s="61">
        <v>0</v>
      </c>
      <c r="C139" s="61">
        <v>0</v>
      </c>
      <c r="D139" s="61">
        <v>0</v>
      </c>
      <c r="E139" s="62">
        <v>0</v>
      </c>
    </row>
    <row r="140" spans="1:5" ht="12.75">
      <c r="A140" s="156" t="s">
        <v>64</v>
      </c>
      <c r="B140" s="147">
        <v>0</v>
      </c>
      <c r="C140" s="147">
        <v>0</v>
      </c>
      <c r="D140" s="147">
        <v>0</v>
      </c>
      <c r="E140" s="62">
        <v>0</v>
      </c>
    </row>
    <row r="141" spans="1:5" ht="12.75">
      <c r="A141" s="141" t="s">
        <v>67</v>
      </c>
      <c r="B141" s="238">
        <f>B139+B140</f>
        <v>0</v>
      </c>
      <c r="C141" s="86">
        <f>C139+C140</f>
        <v>0</v>
      </c>
      <c r="D141" s="85">
        <f>D139+D140</f>
        <v>0</v>
      </c>
      <c r="E141" s="88">
        <v>0</v>
      </c>
    </row>
    <row r="142" spans="1:5" ht="12.75">
      <c r="A142" s="187"/>
      <c r="B142" s="89"/>
      <c r="C142" s="93"/>
      <c r="D142" s="78"/>
      <c r="E142" s="79"/>
    </row>
    <row r="143" spans="1:5" ht="12.75">
      <c r="A143" s="185" t="s">
        <v>68</v>
      </c>
      <c r="B143" s="61"/>
      <c r="C143" s="186"/>
      <c r="D143" s="61"/>
      <c r="E143" s="251"/>
    </row>
    <row r="144" spans="1:5" ht="12.75">
      <c r="A144" s="164" t="s">
        <v>102</v>
      </c>
      <c r="B144" s="61">
        <v>0</v>
      </c>
      <c r="C144" s="61">
        <v>0</v>
      </c>
      <c r="D144" s="61">
        <v>0</v>
      </c>
      <c r="E144" s="62">
        <v>0</v>
      </c>
    </row>
    <row r="145" spans="1:5" ht="12.75">
      <c r="A145" s="188" t="s">
        <v>103</v>
      </c>
      <c r="B145" s="147">
        <v>0</v>
      </c>
      <c r="C145" s="147">
        <v>0</v>
      </c>
      <c r="D145" s="147">
        <v>0</v>
      </c>
      <c r="E145" s="62">
        <v>0</v>
      </c>
    </row>
    <row r="146" spans="1:5" ht="12.75">
      <c r="A146" s="141" t="s">
        <v>104</v>
      </c>
      <c r="B146" s="238">
        <f>B144+B145</f>
        <v>0</v>
      </c>
      <c r="C146" s="238">
        <f>C144+C145</f>
        <v>0</v>
      </c>
      <c r="D146" s="85">
        <f>D144+D145</f>
        <v>0</v>
      </c>
      <c r="E146" s="88">
        <v>0</v>
      </c>
    </row>
    <row r="147" spans="1:5" ht="12.75">
      <c r="A147" s="144"/>
      <c r="B147" s="92"/>
      <c r="C147" s="89"/>
      <c r="D147" s="73"/>
      <c r="E147" s="59"/>
    </row>
    <row r="148" spans="1:5" ht="12.75">
      <c r="A148" s="187" t="s">
        <v>72</v>
      </c>
      <c r="B148" s="61"/>
      <c r="C148" s="61"/>
      <c r="D148" s="186"/>
      <c r="E148" s="139"/>
    </row>
    <row r="149" spans="1:5" ht="12.75">
      <c r="A149" s="164" t="s">
        <v>73</v>
      </c>
      <c r="B149" s="61">
        <v>0</v>
      </c>
      <c r="C149" s="61">
        <v>0</v>
      </c>
      <c r="D149" s="61">
        <v>0</v>
      </c>
      <c r="E149" s="62">
        <v>0</v>
      </c>
    </row>
    <row r="150" spans="1:5" ht="12.75">
      <c r="A150" s="165" t="s">
        <v>74</v>
      </c>
      <c r="B150" s="147">
        <v>0</v>
      </c>
      <c r="C150" s="147">
        <v>0</v>
      </c>
      <c r="D150" s="147">
        <v>0</v>
      </c>
      <c r="E150" s="62">
        <v>0</v>
      </c>
    </row>
    <row r="151" spans="1:5" ht="12.75">
      <c r="A151" s="141" t="s">
        <v>75</v>
      </c>
      <c r="B151" s="86">
        <f>B149+B150</f>
        <v>0</v>
      </c>
      <c r="C151" s="87">
        <f>C149+C150</f>
        <v>0</v>
      </c>
      <c r="D151" s="85">
        <f>D149+D150</f>
        <v>0</v>
      </c>
      <c r="E151" s="88">
        <v>0</v>
      </c>
    </row>
    <row r="152" spans="1:5" ht="12.75">
      <c r="A152" s="160"/>
      <c r="B152" s="101"/>
      <c r="C152" s="73"/>
      <c r="D152" s="101"/>
      <c r="E152" s="122"/>
    </row>
    <row r="153" spans="1:5" ht="12.75">
      <c r="A153" s="189" t="s">
        <v>105</v>
      </c>
      <c r="B153" s="206">
        <f>B151+B146+B141+B136+B131+B123</f>
        <v>470438</v>
      </c>
      <c r="C153" s="206">
        <f>C151+C146+C141+C136+C131+C123</f>
        <v>537294</v>
      </c>
      <c r="D153" s="206">
        <f>D151+D146+D141+D136+D131+D123</f>
        <v>528456</v>
      </c>
      <c r="E153" s="88">
        <f>D153/C153</f>
        <v>0.9835509050910675</v>
      </c>
    </row>
    <row r="154" spans="1:5" ht="12.75">
      <c r="A154" s="168"/>
      <c r="B154" s="101"/>
      <c r="C154" s="73"/>
      <c r="D154" s="101"/>
      <c r="E154" s="122"/>
    </row>
    <row r="155" spans="1:5" ht="12.75">
      <c r="A155" s="151" t="s">
        <v>130</v>
      </c>
      <c r="B155" s="86">
        <v>0</v>
      </c>
      <c r="C155" s="86">
        <v>0</v>
      </c>
      <c r="D155" s="86">
        <v>0</v>
      </c>
      <c r="E155" s="88">
        <v>0</v>
      </c>
    </row>
    <row r="156" spans="1:5" ht="12.75">
      <c r="A156" s="242"/>
      <c r="B156" s="101"/>
      <c r="C156" s="73"/>
      <c r="D156" s="101"/>
      <c r="E156" s="122"/>
    </row>
    <row r="157" spans="1:5" ht="12.75">
      <c r="A157" s="173" t="s">
        <v>108</v>
      </c>
      <c r="B157" s="240">
        <f>B153+B155</f>
        <v>470438</v>
      </c>
      <c r="C157" s="240">
        <f>C153+C155</f>
        <v>537294</v>
      </c>
      <c r="D157" s="206">
        <f>D153+D155</f>
        <v>528456</v>
      </c>
      <c r="E157" s="88">
        <f>D157/C157</f>
        <v>0.9835509050910675</v>
      </c>
    </row>
    <row r="158" spans="1:5" ht="12.75">
      <c r="A158" s="180"/>
      <c r="B158" s="252"/>
      <c r="C158" s="252"/>
      <c r="D158" s="252"/>
      <c r="E158" s="181"/>
    </row>
    <row r="159" spans="1:5" ht="12.75">
      <c r="A159" s="180"/>
      <c r="B159" s="252"/>
      <c r="C159" s="252"/>
      <c r="D159" s="252"/>
      <c r="E159" s="181"/>
    </row>
    <row r="160" spans="1:5" ht="12.75">
      <c r="A160" s="111">
        <v>4</v>
      </c>
      <c r="B160" s="111"/>
      <c r="C160" s="111"/>
      <c r="D160" s="111"/>
      <c r="E160" s="111"/>
    </row>
    <row r="161" spans="1:5" ht="13.5">
      <c r="A161" s="132" t="s">
        <v>131</v>
      </c>
      <c r="B161" s="132"/>
      <c r="C161" s="132"/>
      <c r="D161" s="132"/>
      <c r="E161" s="132"/>
    </row>
    <row r="162" spans="1:5" ht="15">
      <c r="A162" s="46" t="s">
        <v>132</v>
      </c>
      <c r="B162" s="46"/>
      <c r="C162" s="46"/>
      <c r="D162" s="46"/>
      <c r="E162" s="46"/>
    </row>
    <row r="163" spans="1:5" ht="15">
      <c r="A163" s="46" t="s">
        <v>125</v>
      </c>
      <c r="B163" s="46"/>
      <c r="C163" s="46"/>
      <c r="D163" s="46"/>
      <c r="E163" s="46"/>
    </row>
    <row r="164" spans="1:5" ht="15">
      <c r="A164" s="47"/>
      <c r="B164" s="195"/>
      <c r="C164" s="195"/>
      <c r="D164" s="195"/>
      <c r="E164" s="195"/>
    </row>
    <row r="165" ht="12.75">
      <c r="E165" s="51" t="s">
        <v>89</v>
      </c>
    </row>
    <row r="166" spans="1:5" ht="15">
      <c r="A166" s="218" t="s">
        <v>90</v>
      </c>
      <c r="B166" s="197" t="s">
        <v>136</v>
      </c>
      <c r="C166" s="197"/>
      <c r="D166" s="197"/>
      <c r="E166" s="197"/>
    </row>
    <row r="167" spans="1:5" ht="24.75">
      <c r="A167" s="219" t="s">
        <v>92</v>
      </c>
      <c r="B167" s="135" t="s">
        <v>43</v>
      </c>
      <c r="C167" s="253" t="s">
        <v>44</v>
      </c>
      <c r="D167" s="253" t="s">
        <v>8</v>
      </c>
      <c r="E167" s="253" t="s">
        <v>127</v>
      </c>
    </row>
    <row r="168" spans="1:5" ht="12.75">
      <c r="A168" s="136" t="s">
        <v>47</v>
      </c>
      <c r="B168" s="89"/>
      <c r="C168" s="221"/>
      <c r="D168" s="59"/>
      <c r="E168" s="117"/>
    </row>
    <row r="169" spans="1:5" ht="12.75">
      <c r="A169" s="138" t="s">
        <v>48</v>
      </c>
      <c r="B169" s="61">
        <v>19709</v>
      </c>
      <c r="C169" s="186">
        <v>20438</v>
      </c>
      <c r="D169" s="61">
        <v>19835</v>
      </c>
      <c r="E169" s="248">
        <f>D169/C169</f>
        <v>0.97049613465114</v>
      </c>
    </row>
    <row r="170" spans="1:5" ht="12.75">
      <c r="A170" s="64" t="s">
        <v>49</v>
      </c>
      <c r="B170" s="78">
        <v>6282</v>
      </c>
      <c r="C170" s="186">
        <v>6485</v>
      </c>
      <c r="D170" s="61">
        <v>6283</v>
      </c>
      <c r="E170" s="248">
        <f>D170/C170</f>
        <v>0.9688511950655359</v>
      </c>
    </row>
    <row r="171" spans="1:5" ht="12.75">
      <c r="A171" s="64" t="s">
        <v>50</v>
      </c>
      <c r="B171" s="78">
        <v>7193</v>
      </c>
      <c r="C171" s="186">
        <v>22791</v>
      </c>
      <c r="D171" s="61">
        <v>22658</v>
      </c>
      <c r="E171" s="248">
        <f>D171/C171</f>
        <v>0.9941643631257953</v>
      </c>
    </row>
    <row r="172" spans="1:5" ht="12.75">
      <c r="A172" s="64" t="s">
        <v>52</v>
      </c>
      <c r="B172" s="78">
        <v>0</v>
      </c>
      <c r="C172" s="78">
        <v>0</v>
      </c>
      <c r="D172" s="78">
        <v>0</v>
      </c>
      <c r="E172" s="248">
        <v>0</v>
      </c>
    </row>
    <row r="173" spans="1:5" ht="12.75">
      <c r="A173" s="139" t="s">
        <v>117</v>
      </c>
      <c r="B173" s="78">
        <v>0</v>
      </c>
      <c r="C173" s="78">
        <v>0</v>
      </c>
      <c r="D173" s="78">
        <v>0</v>
      </c>
      <c r="E173" s="248">
        <v>0</v>
      </c>
    </row>
    <row r="174" spans="1:5" ht="12.75">
      <c r="A174" s="139" t="s">
        <v>128</v>
      </c>
      <c r="B174" s="78"/>
      <c r="C174" s="78"/>
      <c r="D174" s="78"/>
      <c r="E174" s="248"/>
    </row>
    <row r="175" spans="1:5" ht="12.75">
      <c r="A175" s="140" t="s">
        <v>95</v>
      </c>
      <c r="B175" s="61">
        <v>0</v>
      </c>
      <c r="C175" s="61">
        <v>0</v>
      </c>
      <c r="D175" s="61">
        <v>0</v>
      </c>
      <c r="E175" s="248">
        <v>0</v>
      </c>
    </row>
    <row r="176" spans="1:5" ht="12.75">
      <c r="A176" s="102"/>
      <c r="B176" s="101"/>
      <c r="C176" s="224"/>
      <c r="D176" s="66"/>
      <c r="E176" s="249"/>
    </row>
    <row r="177" spans="1:5" ht="12.75">
      <c r="A177" s="141" t="s">
        <v>96</v>
      </c>
      <c r="B177" s="87">
        <f>SUM(B169:B173)</f>
        <v>33184</v>
      </c>
      <c r="C177" s="86">
        <f>SUM(C169:C173)</f>
        <v>49714</v>
      </c>
      <c r="D177" s="87">
        <f>SUM(D169:D173)</f>
        <v>48776</v>
      </c>
      <c r="E177" s="250">
        <f>D177/C177</f>
        <v>0.9811320754716981</v>
      </c>
    </row>
    <row r="178" spans="1:5" ht="12.75">
      <c r="A178" s="143"/>
      <c r="B178" s="89"/>
      <c r="C178" s="93"/>
      <c r="D178" s="78"/>
      <c r="E178" s="79"/>
    </row>
    <row r="179" spans="1:5" ht="12.75">
      <c r="A179" s="185" t="s">
        <v>56</v>
      </c>
      <c r="B179" s="61"/>
      <c r="C179" s="186"/>
      <c r="D179" s="61"/>
      <c r="E179" s="251"/>
    </row>
    <row r="180" spans="1:5" ht="12.75">
      <c r="A180" s="229" t="s">
        <v>57</v>
      </c>
      <c r="B180" s="78">
        <v>0</v>
      </c>
      <c r="C180" s="78">
        <v>2253</v>
      </c>
      <c r="D180" s="78">
        <v>2253</v>
      </c>
      <c r="E180" s="248">
        <f>D180/C180</f>
        <v>1</v>
      </c>
    </row>
    <row r="181" spans="1:5" ht="12.75">
      <c r="A181" s="227" t="s">
        <v>97</v>
      </c>
      <c r="B181" s="78">
        <v>0</v>
      </c>
      <c r="C181" s="78">
        <v>0</v>
      </c>
      <c r="D181" s="78">
        <v>0</v>
      </c>
      <c r="E181" s="248">
        <v>0</v>
      </c>
    </row>
    <row r="182" spans="1:5" ht="12.75">
      <c r="A182" s="227" t="s">
        <v>59</v>
      </c>
      <c r="B182" s="78">
        <v>0</v>
      </c>
      <c r="C182" s="78">
        <v>0</v>
      </c>
      <c r="D182" s="78">
        <v>0</v>
      </c>
      <c r="E182" s="248">
        <v>0</v>
      </c>
    </row>
    <row r="183" spans="1:5" ht="12.75">
      <c r="A183" s="229" t="s">
        <v>129</v>
      </c>
      <c r="B183" s="61">
        <v>0</v>
      </c>
      <c r="C183" s="61">
        <v>0</v>
      </c>
      <c r="D183" s="61">
        <v>0</v>
      </c>
      <c r="E183" s="248">
        <v>0</v>
      </c>
    </row>
    <row r="184" spans="1:5" ht="12.75">
      <c r="A184" s="146"/>
      <c r="B184" s="147"/>
      <c r="C184" s="224"/>
      <c r="D184" s="66"/>
      <c r="E184" s="249"/>
    </row>
    <row r="185" spans="1:5" ht="12.75">
      <c r="A185" s="141" t="s">
        <v>98</v>
      </c>
      <c r="B185" s="87">
        <f>B180+B181+B182+B183</f>
        <v>0</v>
      </c>
      <c r="C185" s="87">
        <f>C180+C181+C182+C183</f>
        <v>2253</v>
      </c>
      <c r="D185" s="87">
        <f>D180+D181+D182+D183</f>
        <v>2253</v>
      </c>
      <c r="E185" s="250">
        <f>D185/C185</f>
        <v>1</v>
      </c>
    </row>
    <row r="186" spans="1:5" ht="12.75">
      <c r="A186" s="143"/>
      <c r="B186" s="89"/>
      <c r="C186" s="93"/>
      <c r="D186" s="78"/>
      <c r="E186" s="79"/>
    </row>
    <row r="187" spans="1:5" ht="12.75">
      <c r="A187" s="185" t="s">
        <v>99</v>
      </c>
      <c r="B187" s="61"/>
      <c r="C187" s="186"/>
      <c r="D187" s="61"/>
      <c r="E187" s="251"/>
    </row>
    <row r="188" spans="1:5" ht="12.75">
      <c r="A188" s="231" t="s">
        <v>63</v>
      </c>
      <c r="B188" s="61">
        <v>0</v>
      </c>
      <c r="C188" s="61">
        <v>0</v>
      </c>
      <c r="D188" s="61">
        <v>0</v>
      </c>
      <c r="E188" s="62">
        <v>0</v>
      </c>
    </row>
    <row r="189" spans="1:5" ht="12.75">
      <c r="A189" s="232" t="s">
        <v>64</v>
      </c>
      <c r="B189" s="147">
        <v>0</v>
      </c>
      <c r="C189" s="147">
        <v>0</v>
      </c>
      <c r="D189" s="147">
        <v>0</v>
      </c>
      <c r="E189" s="62">
        <v>0</v>
      </c>
    </row>
    <row r="190" spans="1:5" ht="12.75">
      <c r="A190" s="141" t="s">
        <v>100</v>
      </c>
      <c r="B190" s="238">
        <f>B188+B189</f>
        <v>0</v>
      </c>
      <c r="C190" s="86">
        <f>C188+C189</f>
        <v>0</v>
      </c>
      <c r="D190" s="85">
        <f>D188+D189</f>
        <v>0</v>
      </c>
      <c r="E190" s="88">
        <v>0</v>
      </c>
    </row>
    <row r="191" spans="1:5" ht="12.75">
      <c r="A191" s="143"/>
      <c r="B191" s="89"/>
      <c r="C191" s="93"/>
      <c r="D191" s="78"/>
      <c r="E191" s="79"/>
    </row>
    <row r="192" spans="1:5" ht="12.75">
      <c r="A192" s="233" t="s">
        <v>101</v>
      </c>
      <c r="B192" s="61"/>
      <c r="C192" s="186"/>
      <c r="D192" s="61"/>
      <c r="E192" s="251"/>
    </row>
    <row r="193" spans="1:5" ht="12.75">
      <c r="A193" s="231" t="s">
        <v>63</v>
      </c>
      <c r="B193" s="61">
        <v>0</v>
      </c>
      <c r="C193" s="61">
        <v>0</v>
      </c>
      <c r="D193" s="61">
        <v>0</v>
      </c>
      <c r="E193" s="62">
        <v>0</v>
      </c>
    </row>
    <row r="194" spans="1:5" ht="12.75">
      <c r="A194" s="234" t="s">
        <v>64</v>
      </c>
      <c r="B194" s="147">
        <v>0</v>
      </c>
      <c r="C194" s="147">
        <v>0</v>
      </c>
      <c r="D194" s="147">
        <v>0</v>
      </c>
      <c r="E194" s="62">
        <v>0</v>
      </c>
    </row>
    <row r="195" spans="1:5" ht="12.75">
      <c r="A195" s="141" t="s">
        <v>67</v>
      </c>
      <c r="B195" s="238">
        <f>B193+B194</f>
        <v>0</v>
      </c>
      <c r="C195" s="86">
        <f>C193+C194</f>
        <v>0</v>
      </c>
      <c r="D195" s="85">
        <f>D193+D194</f>
        <v>0</v>
      </c>
      <c r="E195" s="88">
        <v>0</v>
      </c>
    </row>
    <row r="196" spans="1:5" ht="12.75">
      <c r="A196" s="143"/>
      <c r="B196" s="89"/>
      <c r="C196" s="93"/>
      <c r="D196" s="78"/>
      <c r="E196" s="79"/>
    </row>
    <row r="197" spans="1:5" ht="12.75">
      <c r="A197" s="185" t="s">
        <v>68</v>
      </c>
      <c r="B197" s="61"/>
      <c r="C197" s="186"/>
      <c r="D197" s="61"/>
      <c r="E197" s="251"/>
    </row>
    <row r="198" spans="1:5" ht="12.75">
      <c r="A198" s="165" t="s">
        <v>102</v>
      </c>
      <c r="B198" s="61">
        <v>0</v>
      </c>
      <c r="C198" s="61">
        <v>0</v>
      </c>
      <c r="D198" s="61">
        <v>0</v>
      </c>
      <c r="E198" s="62">
        <v>0</v>
      </c>
    </row>
    <row r="199" spans="1:5" ht="12.75">
      <c r="A199" s="188" t="s">
        <v>103</v>
      </c>
      <c r="B199" s="147">
        <v>0</v>
      </c>
      <c r="C199" s="147">
        <v>0</v>
      </c>
      <c r="D199" s="147">
        <v>0</v>
      </c>
      <c r="E199" s="62">
        <v>0</v>
      </c>
    </row>
    <row r="200" spans="1:5" ht="12.75">
      <c r="A200" s="143" t="s">
        <v>104</v>
      </c>
      <c r="B200" s="86">
        <f>B198+B199</f>
        <v>0</v>
      </c>
      <c r="C200" s="238">
        <f>C198+C199</f>
        <v>0</v>
      </c>
      <c r="D200" s="85">
        <f>D198+D199</f>
        <v>0</v>
      </c>
      <c r="E200" s="88">
        <v>0</v>
      </c>
    </row>
    <row r="201" spans="1:5" ht="12.75">
      <c r="A201" s="143"/>
      <c r="B201" s="89"/>
      <c r="C201" s="89"/>
      <c r="D201" s="73"/>
      <c r="E201" s="59"/>
    </row>
    <row r="202" spans="1:5" ht="12.75">
      <c r="A202" s="185" t="s">
        <v>72</v>
      </c>
      <c r="B202" s="61"/>
      <c r="C202" s="61"/>
      <c r="D202" s="186"/>
      <c r="E202" s="139"/>
    </row>
    <row r="203" spans="1:5" ht="12.75">
      <c r="A203" s="165" t="s">
        <v>73</v>
      </c>
      <c r="B203" s="61">
        <v>0</v>
      </c>
      <c r="C203" s="61">
        <v>0</v>
      </c>
      <c r="D203" s="61">
        <v>0</v>
      </c>
      <c r="E203" s="62">
        <v>0</v>
      </c>
    </row>
    <row r="204" spans="1:5" ht="12.75">
      <c r="A204" s="165" t="s">
        <v>74</v>
      </c>
      <c r="B204" s="147">
        <v>0</v>
      </c>
      <c r="C204" s="147">
        <v>0</v>
      </c>
      <c r="D204" s="147">
        <v>0</v>
      </c>
      <c r="E204" s="62">
        <v>0</v>
      </c>
    </row>
    <row r="205" spans="1:5" ht="12.75">
      <c r="A205" s="160" t="s">
        <v>75</v>
      </c>
      <c r="B205" s="86">
        <f>B203+B204</f>
        <v>0</v>
      </c>
      <c r="C205" s="87">
        <f>C203+C204</f>
        <v>0</v>
      </c>
      <c r="D205" s="85">
        <f>D203+D204</f>
        <v>0</v>
      </c>
      <c r="E205" s="88">
        <v>0</v>
      </c>
    </row>
    <row r="206" spans="1:5" ht="12.75">
      <c r="A206" s="160"/>
      <c r="B206" s="101"/>
      <c r="C206" s="73"/>
      <c r="D206" s="101"/>
      <c r="E206" s="122"/>
    </row>
    <row r="207" spans="1:5" ht="12.75">
      <c r="A207" s="189" t="s">
        <v>105</v>
      </c>
      <c r="B207" s="206">
        <f>B205+B200+B195+B190+B185+B177</f>
        <v>33184</v>
      </c>
      <c r="C207" s="206">
        <f>C205+C200+C195+C190+C185+C177</f>
        <v>51967</v>
      </c>
      <c r="D207" s="206">
        <f>D205+D200+D195+D190+D185+D177</f>
        <v>51029</v>
      </c>
      <c r="E207" s="88">
        <f>D207/C207</f>
        <v>0.9819500837069679</v>
      </c>
    </row>
    <row r="208" spans="1:5" ht="12.75">
      <c r="A208" s="168"/>
      <c r="B208" s="101"/>
      <c r="C208" s="73"/>
      <c r="D208" s="101"/>
      <c r="E208" s="122"/>
    </row>
    <row r="209" spans="1:5" ht="12.75">
      <c r="A209" s="150" t="s">
        <v>130</v>
      </c>
      <c r="B209" s="86">
        <v>0</v>
      </c>
      <c r="C209" s="86">
        <v>0</v>
      </c>
      <c r="D209" s="86">
        <v>0</v>
      </c>
      <c r="E209" s="88">
        <v>0</v>
      </c>
    </row>
    <row r="210" spans="1:5" ht="12.75">
      <c r="A210" s="242"/>
      <c r="B210" s="101"/>
      <c r="C210" s="73"/>
      <c r="D210" s="101"/>
      <c r="E210" s="122"/>
    </row>
    <row r="211" spans="1:5" ht="12.75">
      <c r="A211" s="173" t="s">
        <v>108</v>
      </c>
      <c r="B211" s="206">
        <f>B207+B209</f>
        <v>33184</v>
      </c>
      <c r="C211" s="206">
        <f>C207+C209</f>
        <v>51967</v>
      </c>
      <c r="D211" s="206">
        <f>D207+D209</f>
        <v>51029</v>
      </c>
      <c r="E211" s="88">
        <f>D211/C211</f>
        <v>0.9819500837069679</v>
      </c>
    </row>
    <row r="213" spans="1:5" ht="12.75">
      <c r="A213" s="111">
        <v>5</v>
      </c>
      <c r="B213" s="111"/>
      <c r="C213" s="111"/>
      <c r="D213" s="111"/>
      <c r="E213" s="111"/>
    </row>
    <row r="214" spans="1:5" ht="54.75" customHeight="1">
      <c r="A214" s="132" t="s">
        <v>131</v>
      </c>
      <c r="B214" s="132"/>
      <c r="C214" s="132"/>
      <c r="D214" s="132"/>
      <c r="E214" s="132"/>
    </row>
    <row r="215" spans="1:5" ht="15">
      <c r="A215" s="46" t="s">
        <v>137</v>
      </c>
      <c r="B215" s="46"/>
      <c r="C215" s="46"/>
      <c r="D215" s="46"/>
      <c r="E215" s="46"/>
    </row>
    <row r="216" spans="1:5" ht="15">
      <c r="A216" s="46" t="s">
        <v>125</v>
      </c>
      <c r="B216" s="46"/>
      <c r="C216" s="46"/>
      <c r="D216" s="46"/>
      <c r="E216" s="46"/>
    </row>
    <row r="217" ht="12.75">
      <c r="E217" s="51" t="s">
        <v>89</v>
      </c>
    </row>
    <row r="218" spans="1:5" ht="15">
      <c r="A218" s="218" t="s">
        <v>90</v>
      </c>
      <c r="B218" s="182" t="s">
        <v>138</v>
      </c>
      <c r="C218" s="182"/>
      <c r="D218" s="182"/>
      <c r="E218" s="182"/>
    </row>
    <row r="219" spans="1:5" ht="24.75">
      <c r="A219" s="219" t="s">
        <v>92</v>
      </c>
      <c r="B219" s="183" t="s">
        <v>43</v>
      </c>
      <c r="C219" s="253" t="s">
        <v>44</v>
      </c>
      <c r="D219" s="253" t="s">
        <v>8</v>
      </c>
      <c r="E219" s="253" t="s">
        <v>127</v>
      </c>
    </row>
    <row r="220" spans="1:5" ht="12.75">
      <c r="A220" s="136" t="s">
        <v>47</v>
      </c>
      <c r="B220" s="89"/>
      <c r="C220" s="221"/>
      <c r="D220" s="59"/>
      <c r="E220" s="117"/>
    </row>
    <row r="221" spans="1:5" ht="12.75">
      <c r="A221" s="138" t="s">
        <v>48</v>
      </c>
      <c r="B221" s="61">
        <v>29972</v>
      </c>
      <c r="C221" s="61">
        <v>33503</v>
      </c>
      <c r="D221" s="61">
        <v>30733</v>
      </c>
      <c r="E221" s="248">
        <f>D221/C221</f>
        <v>0.9173208369399756</v>
      </c>
    </row>
    <row r="222" spans="1:5" ht="12.75">
      <c r="A222" s="64" t="s">
        <v>49</v>
      </c>
      <c r="B222" s="78">
        <v>9541</v>
      </c>
      <c r="C222" s="78">
        <v>10643</v>
      </c>
      <c r="D222" s="61">
        <v>9705</v>
      </c>
      <c r="E222" s="248">
        <f>D222/C222</f>
        <v>0.9118669548059758</v>
      </c>
    </row>
    <row r="223" spans="1:5" ht="12.75">
      <c r="A223" s="64" t="s">
        <v>50</v>
      </c>
      <c r="B223" s="78">
        <v>1381</v>
      </c>
      <c r="C223" s="78">
        <v>1883</v>
      </c>
      <c r="D223" s="61">
        <v>1710</v>
      </c>
      <c r="E223" s="248">
        <f>D223/C223</f>
        <v>0.9081253319171535</v>
      </c>
    </row>
    <row r="224" spans="1:5" ht="12.75">
      <c r="A224" s="64" t="s">
        <v>52</v>
      </c>
      <c r="B224" s="78">
        <v>0</v>
      </c>
      <c r="C224" s="78">
        <v>0</v>
      </c>
      <c r="D224" s="78">
        <v>0</v>
      </c>
      <c r="E224" s="248">
        <v>0</v>
      </c>
    </row>
    <row r="225" spans="1:5" ht="12.75">
      <c r="A225" s="139" t="s">
        <v>117</v>
      </c>
      <c r="B225" s="78">
        <v>0</v>
      </c>
      <c r="C225" s="78">
        <v>0</v>
      </c>
      <c r="D225" s="78">
        <v>0</v>
      </c>
      <c r="E225" s="248">
        <v>0</v>
      </c>
    </row>
    <row r="226" spans="1:5" ht="12.75">
      <c r="A226" s="139" t="s">
        <v>128</v>
      </c>
      <c r="B226" s="78"/>
      <c r="C226" s="78"/>
      <c r="D226" s="78"/>
      <c r="E226" s="248"/>
    </row>
    <row r="227" spans="1:5" ht="12.75">
      <c r="A227" s="140" t="s">
        <v>95</v>
      </c>
      <c r="B227" s="61">
        <v>0</v>
      </c>
      <c r="C227" s="61">
        <v>0</v>
      </c>
      <c r="D227" s="61">
        <v>0</v>
      </c>
      <c r="E227" s="248">
        <v>0</v>
      </c>
    </row>
    <row r="228" spans="1:5" ht="12.75">
      <c r="A228" s="102"/>
      <c r="B228" s="101"/>
      <c r="C228" s="224"/>
      <c r="D228" s="66"/>
      <c r="E228" s="249"/>
    </row>
    <row r="229" spans="1:5" ht="12.75">
      <c r="A229" s="141" t="s">
        <v>96</v>
      </c>
      <c r="B229" s="87">
        <f>SUM(B221:B225)</f>
        <v>40894</v>
      </c>
      <c r="C229" s="87">
        <f>SUM(C221:C225)</f>
        <v>46029</v>
      </c>
      <c r="D229" s="87">
        <f>SUM(D221:D225)</f>
        <v>42148</v>
      </c>
      <c r="E229" s="250">
        <f>D229/C229</f>
        <v>0.9156835907797258</v>
      </c>
    </row>
    <row r="230" spans="1:5" ht="12.75">
      <c r="A230" s="136"/>
      <c r="B230" s="137"/>
      <c r="C230" s="93"/>
      <c r="D230" s="78"/>
      <c r="E230" s="79"/>
    </row>
    <row r="231" spans="1:5" ht="12.75">
      <c r="A231" s="144" t="s">
        <v>56</v>
      </c>
      <c r="B231" s="78"/>
      <c r="C231" s="186"/>
      <c r="D231" s="61"/>
      <c r="E231" s="251"/>
    </row>
    <row r="232" spans="1:5" ht="12.75">
      <c r="A232" s="64" t="s">
        <v>57</v>
      </c>
      <c r="B232" s="78">
        <v>0</v>
      </c>
      <c r="C232" s="78">
        <v>0</v>
      </c>
      <c r="D232" s="78">
        <v>0</v>
      </c>
      <c r="E232" s="248">
        <v>0</v>
      </c>
    </row>
    <row r="233" spans="1:5" ht="12.75">
      <c r="A233" s="64" t="s">
        <v>97</v>
      </c>
      <c r="B233" s="78">
        <v>0</v>
      </c>
      <c r="C233" s="78">
        <v>0</v>
      </c>
      <c r="D233" s="78">
        <v>0</v>
      </c>
      <c r="E233" s="248">
        <v>0</v>
      </c>
    </row>
    <row r="234" spans="1:5" ht="12.75">
      <c r="A234" s="64" t="s">
        <v>59</v>
      </c>
      <c r="B234" s="78">
        <v>0</v>
      </c>
      <c r="C234" s="78">
        <v>0</v>
      </c>
      <c r="D234" s="78">
        <v>0</v>
      </c>
      <c r="E234" s="248">
        <v>0</v>
      </c>
    </row>
    <row r="235" spans="1:5" ht="12.75">
      <c r="A235" s="139" t="s">
        <v>129</v>
      </c>
      <c r="B235" s="61">
        <v>0</v>
      </c>
      <c r="C235" s="61">
        <v>0</v>
      </c>
      <c r="D235" s="61">
        <v>0</v>
      </c>
      <c r="E235" s="248">
        <v>0</v>
      </c>
    </row>
    <row r="236" spans="1:5" ht="12.75">
      <c r="A236" s="102"/>
      <c r="B236" s="147"/>
      <c r="C236" s="224"/>
      <c r="D236" s="66"/>
      <c r="E236" s="249"/>
    </row>
    <row r="237" spans="1:5" ht="12.75">
      <c r="A237" s="141" t="s">
        <v>98</v>
      </c>
      <c r="B237" s="87">
        <f>B232+B233+B234+B235</f>
        <v>0</v>
      </c>
      <c r="C237" s="87">
        <f>C232+C233+C234+C235</f>
        <v>0</v>
      </c>
      <c r="D237" s="87">
        <f>D232+D233+D234+D235</f>
        <v>0</v>
      </c>
      <c r="E237" s="250">
        <v>0</v>
      </c>
    </row>
    <row r="238" spans="1:5" ht="12.75">
      <c r="A238" s="143"/>
      <c r="B238" s="89"/>
      <c r="C238" s="93"/>
      <c r="D238" s="78"/>
      <c r="E238" s="79"/>
    </row>
    <row r="239" spans="1:5" ht="12.75">
      <c r="A239" s="185" t="s">
        <v>99</v>
      </c>
      <c r="B239" s="61"/>
      <c r="C239" s="186"/>
      <c r="D239" s="61"/>
      <c r="E239" s="251"/>
    </row>
    <row r="240" spans="1:5" ht="12.75">
      <c r="A240" s="231" t="s">
        <v>63</v>
      </c>
      <c r="B240" s="61">
        <v>0</v>
      </c>
      <c r="C240" s="61">
        <v>0</v>
      </c>
      <c r="D240" s="61">
        <v>0</v>
      </c>
      <c r="E240" s="62">
        <v>0</v>
      </c>
    </row>
    <row r="241" spans="1:5" ht="12.75">
      <c r="A241" s="232" t="s">
        <v>64</v>
      </c>
      <c r="B241" s="147">
        <v>0</v>
      </c>
      <c r="C241" s="147">
        <v>0</v>
      </c>
      <c r="D241" s="147">
        <v>0</v>
      </c>
      <c r="E241" s="62">
        <v>0</v>
      </c>
    </row>
    <row r="242" spans="1:5" ht="12.75">
      <c r="A242" s="141" t="s">
        <v>100</v>
      </c>
      <c r="B242" s="238">
        <f>B240+B241</f>
        <v>0</v>
      </c>
      <c r="C242" s="86">
        <f>C240+C241</f>
        <v>0</v>
      </c>
      <c r="D242" s="85">
        <f>D240+D241</f>
        <v>0</v>
      </c>
      <c r="E242" s="88">
        <v>0</v>
      </c>
    </row>
    <row r="243" spans="1:5" ht="12.75">
      <c r="A243" s="143"/>
      <c r="B243" s="89"/>
      <c r="C243" s="93"/>
      <c r="D243" s="78"/>
      <c r="E243" s="79"/>
    </row>
    <row r="244" spans="1:5" ht="12.75">
      <c r="A244" s="233" t="s">
        <v>101</v>
      </c>
      <c r="B244" s="61"/>
      <c r="C244" s="186"/>
      <c r="D244" s="61"/>
      <c r="E244" s="251"/>
    </row>
    <row r="245" spans="1:5" ht="12.75">
      <c r="A245" s="231" t="s">
        <v>63</v>
      </c>
      <c r="B245" s="61">
        <v>0</v>
      </c>
      <c r="C245" s="61">
        <v>0</v>
      </c>
      <c r="D245" s="61">
        <v>0</v>
      </c>
      <c r="E245" s="62">
        <v>0</v>
      </c>
    </row>
    <row r="246" spans="1:5" ht="12.75">
      <c r="A246" s="234" t="s">
        <v>64</v>
      </c>
      <c r="B246" s="147">
        <v>0</v>
      </c>
      <c r="C246" s="147">
        <v>0</v>
      </c>
      <c r="D246" s="147">
        <v>0</v>
      </c>
      <c r="E246" s="62">
        <v>0</v>
      </c>
    </row>
    <row r="247" spans="1:5" ht="12.75">
      <c r="A247" s="141" t="s">
        <v>67</v>
      </c>
      <c r="B247" s="238">
        <f>B245+B246</f>
        <v>0</v>
      </c>
      <c r="C247" s="86">
        <f>C245+C246</f>
        <v>0</v>
      </c>
      <c r="D247" s="85">
        <f>D245+D246</f>
        <v>0</v>
      </c>
      <c r="E247" s="88">
        <v>0</v>
      </c>
    </row>
    <row r="248" spans="1:5" ht="12.75">
      <c r="A248" s="143"/>
      <c r="B248" s="89"/>
      <c r="C248" s="93"/>
      <c r="D248" s="78"/>
      <c r="E248" s="79"/>
    </row>
    <row r="249" spans="1:5" ht="12.75">
      <c r="A249" s="185" t="s">
        <v>68</v>
      </c>
      <c r="B249" s="61"/>
      <c r="C249" s="186"/>
      <c r="D249" s="61"/>
      <c r="E249" s="251"/>
    </row>
    <row r="250" spans="1:5" ht="12.75">
      <c r="A250" s="165" t="s">
        <v>102</v>
      </c>
      <c r="B250" s="61">
        <v>0</v>
      </c>
      <c r="C250" s="61">
        <v>0</v>
      </c>
      <c r="D250" s="61">
        <v>0</v>
      </c>
      <c r="E250" s="62">
        <v>0</v>
      </c>
    </row>
    <row r="251" spans="1:5" ht="12.75">
      <c r="A251" s="188" t="s">
        <v>103</v>
      </c>
      <c r="B251" s="147">
        <v>0</v>
      </c>
      <c r="C251" s="147">
        <v>0</v>
      </c>
      <c r="D251" s="147">
        <v>0</v>
      </c>
      <c r="E251" s="62">
        <v>0</v>
      </c>
    </row>
    <row r="252" spans="1:5" ht="12.75">
      <c r="A252" s="159" t="s">
        <v>104</v>
      </c>
      <c r="B252" s="238">
        <f>B250+B251</f>
        <v>0</v>
      </c>
      <c r="C252" s="238">
        <f>C250+C251</f>
        <v>0</v>
      </c>
      <c r="D252" s="85">
        <f>D250+D251</f>
        <v>0</v>
      </c>
      <c r="E252" s="88">
        <v>0</v>
      </c>
    </row>
    <row r="253" spans="1:5" ht="12.75">
      <c r="A253" s="136"/>
      <c r="B253" s="92"/>
      <c r="C253" s="89"/>
      <c r="D253" s="73"/>
      <c r="E253" s="59"/>
    </row>
    <row r="254" spans="1:5" ht="12.75">
      <c r="A254" s="187" t="s">
        <v>72</v>
      </c>
      <c r="B254" s="61"/>
      <c r="C254" s="61"/>
      <c r="D254" s="186"/>
      <c r="E254" s="139"/>
    </row>
    <row r="255" spans="1:5" ht="12.75">
      <c r="A255" s="164" t="s">
        <v>73</v>
      </c>
      <c r="B255" s="61">
        <v>0</v>
      </c>
      <c r="C255" s="61">
        <v>0</v>
      </c>
      <c r="D255" s="61">
        <v>0</v>
      </c>
      <c r="E255" s="62">
        <v>0</v>
      </c>
    </row>
    <row r="256" spans="1:5" ht="12.75">
      <c r="A256" s="165" t="s">
        <v>74</v>
      </c>
      <c r="B256" s="147">
        <v>0</v>
      </c>
      <c r="C256" s="147">
        <v>0</v>
      </c>
      <c r="D256" s="147">
        <v>0</v>
      </c>
      <c r="E256" s="62">
        <v>0</v>
      </c>
    </row>
    <row r="257" spans="1:5" ht="12.75">
      <c r="A257" s="141" t="s">
        <v>75</v>
      </c>
      <c r="B257" s="86">
        <f>B255+B256</f>
        <v>0</v>
      </c>
      <c r="C257" s="87">
        <f>C255+C256</f>
        <v>0</v>
      </c>
      <c r="D257" s="85">
        <f>D255+D256</f>
        <v>0</v>
      </c>
      <c r="E257" s="88">
        <v>0</v>
      </c>
    </row>
    <row r="258" spans="1:5" ht="12.75">
      <c r="A258" s="160"/>
      <c r="B258" s="101"/>
      <c r="C258" s="73"/>
      <c r="D258" s="101"/>
      <c r="E258" s="122"/>
    </row>
    <row r="259" spans="1:5" ht="12.75">
      <c r="A259" s="189" t="s">
        <v>105</v>
      </c>
      <c r="B259" s="206">
        <f>B257+B252+B247+B242+B237+B229</f>
        <v>40894</v>
      </c>
      <c r="C259" s="206">
        <f>C257+C252+C247+C242+C237+C229</f>
        <v>46029</v>
      </c>
      <c r="D259" s="206">
        <f>D257+D252+D247+D242+D237+D229</f>
        <v>42148</v>
      </c>
      <c r="E259" s="88">
        <f>D259/C259</f>
        <v>0.9156835907797258</v>
      </c>
    </row>
    <row r="260" spans="1:5" ht="12.75">
      <c r="A260" s="168"/>
      <c r="B260" s="101"/>
      <c r="C260" s="73"/>
      <c r="D260" s="101"/>
      <c r="E260" s="122"/>
    </row>
    <row r="261" spans="1:5" ht="12.75">
      <c r="A261" s="151" t="s">
        <v>130</v>
      </c>
      <c r="B261" s="86">
        <v>0</v>
      </c>
      <c r="C261" s="86">
        <v>0</v>
      </c>
      <c r="D261" s="86">
        <v>0</v>
      </c>
      <c r="E261" s="88">
        <v>0</v>
      </c>
    </row>
    <row r="262" spans="1:5" ht="12.75">
      <c r="A262" s="242"/>
      <c r="B262" s="101"/>
      <c r="C262" s="73"/>
      <c r="D262" s="101"/>
      <c r="E262" s="122"/>
    </row>
    <row r="263" spans="1:5" ht="12.75">
      <c r="A263" s="173" t="s">
        <v>108</v>
      </c>
      <c r="B263" s="206">
        <f>B259+B261</f>
        <v>40894</v>
      </c>
      <c r="C263" s="206">
        <f>C259+C261</f>
        <v>46029</v>
      </c>
      <c r="D263" s="206">
        <f>D259+D261</f>
        <v>42148</v>
      </c>
      <c r="E263" s="88">
        <f>D263/C263</f>
        <v>0.9156835907797258</v>
      </c>
    </row>
    <row r="264" spans="1:5" ht="12.75">
      <c r="A264" s="180"/>
      <c r="B264" s="252"/>
      <c r="C264" s="252"/>
      <c r="D264" s="252"/>
      <c r="E264" s="181"/>
    </row>
    <row r="266" spans="1:5" ht="12.75">
      <c r="A266" s="111">
        <v>6</v>
      </c>
      <c r="B266" s="111"/>
      <c r="C266" s="111"/>
      <c r="D266" s="111"/>
      <c r="E266" s="111"/>
    </row>
    <row r="267" spans="1:5" ht="13.5">
      <c r="A267" s="132" t="s">
        <v>131</v>
      </c>
      <c r="B267" s="132"/>
      <c r="C267" s="132"/>
      <c r="D267" s="132"/>
      <c r="E267" s="132"/>
    </row>
    <row r="268" spans="1:5" ht="15">
      <c r="A268" s="46" t="s">
        <v>132</v>
      </c>
      <c r="B268" s="46"/>
      <c r="C268" s="46"/>
      <c r="D268" s="46"/>
      <c r="E268" s="46"/>
    </row>
    <row r="269" spans="1:5" ht="15">
      <c r="A269" s="46" t="s">
        <v>139</v>
      </c>
      <c r="B269" s="46"/>
      <c r="C269" s="46"/>
      <c r="D269" s="46"/>
      <c r="E269" s="46"/>
    </row>
    <row r="270" ht="12.75">
      <c r="E270" s="51" t="s">
        <v>89</v>
      </c>
    </row>
    <row r="271" spans="1:5" ht="15">
      <c r="A271" s="218" t="s">
        <v>90</v>
      </c>
      <c r="B271" s="113" t="s">
        <v>140</v>
      </c>
      <c r="C271" s="113"/>
      <c r="D271" s="113"/>
      <c r="E271" s="113"/>
    </row>
    <row r="272" spans="1:5" ht="24.75">
      <c r="A272" s="219" t="s">
        <v>92</v>
      </c>
      <c r="B272" s="254" t="s">
        <v>43</v>
      </c>
      <c r="C272" s="220" t="s">
        <v>44</v>
      </c>
      <c r="D272" s="220" t="s">
        <v>8</v>
      </c>
      <c r="E272" s="220" t="s">
        <v>127</v>
      </c>
    </row>
    <row r="273" spans="1:5" ht="12.75">
      <c r="A273" s="162" t="s">
        <v>47</v>
      </c>
      <c r="B273" s="59"/>
      <c r="C273" s="221"/>
      <c r="D273" s="59"/>
      <c r="E273" s="117"/>
    </row>
    <row r="274" spans="1:5" ht="12.75">
      <c r="A274" s="164" t="s">
        <v>48</v>
      </c>
      <c r="B274" s="78">
        <v>57302</v>
      </c>
      <c r="C274" s="78">
        <v>61014</v>
      </c>
      <c r="D274" s="61">
        <v>57713</v>
      </c>
      <c r="E274" s="248">
        <f>D274/C274</f>
        <v>0.9458976628314812</v>
      </c>
    </row>
    <row r="275" spans="1:5" ht="12.75">
      <c r="A275" s="227" t="s">
        <v>49</v>
      </c>
      <c r="B275" s="78">
        <v>17857</v>
      </c>
      <c r="C275" s="78">
        <v>19090</v>
      </c>
      <c r="D275" s="61">
        <v>18503</v>
      </c>
      <c r="E275" s="248">
        <f>D275/C275</f>
        <v>0.9692509167103195</v>
      </c>
    </row>
    <row r="276" spans="1:5" ht="12.75">
      <c r="A276" s="227" t="s">
        <v>50</v>
      </c>
      <c r="B276" s="78">
        <v>62470</v>
      </c>
      <c r="C276" s="78">
        <v>67042</v>
      </c>
      <c r="D276" s="61">
        <v>64354</v>
      </c>
      <c r="E276" s="248">
        <f>D276/C276</f>
        <v>0.9599057307359565</v>
      </c>
    </row>
    <row r="277" spans="1:5" ht="12.75">
      <c r="A277" s="227" t="s">
        <v>52</v>
      </c>
      <c r="B277" s="78">
        <v>0</v>
      </c>
      <c r="C277" s="78">
        <v>0</v>
      </c>
      <c r="D277" s="78">
        <v>0</v>
      </c>
      <c r="E277" s="248">
        <v>0</v>
      </c>
    </row>
    <row r="278" spans="1:5" ht="12.75">
      <c r="A278" s="229" t="s">
        <v>117</v>
      </c>
      <c r="B278" s="61">
        <v>0</v>
      </c>
      <c r="C278" s="61">
        <v>0</v>
      </c>
      <c r="D278" s="61">
        <v>0</v>
      </c>
      <c r="E278" s="248">
        <v>0</v>
      </c>
    </row>
    <row r="279" spans="1:5" ht="12.75">
      <c r="A279" s="229" t="s">
        <v>128</v>
      </c>
      <c r="B279" s="61"/>
      <c r="C279" s="61"/>
      <c r="D279" s="61"/>
      <c r="E279" s="248"/>
    </row>
    <row r="280" spans="1:5" ht="12.75">
      <c r="A280" s="145" t="s">
        <v>95</v>
      </c>
      <c r="B280" s="61">
        <v>0</v>
      </c>
      <c r="C280" s="61">
        <v>0</v>
      </c>
      <c r="D280" s="61">
        <v>0</v>
      </c>
      <c r="E280" s="248">
        <v>0</v>
      </c>
    </row>
    <row r="281" spans="1:5" ht="12.75">
      <c r="A281" s="146"/>
      <c r="B281" s="147"/>
      <c r="C281" s="224"/>
      <c r="D281" s="66"/>
      <c r="E281" s="249"/>
    </row>
    <row r="282" spans="1:5" ht="12.75">
      <c r="A282" s="141" t="s">
        <v>96</v>
      </c>
      <c r="B282" s="87">
        <f>SUM(B274:B278)</f>
        <v>137629</v>
      </c>
      <c r="C282" s="87">
        <f>SUM(C274:C278)</f>
        <v>147146</v>
      </c>
      <c r="D282" s="87">
        <f>SUM(D274:D278)</f>
        <v>140570</v>
      </c>
      <c r="E282" s="250">
        <f>D282/C282</f>
        <v>0.9553096924143368</v>
      </c>
    </row>
    <row r="283" spans="1:5" ht="12.75">
      <c r="A283" s="143"/>
      <c r="B283" s="89"/>
      <c r="C283" s="93"/>
      <c r="D283" s="78"/>
      <c r="E283" s="79"/>
    </row>
    <row r="284" spans="1:5" ht="12.75">
      <c r="A284" s="185" t="s">
        <v>56</v>
      </c>
      <c r="B284" s="61"/>
      <c r="C284" s="186"/>
      <c r="D284" s="61"/>
      <c r="E284" s="251"/>
    </row>
    <row r="285" spans="1:5" ht="12.75">
      <c r="A285" s="227" t="s">
        <v>57</v>
      </c>
      <c r="B285" s="78">
        <v>0</v>
      </c>
      <c r="C285" s="78">
        <v>0</v>
      </c>
      <c r="D285" s="78">
        <v>0</v>
      </c>
      <c r="E285" s="248">
        <v>0</v>
      </c>
    </row>
    <row r="286" spans="1:5" ht="12.75">
      <c r="A286" s="227" t="s">
        <v>97</v>
      </c>
      <c r="B286" s="78">
        <v>0</v>
      </c>
      <c r="C286" s="78">
        <v>0</v>
      </c>
      <c r="D286" s="78">
        <v>0</v>
      </c>
      <c r="E286" s="248">
        <v>0</v>
      </c>
    </row>
    <row r="287" spans="1:5" ht="12.75">
      <c r="A287" s="227" t="s">
        <v>59</v>
      </c>
      <c r="B287" s="78">
        <v>0</v>
      </c>
      <c r="C287" s="78">
        <v>0</v>
      </c>
      <c r="D287" s="78">
        <v>0</v>
      </c>
      <c r="E287" s="248">
        <v>0</v>
      </c>
    </row>
    <row r="288" spans="1:5" ht="12.75">
      <c r="A288" s="229" t="s">
        <v>129</v>
      </c>
      <c r="B288" s="61">
        <v>0</v>
      </c>
      <c r="C288" s="61">
        <v>0</v>
      </c>
      <c r="D288" s="61">
        <v>0</v>
      </c>
      <c r="E288" s="248">
        <v>0</v>
      </c>
    </row>
    <row r="289" spans="1:5" ht="12.75">
      <c r="A289" s="146"/>
      <c r="B289" s="147"/>
      <c r="C289" s="224"/>
      <c r="D289" s="66"/>
      <c r="E289" s="249"/>
    </row>
    <row r="290" spans="1:5" ht="12.75">
      <c r="A290" s="141" t="s">
        <v>98</v>
      </c>
      <c r="B290" s="87">
        <f>B285+B286+B287+B288</f>
        <v>0</v>
      </c>
      <c r="C290" s="87">
        <f>C285+C286+C287+C288</f>
        <v>0</v>
      </c>
      <c r="D290" s="87">
        <f>D285+D286+D287+D288</f>
        <v>0</v>
      </c>
      <c r="E290" s="250">
        <v>0</v>
      </c>
    </row>
    <row r="291" spans="1:5" ht="12.75">
      <c r="A291" s="143"/>
      <c r="B291" s="89"/>
      <c r="C291" s="93"/>
      <c r="D291" s="78"/>
      <c r="E291" s="79"/>
    </row>
    <row r="292" spans="1:5" ht="12.75">
      <c r="A292" s="185" t="s">
        <v>99</v>
      </c>
      <c r="B292" s="61"/>
      <c r="C292" s="186"/>
      <c r="D292" s="61"/>
      <c r="E292" s="251"/>
    </row>
    <row r="293" spans="1:5" ht="12.75">
      <c r="A293" s="231" t="s">
        <v>63</v>
      </c>
      <c r="B293" s="61">
        <v>0</v>
      </c>
      <c r="C293" s="61">
        <v>0</v>
      </c>
      <c r="D293" s="61">
        <v>0</v>
      </c>
      <c r="E293" s="62">
        <v>0</v>
      </c>
    </row>
    <row r="294" spans="1:5" ht="12.75">
      <c r="A294" s="232" t="s">
        <v>64</v>
      </c>
      <c r="B294" s="147">
        <v>0</v>
      </c>
      <c r="C294" s="147">
        <v>0</v>
      </c>
      <c r="D294" s="147">
        <v>0</v>
      </c>
      <c r="E294" s="62">
        <v>0</v>
      </c>
    </row>
    <row r="295" spans="1:5" ht="12.75">
      <c r="A295" s="141" t="s">
        <v>100</v>
      </c>
      <c r="B295" s="238">
        <f>B293+B294</f>
        <v>0</v>
      </c>
      <c r="C295" s="86">
        <f>C293+C294</f>
        <v>0</v>
      </c>
      <c r="D295" s="85">
        <f>D293+D294</f>
        <v>0</v>
      </c>
      <c r="E295" s="88">
        <v>0</v>
      </c>
    </row>
    <row r="296" spans="1:5" ht="12.75">
      <c r="A296" s="143"/>
      <c r="B296" s="89"/>
      <c r="C296" s="93"/>
      <c r="D296" s="78"/>
      <c r="E296" s="79"/>
    </row>
    <row r="297" spans="1:5" ht="12.75">
      <c r="A297" s="233" t="s">
        <v>101</v>
      </c>
      <c r="B297" s="61"/>
      <c r="C297" s="186"/>
      <c r="D297" s="61"/>
      <c r="E297" s="251"/>
    </row>
    <row r="298" spans="1:5" ht="12.75">
      <c r="A298" s="231" t="s">
        <v>63</v>
      </c>
      <c r="B298" s="61">
        <v>0</v>
      </c>
      <c r="C298" s="61">
        <v>0</v>
      </c>
      <c r="D298" s="61">
        <v>0</v>
      </c>
      <c r="E298" s="62">
        <v>0</v>
      </c>
    </row>
    <row r="299" spans="1:5" ht="12.75">
      <c r="A299" s="234" t="s">
        <v>64</v>
      </c>
      <c r="B299" s="147">
        <v>0</v>
      </c>
      <c r="C299" s="147">
        <v>0</v>
      </c>
      <c r="D299" s="147">
        <v>0</v>
      </c>
      <c r="E299" s="62">
        <v>0</v>
      </c>
    </row>
    <row r="300" spans="1:5" ht="12.75">
      <c r="A300" s="160" t="s">
        <v>67</v>
      </c>
      <c r="B300" s="86">
        <f>B298+B299</f>
        <v>0</v>
      </c>
      <c r="C300" s="87">
        <f>C298+C299</f>
        <v>0</v>
      </c>
      <c r="D300" s="85">
        <f>D298+D299</f>
        <v>0</v>
      </c>
      <c r="E300" s="88">
        <v>0</v>
      </c>
    </row>
    <row r="301" spans="1:5" ht="12.75">
      <c r="A301" s="143"/>
      <c r="B301" s="101"/>
      <c r="C301" s="93"/>
      <c r="D301" s="78"/>
      <c r="E301" s="79"/>
    </row>
    <row r="302" spans="1:5" ht="12.75">
      <c r="A302" s="185" t="s">
        <v>68</v>
      </c>
      <c r="B302" s="61"/>
      <c r="C302" s="186"/>
      <c r="D302" s="61"/>
      <c r="E302" s="251"/>
    </row>
    <row r="303" spans="1:5" ht="12.75">
      <c r="A303" s="164" t="s">
        <v>102</v>
      </c>
      <c r="B303" s="61">
        <v>0</v>
      </c>
      <c r="C303" s="61">
        <v>0</v>
      </c>
      <c r="D303" s="61">
        <v>0</v>
      </c>
      <c r="E303" s="62">
        <v>0</v>
      </c>
    </row>
    <row r="304" spans="1:5" ht="12.75">
      <c r="A304" s="188" t="s">
        <v>103</v>
      </c>
      <c r="B304" s="147">
        <v>0</v>
      </c>
      <c r="C304" s="147">
        <v>0</v>
      </c>
      <c r="D304" s="147">
        <v>0</v>
      </c>
      <c r="E304" s="62">
        <v>0</v>
      </c>
    </row>
    <row r="305" spans="1:5" ht="12.75">
      <c r="A305" s="159" t="s">
        <v>104</v>
      </c>
      <c r="B305" s="238">
        <f>B303+B304</f>
        <v>0</v>
      </c>
      <c r="C305" s="238">
        <f>C303+C304</f>
        <v>0</v>
      </c>
      <c r="D305" s="85">
        <f>D303+D304</f>
        <v>0</v>
      </c>
      <c r="E305" s="88">
        <v>0</v>
      </c>
    </row>
    <row r="306" spans="1:5" ht="12.75">
      <c r="A306" s="159"/>
      <c r="B306" s="92"/>
      <c r="C306" s="89"/>
      <c r="D306" s="73"/>
      <c r="E306" s="56"/>
    </row>
    <row r="307" spans="1:5" ht="12.75">
      <c r="A307" s="185" t="s">
        <v>72</v>
      </c>
      <c r="B307" s="61"/>
      <c r="C307" s="61"/>
      <c r="D307" s="186"/>
      <c r="E307" s="139"/>
    </row>
    <row r="308" spans="1:5" ht="12.75">
      <c r="A308" s="164" t="s">
        <v>73</v>
      </c>
      <c r="B308" s="61">
        <v>0</v>
      </c>
      <c r="C308" s="61">
        <v>0</v>
      </c>
      <c r="D308" s="61">
        <v>0</v>
      </c>
      <c r="E308" s="62">
        <v>0</v>
      </c>
    </row>
    <row r="309" spans="1:5" ht="12.75">
      <c r="A309" s="165" t="s">
        <v>74</v>
      </c>
      <c r="B309" s="147">
        <v>0</v>
      </c>
      <c r="C309" s="147">
        <v>0</v>
      </c>
      <c r="D309" s="147">
        <v>0</v>
      </c>
      <c r="E309" s="62">
        <v>0</v>
      </c>
    </row>
    <row r="310" spans="1:5" ht="12.75">
      <c r="A310" s="160" t="s">
        <v>75</v>
      </c>
      <c r="B310" s="86">
        <f>B308+B309</f>
        <v>0</v>
      </c>
      <c r="C310" s="87">
        <f>C308+C309</f>
        <v>0</v>
      </c>
      <c r="D310" s="85">
        <f>D308+D309</f>
        <v>0</v>
      </c>
      <c r="E310" s="88">
        <v>0</v>
      </c>
    </row>
    <row r="311" spans="1:5" ht="12.75">
      <c r="A311" s="160"/>
      <c r="B311" s="193"/>
      <c r="C311" s="73"/>
      <c r="D311" s="101"/>
      <c r="E311" s="122"/>
    </row>
    <row r="312" spans="1:5" ht="12.75">
      <c r="A312" s="189" t="s">
        <v>105</v>
      </c>
      <c r="B312" s="206">
        <f>B310+B305+B300+B295+B290+B282</f>
        <v>137629</v>
      </c>
      <c r="C312" s="206">
        <f>C310+C305+C300+C295+C290+C282</f>
        <v>147146</v>
      </c>
      <c r="D312" s="206">
        <f>D310+D305+D300+D295+D290+D282</f>
        <v>140570</v>
      </c>
      <c r="E312" s="88">
        <f>D312/C312</f>
        <v>0.9553096924143368</v>
      </c>
    </row>
    <row r="313" spans="1:5" ht="12.75">
      <c r="A313" s="168"/>
      <c r="B313" s="169"/>
      <c r="C313" s="73"/>
      <c r="D313" s="101"/>
      <c r="E313" s="122"/>
    </row>
    <row r="314" spans="1:5" ht="12.75">
      <c r="A314" s="151" t="s">
        <v>130</v>
      </c>
      <c r="B314" s="241">
        <v>0</v>
      </c>
      <c r="C314" s="85">
        <v>0</v>
      </c>
      <c r="D314" s="86">
        <v>0</v>
      </c>
      <c r="E314" s="88">
        <v>0</v>
      </c>
    </row>
    <row r="315" spans="1:5" ht="12.75">
      <c r="A315" s="242"/>
      <c r="B315" s="239"/>
      <c r="C315" s="73"/>
      <c r="D315" s="101"/>
      <c r="E315" s="122"/>
    </row>
    <row r="316" spans="1:5" ht="12.75">
      <c r="A316" s="173" t="s">
        <v>108</v>
      </c>
      <c r="B316" s="240">
        <f>B312+B314</f>
        <v>137629</v>
      </c>
      <c r="C316" s="240">
        <f>C312+C314</f>
        <v>147146</v>
      </c>
      <c r="D316" s="206">
        <f>D312+D314</f>
        <v>140570</v>
      </c>
      <c r="E316" s="88">
        <f>D316/C316</f>
        <v>0.9553096924143368</v>
      </c>
    </row>
    <row r="317" spans="1:5" ht="12.75">
      <c r="A317" s="180"/>
      <c r="B317" s="252"/>
      <c r="C317" s="252"/>
      <c r="D317" s="252"/>
      <c r="E317" s="181"/>
    </row>
    <row r="319" spans="1:5" ht="12.75">
      <c r="A319" s="111">
        <v>7</v>
      </c>
      <c r="B319" s="111"/>
      <c r="C319" s="111"/>
      <c r="D319" s="111"/>
      <c r="E319" s="111"/>
    </row>
    <row r="320" spans="1:5" ht="13.5">
      <c r="A320" s="132" t="s">
        <v>131</v>
      </c>
      <c r="B320" s="132"/>
      <c r="C320" s="132"/>
      <c r="D320" s="132"/>
      <c r="E320" s="132"/>
    </row>
    <row r="321" spans="1:5" ht="15">
      <c r="A321" s="46" t="s">
        <v>132</v>
      </c>
      <c r="B321" s="46"/>
      <c r="C321" s="46"/>
      <c r="D321" s="46"/>
      <c r="E321" s="46"/>
    </row>
    <row r="322" spans="1:5" ht="15">
      <c r="A322" s="46" t="s">
        <v>125</v>
      </c>
      <c r="B322" s="46"/>
      <c r="C322" s="46"/>
      <c r="D322" s="46"/>
      <c r="E322" s="46"/>
    </row>
    <row r="323" ht="12.75">
      <c r="E323" s="51" t="s">
        <v>89</v>
      </c>
    </row>
    <row r="324" spans="1:5" ht="15">
      <c r="A324" s="218" t="s">
        <v>90</v>
      </c>
      <c r="B324" s="113" t="s">
        <v>141</v>
      </c>
      <c r="C324" s="113"/>
      <c r="D324" s="113"/>
      <c r="E324" s="113"/>
    </row>
    <row r="325" spans="1:5" ht="24.75">
      <c r="A325" s="219" t="s">
        <v>92</v>
      </c>
      <c r="B325" s="255" t="s">
        <v>43</v>
      </c>
      <c r="C325" s="220" t="s">
        <v>44</v>
      </c>
      <c r="D325" s="220" t="s">
        <v>8</v>
      </c>
      <c r="E325" s="220" t="s">
        <v>127</v>
      </c>
    </row>
    <row r="326" spans="1:5" ht="12.75">
      <c r="A326" s="162" t="s">
        <v>47</v>
      </c>
      <c r="B326" s="59"/>
      <c r="C326" s="221"/>
      <c r="D326" s="59"/>
      <c r="E326" s="117"/>
    </row>
    <row r="327" spans="1:5" ht="12.75">
      <c r="A327" s="164" t="s">
        <v>48</v>
      </c>
      <c r="B327" s="61">
        <v>5004</v>
      </c>
      <c r="C327" s="61">
        <v>5178</v>
      </c>
      <c r="D327" s="61">
        <v>5162</v>
      </c>
      <c r="E327" s="248">
        <f>D327/C327</f>
        <v>0.9969100038624952</v>
      </c>
    </row>
    <row r="328" spans="1:5" ht="12.75">
      <c r="A328" s="227" t="s">
        <v>49</v>
      </c>
      <c r="B328" s="78">
        <v>1594</v>
      </c>
      <c r="C328" s="78">
        <v>1646</v>
      </c>
      <c r="D328" s="61">
        <v>1593</v>
      </c>
      <c r="E328" s="248">
        <f>D328/C328</f>
        <v>0.9678007290400972</v>
      </c>
    </row>
    <row r="329" spans="1:5" ht="12.75">
      <c r="A329" s="227" t="s">
        <v>50</v>
      </c>
      <c r="B329" s="78">
        <v>1820</v>
      </c>
      <c r="C329" s="78">
        <v>1908</v>
      </c>
      <c r="D329" s="61">
        <v>1590</v>
      </c>
      <c r="E329" s="248">
        <f>D329/C329</f>
        <v>0.8333333333333334</v>
      </c>
    </row>
    <row r="330" spans="1:5" ht="12.75">
      <c r="A330" s="227" t="s">
        <v>52</v>
      </c>
      <c r="B330" s="78">
        <v>0</v>
      </c>
      <c r="C330" s="78">
        <v>0</v>
      </c>
      <c r="D330" s="78">
        <v>0</v>
      </c>
      <c r="E330" s="248">
        <v>0</v>
      </c>
    </row>
    <row r="331" spans="1:5" ht="12.75">
      <c r="A331" s="229" t="s">
        <v>117</v>
      </c>
      <c r="B331" s="78">
        <v>0</v>
      </c>
      <c r="C331" s="78">
        <v>0</v>
      </c>
      <c r="D331" s="78">
        <v>0</v>
      </c>
      <c r="E331" s="248">
        <v>0</v>
      </c>
    </row>
    <row r="332" spans="1:5" ht="12.75">
      <c r="A332" s="229" t="s">
        <v>128</v>
      </c>
      <c r="B332" s="78"/>
      <c r="C332" s="78"/>
      <c r="D332" s="78"/>
      <c r="E332" s="248"/>
    </row>
    <row r="333" spans="1:5" ht="12.75">
      <c r="A333" s="145" t="s">
        <v>95</v>
      </c>
      <c r="B333" s="61">
        <v>0</v>
      </c>
      <c r="C333" s="61">
        <v>0</v>
      </c>
      <c r="D333" s="61">
        <v>0</v>
      </c>
      <c r="E333" s="248">
        <v>0</v>
      </c>
    </row>
    <row r="334" spans="1:5" ht="12.75">
      <c r="A334" s="146"/>
      <c r="B334" s="147"/>
      <c r="C334" s="224"/>
      <c r="D334" s="66"/>
      <c r="E334" s="249"/>
    </row>
    <row r="335" spans="1:5" ht="12.75">
      <c r="A335" s="141" t="s">
        <v>96</v>
      </c>
      <c r="B335" s="87">
        <f>SUM(B327:B331)</f>
        <v>8418</v>
      </c>
      <c r="C335" s="87">
        <f>SUM(C327:C331)</f>
        <v>8732</v>
      </c>
      <c r="D335" s="87">
        <f>SUM(D327:D331)</f>
        <v>8345</v>
      </c>
      <c r="E335" s="250">
        <f>D335/C335</f>
        <v>0.9556802565277142</v>
      </c>
    </row>
    <row r="336" spans="1:5" ht="12.75">
      <c r="A336" s="143"/>
      <c r="B336" s="89"/>
      <c r="C336" s="93"/>
      <c r="D336" s="78"/>
      <c r="E336" s="79"/>
    </row>
    <row r="337" spans="1:5" ht="12.75">
      <c r="A337" s="185" t="s">
        <v>56</v>
      </c>
      <c r="B337" s="61"/>
      <c r="C337" s="186"/>
      <c r="D337" s="61"/>
      <c r="E337" s="251"/>
    </row>
    <row r="338" spans="1:5" ht="12.75">
      <c r="A338" s="227" t="s">
        <v>57</v>
      </c>
      <c r="B338" s="78">
        <v>0</v>
      </c>
      <c r="C338" s="78">
        <v>0</v>
      </c>
      <c r="D338" s="78">
        <v>0</v>
      </c>
      <c r="E338" s="248">
        <v>0</v>
      </c>
    </row>
    <row r="339" spans="1:5" ht="12.75">
      <c r="A339" s="227" t="s">
        <v>97</v>
      </c>
      <c r="B339" s="78">
        <v>0</v>
      </c>
      <c r="C339" s="78">
        <v>0</v>
      </c>
      <c r="D339" s="78">
        <v>0</v>
      </c>
      <c r="E339" s="248">
        <v>0</v>
      </c>
    </row>
    <row r="340" spans="1:5" ht="12.75">
      <c r="A340" s="227" t="s">
        <v>59</v>
      </c>
      <c r="B340" s="78">
        <v>0</v>
      </c>
      <c r="C340" s="78">
        <v>0</v>
      </c>
      <c r="D340" s="78">
        <v>0</v>
      </c>
      <c r="E340" s="248">
        <v>0</v>
      </c>
    </row>
    <row r="341" spans="1:5" ht="12.75">
      <c r="A341" s="229" t="s">
        <v>129</v>
      </c>
      <c r="B341" s="61">
        <v>0</v>
      </c>
      <c r="C341" s="61">
        <v>0</v>
      </c>
      <c r="D341" s="61">
        <v>0</v>
      </c>
      <c r="E341" s="248">
        <v>0</v>
      </c>
    </row>
    <row r="342" spans="1:5" ht="12.75">
      <c r="A342" s="146"/>
      <c r="B342" s="147"/>
      <c r="C342" s="224"/>
      <c r="D342" s="66"/>
      <c r="E342" s="249"/>
    </row>
    <row r="343" spans="1:5" ht="12.75">
      <c r="A343" s="141" t="s">
        <v>98</v>
      </c>
      <c r="B343" s="87">
        <f>B338+B339+B340+B341</f>
        <v>0</v>
      </c>
      <c r="C343" s="87">
        <f>C338+C339+C340+C341</f>
        <v>0</v>
      </c>
      <c r="D343" s="87">
        <f>D338+D339+D340+D341</f>
        <v>0</v>
      </c>
      <c r="E343" s="250">
        <v>0</v>
      </c>
    </row>
    <row r="344" spans="1:5" ht="12.75">
      <c r="A344" s="143"/>
      <c r="B344" s="89"/>
      <c r="C344" s="93"/>
      <c r="D344" s="78"/>
      <c r="E344" s="79"/>
    </row>
    <row r="345" spans="1:5" ht="12.75">
      <c r="A345" s="185" t="s">
        <v>99</v>
      </c>
      <c r="B345" s="61"/>
      <c r="C345" s="186"/>
      <c r="D345" s="61"/>
      <c r="E345" s="251"/>
    </row>
    <row r="346" spans="1:5" ht="12.75">
      <c r="A346" s="231" t="s">
        <v>63</v>
      </c>
      <c r="B346" s="61">
        <v>0</v>
      </c>
      <c r="C346" s="61">
        <v>0</v>
      </c>
      <c r="D346" s="61">
        <v>0</v>
      </c>
      <c r="E346" s="62">
        <v>0</v>
      </c>
    </row>
    <row r="347" spans="1:5" ht="12.75">
      <c r="A347" s="232" t="s">
        <v>64</v>
      </c>
      <c r="B347" s="147">
        <v>0</v>
      </c>
      <c r="C347" s="147">
        <v>0</v>
      </c>
      <c r="D347" s="147">
        <v>0</v>
      </c>
      <c r="E347" s="62">
        <v>0</v>
      </c>
    </row>
    <row r="348" spans="1:5" ht="12.75">
      <c r="A348" s="141" t="s">
        <v>100</v>
      </c>
      <c r="B348" s="238">
        <f>B346+B347</f>
        <v>0</v>
      </c>
      <c r="C348" s="86">
        <f>C346+C347</f>
        <v>0</v>
      </c>
      <c r="D348" s="85">
        <f>D346+D347</f>
        <v>0</v>
      </c>
      <c r="E348" s="88">
        <v>0</v>
      </c>
    </row>
    <row r="349" spans="1:5" ht="12.75">
      <c r="A349" s="143"/>
      <c r="B349" s="89"/>
      <c r="C349" s="93"/>
      <c r="D349" s="78"/>
      <c r="E349" s="79"/>
    </row>
    <row r="350" spans="1:5" ht="12.75">
      <c r="A350" s="233" t="s">
        <v>101</v>
      </c>
      <c r="B350" s="61"/>
      <c r="C350" s="186"/>
      <c r="D350" s="61"/>
      <c r="E350" s="251"/>
    </row>
    <row r="351" spans="1:5" ht="12.75">
      <c r="A351" s="231" t="s">
        <v>63</v>
      </c>
      <c r="B351" s="61">
        <v>0</v>
      </c>
      <c r="C351" s="61">
        <v>0</v>
      </c>
      <c r="D351" s="61">
        <v>0</v>
      </c>
      <c r="E351" s="62">
        <v>0</v>
      </c>
    </row>
    <row r="352" spans="1:5" ht="12.75">
      <c r="A352" s="234" t="s">
        <v>64</v>
      </c>
      <c r="B352" s="147">
        <v>0</v>
      </c>
      <c r="C352" s="147">
        <v>0</v>
      </c>
      <c r="D352" s="147">
        <v>0</v>
      </c>
      <c r="E352" s="62">
        <v>0</v>
      </c>
    </row>
    <row r="353" spans="1:5" ht="12.75">
      <c r="A353" s="141" t="s">
        <v>67</v>
      </c>
      <c r="B353" s="238">
        <f>B351+B352</f>
        <v>0</v>
      </c>
      <c r="C353" s="86">
        <f>C351+C352</f>
        <v>0</v>
      </c>
      <c r="D353" s="85">
        <f>D351+D352</f>
        <v>0</v>
      </c>
      <c r="E353" s="88">
        <v>0</v>
      </c>
    </row>
    <row r="354" spans="1:5" ht="12.75">
      <c r="A354" s="143"/>
      <c r="B354" s="89"/>
      <c r="C354" s="93"/>
      <c r="D354" s="78"/>
      <c r="E354" s="79"/>
    </row>
    <row r="355" spans="1:5" ht="12.75">
      <c r="A355" s="185" t="s">
        <v>68</v>
      </c>
      <c r="B355" s="61"/>
      <c r="C355" s="186"/>
      <c r="D355" s="61"/>
      <c r="E355" s="251"/>
    </row>
    <row r="356" spans="1:5" ht="12.75">
      <c r="A356" s="164" t="s">
        <v>102</v>
      </c>
      <c r="B356" s="61">
        <v>0</v>
      </c>
      <c r="C356" s="61">
        <v>0</v>
      </c>
      <c r="D356" s="61">
        <v>0</v>
      </c>
      <c r="E356" s="62">
        <v>0</v>
      </c>
    </row>
    <row r="357" spans="1:5" ht="12.75">
      <c r="A357" s="188" t="s">
        <v>103</v>
      </c>
      <c r="B357" s="147">
        <v>0</v>
      </c>
      <c r="C357" s="147">
        <v>0</v>
      </c>
      <c r="D357" s="147">
        <v>0</v>
      </c>
      <c r="E357" s="62">
        <v>0</v>
      </c>
    </row>
    <row r="358" spans="1:5" ht="12.75">
      <c r="A358" s="159" t="s">
        <v>104</v>
      </c>
      <c r="B358" s="238">
        <f>B356+B357</f>
        <v>0</v>
      </c>
      <c r="C358" s="238">
        <f>C356+C357</f>
        <v>0</v>
      </c>
      <c r="D358" s="85">
        <f>D356+D357</f>
        <v>0</v>
      </c>
      <c r="E358" s="88">
        <v>0</v>
      </c>
    </row>
    <row r="359" spans="1:5" ht="12.75">
      <c r="A359" s="143"/>
      <c r="B359" s="89"/>
      <c r="C359" s="89"/>
      <c r="D359" s="73"/>
      <c r="E359" s="59"/>
    </row>
    <row r="360" spans="1:5" ht="12.75">
      <c r="A360" s="185" t="s">
        <v>72</v>
      </c>
      <c r="B360" s="61"/>
      <c r="C360" s="61"/>
      <c r="D360" s="186"/>
      <c r="E360" s="139"/>
    </row>
    <row r="361" spans="1:5" ht="12.75">
      <c r="A361" s="164" t="s">
        <v>73</v>
      </c>
      <c r="B361" s="61">
        <v>0</v>
      </c>
      <c r="C361" s="61">
        <v>0</v>
      </c>
      <c r="D361" s="61">
        <v>0</v>
      </c>
      <c r="E361" s="62">
        <v>0</v>
      </c>
    </row>
    <row r="362" spans="1:5" ht="12.75">
      <c r="A362" s="165" t="s">
        <v>74</v>
      </c>
      <c r="B362" s="147">
        <v>0</v>
      </c>
      <c r="C362" s="147">
        <v>0</v>
      </c>
      <c r="D362" s="147">
        <v>0</v>
      </c>
      <c r="E362" s="62">
        <v>0</v>
      </c>
    </row>
    <row r="363" spans="1:5" ht="12.75">
      <c r="A363" s="160" t="s">
        <v>75</v>
      </c>
      <c r="B363" s="86">
        <f>B361+B362</f>
        <v>0</v>
      </c>
      <c r="C363" s="87">
        <f>C361+C362</f>
        <v>0</v>
      </c>
      <c r="D363" s="85">
        <f>D361+D362</f>
        <v>0</v>
      </c>
      <c r="E363" s="88">
        <v>0</v>
      </c>
    </row>
    <row r="364" spans="1:5" ht="12.75">
      <c r="A364" s="160"/>
      <c r="B364" s="73"/>
      <c r="C364" s="73"/>
      <c r="D364" s="101"/>
      <c r="E364" s="122"/>
    </row>
    <row r="365" spans="1:5" ht="12.75">
      <c r="A365" s="189" t="s">
        <v>105</v>
      </c>
      <c r="B365" s="85">
        <f>B363+B358+B353+B348+B343+B335</f>
        <v>8418</v>
      </c>
      <c r="C365" s="85">
        <f>C363+C358+C353+C348+C343+C335</f>
        <v>8732</v>
      </c>
      <c r="D365" s="86">
        <f>D363+D358+D353+D348+D343+D335</f>
        <v>8345</v>
      </c>
      <c r="E365" s="88">
        <f>D365/C365</f>
        <v>0.9556802565277142</v>
      </c>
    </row>
    <row r="366" spans="1:5" ht="12.75">
      <c r="A366" s="168"/>
      <c r="B366" s="73"/>
      <c r="C366" s="73"/>
      <c r="D366" s="101"/>
      <c r="E366" s="122"/>
    </row>
    <row r="367" spans="1:5" ht="12.75">
      <c r="A367" s="151" t="s">
        <v>130</v>
      </c>
      <c r="B367" s="85">
        <v>0</v>
      </c>
      <c r="C367" s="85">
        <v>0</v>
      </c>
      <c r="D367" s="85">
        <v>0</v>
      </c>
      <c r="E367" s="88">
        <v>0</v>
      </c>
    </row>
    <row r="368" spans="1:5" ht="12.75">
      <c r="A368" s="242"/>
      <c r="B368" s="73"/>
      <c r="C368" s="73"/>
      <c r="D368" s="101"/>
      <c r="E368" s="122"/>
    </row>
    <row r="369" spans="1:5" ht="12.75">
      <c r="A369" s="173" t="s">
        <v>108</v>
      </c>
      <c r="B369" s="85">
        <f>B365+B367</f>
        <v>8418</v>
      </c>
      <c r="C369" s="85">
        <f>C365+C367</f>
        <v>8732</v>
      </c>
      <c r="D369" s="86">
        <f>D365+D367</f>
        <v>8345</v>
      </c>
      <c r="E369" s="88">
        <f>D369/C369</f>
        <v>0.9556802565277142</v>
      </c>
    </row>
    <row r="370" spans="1:5" ht="12.75">
      <c r="A370" s="180"/>
      <c r="B370" s="121"/>
      <c r="C370" s="121"/>
      <c r="D370" s="121"/>
      <c r="E370" s="181"/>
    </row>
    <row r="372" spans="1:5" ht="12.75">
      <c r="A372" s="111">
        <v>8</v>
      </c>
      <c r="B372" s="111"/>
      <c r="C372" s="111"/>
      <c r="D372" s="111"/>
      <c r="E372" s="111"/>
    </row>
    <row r="373" spans="1:5" ht="13.5">
      <c r="A373" s="132" t="s">
        <v>131</v>
      </c>
      <c r="B373" s="132"/>
      <c r="C373" s="132"/>
      <c r="D373" s="132"/>
      <c r="E373" s="132"/>
    </row>
    <row r="374" spans="1:5" ht="15">
      <c r="A374" s="46" t="s">
        <v>132</v>
      </c>
      <c r="B374" s="46"/>
      <c r="C374" s="46"/>
      <c r="D374" s="46"/>
      <c r="E374" s="46"/>
    </row>
    <row r="375" spans="1:5" ht="15">
      <c r="A375" s="46" t="s">
        <v>125</v>
      </c>
      <c r="B375" s="46"/>
      <c r="C375" s="46"/>
      <c r="D375" s="46"/>
      <c r="E375" s="46"/>
    </row>
    <row r="376" ht="12.75">
      <c r="E376" s="51" t="s">
        <v>89</v>
      </c>
    </row>
    <row r="377" spans="1:5" ht="15">
      <c r="A377" s="218" t="s">
        <v>90</v>
      </c>
      <c r="B377" s="113" t="s">
        <v>142</v>
      </c>
      <c r="C377" s="113"/>
      <c r="D377" s="113"/>
      <c r="E377" s="113"/>
    </row>
    <row r="378" spans="1:5" ht="24.75">
      <c r="A378" s="219" t="s">
        <v>92</v>
      </c>
      <c r="B378" s="256" t="s">
        <v>43</v>
      </c>
      <c r="C378" s="220" t="s">
        <v>44</v>
      </c>
      <c r="D378" s="220" t="s">
        <v>8</v>
      </c>
      <c r="E378" s="220" t="s">
        <v>127</v>
      </c>
    </row>
    <row r="379" spans="1:5" ht="12.75">
      <c r="A379" s="162" t="s">
        <v>47</v>
      </c>
      <c r="B379" s="56"/>
      <c r="C379" s="59"/>
      <c r="D379" s="59"/>
      <c r="E379" s="117"/>
    </row>
    <row r="380" spans="1:5" ht="12.75">
      <c r="A380" s="164" t="s">
        <v>48</v>
      </c>
      <c r="B380" s="61">
        <f aca="true" t="shared" si="0" ref="B380:D384">B327+B274+B221+B169+B115+B62+B10</f>
        <v>662365</v>
      </c>
      <c r="C380" s="61">
        <f t="shared" si="0"/>
        <v>718488</v>
      </c>
      <c r="D380" s="61">
        <f t="shared" si="0"/>
        <v>707288</v>
      </c>
      <c r="E380" s="248">
        <f>D380/C380</f>
        <v>0.9844117090334146</v>
      </c>
    </row>
    <row r="381" spans="1:5" ht="12.75">
      <c r="A381" s="227" t="s">
        <v>49</v>
      </c>
      <c r="B381" s="61">
        <f t="shared" si="0"/>
        <v>210255</v>
      </c>
      <c r="C381" s="61">
        <f t="shared" si="0"/>
        <v>228935</v>
      </c>
      <c r="D381" s="61">
        <f t="shared" si="0"/>
        <v>220282</v>
      </c>
      <c r="E381" s="248">
        <f>D381/C381</f>
        <v>0.9622032454626859</v>
      </c>
    </row>
    <row r="382" spans="1:5" ht="12.75">
      <c r="A382" s="227" t="s">
        <v>50</v>
      </c>
      <c r="B382" s="61">
        <f t="shared" si="0"/>
        <v>185989</v>
      </c>
      <c r="C382" s="61">
        <f t="shared" si="0"/>
        <v>237707</v>
      </c>
      <c r="D382" s="61">
        <f t="shared" si="0"/>
        <v>224415</v>
      </c>
      <c r="E382" s="248">
        <f>D382/C382</f>
        <v>0.9440824207953489</v>
      </c>
    </row>
    <row r="383" spans="1:5" ht="12.75">
      <c r="A383" s="227" t="s">
        <v>52</v>
      </c>
      <c r="B383" s="61">
        <f t="shared" si="0"/>
        <v>0</v>
      </c>
      <c r="C383" s="61">
        <f t="shared" si="0"/>
        <v>0</v>
      </c>
      <c r="D383" s="61">
        <f t="shared" si="0"/>
        <v>0</v>
      </c>
      <c r="E383" s="248">
        <v>0</v>
      </c>
    </row>
    <row r="384" spans="1:5" ht="12.75">
      <c r="A384" s="229" t="s">
        <v>117</v>
      </c>
      <c r="B384" s="61">
        <f t="shared" si="0"/>
        <v>0</v>
      </c>
      <c r="C384" s="61">
        <f t="shared" si="0"/>
        <v>0</v>
      </c>
      <c r="D384" s="61">
        <f t="shared" si="0"/>
        <v>0</v>
      </c>
      <c r="E384" s="248">
        <v>0</v>
      </c>
    </row>
    <row r="385" spans="1:5" ht="12.75">
      <c r="A385" s="229" t="s">
        <v>128</v>
      </c>
      <c r="B385" s="61"/>
      <c r="C385" s="61"/>
      <c r="D385" s="61"/>
      <c r="E385" s="248"/>
    </row>
    <row r="386" spans="1:5" ht="12.75">
      <c r="A386" s="145" t="s">
        <v>95</v>
      </c>
      <c r="B386" s="61">
        <f>B333+B280+B227+B175+B121+B68+B16</f>
        <v>0</v>
      </c>
      <c r="C386" s="61">
        <f>C333+C280+C227+C175+C121+C68+C16</f>
        <v>0</v>
      </c>
      <c r="D386" s="61">
        <f>D333+D280+D227+D175+D121+D68+D16</f>
        <v>0</v>
      </c>
      <c r="E386" s="248">
        <v>0</v>
      </c>
    </row>
    <row r="387" spans="1:5" ht="12.75">
      <c r="A387" s="146"/>
      <c r="B387" s="66"/>
      <c r="C387" s="109"/>
      <c r="D387" s="109"/>
      <c r="E387" s="249"/>
    </row>
    <row r="388" spans="1:5" ht="12.75">
      <c r="A388" s="160" t="s">
        <v>96</v>
      </c>
      <c r="B388" s="86">
        <f>B335+B282+B229+B177+B123+B70+B18</f>
        <v>1058609</v>
      </c>
      <c r="C388" s="86">
        <f>C335+C282+C229+C177+C123+C70+C18</f>
        <v>1185130</v>
      </c>
      <c r="D388" s="86">
        <f>SUM(D380:D384)</f>
        <v>1151985</v>
      </c>
      <c r="E388" s="250">
        <f>D388/C388</f>
        <v>0.9720326040181246</v>
      </c>
    </row>
    <row r="389" spans="1:5" ht="12.75">
      <c r="A389" s="143"/>
      <c r="B389" s="89"/>
      <c r="C389" s="93"/>
      <c r="D389" s="78"/>
      <c r="E389" s="79"/>
    </row>
    <row r="390" spans="1:5" ht="12.75">
      <c r="A390" s="185" t="s">
        <v>56</v>
      </c>
      <c r="B390" s="61"/>
      <c r="C390" s="186"/>
      <c r="D390" s="61"/>
      <c r="E390" s="251"/>
    </row>
    <row r="391" spans="1:5" ht="12.75">
      <c r="A391" s="227" t="s">
        <v>57</v>
      </c>
      <c r="B391" s="61">
        <f aca="true" t="shared" si="1" ref="B391:D394">B338+B285+B232+B180+B126+B73+B21</f>
        <v>0</v>
      </c>
      <c r="C391" s="61">
        <f t="shared" si="1"/>
        <v>3214</v>
      </c>
      <c r="D391" s="61">
        <f t="shared" si="1"/>
        <v>3214</v>
      </c>
      <c r="E391" s="248">
        <f>D391/C391</f>
        <v>1</v>
      </c>
    </row>
    <row r="392" spans="1:5" ht="12.75">
      <c r="A392" s="227" t="s">
        <v>97</v>
      </c>
      <c r="B392" s="61">
        <f t="shared" si="1"/>
        <v>0</v>
      </c>
      <c r="C392" s="61">
        <f t="shared" si="1"/>
        <v>0</v>
      </c>
      <c r="D392" s="61">
        <f t="shared" si="1"/>
        <v>0</v>
      </c>
      <c r="E392" s="248">
        <v>0</v>
      </c>
    </row>
    <row r="393" spans="1:5" ht="12.75">
      <c r="A393" s="227" t="s">
        <v>59</v>
      </c>
      <c r="B393" s="61">
        <f t="shared" si="1"/>
        <v>0</v>
      </c>
      <c r="C393" s="61">
        <f t="shared" si="1"/>
        <v>0</v>
      </c>
      <c r="D393" s="61">
        <f t="shared" si="1"/>
        <v>0</v>
      </c>
      <c r="E393" s="248">
        <v>0</v>
      </c>
    </row>
    <row r="394" spans="1:5" ht="12.75">
      <c r="A394" s="229" t="s">
        <v>129</v>
      </c>
      <c r="B394" s="61">
        <f t="shared" si="1"/>
        <v>0</v>
      </c>
      <c r="C394" s="61">
        <f t="shared" si="1"/>
        <v>0</v>
      </c>
      <c r="D394" s="61">
        <f t="shared" si="1"/>
        <v>0</v>
      </c>
      <c r="E394" s="248">
        <v>0</v>
      </c>
    </row>
    <row r="395" spans="1:5" ht="12.75">
      <c r="A395" s="146"/>
      <c r="B395" s="66"/>
      <c r="C395" s="224"/>
      <c r="D395" s="66"/>
      <c r="E395" s="249"/>
    </row>
    <row r="396" spans="1:5" ht="12.75">
      <c r="A396" s="160" t="s">
        <v>98</v>
      </c>
      <c r="B396" s="86">
        <f>B343+B290+B237+B185+B131+B78+B26</f>
        <v>0</v>
      </c>
      <c r="C396" s="86">
        <f>C343+C290+C237+C185+C131+C78+C26</f>
        <v>3214</v>
      </c>
      <c r="D396" s="86">
        <f>D343+D290+D237+D185+D131+D78+D26</f>
        <v>3214</v>
      </c>
      <c r="E396" s="250">
        <f>D396/C396</f>
        <v>1</v>
      </c>
    </row>
    <row r="397" spans="1:5" ht="12.75">
      <c r="A397" s="143"/>
      <c r="B397" s="89"/>
      <c r="C397" s="93"/>
      <c r="D397" s="78"/>
      <c r="E397" s="79"/>
    </row>
    <row r="398" spans="1:5" ht="12.75">
      <c r="A398" s="185" t="s">
        <v>99</v>
      </c>
      <c r="B398" s="61"/>
      <c r="C398" s="186"/>
      <c r="D398" s="61"/>
      <c r="E398" s="251"/>
    </row>
    <row r="399" spans="1:5" ht="12.75">
      <c r="A399" s="231" t="s">
        <v>63</v>
      </c>
      <c r="B399" s="61">
        <v>0</v>
      </c>
      <c r="C399" s="61">
        <v>0</v>
      </c>
      <c r="D399" s="61">
        <v>0</v>
      </c>
      <c r="E399" s="62">
        <v>0</v>
      </c>
    </row>
    <row r="400" spans="1:5" ht="12.75">
      <c r="A400" s="232" t="s">
        <v>64</v>
      </c>
      <c r="B400" s="147">
        <v>0</v>
      </c>
      <c r="C400" s="147">
        <v>0</v>
      </c>
      <c r="D400" s="147">
        <v>0</v>
      </c>
      <c r="E400" s="62">
        <v>0</v>
      </c>
    </row>
    <row r="401" spans="1:5" ht="12.75">
      <c r="A401" s="160" t="s">
        <v>100</v>
      </c>
      <c r="B401" s="86">
        <f>B399+B400</f>
        <v>0</v>
      </c>
      <c r="C401" s="86">
        <f>C399+C400</f>
        <v>0</v>
      </c>
      <c r="D401" s="85">
        <f>D399+D400</f>
        <v>0</v>
      </c>
      <c r="E401" s="88">
        <v>0</v>
      </c>
    </row>
    <row r="402" spans="1:5" ht="12.75">
      <c r="A402" s="143"/>
      <c r="B402" s="89"/>
      <c r="C402" s="93"/>
      <c r="D402" s="78"/>
      <c r="E402" s="79"/>
    </row>
    <row r="403" spans="1:5" ht="12.75">
      <c r="A403" s="233" t="s">
        <v>101</v>
      </c>
      <c r="B403" s="61"/>
      <c r="C403" s="186"/>
      <c r="D403" s="61"/>
      <c r="E403" s="251"/>
    </row>
    <row r="404" spans="1:5" ht="12.75">
      <c r="A404" s="231" t="s">
        <v>63</v>
      </c>
      <c r="B404" s="61">
        <v>0</v>
      </c>
      <c r="C404" s="61">
        <v>0</v>
      </c>
      <c r="D404" s="61">
        <v>0</v>
      </c>
      <c r="E404" s="62">
        <v>0</v>
      </c>
    </row>
    <row r="405" spans="1:5" ht="12.75">
      <c r="A405" s="234" t="s">
        <v>64</v>
      </c>
      <c r="B405" s="147">
        <v>0</v>
      </c>
      <c r="C405" s="147">
        <v>0</v>
      </c>
      <c r="D405" s="147">
        <v>0</v>
      </c>
      <c r="E405" s="62">
        <v>0</v>
      </c>
    </row>
    <row r="406" spans="1:5" ht="12.75">
      <c r="A406" s="160" t="s">
        <v>67</v>
      </c>
      <c r="B406" s="86">
        <f>B404+B405</f>
        <v>0</v>
      </c>
      <c r="C406" s="87">
        <f>C404+C405</f>
        <v>0</v>
      </c>
      <c r="D406" s="85">
        <f>D404+D405</f>
        <v>0</v>
      </c>
      <c r="E406" s="88">
        <v>0</v>
      </c>
    </row>
    <row r="407" spans="1:5" ht="12.75">
      <c r="A407" s="143"/>
      <c r="B407" s="101"/>
      <c r="C407" s="93"/>
      <c r="D407" s="78"/>
      <c r="E407" s="79"/>
    </row>
    <row r="408" spans="1:5" ht="12.75">
      <c r="A408" s="185" t="s">
        <v>68</v>
      </c>
      <c r="B408" s="61"/>
      <c r="C408" s="186"/>
      <c r="D408" s="61"/>
      <c r="E408" s="251"/>
    </row>
    <row r="409" spans="1:5" ht="12.75">
      <c r="A409" s="164" t="s">
        <v>102</v>
      </c>
      <c r="B409" s="61">
        <v>0</v>
      </c>
      <c r="C409" s="61">
        <v>0</v>
      </c>
      <c r="D409" s="61">
        <v>0</v>
      </c>
      <c r="E409" s="62">
        <v>0</v>
      </c>
    </row>
    <row r="410" spans="1:5" ht="12.75">
      <c r="A410" s="188" t="s">
        <v>103</v>
      </c>
      <c r="B410" s="147">
        <v>0</v>
      </c>
      <c r="C410" s="147">
        <v>0</v>
      </c>
      <c r="D410" s="147">
        <v>0</v>
      </c>
      <c r="E410" s="62">
        <v>0</v>
      </c>
    </row>
    <row r="411" spans="1:5" ht="12.75">
      <c r="A411" s="143" t="s">
        <v>104</v>
      </c>
      <c r="B411" s="86">
        <f>B409+B410</f>
        <v>0</v>
      </c>
      <c r="C411" s="238">
        <f>C409+C410</f>
        <v>0</v>
      </c>
      <c r="D411" s="85">
        <f>D409+D410</f>
        <v>0</v>
      </c>
      <c r="E411" s="88">
        <v>0</v>
      </c>
    </row>
    <row r="412" spans="1:5" ht="12.75">
      <c r="A412" s="143"/>
      <c r="B412" s="101"/>
      <c r="C412" s="124"/>
      <c r="D412" s="101"/>
      <c r="E412" s="79"/>
    </row>
    <row r="413" spans="1:5" ht="12.75">
      <c r="A413" s="185" t="s">
        <v>72</v>
      </c>
      <c r="B413" s="61"/>
      <c r="C413" s="186"/>
      <c r="D413" s="61"/>
      <c r="E413" s="251"/>
    </row>
    <row r="414" spans="1:5" ht="12.75">
      <c r="A414" s="164" t="s">
        <v>73</v>
      </c>
      <c r="B414" s="61">
        <v>0</v>
      </c>
      <c r="C414" s="61">
        <v>0</v>
      </c>
      <c r="D414" s="61">
        <v>0</v>
      </c>
      <c r="E414" s="62">
        <v>0</v>
      </c>
    </row>
    <row r="415" spans="1:5" ht="12.75">
      <c r="A415" s="165" t="s">
        <v>74</v>
      </c>
      <c r="B415" s="147">
        <v>0</v>
      </c>
      <c r="C415" s="147">
        <v>0</v>
      </c>
      <c r="D415" s="147">
        <v>0</v>
      </c>
      <c r="E415" s="62">
        <v>0</v>
      </c>
    </row>
    <row r="416" spans="1:5" ht="12.75">
      <c r="A416" s="160" t="s">
        <v>75</v>
      </c>
      <c r="B416" s="86">
        <f>B414+B415</f>
        <v>0</v>
      </c>
      <c r="C416" s="87">
        <f>C414+C415</f>
        <v>0</v>
      </c>
      <c r="D416" s="85">
        <f>D414+D415</f>
        <v>0</v>
      </c>
      <c r="E416" s="88">
        <v>0</v>
      </c>
    </row>
    <row r="417" spans="1:5" ht="12.75">
      <c r="A417" s="160"/>
      <c r="B417" s="101"/>
      <c r="C417" s="90"/>
      <c r="D417" s="101"/>
      <c r="E417" s="122"/>
    </row>
    <row r="418" spans="1:5" ht="12.75">
      <c r="A418" s="189" t="s">
        <v>105</v>
      </c>
      <c r="B418" s="86">
        <f>B365+B312+B259+B207+B153+B100+B48</f>
        <v>1058609</v>
      </c>
      <c r="C418" s="86">
        <f>C365+C312+C259+C207+C153+C100+C48</f>
        <v>1188344</v>
      </c>
      <c r="D418" s="86">
        <f>D365+D312+D259+D207+D153+D100+D48</f>
        <v>1155199</v>
      </c>
      <c r="E418" s="88">
        <f>D418/C418</f>
        <v>0.9721082447506783</v>
      </c>
    </row>
    <row r="419" spans="1:5" ht="12.75">
      <c r="A419" s="168"/>
      <c r="B419" s="101"/>
      <c r="C419" s="90"/>
      <c r="D419" s="101"/>
      <c r="E419" s="122"/>
    </row>
    <row r="420" spans="1:5" ht="12.75">
      <c r="A420" s="150" t="s">
        <v>130</v>
      </c>
      <c r="B420" s="86">
        <f>B367+B314+B261+B209+B155+B102+B50</f>
        <v>0</v>
      </c>
      <c r="C420" s="86">
        <f>C367+C314+C261+C209+C155+C102+C50</f>
        <v>0</v>
      </c>
      <c r="D420" s="86">
        <f>D367+D314+D261+D209+D155+D102+D50</f>
        <v>0</v>
      </c>
      <c r="E420" s="88">
        <v>0</v>
      </c>
    </row>
    <row r="421" spans="1:5" ht="12.75">
      <c r="A421" s="242"/>
      <c r="B421" s="101"/>
      <c r="C421" s="90"/>
      <c r="D421" s="101"/>
      <c r="E421" s="122"/>
    </row>
    <row r="422" spans="1:5" ht="12.75">
      <c r="A422" s="173" t="s">
        <v>108</v>
      </c>
      <c r="B422" s="86">
        <f>B369+B316+B263+B211+B157+B104+B52</f>
        <v>1058609</v>
      </c>
      <c r="C422" s="86">
        <f>C369+C316+C263+C211+C157+C104+C52</f>
        <v>1188344</v>
      </c>
      <c r="D422" s="86">
        <f>D418+D420</f>
        <v>1155199</v>
      </c>
      <c r="E422" s="88">
        <f>D422/C422</f>
        <v>0.9721082447506783</v>
      </c>
    </row>
    <row r="423" spans="1:5" ht="12.75">
      <c r="A423" s="180"/>
      <c r="B423" s="121"/>
      <c r="C423" s="121"/>
      <c r="D423" s="121"/>
      <c r="E423" s="181"/>
    </row>
    <row r="425" spans="1:5" ht="12.75">
      <c r="A425" s="111">
        <v>9</v>
      </c>
      <c r="B425" s="111"/>
      <c r="C425" s="111"/>
      <c r="D425" s="111"/>
      <c r="E425" s="111"/>
    </row>
    <row r="426" spans="1:5" ht="13.5">
      <c r="A426" s="132" t="s">
        <v>131</v>
      </c>
      <c r="B426" s="132"/>
      <c r="C426" s="132"/>
      <c r="D426" s="132"/>
      <c r="E426" s="132"/>
    </row>
    <row r="427" spans="1:5" ht="15">
      <c r="A427" s="46" t="s">
        <v>132</v>
      </c>
      <c r="B427" s="46"/>
      <c r="C427" s="46"/>
      <c r="D427" s="46"/>
      <c r="E427" s="46"/>
    </row>
    <row r="428" spans="1:5" ht="15">
      <c r="A428" s="46" t="s">
        <v>125</v>
      </c>
      <c r="B428" s="46"/>
      <c r="C428" s="46"/>
      <c r="D428" s="46"/>
      <c r="E428" s="46"/>
    </row>
    <row r="429" ht="12.75">
      <c r="E429" s="51" t="s">
        <v>89</v>
      </c>
    </row>
    <row r="430" spans="1:5" ht="15">
      <c r="A430" s="218" t="s">
        <v>90</v>
      </c>
      <c r="B430" s="197" t="s">
        <v>143</v>
      </c>
      <c r="C430" s="197"/>
      <c r="D430" s="197"/>
      <c r="E430" s="197"/>
    </row>
    <row r="431" spans="1:5" ht="24.75">
      <c r="A431" s="219" t="s">
        <v>92</v>
      </c>
      <c r="B431" s="255" t="s">
        <v>43</v>
      </c>
      <c r="C431" s="220" t="s">
        <v>44</v>
      </c>
      <c r="D431" s="220" t="s">
        <v>8</v>
      </c>
      <c r="E431" s="220" t="s">
        <v>127</v>
      </c>
    </row>
    <row r="432" spans="1:5" ht="12.75">
      <c r="A432" s="162" t="s">
        <v>47</v>
      </c>
      <c r="B432" s="56"/>
      <c r="C432" s="221"/>
      <c r="D432" s="59"/>
      <c r="E432" s="59"/>
    </row>
    <row r="433" spans="1:5" ht="12.75">
      <c r="A433" s="164" t="s">
        <v>48</v>
      </c>
      <c r="B433" s="204">
        <v>453</v>
      </c>
      <c r="C433" s="186">
        <v>459</v>
      </c>
      <c r="D433" s="61">
        <v>459</v>
      </c>
      <c r="E433" s="248">
        <f>D433/C433</f>
        <v>1</v>
      </c>
    </row>
    <row r="434" spans="1:5" ht="12.75">
      <c r="A434" s="227" t="s">
        <v>49</v>
      </c>
      <c r="B434" s="204">
        <v>138</v>
      </c>
      <c r="C434" s="186">
        <v>144</v>
      </c>
      <c r="D434" s="61">
        <v>144</v>
      </c>
      <c r="E434" s="248">
        <f>D434/C434</f>
        <v>1</v>
      </c>
    </row>
    <row r="435" spans="1:5" ht="12.75">
      <c r="A435" s="227" t="s">
        <v>50</v>
      </c>
      <c r="B435" s="204">
        <v>840</v>
      </c>
      <c r="C435" s="186">
        <v>1142</v>
      </c>
      <c r="D435" s="61">
        <v>771</v>
      </c>
      <c r="E435" s="248">
        <f>D435/C435</f>
        <v>0.6751313485113836</v>
      </c>
    </row>
    <row r="436" spans="1:5" ht="12.75">
      <c r="A436" s="227" t="s">
        <v>52</v>
      </c>
      <c r="B436" s="204">
        <v>0</v>
      </c>
      <c r="C436" s="204">
        <v>0</v>
      </c>
      <c r="D436" s="204">
        <v>0</v>
      </c>
      <c r="E436" s="248">
        <v>0</v>
      </c>
    </row>
    <row r="437" spans="1:5" ht="12.75">
      <c r="A437" s="229" t="s">
        <v>117</v>
      </c>
      <c r="B437" s="204">
        <v>0</v>
      </c>
      <c r="C437" s="204">
        <v>0</v>
      </c>
      <c r="D437" s="204">
        <v>0</v>
      </c>
      <c r="E437" s="248">
        <v>0</v>
      </c>
    </row>
    <row r="438" spans="1:5" ht="12.75">
      <c r="A438" s="229" t="s">
        <v>128</v>
      </c>
      <c r="B438" s="204"/>
      <c r="C438" s="204"/>
      <c r="D438" s="204"/>
      <c r="E438" s="248"/>
    </row>
    <row r="439" spans="1:5" ht="12.75">
      <c r="A439" s="145" t="s">
        <v>95</v>
      </c>
      <c r="B439" s="204">
        <v>0</v>
      </c>
      <c r="C439" s="204">
        <v>0</v>
      </c>
      <c r="D439" s="204">
        <v>0</v>
      </c>
      <c r="E439" s="248">
        <v>0</v>
      </c>
    </row>
    <row r="440" spans="1:5" ht="12.75">
      <c r="A440" s="146"/>
      <c r="B440" s="257"/>
      <c r="C440" s="224"/>
      <c r="D440" s="66"/>
      <c r="E440" s="249"/>
    </row>
    <row r="441" spans="1:5" ht="12.75">
      <c r="A441" s="160" t="s">
        <v>96</v>
      </c>
      <c r="B441" s="258">
        <f>SUM(B433:B437)</f>
        <v>1431</v>
      </c>
      <c r="C441" s="206">
        <f>SUM(C433:C437)</f>
        <v>1745</v>
      </c>
      <c r="D441" s="206">
        <f>SUM(D433:D437)</f>
        <v>1374</v>
      </c>
      <c r="E441" s="250">
        <f>D441/C441</f>
        <v>0.7873925501432665</v>
      </c>
    </row>
    <row r="442" spans="1:5" ht="12.75">
      <c r="A442" s="143"/>
      <c r="B442" s="208"/>
      <c r="C442" s="93"/>
      <c r="D442" s="137"/>
      <c r="E442" s="79"/>
    </row>
    <row r="443" spans="1:5" ht="12.75">
      <c r="A443" s="185" t="s">
        <v>56</v>
      </c>
      <c r="B443" s="204"/>
      <c r="C443" s="186"/>
      <c r="D443" s="61"/>
      <c r="E443" s="251"/>
    </row>
    <row r="444" spans="1:5" ht="12.75">
      <c r="A444" s="227" t="s">
        <v>57</v>
      </c>
      <c r="B444" s="204">
        <v>0</v>
      </c>
      <c r="C444" s="186">
        <f>'4_sz_ melléklet'!C41</f>
        <v>149</v>
      </c>
      <c r="D444" s="61">
        <f>'4_sz_ melléklet'!D41</f>
        <v>149</v>
      </c>
      <c r="E444" s="248">
        <f>D444/C444</f>
        <v>1</v>
      </c>
    </row>
    <row r="445" spans="1:5" ht="12.75">
      <c r="A445" s="227" t="s">
        <v>97</v>
      </c>
      <c r="B445" s="204">
        <v>0</v>
      </c>
      <c r="C445" s="259">
        <v>0</v>
      </c>
      <c r="D445" s="204">
        <v>0</v>
      </c>
      <c r="E445" s="248">
        <v>0</v>
      </c>
    </row>
    <row r="446" spans="1:5" ht="12.75">
      <c r="A446" s="227" t="s">
        <v>59</v>
      </c>
      <c r="B446" s="204">
        <v>0</v>
      </c>
      <c r="C446" s="259">
        <v>0</v>
      </c>
      <c r="D446" s="204">
        <v>0</v>
      </c>
      <c r="E446" s="248">
        <v>0</v>
      </c>
    </row>
    <row r="447" spans="1:5" ht="12.75">
      <c r="A447" s="229" t="s">
        <v>129</v>
      </c>
      <c r="B447" s="204">
        <v>0</v>
      </c>
      <c r="C447" s="259">
        <v>0</v>
      </c>
      <c r="D447" s="204">
        <v>0</v>
      </c>
      <c r="E447" s="248">
        <v>0</v>
      </c>
    </row>
    <row r="448" spans="1:5" ht="12.75">
      <c r="A448" s="146"/>
      <c r="B448" s="260"/>
      <c r="C448" s="224"/>
      <c r="D448" s="109"/>
      <c r="E448" s="249"/>
    </row>
    <row r="449" spans="1:5" ht="12.75">
      <c r="A449" s="160" t="s">
        <v>98</v>
      </c>
      <c r="B449" s="206">
        <f>SUM(B444:B447)</f>
        <v>0</v>
      </c>
      <c r="C449" s="206">
        <f>SUM(C444:C447)</f>
        <v>149</v>
      </c>
      <c r="D449" s="206">
        <f>SUM(D444:D447)</f>
        <v>149</v>
      </c>
      <c r="E449" s="250">
        <f>D449/C449</f>
        <v>1</v>
      </c>
    </row>
    <row r="450" spans="1:5" ht="12.75">
      <c r="A450" s="143"/>
      <c r="B450" s="214"/>
      <c r="C450" s="93"/>
      <c r="D450" s="78"/>
      <c r="E450" s="79"/>
    </row>
    <row r="451" spans="1:5" ht="12.75">
      <c r="A451" s="185" t="s">
        <v>99</v>
      </c>
      <c r="B451" s="204"/>
      <c r="C451" s="186"/>
      <c r="D451" s="61"/>
      <c r="E451" s="251"/>
    </row>
    <row r="452" spans="1:5" ht="12.75">
      <c r="A452" s="231" t="s">
        <v>63</v>
      </c>
      <c r="B452" s="61">
        <v>0</v>
      </c>
      <c r="C452" s="61">
        <v>0</v>
      </c>
      <c r="D452" s="61">
        <v>0</v>
      </c>
      <c r="E452" s="62">
        <v>0</v>
      </c>
    </row>
    <row r="453" spans="1:5" ht="12.75">
      <c r="A453" s="232" t="s">
        <v>64</v>
      </c>
      <c r="B453" s="147">
        <v>0</v>
      </c>
      <c r="C453" s="147">
        <v>0</v>
      </c>
      <c r="D453" s="147">
        <v>0</v>
      </c>
      <c r="E453" s="62">
        <v>0</v>
      </c>
    </row>
    <row r="454" spans="1:5" ht="12.75">
      <c r="A454" s="160" t="s">
        <v>100</v>
      </c>
      <c r="B454" s="86">
        <f>B452+B453</f>
        <v>0</v>
      </c>
      <c r="C454" s="87">
        <f>C452+C453</f>
        <v>0</v>
      </c>
      <c r="D454" s="85">
        <f>D452+D453</f>
        <v>0</v>
      </c>
      <c r="E454" s="88">
        <v>0</v>
      </c>
    </row>
    <row r="455" spans="1:5" ht="12.75">
      <c r="A455" s="143"/>
      <c r="B455" s="101"/>
      <c r="C455" s="93"/>
      <c r="D455" s="78"/>
      <c r="E455" s="79"/>
    </row>
    <row r="456" spans="1:5" ht="12.75">
      <c r="A456" s="233" t="s">
        <v>101</v>
      </c>
      <c r="B456" s="61"/>
      <c r="C456" s="186"/>
      <c r="D456" s="61"/>
      <c r="E456" s="251"/>
    </row>
    <row r="457" spans="1:5" ht="12.75">
      <c r="A457" s="231" t="s">
        <v>63</v>
      </c>
      <c r="B457" s="61">
        <v>0</v>
      </c>
      <c r="C457" s="61">
        <v>0</v>
      </c>
      <c r="D457" s="61">
        <v>0</v>
      </c>
      <c r="E457" s="62">
        <v>0</v>
      </c>
    </row>
    <row r="458" spans="1:5" ht="12.75">
      <c r="A458" s="234" t="s">
        <v>64</v>
      </c>
      <c r="B458" s="147">
        <v>0</v>
      </c>
      <c r="C458" s="147">
        <v>0</v>
      </c>
      <c r="D458" s="147">
        <v>0</v>
      </c>
      <c r="E458" s="62">
        <v>0</v>
      </c>
    </row>
    <row r="459" spans="1:5" ht="12.75">
      <c r="A459" s="160" t="s">
        <v>67</v>
      </c>
      <c r="B459" s="86">
        <f>B457+B458</f>
        <v>0</v>
      </c>
      <c r="C459" s="87">
        <f>C457+C458</f>
        <v>0</v>
      </c>
      <c r="D459" s="85">
        <f>D457+D458</f>
        <v>0</v>
      </c>
      <c r="E459" s="88">
        <v>0</v>
      </c>
    </row>
    <row r="460" spans="1:5" ht="12.75">
      <c r="A460" s="143"/>
      <c r="B460" s="101"/>
      <c r="C460" s="93"/>
      <c r="D460" s="78"/>
      <c r="E460" s="79"/>
    </row>
    <row r="461" spans="1:5" ht="12.75">
      <c r="A461" s="185" t="s">
        <v>68</v>
      </c>
      <c r="B461" s="61"/>
      <c r="C461" s="186"/>
      <c r="D461" s="61"/>
      <c r="E461" s="251"/>
    </row>
    <row r="462" spans="1:5" ht="12.75">
      <c r="A462" s="164" t="s">
        <v>102</v>
      </c>
      <c r="B462" s="61">
        <v>0</v>
      </c>
      <c r="C462" s="61">
        <v>0</v>
      </c>
      <c r="D462" s="61">
        <v>0</v>
      </c>
      <c r="E462" s="62">
        <v>0</v>
      </c>
    </row>
    <row r="463" spans="1:5" ht="12.75">
      <c r="A463" s="188" t="s">
        <v>103</v>
      </c>
      <c r="B463" s="147">
        <v>0</v>
      </c>
      <c r="C463" s="147">
        <v>0</v>
      </c>
      <c r="D463" s="147">
        <v>0</v>
      </c>
      <c r="E463" s="62">
        <v>0</v>
      </c>
    </row>
    <row r="464" spans="1:5" ht="12.75">
      <c r="A464" s="143" t="s">
        <v>104</v>
      </c>
      <c r="B464" s="86">
        <f>B462+B463</f>
        <v>0</v>
      </c>
      <c r="C464" s="238">
        <f>C462+C463</f>
        <v>0</v>
      </c>
      <c r="D464" s="85">
        <f>D462+D463</f>
        <v>0</v>
      </c>
      <c r="E464" s="88">
        <v>0</v>
      </c>
    </row>
    <row r="465" spans="1:5" ht="12.75">
      <c r="A465" s="143"/>
      <c r="B465" s="101"/>
      <c r="C465" s="124"/>
      <c r="D465" s="101"/>
      <c r="E465" s="79"/>
    </row>
    <row r="466" spans="1:5" ht="12.75">
      <c r="A466" s="185" t="s">
        <v>72</v>
      </c>
      <c r="B466" s="61"/>
      <c r="C466" s="186"/>
      <c r="D466" s="61"/>
      <c r="E466" s="251"/>
    </row>
    <row r="467" spans="1:5" ht="12.75">
      <c r="A467" s="164" t="s">
        <v>73</v>
      </c>
      <c r="B467" s="61">
        <v>0</v>
      </c>
      <c r="C467" s="61">
        <v>0</v>
      </c>
      <c r="D467" s="61">
        <v>0</v>
      </c>
      <c r="E467" s="62">
        <v>0</v>
      </c>
    </row>
    <row r="468" spans="1:5" ht="12.75">
      <c r="A468" s="165" t="s">
        <v>74</v>
      </c>
      <c r="B468" s="147">
        <v>0</v>
      </c>
      <c r="C468" s="147">
        <v>0</v>
      </c>
      <c r="D468" s="147">
        <v>0</v>
      </c>
      <c r="E468" s="62">
        <v>0</v>
      </c>
    </row>
    <row r="469" spans="1:5" ht="12.75">
      <c r="A469" s="160" t="s">
        <v>75</v>
      </c>
      <c r="B469" s="86">
        <f>B467+B468</f>
        <v>0</v>
      </c>
      <c r="C469" s="87">
        <f>C467+C468</f>
        <v>0</v>
      </c>
      <c r="D469" s="85">
        <f>D467+D468</f>
        <v>0</v>
      </c>
      <c r="E469" s="88">
        <v>0</v>
      </c>
    </row>
    <row r="470" spans="1:5" ht="12.75">
      <c r="A470" s="160"/>
      <c r="B470" s="210"/>
      <c r="C470" s="90"/>
      <c r="D470" s="101"/>
      <c r="E470" s="122"/>
    </row>
    <row r="471" spans="1:5" ht="12.75">
      <c r="A471" s="189" t="s">
        <v>105</v>
      </c>
      <c r="B471" s="261">
        <f>B469+B464+B459+B454+B449+B441</f>
        <v>1431</v>
      </c>
      <c r="C471" s="206">
        <f>C469+C464+C459+C454+C449+C441</f>
        <v>1894</v>
      </c>
      <c r="D471" s="206">
        <f>D469+D464+D459+D454+D449+D441</f>
        <v>1523</v>
      </c>
      <c r="E471" s="88">
        <f>D471/C471</f>
        <v>0.8041182682154171</v>
      </c>
    </row>
    <row r="472" spans="1:5" ht="12.75">
      <c r="A472" s="168"/>
      <c r="B472" s="201"/>
      <c r="C472" s="90"/>
      <c r="D472" s="101"/>
      <c r="E472" s="122"/>
    </row>
    <row r="473" spans="1:5" ht="12.75">
      <c r="A473" s="150" t="s">
        <v>130</v>
      </c>
      <c r="B473" s="261">
        <v>0</v>
      </c>
      <c r="C473" s="206">
        <v>0</v>
      </c>
      <c r="D473" s="206">
        <v>0</v>
      </c>
      <c r="E473" s="88">
        <v>0</v>
      </c>
    </row>
    <row r="474" spans="1:5" ht="12.75">
      <c r="A474" s="242"/>
      <c r="B474" s="201"/>
      <c r="C474" s="90"/>
      <c r="D474" s="101"/>
      <c r="E474" s="122"/>
    </row>
    <row r="475" spans="1:5" ht="12.75">
      <c r="A475" s="173" t="s">
        <v>108</v>
      </c>
      <c r="B475" s="206">
        <f>B473+B471</f>
        <v>1431</v>
      </c>
      <c r="C475" s="206">
        <f>C473+C471</f>
        <v>1894</v>
      </c>
      <c r="D475" s="206">
        <f>D473+D471</f>
        <v>1523</v>
      </c>
      <c r="E475" s="88">
        <f>D475/C475</f>
        <v>0.8041182682154171</v>
      </c>
    </row>
    <row r="476" spans="1:5" ht="12.75">
      <c r="A476" s="180"/>
      <c r="B476" s="252"/>
      <c r="C476" s="252"/>
      <c r="D476" s="252"/>
      <c r="E476" s="181"/>
    </row>
    <row r="478" spans="1:5" ht="12.75">
      <c r="A478" s="111">
        <v>10</v>
      </c>
      <c r="B478" s="111"/>
      <c r="C478" s="111"/>
      <c r="D478" s="111"/>
      <c r="E478" s="111"/>
    </row>
    <row r="479" spans="1:5" ht="13.5">
      <c r="A479" s="132" t="s">
        <v>131</v>
      </c>
      <c r="B479" s="132"/>
      <c r="C479" s="132"/>
      <c r="D479" s="132"/>
      <c r="E479" s="132"/>
    </row>
    <row r="480" spans="1:5" ht="15">
      <c r="A480" s="46" t="s">
        <v>144</v>
      </c>
      <c r="B480" s="46"/>
      <c r="C480" s="46"/>
      <c r="D480" s="46"/>
      <c r="E480" s="46"/>
    </row>
    <row r="481" spans="1:5" ht="15">
      <c r="A481" s="46" t="s">
        <v>125</v>
      </c>
      <c r="B481" s="46"/>
      <c r="C481" s="46"/>
      <c r="D481" s="46"/>
      <c r="E481" s="46"/>
    </row>
    <row r="482" ht="12.75">
      <c r="E482" s="51" t="s">
        <v>89</v>
      </c>
    </row>
    <row r="483" spans="1:5" ht="15">
      <c r="A483" s="218" t="s">
        <v>90</v>
      </c>
      <c r="B483" s="262" t="s">
        <v>145</v>
      </c>
      <c r="C483" s="262"/>
      <c r="D483" s="262"/>
      <c r="E483" s="262"/>
    </row>
    <row r="484" spans="1:5" ht="24.75">
      <c r="A484" s="219" t="s">
        <v>92</v>
      </c>
      <c r="B484" s="263" t="s">
        <v>43</v>
      </c>
      <c r="C484" s="197" t="s">
        <v>44</v>
      </c>
      <c r="D484" s="197" t="s">
        <v>8</v>
      </c>
      <c r="E484" s="197" t="s">
        <v>127</v>
      </c>
    </row>
    <row r="485" spans="1:5" ht="12.75">
      <c r="A485" s="136" t="s">
        <v>47</v>
      </c>
      <c r="B485" s="57"/>
      <c r="C485" s="59"/>
      <c r="D485" s="129"/>
      <c r="E485" s="64"/>
    </row>
    <row r="486" spans="1:5" ht="12.75">
      <c r="A486" s="138" t="s">
        <v>48</v>
      </c>
      <c r="B486" s="264">
        <f aca="true" t="shared" si="2" ref="B486:D492">B380+B433</f>
        <v>662818</v>
      </c>
      <c r="C486" s="204">
        <f t="shared" si="2"/>
        <v>718947</v>
      </c>
      <c r="D486" s="264">
        <f t="shared" si="2"/>
        <v>707747</v>
      </c>
      <c r="E486" s="62">
        <f>D486/C486</f>
        <v>0.9844216611238381</v>
      </c>
    </row>
    <row r="487" spans="1:5" ht="12.75">
      <c r="A487" s="64" t="s">
        <v>49</v>
      </c>
      <c r="B487" s="264">
        <f t="shared" si="2"/>
        <v>210393</v>
      </c>
      <c r="C487" s="204">
        <f t="shared" si="2"/>
        <v>229079</v>
      </c>
      <c r="D487" s="264">
        <f t="shared" si="2"/>
        <v>220426</v>
      </c>
      <c r="E487" s="62">
        <f>D487/C487</f>
        <v>0.9622270046577818</v>
      </c>
    </row>
    <row r="488" spans="1:5" ht="12.75">
      <c r="A488" s="64" t="s">
        <v>50</v>
      </c>
      <c r="B488" s="264">
        <f t="shared" si="2"/>
        <v>186829</v>
      </c>
      <c r="C488" s="204">
        <f t="shared" si="2"/>
        <v>238849</v>
      </c>
      <c r="D488" s="264">
        <f t="shared" si="2"/>
        <v>225186</v>
      </c>
      <c r="E488" s="62">
        <f>D488/C488</f>
        <v>0.942796494856583</v>
      </c>
    </row>
    <row r="489" spans="1:5" ht="12.75">
      <c r="A489" s="64" t="s">
        <v>52</v>
      </c>
      <c r="B489" s="264">
        <f t="shared" si="2"/>
        <v>0</v>
      </c>
      <c r="C489" s="204">
        <f t="shared" si="2"/>
        <v>0</v>
      </c>
      <c r="D489" s="264">
        <f t="shared" si="2"/>
        <v>0</v>
      </c>
      <c r="E489" s="62">
        <v>0</v>
      </c>
    </row>
    <row r="490" spans="1:5" ht="12.75">
      <c r="A490" s="139" t="s">
        <v>117</v>
      </c>
      <c r="B490" s="264">
        <f t="shared" si="2"/>
        <v>0</v>
      </c>
      <c r="C490" s="204">
        <f t="shared" si="2"/>
        <v>0</v>
      </c>
      <c r="D490" s="264">
        <f t="shared" si="2"/>
        <v>0</v>
      </c>
      <c r="E490" s="62">
        <v>0</v>
      </c>
    </row>
    <row r="491" spans="1:5" ht="12.75">
      <c r="A491" s="139" t="s">
        <v>128</v>
      </c>
      <c r="B491" s="264">
        <f t="shared" si="2"/>
        <v>0</v>
      </c>
      <c r="C491" s="204">
        <f t="shared" si="2"/>
        <v>0</v>
      </c>
      <c r="D491" s="264">
        <f t="shared" si="2"/>
        <v>0</v>
      </c>
      <c r="E491" s="62">
        <v>0</v>
      </c>
    </row>
    <row r="492" spans="1:5" ht="12.75">
      <c r="A492" s="140" t="s">
        <v>95</v>
      </c>
      <c r="B492" s="264">
        <f t="shared" si="2"/>
        <v>0</v>
      </c>
      <c r="C492" s="204">
        <f t="shared" si="2"/>
        <v>0</v>
      </c>
      <c r="D492" s="264">
        <f t="shared" si="2"/>
        <v>0</v>
      </c>
      <c r="E492" s="62">
        <v>0</v>
      </c>
    </row>
    <row r="493" spans="1:5" ht="12.75">
      <c r="A493" s="102"/>
      <c r="B493" s="265"/>
      <c r="C493" s="109"/>
      <c r="D493" s="224"/>
      <c r="E493" s="225"/>
    </row>
    <row r="494" spans="1:5" ht="12.75">
      <c r="A494" s="141" t="s">
        <v>96</v>
      </c>
      <c r="B494" s="266">
        <f>B388+B441</f>
        <v>1060040</v>
      </c>
      <c r="C494" s="206">
        <f>C388+C441</f>
        <v>1186875</v>
      </c>
      <c r="D494" s="267">
        <f>D388+D441</f>
        <v>1153359</v>
      </c>
      <c r="E494" s="88">
        <f>D494/C494</f>
        <v>0.9717611374407583</v>
      </c>
    </row>
    <row r="495" spans="1:5" ht="12.75">
      <c r="A495" s="159"/>
      <c r="B495" s="268"/>
      <c r="C495" s="137"/>
      <c r="D495" s="93"/>
      <c r="E495" s="64"/>
    </row>
    <row r="496" spans="1:5" ht="12.75">
      <c r="A496" s="179" t="s">
        <v>56</v>
      </c>
      <c r="B496" s="264"/>
      <c r="C496" s="61"/>
      <c r="D496" s="186"/>
      <c r="E496" s="139"/>
    </row>
    <row r="497" spans="1:5" ht="12.75">
      <c r="A497" s="64" t="s">
        <v>57</v>
      </c>
      <c r="B497" s="264">
        <f aca="true" t="shared" si="3" ref="B497:D500">B444+B391</f>
        <v>0</v>
      </c>
      <c r="C497" s="204">
        <f t="shared" si="3"/>
        <v>3363</v>
      </c>
      <c r="D497" s="264">
        <f t="shared" si="3"/>
        <v>3363</v>
      </c>
      <c r="E497" s="62">
        <f>D497/C497</f>
        <v>1</v>
      </c>
    </row>
    <row r="498" spans="1:5" ht="12.75">
      <c r="A498" s="64" t="s">
        <v>97</v>
      </c>
      <c r="B498" s="264">
        <f t="shared" si="3"/>
        <v>0</v>
      </c>
      <c r="C498" s="204">
        <f t="shared" si="3"/>
        <v>0</v>
      </c>
      <c r="D498" s="264">
        <f t="shared" si="3"/>
        <v>0</v>
      </c>
      <c r="E498" s="62">
        <v>0</v>
      </c>
    </row>
    <row r="499" spans="1:5" ht="12.75">
      <c r="A499" s="64" t="s">
        <v>59</v>
      </c>
      <c r="B499" s="264">
        <f t="shared" si="3"/>
        <v>0</v>
      </c>
      <c r="C499" s="204">
        <f t="shared" si="3"/>
        <v>0</v>
      </c>
      <c r="D499" s="264">
        <f t="shared" si="3"/>
        <v>0</v>
      </c>
      <c r="E499" s="62">
        <v>0</v>
      </c>
    </row>
    <row r="500" spans="1:5" ht="12.75">
      <c r="A500" s="139" t="s">
        <v>129</v>
      </c>
      <c r="B500" s="264">
        <f t="shared" si="3"/>
        <v>0</v>
      </c>
      <c r="C500" s="204">
        <f t="shared" si="3"/>
        <v>0</v>
      </c>
      <c r="D500" s="264">
        <f t="shared" si="3"/>
        <v>0</v>
      </c>
      <c r="E500" s="62">
        <v>0</v>
      </c>
    </row>
    <row r="501" spans="1:5" ht="12.75">
      <c r="A501" s="102"/>
      <c r="B501" s="264"/>
      <c r="C501" s="109"/>
      <c r="D501" s="224"/>
      <c r="E501" s="225"/>
    </row>
    <row r="502" spans="1:5" ht="12.75">
      <c r="A502" s="141" t="s">
        <v>98</v>
      </c>
      <c r="B502" s="240">
        <f>B449+B396</f>
        <v>0</v>
      </c>
      <c r="C502" s="206">
        <f>C449+C396</f>
        <v>3363</v>
      </c>
      <c r="D502" s="212">
        <f>D449+D396</f>
        <v>3363</v>
      </c>
      <c r="E502" s="88">
        <f>D502/C502</f>
        <v>1</v>
      </c>
    </row>
    <row r="503" spans="1:5" ht="12.75">
      <c r="A503" s="159"/>
      <c r="B503" s="269"/>
      <c r="C503" s="78"/>
      <c r="D503" s="93"/>
      <c r="E503" s="64"/>
    </row>
    <row r="504" spans="1:5" ht="12.75">
      <c r="A504" s="179" t="s">
        <v>99</v>
      </c>
      <c r="B504" s="264"/>
      <c r="C504" s="61"/>
      <c r="D504" s="186"/>
      <c r="E504" s="139"/>
    </row>
    <row r="505" spans="1:5" ht="12.75">
      <c r="A505" s="152" t="s">
        <v>63</v>
      </c>
      <c r="B505" s="270">
        <f aca="true" t="shared" si="4" ref="B505:D507">B452+B399</f>
        <v>0</v>
      </c>
      <c r="C505" s="210">
        <f t="shared" si="4"/>
        <v>0</v>
      </c>
      <c r="D505" s="270">
        <f t="shared" si="4"/>
        <v>0</v>
      </c>
      <c r="E505" s="62">
        <v>0</v>
      </c>
    </row>
    <row r="506" spans="1:5" ht="12.75">
      <c r="A506" s="153" t="s">
        <v>64</v>
      </c>
      <c r="B506" s="269">
        <f t="shared" si="4"/>
        <v>0</v>
      </c>
      <c r="C506" s="214">
        <f t="shared" si="4"/>
        <v>0</v>
      </c>
      <c r="D506" s="269">
        <f t="shared" si="4"/>
        <v>0</v>
      </c>
      <c r="E506" s="83">
        <v>0</v>
      </c>
    </row>
    <row r="507" spans="1:5" ht="12.75">
      <c r="A507" s="141" t="s">
        <v>100</v>
      </c>
      <c r="B507" s="240">
        <f t="shared" si="4"/>
        <v>0</v>
      </c>
      <c r="C507" s="206">
        <f t="shared" si="4"/>
        <v>0</v>
      </c>
      <c r="D507" s="212">
        <f t="shared" si="4"/>
        <v>0</v>
      </c>
      <c r="E507" s="88">
        <v>0</v>
      </c>
    </row>
    <row r="508" spans="1:5" ht="12.75">
      <c r="A508" s="159"/>
      <c r="B508" s="270"/>
      <c r="C508" s="78"/>
      <c r="D508" s="93"/>
      <c r="E508" s="64"/>
    </row>
    <row r="509" spans="1:5" ht="12.75">
      <c r="A509" s="271" t="s">
        <v>101</v>
      </c>
      <c r="B509" s="270"/>
      <c r="C509" s="61"/>
      <c r="D509" s="186"/>
      <c r="E509" s="139"/>
    </row>
    <row r="510" spans="1:5" ht="12.75">
      <c r="A510" s="152" t="s">
        <v>63</v>
      </c>
      <c r="B510" s="270">
        <f aca="true" t="shared" si="5" ref="B510:D512">B457+B404</f>
        <v>0</v>
      </c>
      <c r="C510" s="210">
        <f t="shared" si="5"/>
        <v>0</v>
      </c>
      <c r="D510" s="270">
        <f t="shared" si="5"/>
        <v>0</v>
      </c>
      <c r="E510" s="62">
        <v>0</v>
      </c>
    </row>
    <row r="511" spans="1:5" ht="12.75">
      <c r="A511" s="156" t="s">
        <v>64</v>
      </c>
      <c r="B511" s="269">
        <f t="shared" si="5"/>
        <v>0</v>
      </c>
      <c r="C511" s="214">
        <f t="shared" si="5"/>
        <v>0</v>
      </c>
      <c r="D511" s="269">
        <f t="shared" si="5"/>
        <v>0</v>
      </c>
      <c r="E511" s="83">
        <v>0</v>
      </c>
    </row>
    <row r="512" spans="1:5" ht="12.75">
      <c r="A512" s="141" t="s">
        <v>67</v>
      </c>
      <c r="B512" s="240">
        <f t="shared" si="5"/>
        <v>0</v>
      </c>
      <c r="C512" s="206">
        <f t="shared" si="5"/>
        <v>0</v>
      </c>
      <c r="D512" s="212">
        <f t="shared" si="5"/>
        <v>0</v>
      </c>
      <c r="E512" s="88">
        <v>0</v>
      </c>
    </row>
    <row r="513" spans="1:5" ht="12.75">
      <c r="A513" s="159"/>
      <c r="B513" s="270"/>
      <c r="C513" s="78"/>
      <c r="D513" s="93"/>
      <c r="E513" s="64"/>
    </row>
    <row r="514" spans="1:5" ht="12.75">
      <c r="A514" s="179" t="s">
        <v>68</v>
      </c>
      <c r="B514" s="270"/>
      <c r="C514" s="61"/>
      <c r="D514" s="186"/>
      <c r="E514" s="139"/>
    </row>
    <row r="515" spans="1:5" ht="12.75">
      <c r="A515" s="138" t="s">
        <v>102</v>
      </c>
      <c r="B515" s="270">
        <f aca="true" t="shared" si="6" ref="B515:D517">B462+B409</f>
        <v>0</v>
      </c>
      <c r="C515" s="210">
        <f t="shared" si="6"/>
        <v>0</v>
      </c>
      <c r="D515" s="270">
        <f t="shared" si="6"/>
        <v>0</v>
      </c>
      <c r="E515" s="62">
        <v>0</v>
      </c>
    </row>
    <row r="516" spans="1:5" ht="12.75">
      <c r="A516" s="158" t="s">
        <v>103</v>
      </c>
      <c r="B516" s="269">
        <f t="shared" si="6"/>
        <v>0</v>
      </c>
      <c r="C516" s="214">
        <f t="shared" si="6"/>
        <v>0</v>
      </c>
      <c r="D516" s="269">
        <f t="shared" si="6"/>
        <v>0</v>
      </c>
      <c r="E516" s="83">
        <v>0</v>
      </c>
    </row>
    <row r="517" spans="1:5" ht="12.75">
      <c r="A517" s="159" t="s">
        <v>104</v>
      </c>
      <c r="B517" s="240">
        <f t="shared" si="6"/>
        <v>0</v>
      </c>
      <c r="C517" s="206">
        <f t="shared" si="6"/>
        <v>0</v>
      </c>
      <c r="D517" s="212">
        <f t="shared" si="6"/>
        <v>0</v>
      </c>
      <c r="E517" s="88">
        <v>0</v>
      </c>
    </row>
    <row r="518" spans="1:5" ht="12.75">
      <c r="A518" s="159"/>
      <c r="B518" s="270"/>
      <c r="C518" s="89"/>
      <c r="D518" s="90"/>
      <c r="E518" s="64"/>
    </row>
    <row r="519" spans="1:5" ht="12.75">
      <c r="A519" s="179" t="s">
        <v>72</v>
      </c>
      <c r="B519" s="270"/>
      <c r="C519" s="61"/>
      <c r="D519" s="186"/>
      <c r="E519" s="139"/>
    </row>
    <row r="520" spans="1:5" ht="12.75">
      <c r="A520" s="138" t="s">
        <v>73</v>
      </c>
      <c r="B520" s="270">
        <f aca="true" t="shared" si="7" ref="B520:D522">B467+B414</f>
        <v>0</v>
      </c>
      <c r="C520" s="210">
        <f t="shared" si="7"/>
        <v>0</v>
      </c>
      <c r="D520" s="270">
        <f t="shared" si="7"/>
        <v>0</v>
      </c>
      <c r="E520" s="62">
        <v>0</v>
      </c>
    </row>
    <row r="521" spans="1:5" ht="12.75">
      <c r="A521" s="272" t="s">
        <v>74</v>
      </c>
      <c r="B521" s="269">
        <f t="shared" si="7"/>
        <v>0</v>
      </c>
      <c r="C521" s="214">
        <f t="shared" si="7"/>
        <v>0</v>
      </c>
      <c r="D521" s="269">
        <f t="shared" si="7"/>
        <v>0</v>
      </c>
      <c r="E521" s="83">
        <v>0</v>
      </c>
    </row>
    <row r="522" spans="1:5" ht="12.75">
      <c r="A522" s="141" t="s">
        <v>75</v>
      </c>
      <c r="B522" s="240">
        <f t="shared" si="7"/>
        <v>0</v>
      </c>
      <c r="C522" s="206">
        <f t="shared" si="7"/>
        <v>0</v>
      </c>
      <c r="D522" s="212">
        <f t="shared" si="7"/>
        <v>0</v>
      </c>
      <c r="E522" s="88">
        <v>0</v>
      </c>
    </row>
    <row r="523" spans="1:5" ht="12.75">
      <c r="A523" s="141"/>
      <c r="B523" s="269"/>
      <c r="C523" s="101"/>
      <c r="D523" s="90"/>
      <c r="E523" s="102"/>
    </row>
    <row r="524" spans="1:5" ht="12.75">
      <c r="A524" s="273" t="s">
        <v>105</v>
      </c>
      <c r="B524" s="240">
        <f>B471+B418</f>
        <v>1060040</v>
      </c>
      <c r="C524" s="206">
        <f>C471+C418</f>
        <v>1190238</v>
      </c>
      <c r="D524" s="212">
        <f>D471+D418</f>
        <v>1156722</v>
      </c>
      <c r="E524" s="88">
        <f>D524/C524</f>
        <v>0.9718409259324605</v>
      </c>
    </row>
    <row r="525" spans="1:5" ht="12.75">
      <c r="A525" s="274"/>
      <c r="B525" s="269"/>
      <c r="C525" s="101"/>
      <c r="D525" s="90"/>
      <c r="E525" s="102"/>
    </row>
    <row r="526" spans="1:5" ht="12.75">
      <c r="A526" s="151" t="s">
        <v>130</v>
      </c>
      <c r="B526" s="240">
        <f>B473+B420</f>
        <v>0</v>
      </c>
      <c r="C526" s="206">
        <f>C473+C420</f>
        <v>0</v>
      </c>
      <c r="D526" s="212">
        <f>D473+D420</f>
        <v>0</v>
      </c>
      <c r="E526" s="88">
        <v>0</v>
      </c>
    </row>
    <row r="527" spans="1:5" ht="12.75">
      <c r="A527" s="275"/>
      <c r="B527" s="269"/>
      <c r="C527" s="101"/>
      <c r="D527" s="90"/>
      <c r="E527" s="102"/>
    </row>
    <row r="528" spans="1:5" ht="12.75">
      <c r="A528" s="276" t="s">
        <v>108</v>
      </c>
      <c r="B528" s="206">
        <f>B475+B422</f>
        <v>1060040</v>
      </c>
      <c r="C528" s="206">
        <f>C475+C422</f>
        <v>1190238</v>
      </c>
      <c r="D528" s="206">
        <f>D475+D422</f>
        <v>1156722</v>
      </c>
      <c r="E528" s="88">
        <f>D528/C528</f>
        <v>0.9718409259324605</v>
      </c>
    </row>
    <row r="530" spans="1:5" ht="12.75">
      <c r="A530" s="111"/>
      <c r="B530" s="111"/>
      <c r="C530" s="111"/>
      <c r="D530" s="111"/>
      <c r="E530" s="111"/>
    </row>
    <row r="531" spans="1:5" ht="13.5">
      <c r="A531" s="132"/>
      <c r="B531" s="132"/>
      <c r="C531" s="132"/>
      <c r="D531" s="132"/>
      <c r="E531" s="132"/>
    </row>
    <row r="532" spans="1:5" ht="15">
      <c r="A532" s="46"/>
      <c r="B532" s="46"/>
      <c r="C532" s="46"/>
      <c r="D532" s="46"/>
      <c r="E532" s="46"/>
    </row>
    <row r="533" spans="1:5" ht="15">
      <c r="A533" s="46"/>
      <c r="B533" s="46"/>
      <c r="C533" s="46"/>
      <c r="D533" s="46"/>
      <c r="E533" s="46"/>
    </row>
    <row r="534" spans="1:5" ht="12.75">
      <c r="A534" s="57"/>
      <c r="B534" s="57"/>
      <c r="C534" s="57"/>
      <c r="D534" s="57"/>
      <c r="E534" s="277"/>
    </row>
    <row r="535" spans="1:5" ht="15">
      <c r="A535" s="46"/>
      <c r="B535" s="57"/>
      <c r="C535" s="57"/>
      <c r="D535" s="57"/>
      <c r="E535" s="57"/>
    </row>
    <row r="536" spans="1:5" ht="15">
      <c r="A536" s="46"/>
      <c r="B536" s="57"/>
      <c r="C536" s="57"/>
      <c r="D536" s="57"/>
      <c r="E536" s="57"/>
    </row>
    <row r="537" spans="1:5" ht="12.75">
      <c r="A537" s="222"/>
      <c r="B537" s="57"/>
      <c r="C537" s="57"/>
      <c r="D537" s="57"/>
      <c r="E537" s="57"/>
    </row>
    <row r="538" spans="1:5" ht="12.75">
      <c r="A538" s="223"/>
      <c r="B538" s="57"/>
      <c r="C538" s="57"/>
      <c r="D538" s="57"/>
      <c r="E538" s="57"/>
    </row>
    <row r="539" spans="1:5" ht="12.75">
      <c r="A539" s="57"/>
      <c r="B539" s="57"/>
      <c r="C539" s="57"/>
      <c r="D539" s="57"/>
      <c r="E539" s="57"/>
    </row>
    <row r="540" spans="1:5" ht="12.75">
      <c r="A540" s="57"/>
      <c r="B540" s="57"/>
      <c r="C540" s="57"/>
      <c r="D540" s="57"/>
      <c r="E540" s="57"/>
    </row>
    <row r="541" spans="1:5" ht="12.75">
      <c r="A541" s="57"/>
      <c r="B541" s="57"/>
      <c r="C541" s="57"/>
      <c r="D541" s="57"/>
      <c r="E541" s="57"/>
    </row>
    <row r="542" spans="1:5" ht="12.75">
      <c r="A542" s="57"/>
      <c r="B542" s="57"/>
      <c r="C542" s="57"/>
      <c r="D542" s="57"/>
      <c r="E542" s="57"/>
    </row>
    <row r="543" spans="1:5" ht="12.75">
      <c r="A543" s="57"/>
      <c r="B543" s="57"/>
      <c r="C543" s="57"/>
      <c r="D543" s="57"/>
      <c r="E543" s="57"/>
    </row>
    <row r="544" spans="1:5" ht="12.75">
      <c r="A544" s="228"/>
      <c r="B544" s="57"/>
      <c r="C544" s="57"/>
      <c r="D544" s="57"/>
      <c r="E544" s="57"/>
    </row>
    <row r="545" spans="1:5" ht="12.75">
      <c r="A545" s="57"/>
      <c r="B545" s="57"/>
      <c r="C545" s="57"/>
      <c r="D545" s="57"/>
      <c r="E545" s="57"/>
    </row>
    <row r="546" spans="1:5" ht="12.75">
      <c r="A546" s="222"/>
      <c r="B546" s="57"/>
      <c r="C546" s="57"/>
      <c r="D546" s="57"/>
      <c r="E546" s="57"/>
    </row>
    <row r="547" spans="1:5" ht="12.75">
      <c r="A547" s="222"/>
      <c r="B547" s="57"/>
      <c r="C547" s="57"/>
      <c r="D547" s="57"/>
      <c r="E547" s="57"/>
    </row>
    <row r="548" spans="1:5" ht="12.75">
      <c r="A548" s="222"/>
      <c r="B548" s="57"/>
      <c r="C548" s="57"/>
      <c r="D548" s="57"/>
      <c r="E548" s="57"/>
    </row>
    <row r="549" spans="1:5" ht="12.75">
      <c r="A549" s="57"/>
      <c r="B549" s="57"/>
      <c r="C549" s="57"/>
      <c r="D549" s="57"/>
      <c r="E549" s="57"/>
    </row>
    <row r="550" spans="1:5" ht="12.75">
      <c r="A550" s="57"/>
      <c r="B550" s="57"/>
      <c r="C550" s="57"/>
      <c r="D550" s="57"/>
      <c r="E550" s="57"/>
    </row>
    <row r="551" spans="1:5" ht="12.75">
      <c r="A551" s="57"/>
      <c r="B551" s="57"/>
      <c r="C551" s="57"/>
      <c r="D551" s="57"/>
      <c r="E551" s="57"/>
    </row>
    <row r="552" spans="1:5" ht="12.75">
      <c r="A552" s="57"/>
      <c r="B552" s="57"/>
      <c r="C552" s="57"/>
      <c r="D552" s="57"/>
      <c r="E552" s="57"/>
    </row>
    <row r="553" spans="1:5" ht="12.75">
      <c r="A553" s="57"/>
      <c r="B553" s="57"/>
      <c r="C553" s="57"/>
      <c r="D553" s="57"/>
      <c r="E553" s="57"/>
    </row>
    <row r="554" spans="1:5" ht="12.75">
      <c r="A554" s="222"/>
      <c r="B554" s="57"/>
      <c r="C554" s="57"/>
      <c r="D554" s="57"/>
      <c r="E554" s="57"/>
    </row>
    <row r="555" spans="1:5" ht="12.75">
      <c r="A555" s="222"/>
      <c r="B555" s="57"/>
      <c r="C555" s="57"/>
      <c r="D555" s="57"/>
      <c r="E555" s="57"/>
    </row>
    <row r="556" spans="1:5" ht="12.75">
      <c r="A556" s="222"/>
      <c r="B556" s="57"/>
      <c r="C556" s="57"/>
      <c r="D556" s="57"/>
      <c r="E556" s="57"/>
    </row>
    <row r="557" spans="1:5" ht="12.75">
      <c r="A557" s="235"/>
      <c r="B557" s="57"/>
      <c r="C557" s="57"/>
      <c r="D557" s="57"/>
      <c r="E557" s="57"/>
    </row>
    <row r="558" spans="1:5" ht="12.75">
      <c r="A558" s="236"/>
      <c r="B558" s="57"/>
      <c r="C558" s="57"/>
      <c r="D558" s="57"/>
      <c r="E558" s="57"/>
    </row>
    <row r="559" spans="1:5" ht="12.75">
      <c r="A559" s="222"/>
      <c r="B559" s="57"/>
      <c r="C559" s="57"/>
      <c r="D559" s="57"/>
      <c r="E559" s="57"/>
    </row>
    <row r="560" spans="1:5" ht="12.75">
      <c r="A560" s="222"/>
      <c r="B560" s="57"/>
      <c r="C560" s="57"/>
      <c r="D560" s="57"/>
      <c r="E560" s="57"/>
    </row>
    <row r="561" spans="1:5" ht="12.75">
      <c r="A561" s="237"/>
      <c r="B561" s="57"/>
      <c r="C561" s="57"/>
      <c r="D561" s="57"/>
      <c r="E561" s="57"/>
    </row>
    <row r="562" spans="1:5" ht="12.75">
      <c r="A562" s="235"/>
      <c r="B562" s="57"/>
      <c r="C562" s="57"/>
      <c r="D562" s="57"/>
      <c r="E562" s="57"/>
    </row>
    <row r="563" spans="1:5" ht="12.75">
      <c r="A563" s="236"/>
      <c r="B563" s="57"/>
      <c r="C563" s="57"/>
      <c r="D563" s="57"/>
      <c r="E563" s="57"/>
    </row>
    <row r="564" spans="1:5" ht="12.75">
      <c r="A564" s="222"/>
      <c r="B564" s="57"/>
      <c r="C564" s="57"/>
      <c r="D564" s="57"/>
      <c r="E564" s="57"/>
    </row>
    <row r="565" spans="1:5" ht="12.75">
      <c r="A565" s="222"/>
      <c r="B565" s="57"/>
      <c r="C565" s="57"/>
      <c r="D565" s="57"/>
      <c r="E565" s="57"/>
    </row>
    <row r="566" spans="1:5" ht="12.75">
      <c r="A566" s="222"/>
      <c r="B566" s="57"/>
      <c r="C566" s="57"/>
      <c r="D566" s="57"/>
      <c r="E566" s="57"/>
    </row>
    <row r="567" spans="1:5" ht="12.75">
      <c r="A567" s="223"/>
      <c r="B567" s="57"/>
      <c r="C567" s="57"/>
      <c r="D567" s="57"/>
      <c r="E567" s="57"/>
    </row>
    <row r="568" spans="1:5" ht="12.75">
      <c r="A568" s="223"/>
      <c r="B568" s="57"/>
      <c r="C568" s="57"/>
      <c r="D568" s="57"/>
      <c r="E568" s="57"/>
    </row>
    <row r="569" spans="1:5" ht="12.75">
      <c r="A569" s="222"/>
      <c r="B569" s="57"/>
      <c r="C569" s="57"/>
      <c r="D569" s="57"/>
      <c r="E569" s="57"/>
    </row>
    <row r="570" spans="1:5" ht="12.75">
      <c r="A570" s="222"/>
      <c r="B570" s="57"/>
      <c r="C570" s="57"/>
      <c r="D570" s="57"/>
      <c r="E570" s="57"/>
    </row>
    <row r="571" spans="1:5" ht="12.75">
      <c r="A571" s="222"/>
      <c r="B571" s="57"/>
      <c r="C571" s="57"/>
      <c r="D571" s="57"/>
      <c r="E571" s="57"/>
    </row>
    <row r="572" spans="1:5" ht="12.75">
      <c r="A572" s="223"/>
      <c r="B572" s="57"/>
      <c r="C572" s="57"/>
      <c r="D572" s="57"/>
      <c r="E572" s="57"/>
    </row>
    <row r="573" spans="1:5" ht="12.75">
      <c r="A573" s="223"/>
      <c r="B573" s="57"/>
      <c r="C573" s="57"/>
      <c r="D573" s="57"/>
      <c r="E573" s="57"/>
    </row>
    <row r="574" spans="1:5" ht="12.75">
      <c r="A574" s="222"/>
      <c r="B574" s="57"/>
      <c r="C574" s="57"/>
      <c r="D574" s="57"/>
      <c r="E574" s="57"/>
    </row>
    <row r="575" spans="1:5" ht="12.75">
      <c r="A575" s="222"/>
      <c r="B575" s="57"/>
      <c r="C575" s="57"/>
      <c r="D575" s="57"/>
      <c r="E575" s="57"/>
    </row>
    <row r="576" spans="1:5" ht="12.75">
      <c r="A576" s="278"/>
      <c r="B576" s="57"/>
      <c r="C576" s="57"/>
      <c r="D576" s="57"/>
      <c r="E576" s="57"/>
    </row>
    <row r="577" spans="1:5" ht="12.75">
      <c r="A577" s="244"/>
      <c r="B577" s="57"/>
      <c r="C577" s="57"/>
      <c r="D577" s="57"/>
      <c r="E577" s="57"/>
    </row>
    <row r="578" spans="1:5" ht="12.75">
      <c r="A578" s="222"/>
      <c r="B578" s="57"/>
      <c r="C578" s="57"/>
      <c r="D578" s="57"/>
      <c r="E578" s="57"/>
    </row>
    <row r="579" spans="1:5" ht="12.75">
      <c r="A579" s="57"/>
      <c r="B579" s="57"/>
      <c r="C579" s="57"/>
      <c r="D579" s="57"/>
      <c r="E579" s="57"/>
    </row>
    <row r="580" spans="1:5" ht="12.75">
      <c r="A580" s="180"/>
      <c r="B580" s="57"/>
      <c r="C580" s="57"/>
      <c r="D580" s="57"/>
      <c r="E580" s="57"/>
    </row>
    <row r="581" spans="1:5" ht="12.75">
      <c r="A581" s="57"/>
      <c r="B581" s="57"/>
      <c r="C581" s="57"/>
      <c r="D581" s="57"/>
      <c r="E581" s="57"/>
    </row>
    <row r="582" spans="1:5" ht="12.75">
      <c r="A582" s="57"/>
      <c r="B582" s="57"/>
      <c r="C582" s="57"/>
      <c r="D582" s="57"/>
      <c r="E582" s="57"/>
    </row>
    <row r="583" spans="1:5" ht="12.75">
      <c r="A583" s="57"/>
      <c r="B583" s="57"/>
      <c r="C583" s="57"/>
      <c r="D583" s="57"/>
      <c r="E583" s="57"/>
    </row>
    <row r="584" spans="1:5" ht="12.75">
      <c r="A584" s="57"/>
      <c r="B584" s="57"/>
      <c r="C584" s="57"/>
      <c r="D584" s="57"/>
      <c r="E584" s="57"/>
    </row>
    <row r="585" spans="1:5" ht="12.75">
      <c r="A585" s="57"/>
      <c r="B585" s="57"/>
      <c r="C585" s="57"/>
      <c r="D585" s="57"/>
      <c r="E585" s="57"/>
    </row>
    <row r="586" spans="1:5" ht="12.75">
      <c r="A586" s="57"/>
      <c r="B586" s="57"/>
      <c r="C586" s="57"/>
      <c r="D586" s="57"/>
      <c r="E586" s="57"/>
    </row>
    <row r="587" spans="1:5" ht="12.75">
      <c r="A587" s="57"/>
      <c r="B587" s="57"/>
      <c r="C587" s="57"/>
      <c r="D587" s="57"/>
      <c r="E587" s="57"/>
    </row>
    <row r="588" spans="1:5" ht="12.75">
      <c r="A588" s="57"/>
      <c r="B588" s="57"/>
      <c r="C588" s="57"/>
      <c r="D588" s="57"/>
      <c r="E588" s="57"/>
    </row>
    <row r="589" spans="1:5" ht="12.75">
      <c r="A589" s="57"/>
      <c r="B589" s="57"/>
      <c r="C589" s="57"/>
      <c r="D589" s="57"/>
      <c r="E589" s="57"/>
    </row>
    <row r="590" spans="1:5" ht="12.75">
      <c r="A590" s="57"/>
      <c r="B590" s="57"/>
      <c r="C590" s="57"/>
      <c r="D590" s="57"/>
      <c r="E590" s="57"/>
    </row>
    <row r="591" spans="1:5" ht="12.75">
      <c r="A591" s="57"/>
      <c r="B591" s="57"/>
      <c r="C591" s="57"/>
      <c r="D591" s="57"/>
      <c r="E591" s="57"/>
    </row>
    <row r="592" spans="1:5" ht="12.75">
      <c r="A592" s="57"/>
      <c r="B592" s="57"/>
      <c r="C592" s="57"/>
      <c r="D592" s="57"/>
      <c r="E592" s="57"/>
    </row>
    <row r="593" spans="1:5" ht="12.75">
      <c r="A593" s="57"/>
      <c r="B593" s="57"/>
      <c r="C593" s="57"/>
      <c r="D593" s="57"/>
      <c r="E593" s="57"/>
    </row>
    <row r="594" spans="1:5" ht="12.75">
      <c r="A594" s="57"/>
      <c r="B594" s="57"/>
      <c r="C594" s="57"/>
      <c r="D594" s="57"/>
      <c r="E594" s="57"/>
    </row>
    <row r="595" spans="1:5" ht="12.75">
      <c r="A595" s="57"/>
      <c r="B595" s="57"/>
      <c r="C595" s="57"/>
      <c r="D595" s="57"/>
      <c r="E595" s="57"/>
    </row>
    <row r="596" spans="1:5" ht="12.75">
      <c r="A596" s="57"/>
      <c r="B596" s="57"/>
      <c r="C596" s="57"/>
      <c r="D596" s="57"/>
      <c r="E596" s="57"/>
    </row>
    <row r="597" spans="1:5" ht="12.75">
      <c r="A597" s="57"/>
      <c r="B597" s="57"/>
      <c r="C597" s="57"/>
      <c r="D597" s="57"/>
      <c r="E597" s="57"/>
    </row>
    <row r="598" spans="1:5" ht="12.75">
      <c r="A598" s="57"/>
      <c r="B598" s="57"/>
      <c r="C598" s="57"/>
      <c r="D598" s="57"/>
      <c r="E598" s="57"/>
    </row>
    <row r="599" spans="1:5" ht="12.75">
      <c r="A599" s="57"/>
      <c r="B599" s="57"/>
      <c r="C599" s="57"/>
      <c r="D599" s="57"/>
      <c r="E599" s="57"/>
    </row>
    <row r="600" spans="1:5" ht="12.75">
      <c r="A600" s="57"/>
      <c r="B600" s="57"/>
      <c r="C600" s="57"/>
      <c r="D600" s="57"/>
      <c r="E600" s="57"/>
    </row>
    <row r="601" spans="1:5" ht="12.75">
      <c r="A601" s="57"/>
      <c r="B601" s="57"/>
      <c r="C601" s="57"/>
      <c r="D601" s="57"/>
      <c r="E601" s="57"/>
    </row>
    <row r="602" spans="1:5" ht="12.75">
      <c r="A602" s="57"/>
      <c r="B602" s="57"/>
      <c r="C602" s="57"/>
      <c r="D602" s="57"/>
      <c r="E602" s="57"/>
    </row>
    <row r="603" spans="1:5" ht="12.75">
      <c r="A603" s="57"/>
      <c r="B603" s="57"/>
      <c r="C603" s="57"/>
      <c r="D603" s="57"/>
      <c r="E603" s="57"/>
    </row>
    <row r="604" spans="1:5" ht="12.75">
      <c r="A604" s="57"/>
      <c r="B604" s="57"/>
      <c r="C604" s="57"/>
      <c r="D604" s="57"/>
      <c r="E604" s="57"/>
    </row>
    <row r="605" spans="1:5" ht="12.75">
      <c r="A605" s="57"/>
      <c r="B605" s="57"/>
      <c r="C605" s="57"/>
      <c r="D605" s="57"/>
      <c r="E605" s="57"/>
    </row>
    <row r="606" spans="1:5" ht="12.75">
      <c r="A606" s="57"/>
      <c r="B606" s="57"/>
      <c r="C606" s="57"/>
      <c r="D606" s="57"/>
      <c r="E606" s="57"/>
    </row>
    <row r="607" spans="1:5" ht="12.75">
      <c r="A607" s="57"/>
      <c r="B607" s="57"/>
      <c r="C607" s="57"/>
      <c r="D607" s="57"/>
      <c r="E607" s="57"/>
    </row>
    <row r="608" spans="1:5" ht="12.75">
      <c r="A608" s="57"/>
      <c r="B608" s="57"/>
      <c r="C608" s="57"/>
      <c r="D608" s="57"/>
      <c r="E608" s="57"/>
    </row>
    <row r="609" spans="1:5" ht="12.75">
      <c r="A609" s="57"/>
      <c r="B609" s="57"/>
      <c r="C609" s="57"/>
      <c r="D609" s="57"/>
      <c r="E609" s="57"/>
    </row>
    <row r="610" spans="1:5" ht="12.75">
      <c r="A610" s="57"/>
      <c r="B610" s="57"/>
      <c r="C610" s="57"/>
      <c r="D610" s="57"/>
      <c r="E610" s="57"/>
    </row>
    <row r="611" spans="1:5" ht="12.75">
      <c r="A611" s="57"/>
      <c r="B611" s="57"/>
      <c r="C611" s="57"/>
      <c r="D611" s="57"/>
      <c r="E611" s="57"/>
    </row>
    <row r="612" spans="1:5" ht="12.75">
      <c r="A612" s="57"/>
      <c r="B612" s="57"/>
      <c r="C612" s="57"/>
      <c r="D612" s="57"/>
      <c r="E612" s="57"/>
    </row>
    <row r="613" spans="1:5" ht="12.75">
      <c r="A613" s="57"/>
      <c r="B613" s="57"/>
      <c r="C613" s="57"/>
      <c r="D613" s="57"/>
      <c r="E613" s="57"/>
    </row>
    <row r="614" spans="1:5" ht="12.75">
      <c r="A614" s="57"/>
      <c r="B614" s="57"/>
      <c r="C614" s="57"/>
      <c r="D614" s="57"/>
      <c r="E614" s="57"/>
    </row>
    <row r="615" spans="1:5" ht="12.75">
      <c r="A615" s="57"/>
      <c r="B615" s="57"/>
      <c r="C615" s="57"/>
      <c r="D615" s="57"/>
      <c r="E615" s="57"/>
    </row>
    <row r="616" spans="1:5" ht="12.75">
      <c r="A616" s="57"/>
      <c r="B616" s="57"/>
      <c r="C616" s="57"/>
      <c r="D616" s="57"/>
      <c r="E616" s="57"/>
    </row>
    <row r="617" spans="1:5" ht="12.75">
      <c r="A617" s="57"/>
      <c r="B617" s="57"/>
      <c r="C617" s="57"/>
      <c r="D617" s="57"/>
      <c r="E617" s="57"/>
    </row>
    <row r="618" spans="1:5" ht="12.75">
      <c r="A618" s="57"/>
      <c r="B618" s="57"/>
      <c r="C618" s="57"/>
      <c r="D618" s="57"/>
      <c r="E618" s="57"/>
    </row>
    <row r="619" spans="1:5" ht="12.75">
      <c r="A619" s="57"/>
      <c r="B619" s="57"/>
      <c r="C619" s="57"/>
      <c r="D619" s="57"/>
      <c r="E619" s="57"/>
    </row>
    <row r="620" spans="1:5" ht="12.75">
      <c r="A620" s="57"/>
      <c r="B620" s="57"/>
      <c r="C620" s="57"/>
      <c r="D620" s="57"/>
      <c r="E620" s="57"/>
    </row>
    <row r="621" spans="1:5" ht="12.75">
      <c r="A621" s="57"/>
      <c r="B621" s="57"/>
      <c r="C621" s="57"/>
      <c r="D621" s="57"/>
      <c r="E621" s="57"/>
    </row>
    <row r="622" spans="1:5" ht="12.75">
      <c r="A622" s="57"/>
      <c r="B622" s="57"/>
      <c r="C622" s="57"/>
      <c r="D622" s="57"/>
      <c r="E622" s="57"/>
    </row>
    <row r="623" spans="1:5" ht="12.75">
      <c r="A623" s="57"/>
      <c r="B623" s="57"/>
      <c r="C623" s="57"/>
      <c r="D623" s="57"/>
      <c r="E623" s="57"/>
    </row>
  </sheetData>
  <mergeCells count="53">
    <mergeCell ref="A3:E3"/>
    <mergeCell ref="A4:E4"/>
    <mergeCell ref="B7:E7"/>
    <mergeCell ref="A53:E53"/>
    <mergeCell ref="A54:E54"/>
    <mergeCell ref="A55:E55"/>
    <mergeCell ref="A56:E56"/>
    <mergeCell ref="A59:A60"/>
    <mergeCell ref="B59:E59"/>
    <mergeCell ref="A106:E106"/>
    <mergeCell ref="A107:E107"/>
    <mergeCell ref="A108:E108"/>
    <mergeCell ref="A109:E109"/>
    <mergeCell ref="B112:E112"/>
    <mergeCell ref="A160:E160"/>
    <mergeCell ref="A161:E161"/>
    <mergeCell ref="A162:E162"/>
    <mergeCell ref="A163:E163"/>
    <mergeCell ref="B166:E166"/>
    <mergeCell ref="A213:E213"/>
    <mergeCell ref="A214:E214"/>
    <mergeCell ref="A215:E215"/>
    <mergeCell ref="A216:E216"/>
    <mergeCell ref="B218:E218"/>
    <mergeCell ref="A266:E266"/>
    <mergeCell ref="A267:E267"/>
    <mergeCell ref="A268:E268"/>
    <mergeCell ref="A269:E269"/>
    <mergeCell ref="B271:E271"/>
    <mergeCell ref="A319:E319"/>
    <mergeCell ref="A320:E320"/>
    <mergeCell ref="A321:E321"/>
    <mergeCell ref="A322:E322"/>
    <mergeCell ref="B324:E324"/>
    <mergeCell ref="A372:E372"/>
    <mergeCell ref="A373:E373"/>
    <mergeCell ref="A374:E374"/>
    <mergeCell ref="A375:E375"/>
    <mergeCell ref="B377:E377"/>
    <mergeCell ref="A425:E425"/>
    <mergeCell ref="A426:E426"/>
    <mergeCell ref="A427:E427"/>
    <mergeCell ref="A428:E428"/>
    <mergeCell ref="B430:E430"/>
    <mergeCell ref="A478:E478"/>
    <mergeCell ref="A479:E479"/>
    <mergeCell ref="A480:E480"/>
    <mergeCell ref="A481:E481"/>
    <mergeCell ref="B483:E483"/>
    <mergeCell ref="A530:E530"/>
    <mergeCell ref="A531:E531"/>
    <mergeCell ref="A532:E532"/>
    <mergeCell ref="A533:E533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48"/>
  <sheetViews>
    <sheetView workbookViewId="0" topLeftCell="A43">
      <selection activeCell="I22" sqref="I22"/>
    </sheetView>
  </sheetViews>
  <sheetFormatPr defaultColWidth="9.140625" defaultRowHeight="12.75"/>
  <cols>
    <col min="1" max="1" width="17.00390625" style="0" customWidth="1"/>
    <col min="2" max="3" width="9.7109375" style="0" customWidth="1"/>
    <col min="5" max="5" width="8.7109375" style="0" customWidth="1"/>
    <col min="6" max="6" width="9.421875" style="0" customWidth="1"/>
    <col min="7" max="7" width="9.57421875" style="0" customWidth="1"/>
    <col min="8" max="8" width="8.8515625" style="0" customWidth="1"/>
    <col min="9" max="9" width="7.57421875" style="0" customWidth="1"/>
    <col min="11" max="11" width="10.00390625" style="0" customWidth="1"/>
  </cols>
  <sheetData>
    <row r="1" spans="1:9" ht="12.75">
      <c r="A1" s="279"/>
      <c r="B1" s="279"/>
      <c r="C1" s="279"/>
      <c r="D1" s="279"/>
      <c r="E1" s="279"/>
      <c r="F1" s="1"/>
      <c r="G1" s="280" t="s">
        <v>146</v>
      </c>
      <c r="H1" s="280"/>
      <c r="I1" s="1"/>
    </row>
    <row r="2" spans="1:9" ht="12.75">
      <c r="A2" s="281" t="s">
        <v>147</v>
      </c>
      <c r="B2" s="281"/>
      <c r="C2" s="281"/>
      <c r="D2" s="281"/>
      <c r="E2" s="281"/>
      <c r="F2" s="281"/>
      <c r="G2" s="281"/>
      <c r="H2" s="281"/>
      <c r="I2" s="281"/>
    </row>
    <row r="3" spans="1:9" ht="13.5" customHeight="1">
      <c r="A3" s="281" t="s">
        <v>148</v>
      </c>
      <c r="B3" s="281"/>
      <c r="C3" s="281"/>
      <c r="D3" s="281"/>
      <c r="E3" s="281"/>
      <c r="F3" s="281"/>
      <c r="G3" s="281"/>
      <c r="H3" s="281"/>
      <c r="I3" s="281"/>
    </row>
    <row r="4" spans="1:12" ht="13.5" customHeight="1">
      <c r="A4" s="1"/>
      <c r="B4" s="1"/>
      <c r="C4" s="1"/>
      <c r="D4" s="1"/>
      <c r="E4" s="282"/>
      <c r="F4" s="1"/>
      <c r="G4" s="1"/>
      <c r="H4" s="282" t="s">
        <v>89</v>
      </c>
      <c r="I4" s="283"/>
      <c r="J4" s="284"/>
      <c r="K4" s="284"/>
      <c r="L4" s="284"/>
    </row>
    <row r="5" spans="1:12" ht="13.5" customHeight="1">
      <c r="A5" s="285" t="s">
        <v>41</v>
      </c>
      <c r="B5" s="286" t="s">
        <v>149</v>
      </c>
      <c r="C5" s="286"/>
      <c r="D5" s="286"/>
      <c r="E5" s="286"/>
      <c r="F5" s="286" t="s">
        <v>150</v>
      </c>
      <c r="G5" s="286"/>
      <c r="H5" s="286"/>
      <c r="I5" s="286"/>
      <c r="J5" s="46"/>
      <c r="K5" s="46"/>
      <c r="L5" s="46"/>
    </row>
    <row r="6" spans="1:12" s="195" customFormat="1" ht="37.5" customHeight="1">
      <c r="A6" s="285"/>
      <c r="B6" s="287" t="s">
        <v>43</v>
      </c>
      <c r="C6" s="287" t="s">
        <v>151</v>
      </c>
      <c r="D6" s="286" t="s">
        <v>8</v>
      </c>
      <c r="E6" s="288" t="s">
        <v>152</v>
      </c>
      <c r="F6" s="287" t="s">
        <v>43</v>
      </c>
      <c r="G6" s="287" t="s">
        <v>151</v>
      </c>
      <c r="H6" s="286" t="s">
        <v>8</v>
      </c>
      <c r="I6" s="288" t="s">
        <v>152</v>
      </c>
      <c r="J6" s="174"/>
      <c r="K6" s="174"/>
      <c r="L6" s="174"/>
    </row>
    <row r="7" spans="1:12" ht="12.75">
      <c r="A7" s="289" t="s">
        <v>47</v>
      </c>
      <c r="B7" s="290"/>
      <c r="C7" s="291"/>
      <c r="D7" s="290"/>
      <c r="E7" s="291"/>
      <c r="F7" s="290"/>
      <c r="G7" s="291"/>
      <c r="H7" s="290"/>
      <c r="I7" s="290"/>
      <c r="J7" s="57"/>
      <c r="K7" s="57"/>
      <c r="L7" s="277"/>
    </row>
    <row r="8" spans="1:12" ht="13.5">
      <c r="A8" s="292" t="s">
        <v>48</v>
      </c>
      <c r="B8" s="293">
        <v>0</v>
      </c>
      <c r="C8" s="294">
        <v>0</v>
      </c>
      <c r="D8" s="295"/>
      <c r="E8" s="296">
        <v>0</v>
      </c>
      <c r="F8" s="295">
        <v>0</v>
      </c>
      <c r="G8" s="295">
        <v>0</v>
      </c>
      <c r="H8" s="295">
        <v>0</v>
      </c>
      <c r="I8" s="297">
        <v>0</v>
      </c>
      <c r="J8" s="132"/>
      <c r="K8" s="132"/>
      <c r="L8" s="132"/>
    </row>
    <row r="9" spans="1:12" ht="15">
      <c r="A9" s="298" t="s">
        <v>49</v>
      </c>
      <c r="B9" s="293">
        <v>0</v>
      </c>
      <c r="C9" s="293">
        <v>0</v>
      </c>
      <c r="D9" s="295"/>
      <c r="E9" s="296">
        <v>0</v>
      </c>
      <c r="F9" s="295">
        <v>0</v>
      </c>
      <c r="G9" s="295">
        <v>0</v>
      </c>
      <c r="H9" s="295">
        <v>0</v>
      </c>
      <c r="I9" s="297">
        <v>0</v>
      </c>
      <c r="J9" s="284"/>
      <c r="K9" s="284"/>
      <c r="L9" s="284"/>
    </row>
    <row r="10" spans="1:12" ht="15">
      <c r="A10" s="292" t="s">
        <v>50</v>
      </c>
      <c r="B10" s="293">
        <v>5900</v>
      </c>
      <c r="C10" s="293">
        <v>5000</v>
      </c>
      <c r="D10" s="293">
        <v>2022</v>
      </c>
      <c r="E10" s="296">
        <f>D10/C10</f>
        <v>0.4044</v>
      </c>
      <c r="F10" s="295">
        <v>26000</v>
      </c>
      <c r="G10" s="294">
        <v>32513</v>
      </c>
      <c r="H10" s="295">
        <v>21870</v>
      </c>
      <c r="I10" s="297">
        <f>H10/G10</f>
        <v>0.6726540153169501</v>
      </c>
      <c r="J10" s="46"/>
      <c r="K10" s="46"/>
      <c r="L10" s="46"/>
    </row>
    <row r="11" spans="1:12" ht="15">
      <c r="A11" s="299" t="s">
        <v>153</v>
      </c>
      <c r="B11" s="293">
        <v>0</v>
      </c>
      <c r="C11" s="293">
        <v>0</v>
      </c>
      <c r="D11" s="293">
        <v>0</v>
      </c>
      <c r="E11" s="296">
        <v>0</v>
      </c>
      <c r="F11" s="295">
        <v>0</v>
      </c>
      <c r="G11" s="294">
        <v>-8303</v>
      </c>
      <c r="H11" s="295">
        <v>-8240</v>
      </c>
      <c r="I11" s="297">
        <f>H11/G11</f>
        <v>0.9924123810670842</v>
      </c>
      <c r="J11" s="46"/>
      <c r="K11" s="46"/>
      <c r="L11" s="46"/>
    </row>
    <row r="12" spans="1:12" ht="12.75">
      <c r="A12" s="298" t="s">
        <v>52</v>
      </c>
      <c r="B12" s="293">
        <v>0</v>
      </c>
      <c r="C12" s="293">
        <v>0</v>
      </c>
      <c r="D12" s="293">
        <v>0</v>
      </c>
      <c r="E12" s="296">
        <v>0</v>
      </c>
      <c r="F12" s="295">
        <v>0</v>
      </c>
      <c r="G12" s="295">
        <v>0</v>
      </c>
      <c r="H12" s="295">
        <v>0</v>
      </c>
      <c r="I12" s="297">
        <v>0</v>
      </c>
      <c r="J12" s="48"/>
      <c r="K12" s="48"/>
      <c r="L12" s="48"/>
    </row>
    <row r="13" spans="1:12" ht="12.75">
      <c r="A13" s="300" t="s">
        <v>53</v>
      </c>
      <c r="B13" s="293">
        <v>0</v>
      </c>
      <c r="C13" s="293">
        <v>0</v>
      </c>
      <c r="D13" s="293">
        <v>0</v>
      </c>
      <c r="E13" s="296">
        <v>0</v>
      </c>
      <c r="F13" s="295">
        <v>0</v>
      </c>
      <c r="G13" s="295">
        <v>0</v>
      </c>
      <c r="H13" s="295">
        <v>0</v>
      </c>
      <c r="I13" s="297">
        <v>0</v>
      </c>
      <c r="L13" s="51"/>
    </row>
    <row r="14" spans="1:9" s="142" customFormat="1" ht="12.75">
      <c r="A14" s="301" t="s">
        <v>154</v>
      </c>
      <c r="B14" s="293">
        <v>0</v>
      </c>
      <c r="C14" s="293">
        <v>0</v>
      </c>
      <c r="D14" s="293">
        <v>0</v>
      </c>
      <c r="E14" s="296">
        <v>0</v>
      </c>
      <c r="F14" s="295">
        <v>0</v>
      </c>
      <c r="G14" s="295">
        <v>0</v>
      </c>
      <c r="H14" s="295">
        <v>0</v>
      </c>
      <c r="I14" s="297">
        <v>0</v>
      </c>
    </row>
    <row r="15" spans="1:9" ht="12.75">
      <c r="A15" s="302" t="s">
        <v>155</v>
      </c>
      <c r="B15" s="42">
        <f>B8+B9+B10+B13+B12</f>
        <v>5900</v>
      </c>
      <c r="C15" s="303">
        <f>C8+C9+C10+C13+C12</f>
        <v>5000</v>
      </c>
      <c r="D15" s="42">
        <f>D8+D9+D10+D13+D12</f>
        <v>2022</v>
      </c>
      <c r="E15" s="304">
        <v>0</v>
      </c>
      <c r="F15" s="42">
        <f>F8+F9+F10+F13+F12</f>
        <v>26000</v>
      </c>
      <c r="G15" s="303">
        <f>G8+G9+G10+G13+G12+G11</f>
        <v>24210</v>
      </c>
      <c r="H15" s="303">
        <f>H8+H9+H10+H13+H12+H11</f>
        <v>13630</v>
      </c>
      <c r="I15" s="29">
        <f>H15/G15</f>
        <v>0.5629904997934738</v>
      </c>
    </row>
    <row r="16" spans="1:9" ht="9.75" customHeight="1">
      <c r="A16" s="305"/>
      <c r="B16" s="306"/>
      <c r="C16" s="307"/>
      <c r="D16" s="306"/>
      <c r="E16" s="308"/>
      <c r="F16" s="309"/>
      <c r="G16" s="307"/>
      <c r="H16" s="306"/>
      <c r="I16" s="310"/>
    </row>
    <row r="17" spans="1:9" ht="12.75">
      <c r="A17" s="311" t="s">
        <v>56</v>
      </c>
      <c r="B17" s="293"/>
      <c r="C17" s="312"/>
      <c r="D17" s="293"/>
      <c r="E17" s="313"/>
      <c r="F17" s="293"/>
      <c r="G17" s="312"/>
      <c r="H17" s="293"/>
      <c r="I17" s="314"/>
    </row>
    <row r="18" spans="1:9" ht="12.75">
      <c r="A18" s="292" t="s">
        <v>57</v>
      </c>
      <c r="B18" s="293">
        <v>0</v>
      </c>
      <c r="C18" s="293">
        <v>0</v>
      </c>
      <c r="D18" s="293">
        <v>0</v>
      </c>
      <c r="E18" s="313">
        <v>0</v>
      </c>
      <c r="F18" s="293">
        <v>0</v>
      </c>
      <c r="G18" s="312">
        <v>0</v>
      </c>
      <c r="H18" s="293">
        <v>0</v>
      </c>
      <c r="I18" s="314">
        <v>0</v>
      </c>
    </row>
    <row r="19" spans="1:9" ht="12.75">
      <c r="A19" s="315" t="s">
        <v>58</v>
      </c>
      <c r="B19" s="293">
        <v>0</v>
      </c>
      <c r="C19" s="293">
        <v>0</v>
      </c>
      <c r="D19" s="293">
        <v>0</v>
      </c>
      <c r="E19" s="296">
        <v>0</v>
      </c>
      <c r="F19" s="295">
        <f>'3_sz_ melléklet'!B24</f>
        <v>16320</v>
      </c>
      <c r="G19" s="295">
        <f>'3_sz_ melléklet'!C24</f>
        <v>16320</v>
      </c>
      <c r="H19" s="295">
        <f>'3_sz_ melléklet'!D24</f>
        <v>13438</v>
      </c>
      <c r="I19" s="297">
        <f>H19/G19</f>
        <v>0.823406862745098</v>
      </c>
    </row>
    <row r="20" spans="1:9" s="142" customFormat="1" ht="12.75">
      <c r="A20" s="292" t="s">
        <v>59</v>
      </c>
      <c r="B20" s="293">
        <v>0</v>
      </c>
      <c r="C20" s="293">
        <v>0</v>
      </c>
      <c r="D20" s="293">
        <v>0</v>
      </c>
      <c r="E20" s="296">
        <v>0</v>
      </c>
      <c r="F20" s="293">
        <v>0</v>
      </c>
      <c r="G20" s="294">
        <v>0</v>
      </c>
      <c r="H20" s="295">
        <v>0</v>
      </c>
      <c r="I20" s="297">
        <v>0</v>
      </c>
    </row>
    <row r="21" spans="1:9" s="142" customFormat="1" ht="12.75">
      <c r="A21" s="292" t="s">
        <v>129</v>
      </c>
      <c r="B21" s="293">
        <f>-B11</f>
        <v>0</v>
      </c>
      <c r="C21" s="293">
        <f>-C11</f>
        <v>0</v>
      </c>
      <c r="D21" s="293">
        <f>-D11</f>
        <v>0</v>
      </c>
      <c r="E21" s="296">
        <v>0</v>
      </c>
      <c r="F21" s="293">
        <f>-F11</f>
        <v>0</v>
      </c>
      <c r="G21" s="293">
        <f>-G11</f>
        <v>8303</v>
      </c>
      <c r="H21" s="293">
        <f>-H11</f>
        <v>8240</v>
      </c>
      <c r="I21" s="297">
        <f>H21/G21</f>
        <v>0.9924123810670842</v>
      </c>
    </row>
    <row r="22" spans="1:9" ht="12.75">
      <c r="A22" s="302" t="s">
        <v>98</v>
      </c>
      <c r="B22" s="42">
        <f>B18+B19+B20+B21</f>
        <v>0</v>
      </c>
      <c r="C22" s="303">
        <f>C18+C19+C20+C21</f>
        <v>0</v>
      </c>
      <c r="D22" s="42">
        <f>D18+D19+D20+D21</f>
        <v>0</v>
      </c>
      <c r="E22" s="304">
        <v>0</v>
      </c>
      <c r="F22" s="42">
        <f>F18+F19+F20+F21</f>
        <v>16320</v>
      </c>
      <c r="G22" s="303">
        <f>G18+G19+G20+G21</f>
        <v>24623</v>
      </c>
      <c r="H22" s="42">
        <f>H18+H19+H20+H21</f>
        <v>21678</v>
      </c>
      <c r="I22" s="29">
        <f>H22/G22</f>
        <v>0.8803963773707509</v>
      </c>
    </row>
    <row r="23" spans="1:9" ht="9.75" customHeight="1">
      <c r="A23" s="305"/>
      <c r="B23" s="316"/>
      <c r="C23" s="317"/>
      <c r="D23" s="316"/>
      <c r="E23" s="308"/>
      <c r="F23" s="316"/>
      <c r="G23" s="317"/>
      <c r="H23" s="316"/>
      <c r="I23" s="310"/>
    </row>
    <row r="24" spans="1:9" ht="12.75">
      <c r="A24" s="311" t="s">
        <v>62</v>
      </c>
      <c r="B24" s="316"/>
      <c r="C24" s="312"/>
      <c r="D24" s="293"/>
      <c r="E24" s="313"/>
      <c r="F24" s="293"/>
      <c r="G24" s="312"/>
      <c r="H24" s="293"/>
      <c r="I24" s="314"/>
    </row>
    <row r="25" spans="1:9" ht="12.75">
      <c r="A25" s="318" t="s">
        <v>63</v>
      </c>
      <c r="B25" s="295">
        <v>0</v>
      </c>
      <c r="C25" s="295">
        <v>0</v>
      </c>
      <c r="D25" s="295">
        <v>0</v>
      </c>
      <c r="E25" s="313">
        <v>0</v>
      </c>
      <c r="F25" s="295">
        <v>0</v>
      </c>
      <c r="G25" s="295">
        <v>0</v>
      </c>
      <c r="H25" s="295">
        <v>0</v>
      </c>
      <c r="I25" s="314">
        <v>0</v>
      </c>
    </row>
    <row r="26" spans="1:9" ht="12.75">
      <c r="A26" s="319" t="s">
        <v>64</v>
      </c>
      <c r="B26" s="316">
        <v>0</v>
      </c>
      <c r="C26" s="316">
        <v>0</v>
      </c>
      <c r="D26" s="316">
        <v>0</v>
      </c>
      <c r="E26" s="320">
        <v>0</v>
      </c>
      <c r="F26" s="316">
        <v>0</v>
      </c>
      <c r="G26" s="316">
        <v>0</v>
      </c>
      <c r="H26" s="316">
        <v>0</v>
      </c>
      <c r="I26" s="321">
        <v>0</v>
      </c>
    </row>
    <row r="27" spans="1:9" ht="12.75">
      <c r="A27" s="322" t="s">
        <v>156</v>
      </c>
      <c r="B27" s="42">
        <f>B25+B26</f>
        <v>0</v>
      </c>
      <c r="C27" s="303">
        <f>C25+C26</f>
        <v>0</v>
      </c>
      <c r="D27" s="42">
        <f>D25+D26</f>
        <v>0</v>
      </c>
      <c r="E27" s="304">
        <v>0</v>
      </c>
      <c r="F27" s="42">
        <f>F25+F26</f>
        <v>0</v>
      </c>
      <c r="G27" s="303">
        <f>G25+G26</f>
        <v>0</v>
      </c>
      <c r="H27" s="42">
        <f>H25+H26</f>
        <v>0</v>
      </c>
      <c r="I27" s="323">
        <v>0</v>
      </c>
    </row>
    <row r="28" spans="1:9" ht="9.75" customHeight="1">
      <c r="A28" s="305"/>
      <c r="B28" s="316"/>
      <c r="C28" s="317"/>
      <c r="D28" s="316"/>
      <c r="E28" s="308"/>
      <c r="F28" s="316"/>
      <c r="G28" s="317"/>
      <c r="H28" s="316"/>
      <c r="I28" s="310"/>
    </row>
    <row r="29" spans="1:9" ht="12.75">
      <c r="A29" s="324" t="s">
        <v>101</v>
      </c>
      <c r="B29" s="293"/>
      <c r="C29" s="312"/>
      <c r="D29" s="293"/>
      <c r="E29" s="313"/>
      <c r="F29" s="293"/>
      <c r="G29" s="312"/>
      <c r="H29" s="293"/>
      <c r="I29" s="314"/>
    </row>
    <row r="30" spans="1:9" ht="12.75">
      <c r="A30" s="325" t="s">
        <v>63</v>
      </c>
      <c r="B30" s="295">
        <v>0</v>
      </c>
      <c r="C30" s="295">
        <v>0</v>
      </c>
      <c r="D30" s="295">
        <v>0</v>
      </c>
      <c r="E30" s="313">
        <v>0</v>
      </c>
      <c r="F30" s="295">
        <v>0</v>
      </c>
      <c r="G30" s="295">
        <v>0</v>
      </c>
      <c r="H30" s="295">
        <v>0</v>
      </c>
      <c r="I30" s="314">
        <v>0</v>
      </c>
    </row>
    <row r="31" spans="1:9" ht="12.75">
      <c r="A31" s="319" t="s">
        <v>64</v>
      </c>
      <c r="B31" s="316">
        <v>0</v>
      </c>
      <c r="C31" s="316">
        <v>0</v>
      </c>
      <c r="D31" s="316">
        <v>0</v>
      </c>
      <c r="E31" s="320">
        <v>0</v>
      </c>
      <c r="F31" s="316">
        <v>0</v>
      </c>
      <c r="G31" s="316">
        <v>0</v>
      </c>
      <c r="H31" s="316">
        <v>0</v>
      </c>
      <c r="I31" s="321">
        <v>0</v>
      </c>
    </row>
    <row r="32" spans="1:9" ht="12.75">
      <c r="A32" s="322" t="s">
        <v>157</v>
      </c>
      <c r="B32" s="42">
        <f>B30+B31</f>
        <v>0</v>
      </c>
      <c r="C32" s="303">
        <f>C30+C31</f>
        <v>0</v>
      </c>
      <c r="D32" s="42">
        <f>D30+D31</f>
        <v>0</v>
      </c>
      <c r="E32" s="304">
        <v>0</v>
      </c>
      <c r="F32" s="42">
        <f>F30+F31</f>
        <v>0</v>
      </c>
      <c r="G32" s="303">
        <f>G30+G31</f>
        <v>0</v>
      </c>
      <c r="H32" s="42">
        <f>H30+H31</f>
        <v>0</v>
      </c>
      <c r="I32" s="323">
        <v>0</v>
      </c>
    </row>
    <row r="33" spans="1:9" ht="9.75" customHeight="1">
      <c r="A33" s="305"/>
      <c r="B33" s="316"/>
      <c r="C33" s="317"/>
      <c r="D33" s="316"/>
      <c r="E33" s="308"/>
      <c r="F33" s="326"/>
      <c r="G33" s="317"/>
      <c r="H33" s="316"/>
      <c r="I33" s="310"/>
    </row>
    <row r="34" spans="1:9" ht="12.75">
      <c r="A34" s="311" t="s">
        <v>68</v>
      </c>
      <c r="B34" s="293"/>
      <c r="C34" s="312"/>
      <c r="D34" s="293"/>
      <c r="E34" s="313"/>
      <c r="F34" s="293"/>
      <c r="G34" s="312"/>
      <c r="H34" s="293"/>
      <c r="I34" s="314"/>
    </row>
    <row r="35" spans="1:9" ht="12.75">
      <c r="A35" s="327" t="s">
        <v>102</v>
      </c>
      <c r="B35" s="295">
        <v>0</v>
      </c>
      <c r="C35" s="295">
        <v>0</v>
      </c>
      <c r="D35" s="295">
        <v>0</v>
      </c>
      <c r="E35" s="313">
        <v>0</v>
      </c>
      <c r="F35" s="295">
        <v>0</v>
      </c>
      <c r="G35" s="295">
        <v>0</v>
      </c>
      <c r="H35" s="295">
        <v>0</v>
      </c>
      <c r="I35" s="314">
        <v>0</v>
      </c>
    </row>
    <row r="36" spans="1:9" ht="12.75">
      <c r="A36" s="328" t="s">
        <v>158</v>
      </c>
      <c r="B36" s="316">
        <v>0</v>
      </c>
      <c r="C36" s="316">
        <v>0</v>
      </c>
      <c r="D36" s="316">
        <v>0</v>
      </c>
      <c r="E36" s="320">
        <v>0</v>
      </c>
      <c r="F36" s="316">
        <v>0</v>
      </c>
      <c r="G36" s="316">
        <v>0</v>
      </c>
      <c r="H36" s="316">
        <v>0</v>
      </c>
      <c r="I36" s="321">
        <v>0</v>
      </c>
    </row>
    <row r="37" spans="1:9" ht="12.75">
      <c r="A37" s="322" t="s">
        <v>159</v>
      </c>
      <c r="B37" s="42">
        <f>B36+B35</f>
        <v>0</v>
      </c>
      <c r="C37" s="303">
        <f>C36+C35</f>
        <v>0</v>
      </c>
      <c r="D37" s="42">
        <f>D36+D35</f>
        <v>0</v>
      </c>
      <c r="E37" s="304">
        <v>0</v>
      </c>
      <c r="F37" s="42">
        <f>F36+F35</f>
        <v>0</v>
      </c>
      <c r="G37" s="303">
        <f>G36+G35</f>
        <v>0</v>
      </c>
      <c r="H37" s="42">
        <f>H36+H35</f>
        <v>0</v>
      </c>
      <c r="I37" s="323">
        <v>0</v>
      </c>
    </row>
    <row r="38" spans="1:9" ht="9.75" customHeight="1">
      <c r="A38" s="305"/>
      <c r="B38" s="326"/>
      <c r="C38" s="317"/>
      <c r="D38" s="316"/>
      <c r="E38" s="308"/>
      <c r="F38" s="326"/>
      <c r="G38" s="317"/>
      <c r="H38" s="316"/>
      <c r="I38" s="310"/>
    </row>
    <row r="39" spans="1:9" ht="12.75">
      <c r="A39" s="329" t="s">
        <v>72</v>
      </c>
      <c r="B39" s="293"/>
      <c r="C39" s="312"/>
      <c r="D39" s="293"/>
      <c r="E39" s="313"/>
      <c r="F39" s="293"/>
      <c r="G39" s="312"/>
      <c r="H39" s="293"/>
      <c r="I39" s="314"/>
    </row>
    <row r="40" spans="1:9" ht="12.75">
      <c r="A40" s="330" t="s">
        <v>160</v>
      </c>
      <c r="B40" s="295">
        <v>0</v>
      </c>
      <c r="C40" s="295">
        <v>0</v>
      </c>
      <c r="D40" s="295">
        <v>0</v>
      </c>
      <c r="E40" s="313">
        <v>0</v>
      </c>
      <c r="F40" s="295">
        <v>0</v>
      </c>
      <c r="G40" s="295">
        <v>0</v>
      </c>
      <c r="H40" s="295">
        <v>0</v>
      </c>
      <c r="I40" s="314">
        <v>0</v>
      </c>
    </row>
    <row r="41" spans="1:9" ht="12.75">
      <c r="A41" s="330" t="s">
        <v>161</v>
      </c>
      <c r="B41" s="316">
        <v>0</v>
      </c>
      <c r="C41" s="316">
        <v>0</v>
      </c>
      <c r="D41" s="316">
        <v>0</v>
      </c>
      <c r="E41" s="320">
        <v>0</v>
      </c>
      <c r="F41" s="316">
        <v>0</v>
      </c>
      <c r="G41" s="316">
        <v>0</v>
      </c>
      <c r="H41" s="316">
        <v>0</v>
      </c>
      <c r="I41" s="321">
        <v>0</v>
      </c>
    </row>
    <row r="42" spans="1:10" ht="12.75">
      <c r="A42" s="331" t="s">
        <v>162</v>
      </c>
      <c r="B42" s="42">
        <f>B41+B40</f>
        <v>0</v>
      </c>
      <c r="C42" s="303">
        <f aca="true" t="shared" si="0" ref="C42:H42">C41+C40</f>
        <v>0</v>
      </c>
      <c r="D42" s="42">
        <f t="shared" si="0"/>
        <v>0</v>
      </c>
      <c r="E42" s="304">
        <v>0</v>
      </c>
      <c r="F42" s="42">
        <f t="shared" si="0"/>
        <v>0</v>
      </c>
      <c r="G42" s="303">
        <f t="shared" si="0"/>
        <v>0</v>
      </c>
      <c r="H42" s="42">
        <f t="shared" si="0"/>
        <v>0</v>
      </c>
      <c r="I42" s="323">
        <v>0</v>
      </c>
      <c r="J42" s="332"/>
    </row>
    <row r="43" spans="1:9" ht="13.5" customHeight="1">
      <c r="A43" s="305"/>
      <c r="B43" s="326"/>
      <c r="C43" s="317"/>
      <c r="D43" s="316"/>
      <c r="E43" s="308"/>
      <c r="F43" s="333"/>
      <c r="G43" s="317"/>
      <c r="H43" s="316"/>
      <c r="I43" s="310"/>
    </row>
    <row r="44" spans="1:9" ht="27.75" customHeight="1">
      <c r="A44" s="334" t="s">
        <v>76</v>
      </c>
      <c r="B44" s="333">
        <f>B42+B37+B32+B27+B22+B15</f>
        <v>5900</v>
      </c>
      <c r="C44" s="335">
        <f aca="true" t="shared" si="1" ref="C44:H44">C42+C37+C32+C27+C22+C15</f>
        <v>5000</v>
      </c>
      <c r="D44" s="333">
        <f t="shared" si="1"/>
        <v>2022</v>
      </c>
      <c r="E44" s="304">
        <v>0</v>
      </c>
      <c r="F44" s="333">
        <f t="shared" si="1"/>
        <v>42320</v>
      </c>
      <c r="G44" s="335">
        <f t="shared" si="1"/>
        <v>48833</v>
      </c>
      <c r="H44" s="333">
        <f t="shared" si="1"/>
        <v>35308</v>
      </c>
      <c r="I44" s="29">
        <f>H44/G44</f>
        <v>0.7230356521204923</v>
      </c>
    </row>
    <row r="45" spans="1:9" ht="13.5" customHeight="1">
      <c r="A45" s="336"/>
      <c r="B45" s="337"/>
      <c r="C45" s="338"/>
      <c r="D45" s="316"/>
      <c r="E45" s="308"/>
      <c r="F45" s="337"/>
      <c r="G45" s="338"/>
      <c r="H45" s="316"/>
      <c r="I45" s="310"/>
    </row>
    <row r="46" spans="1:9" ht="12.75">
      <c r="A46" s="339" t="s">
        <v>106</v>
      </c>
      <c r="B46" s="340"/>
      <c r="C46" s="341"/>
      <c r="D46" s="293"/>
      <c r="E46" s="313"/>
      <c r="F46" s="340"/>
      <c r="G46" s="341"/>
      <c r="H46" s="293"/>
      <c r="I46" s="314"/>
    </row>
    <row r="47" spans="1:9" ht="12.75">
      <c r="A47" s="342" t="s">
        <v>163</v>
      </c>
      <c r="B47" s="295">
        <v>10734</v>
      </c>
      <c r="C47" s="295">
        <v>10734</v>
      </c>
      <c r="D47" s="295">
        <v>30000</v>
      </c>
      <c r="E47" s="313">
        <f>D47/C47</f>
        <v>2.7948574622694244</v>
      </c>
      <c r="F47" s="295">
        <v>0</v>
      </c>
      <c r="G47" s="295">
        <v>0</v>
      </c>
      <c r="H47" s="295">
        <v>0</v>
      </c>
      <c r="I47" s="314">
        <v>0</v>
      </c>
    </row>
    <row r="48" spans="1:9" s="142" customFormat="1" ht="12.75">
      <c r="A48" s="343" t="s">
        <v>164</v>
      </c>
      <c r="B48" s="316">
        <v>0</v>
      </c>
      <c r="C48" s="316">
        <v>0</v>
      </c>
      <c r="D48" s="316">
        <v>0</v>
      </c>
      <c r="E48" s="320">
        <v>0</v>
      </c>
      <c r="F48" s="316">
        <v>0</v>
      </c>
      <c r="G48" s="316">
        <v>0</v>
      </c>
      <c r="H48" s="316">
        <v>0</v>
      </c>
      <c r="I48" s="321">
        <v>0</v>
      </c>
    </row>
    <row r="49" spans="1:9" ht="12.75">
      <c r="A49" s="302" t="s">
        <v>165</v>
      </c>
      <c r="B49" s="333">
        <f>SUM(B47:B48)</f>
        <v>10734</v>
      </c>
      <c r="C49" s="335">
        <f>SUM(C47:C48)</f>
        <v>10734</v>
      </c>
      <c r="D49" s="333">
        <f>SUM(D47:D48)</f>
        <v>30000</v>
      </c>
      <c r="E49" s="344">
        <f>D49/C49</f>
        <v>2.7948574622694244</v>
      </c>
      <c r="F49" s="333">
        <f>SUM(F47:F48)</f>
        <v>0</v>
      </c>
      <c r="G49" s="335">
        <f>SUM(G47:G48)</f>
        <v>0</v>
      </c>
      <c r="H49" s="333">
        <f>SUM(H47:H48)</f>
        <v>0</v>
      </c>
      <c r="I49" s="323">
        <v>0</v>
      </c>
    </row>
    <row r="50" spans="1:9" s="142" customFormat="1" ht="15.75" customHeight="1">
      <c r="A50" s="331"/>
      <c r="B50" s="345"/>
      <c r="C50" s="317"/>
      <c r="D50" s="316"/>
      <c r="E50" s="308"/>
      <c r="F50" s="333"/>
      <c r="G50" s="317"/>
      <c r="H50" s="316"/>
      <c r="I50" s="310"/>
    </row>
    <row r="51" spans="1:9" ht="12.75">
      <c r="A51" s="346" t="s">
        <v>166</v>
      </c>
      <c r="B51" s="333">
        <f>B44+B49</f>
        <v>16634</v>
      </c>
      <c r="C51" s="335">
        <f>C44+C49</f>
        <v>15734</v>
      </c>
      <c r="D51" s="333">
        <f>D44+D49</f>
        <v>32022</v>
      </c>
      <c r="E51" s="344">
        <f>D51/C51</f>
        <v>2.0352103724418455</v>
      </c>
      <c r="F51" s="333">
        <f>F44+F49</f>
        <v>42320</v>
      </c>
      <c r="G51" s="335">
        <f>G44+G49</f>
        <v>48833</v>
      </c>
      <c r="H51" s="333">
        <f>H44+H49</f>
        <v>35308</v>
      </c>
      <c r="I51" s="29">
        <f>H51/G51</f>
        <v>0.7230356521204923</v>
      </c>
    </row>
    <row r="52" spans="1:9" ht="12.75">
      <c r="A52" s="347"/>
      <c r="B52" s="348"/>
      <c r="C52" s="348"/>
      <c r="D52" s="348"/>
      <c r="E52" s="349"/>
      <c r="F52" s="348"/>
      <c r="G52" s="348"/>
      <c r="H52" s="348"/>
      <c r="I52" s="350"/>
    </row>
    <row r="53" spans="1:9" s="57" customFormat="1" ht="12.75" customHeight="1">
      <c r="A53" s="279"/>
      <c r="B53" s="279"/>
      <c r="C53" s="279"/>
      <c r="D53" s="279"/>
      <c r="E53" s="279"/>
      <c r="F53" s="351"/>
      <c r="G53" s="280" t="s">
        <v>146</v>
      </c>
      <c r="H53" s="280"/>
      <c r="I53" s="351"/>
    </row>
    <row r="54" spans="1:9" s="57" customFormat="1" ht="12" customHeight="1">
      <c r="A54" s="281">
        <v>2</v>
      </c>
      <c r="B54" s="281"/>
      <c r="C54" s="281"/>
      <c r="D54" s="281"/>
      <c r="E54" s="281"/>
      <c r="F54" s="281"/>
      <c r="G54" s="281"/>
      <c r="H54" s="281"/>
      <c r="I54" s="281"/>
    </row>
    <row r="55" spans="1:9" s="57" customFormat="1" ht="13.5" customHeight="1">
      <c r="A55" s="281" t="s">
        <v>167</v>
      </c>
      <c r="B55" s="281"/>
      <c r="C55" s="281"/>
      <c r="D55" s="281"/>
      <c r="E55" s="281"/>
      <c r="F55" s="281"/>
      <c r="G55" s="281"/>
      <c r="H55" s="281"/>
      <c r="I55" s="281"/>
    </row>
    <row r="56" spans="1:9" s="57" customFormat="1" ht="13.5" customHeight="1">
      <c r="A56" s="281" t="s">
        <v>148</v>
      </c>
      <c r="B56" s="281"/>
      <c r="C56" s="281"/>
      <c r="D56" s="281"/>
      <c r="E56" s="281"/>
      <c r="F56" s="281"/>
      <c r="G56" s="281"/>
      <c r="H56" s="281"/>
      <c r="I56" s="281"/>
    </row>
    <row r="57" spans="1:9" s="57" customFormat="1" ht="12.75" customHeight="1">
      <c r="A57" s="281"/>
      <c r="B57" s="281"/>
      <c r="C57" s="281"/>
      <c r="D57" s="281"/>
      <c r="E57" s="281"/>
      <c r="F57" s="351"/>
      <c r="G57" s="279" t="s">
        <v>89</v>
      </c>
      <c r="H57" s="279"/>
      <c r="I57" s="352"/>
    </row>
    <row r="58" spans="1:9" s="57" customFormat="1" ht="12.75">
      <c r="A58" s="285" t="s">
        <v>41</v>
      </c>
      <c r="B58" s="286" t="s">
        <v>168</v>
      </c>
      <c r="C58" s="286"/>
      <c r="D58" s="286"/>
      <c r="E58" s="286"/>
      <c r="F58" s="286" t="s">
        <v>169</v>
      </c>
      <c r="G58" s="286"/>
      <c r="H58" s="286"/>
      <c r="I58" s="286"/>
    </row>
    <row r="59" spans="1:9" s="57" customFormat="1" ht="36" customHeight="1">
      <c r="A59" s="285"/>
      <c r="B59" s="287" t="s">
        <v>43</v>
      </c>
      <c r="C59" s="287" t="s">
        <v>151</v>
      </c>
      <c r="D59" s="286" t="s">
        <v>8</v>
      </c>
      <c r="E59" s="288" t="s">
        <v>152</v>
      </c>
      <c r="F59" s="287" t="s">
        <v>43</v>
      </c>
      <c r="G59" s="287" t="s">
        <v>151</v>
      </c>
      <c r="H59" s="286" t="s">
        <v>8</v>
      </c>
      <c r="I59" s="288" t="s">
        <v>152</v>
      </c>
    </row>
    <row r="60" spans="1:9" s="57" customFormat="1" ht="12.75">
      <c r="A60" s="289" t="s">
        <v>47</v>
      </c>
      <c r="B60" s="353"/>
      <c r="C60" s="353"/>
      <c r="D60" s="290"/>
      <c r="E60" s="290"/>
      <c r="F60" s="354"/>
      <c r="G60" s="290"/>
      <c r="H60" s="354"/>
      <c r="I60" s="290"/>
    </row>
    <row r="61" spans="1:9" s="57" customFormat="1" ht="12.75">
      <c r="A61" s="292" t="s">
        <v>48</v>
      </c>
      <c r="B61" s="355">
        <v>0</v>
      </c>
      <c r="C61" s="355">
        <v>0</v>
      </c>
      <c r="D61" s="293">
        <v>0</v>
      </c>
      <c r="E61" s="297">
        <v>0</v>
      </c>
      <c r="F61" s="312">
        <v>0</v>
      </c>
      <c r="G61" s="293">
        <v>0</v>
      </c>
      <c r="H61" s="312">
        <v>0</v>
      </c>
      <c r="I61" s="297">
        <v>0</v>
      </c>
    </row>
    <row r="62" spans="1:9" s="57" customFormat="1" ht="12.75">
      <c r="A62" s="298" t="s">
        <v>49</v>
      </c>
      <c r="B62" s="355">
        <v>0</v>
      </c>
      <c r="C62" s="355">
        <v>0</v>
      </c>
      <c r="D62" s="293">
        <v>0</v>
      </c>
      <c r="E62" s="297">
        <v>0</v>
      </c>
      <c r="F62" s="312">
        <v>0</v>
      </c>
      <c r="G62" s="293">
        <v>0</v>
      </c>
      <c r="H62" s="312">
        <v>0</v>
      </c>
      <c r="I62" s="297">
        <v>0</v>
      </c>
    </row>
    <row r="63" spans="1:9" s="57" customFormat="1" ht="12.75">
      <c r="A63" s="292" t="s">
        <v>50</v>
      </c>
      <c r="B63" s="355">
        <v>300</v>
      </c>
      <c r="C63" s="355">
        <v>300</v>
      </c>
      <c r="D63" s="295">
        <v>221</v>
      </c>
      <c r="E63" s="297">
        <f>D63/C63</f>
        <v>0.7366666666666667</v>
      </c>
      <c r="F63" s="312">
        <v>14000</v>
      </c>
      <c r="G63" s="295">
        <v>20200</v>
      </c>
      <c r="H63" s="294">
        <v>19891</v>
      </c>
      <c r="I63" s="297">
        <f>H63/G63</f>
        <v>0.9847029702970297</v>
      </c>
    </row>
    <row r="64" spans="1:9" s="57" customFormat="1" ht="12.75">
      <c r="A64" s="299" t="s">
        <v>170</v>
      </c>
      <c r="B64" s="355">
        <v>0</v>
      </c>
      <c r="C64" s="355">
        <v>0</v>
      </c>
      <c r="D64" s="355">
        <v>0</v>
      </c>
      <c r="E64" s="297">
        <v>0</v>
      </c>
      <c r="F64" s="312">
        <v>0</v>
      </c>
      <c r="G64" s="293">
        <v>0</v>
      </c>
      <c r="H64" s="312">
        <v>0</v>
      </c>
      <c r="I64" s="297">
        <v>0</v>
      </c>
    </row>
    <row r="65" spans="1:9" s="57" customFormat="1" ht="12.75">
      <c r="A65" s="298" t="s">
        <v>52</v>
      </c>
      <c r="B65" s="355">
        <v>0</v>
      </c>
      <c r="C65" s="355">
        <v>0</v>
      </c>
      <c r="D65" s="293">
        <v>0</v>
      </c>
      <c r="E65" s="297">
        <v>0</v>
      </c>
      <c r="F65" s="312">
        <v>0</v>
      </c>
      <c r="G65" s="293">
        <v>0</v>
      </c>
      <c r="H65" s="312">
        <v>0</v>
      </c>
      <c r="I65" s="297">
        <v>0</v>
      </c>
    </row>
    <row r="66" spans="1:9" s="57" customFormat="1" ht="12.75">
      <c r="A66" s="300" t="s">
        <v>53</v>
      </c>
      <c r="B66" s="355">
        <v>0</v>
      </c>
      <c r="C66" s="355">
        <v>0</v>
      </c>
      <c r="D66" s="293">
        <v>0</v>
      </c>
      <c r="E66" s="297">
        <v>0</v>
      </c>
      <c r="F66" s="312">
        <v>0</v>
      </c>
      <c r="G66" s="293">
        <v>0</v>
      </c>
      <c r="H66" s="312">
        <v>0</v>
      </c>
      <c r="I66" s="297">
        <v>0</v>
      </c>
    </row>
    <row r="67" spans="1:9" s="57" customFormat="1" ht="12.75">
      <c r="A67" s="301" t="s">
        <v>154</v>
      </c>
      <c r="B67" s="356">
        <v>0</v>
      </c>
      <c r="C67" s="356">
        <v>0</v>
      </c>
      <c r="D67" s="357">
        <v>0</v>
      </c>
      <c r="E67" s="297">
        <v>0</v>
      </c>
      <c r="F67" s="358">
        <v>0</v>
      </c>
      <c r="G67" s="357">
        <v>0</v>
      </c>
      <c r="H67" s="358">
        <v>0</v>
      </c>
      <c r="I67" s="297">
        <v>0</v>
      </c>
    </row>
    <row r="68" spans="1:9" s="57" customFormat="1" ht="12.75">
      <c r="A68" s="302" t="s">
        <v>155</v>
      </c>
      <c r="B68" s="359">
        <f>B61+B62+B63+B66+B65</f>
        <v>300</v>
      </c>
      <c r="C68" s="42">
        <f>C61+C62+C63+C66+C65</f>
        <v>300</v>
      </c>
      <c r="D68" s="303">
        <f>D61+D62+D63+D66+D65</f>
        <v>221</v>
      </c>
      <c r="E68" s="29">
        <f>D68/C68</f>
        <v>0.7366666666666667</v>
      </c>
      <c r="F68" s="303">
        <f>F61+F62+F63+F66+F65</f>
        <v>14000</v>
      </c>
      <c r="G68" s="42">
        <f>G61+G62+G63+G66+G65</f>
        <v>20200</v>
      </c>
      <c r="H68" s="303">
        <f>H61+H62+H63+H66+H65</f>
        <v>19891</v>
      </c>
      <c r="I68" s="29">
        <f>H68/G68</f>
        <v>0.9847029702970297</v>
      </c>
    </row>
    <row r="69" spans="1:9" s="57" customFormat="1" ht="12.75">
      <c r="A69" s="305"/>
      <c r="B69" s="360"/>
      <c r="C69" s="306"/>
      <c r="D69" s="307"/>
      <c r="E69" s="310"/>
      <c r="F69" s="307"/>
      <c r="G69" s="309"/>
      <c r="H69" s="307"/>
      <c r="I69" s="310"/>
    </row>
    <row r="70" spans="1:9" s="57" customFormat="1" ht="12.75">
      <c r="A70" s="311" t="s">
        <v>56</v>
      </c>
      <c r="B70" s="355"/>
      <c r="C70" s="293"/>
      <c r="D70" s="312"/>
      <c r="E70" s="314"/>
      <c r="F70" s="312"/>
      <c r="G70" s="293"/>
      <c r="H70" s="312"/>
      <c r="I70" s="314"/>
    </row>
    <row r="71" spans="1:9" s="57" customFormat="1" ht="12.75">
      <c r="A71" s="292" t="s">
        <v>57</v>
      </c>
      <c r="B71" s="355">
        <v>0</v>
      </c>
      <c r="C71" s="355">
        <v>0</v>
      </c>
      <c r="D71" s="355">
        <v>0</v>
      </c>
      <c r="E71" s="314">
        <v>0</v>
      </c>
      <c r="F71" s="355">
        <v>0</v>
      </c>
      <c r="G71" s="293">
        <v>0</v>
      </c>
      <c r="H71" s="312">
        <v>0</v>
      </c>
      <c r="I71" s="314">
        <v>0</v>
      </c>
    </row>
    <row r="72" spans="1:9" s="57" customFormat="1" ht="12.75">
      <c r="A72" s="315" t="s">
        <v>58</v>
      </c>
      <c r="B72" s="355">
        <v>0</v>
      </c>
      <c r="C72" s="355">
        <v>0</v>
      </c>
      <c r="D72" s="355">
        <v>0</v>
      </c>
      <c r="E72" s="297">
        <v>0</v>
      </c>
      <c r="F72" s="355">
        <v>0</v>
      </c>
      <c r="G72" s="293">
        <v>0</v>
      </c>
      <c r="H72" s="312">
        <v>0</v>
      </c>
      <c r="I72" s="297">
        <v>0</v>
      </c>
    </row>
    <row r="73" spans="1:9" s="57" customFormat="1" ht="12.75">
      <c r="A73" s="292" t="s">
        <v>59</v>
      </c>
      <c r="B73" s="355">
        <v>0</v>
      </c>
      <c r="C73" s="355">
        <v>0</v>
      </c>
      <c r="D73" s="355">
        <v>0</v>
      </c>
      <c r="E73" s="297">
        <v>0</v>
      </c>
      <c r="F73" s="355">
        <v>0</v>
      </c>
      <c r="G73" s="293">
        <v>0</v>
      </c>
      <c r="H73" s="312">
        <v>0</v>
      </c>
      <c r="I73" s="297">
        <v>0</v>
      </c>
    </row>
    <row r="74" spans="1:9" s="57" customFormat="1" ht="12.75">
      <c r="A74" s="361" t="s">
        <v>129</v>
      </c>
      <c r="B74" s="362">
        <f>-B64</f>
        <v>0</v>
      </c>
      <c r="C74" s="362">
        <f>-C64</f>
        <v>0</v>
      </c>
      <c r="D74" s="362">
        <f>-D64</f>
        <v>0</v>
      </c>
      <c r="E74" s="297">
        <v>0</v>
      </c>
      <c r="F74" s="294">
        <f>-F64</f>
        <v>0</v>
      </c>
      <c r="G74" s="357">
        <f>-G64</f>
        <v>0</v>
      </c>
      <c r="H74" s="294">
        <f>-H64</f>
        <v>0</v>
      </c>
      <c r="I74" s="297">
        <v>0</v>
      </c>
    </row>
    <row r="75" spans="1:9" s="57" customFormat="1" ht="12.75">
      <c r="A75" s="302" t="s">
        <v>98</v>
      </c>
      <c r="B75" s="359">
        <f>B71+B72+B73+B74</f>
        <v>0</v>
      </c>
      <c r="C75" s="42">
        <f>C71+C72+C73+C74</f>
        <v>0</v>
      </c>
      <c r="D75" s="303">
        <f>D71+D72+D73+D74</f>
        <v>0</v>
      </c>
      <c r="E75" s="323">
        <v>0</v>
      </c>
      <c r="F75" s="303">
        <f>F71+F72+F73+F74</f>
        <v>0</v>
      </c>
      <c r="G75" s="42">
        <f>G71+G72+G73+G74</f>
        <v>0</v>
      </c>
      <c r="H75" s="303">
        <f>H71+H72+H73+H74</f>
        <v>0</v>
      </c>
      <c r="I75" s="323">
        <v>0</v>
      </c>
    </row>
    <row r="76" spans="1:9" s="57" customFormat="1" ht="12.75">
      <c r="A76" s="305"/>
      <c r="B76" s="363"/>
      <c r="C76" s="316"/>
      <c r="D76" s="317"/>
      <c r="E76" s="310"/>
      <c r="F76" s="317"/>
      <c r="G76" s="316"/>
      <c r="H76" s="317"/>
      <c r="I76" s="310"/>
    </row>
    <row r="77" spans="1:9" s="57" customFormat="1" ht="12.75">
      <c r="A77" s="311" t="s">
        <v>62</v>
      </c>
      <c r="B77" s="363"/>
      <c r="C77" s="293"/>
      <c r="D77" s="312"/>
      <c r="E77" s="314"/>
      <c r="F77" s="312"/>
      <c r="G77" s="293"/>
      <c r="H77" s="312"/>
      <c r="I77" s="314"/>
    </row>
    <row r="78" spans="1:9" s="57" customFormat="1" ht="12.75">
      <c r="A78" s="318" t="s">
        <v>63</v>
      </c>
      <c r="B78" s="295">
        <v>0</v>
      </c>
      <c r="C78" s="295">
        <v>0</v>
      </c>
      <c r="D78" s="295">
        <v>0</v>
      </c>
      <c r="E78" s="313">
        <v>0</v>
      </c>
      <c r="F78" s="295">
        <v>0</v>
      </c>
      <c r="G78" s="295">
        <v>0</v>
      </c>
      <c r="H78" s="295">
        <v>0</v>
      </c>
      <c r="I78" s="314">
        <v>0</v>
      </c>
    </row>
    <row r="79" spans="1:9" s="57" customFormat="1" ht="12.75">
      <c r="A79" s="319" t="s">
        <v>64</v>
      </c>
      <c r="B79" s="316">
        <v>0</v>
      </c>
      <c r="C79" s="316">
        <v>0</v>
      </c>
      <c r="D79" s="316">
        <v>0</v>
      </c>
      <c r="E79" s="320">
        <v>0</v>
      </c>
      <c r="F79" s="316">
        <v>0</v>
      </c>
      <c r="G79" s="316">
        <v>0</v>
      </c>
      <c r="H79" s="316">
        <v>0</v>
      </c>
      <c r="I79" s="321">
        <v>0</v>
      </c>
    </row>
    <row r="80" spans="1:9" s="57" customFormat="1" ht="12.75">
      <c r="A80" s="322" t="s">
        <v>156</v>
      </c>
      <c r="B80" s="359">
        <f>B78+B79</f>
        <v>0</v>
      </c>
      <c r="C80" s="42">
        <f>C78+C79</f>
        <v>0</v>
      </c>
      <c r="D80" s="303">
        <f>D78+D79</f>
        <v>0</v>
      </c>
      <c r="E80" s="323">
        <v>0</v>
      </c>
      <c r="F80" s="303">
        <f>F78+F79</f>
        <v>0</v>
      </c>
      <c r="G80" s="42">
        <f>G78+G79</f>
        <v>0</v>
      </c>
      <c r="H80" s="303">
        <f>H78+H79</f>
        <v>0</v>
      </c>
      <c r="I80" s="323">
        <v>0</v>
      </c>
    </row>
    <row r="81" spans="1:9" s="57" customFormat="1" ht="12.75">
      <c r="A81" s="305"/>
      <c r="B81" s="363"/>
      <c r="C81" s="326"/>
      <c r="D81" s="317"/>
      <c r="E81" s="310"/>
      <c r="F81" s="364"/>
      <c r="G81" s="326"/>
      <c r="H81" s="317"/>
      <c r="I81" s="310"/>
    </row>
    <row r="82" spans="1:9" s="57" customFormat="1" ht="13.5" customHeight="1">
      <c r="A82" s="324" t="s">
        <v>101</v>
      </c>
      <c r="B82" s="355"/>
      <c r="C82" s="293"/>
      <c r="D82" s="312"/>
      <c r="E82" s="314"/>
      <c r="F82" s="312"/>
      <c r="G82" s="293"/>
      <c r="H82" s="312"/>
      <c r="I82" s="314"/>
    </row>
    <row r="83" spans="1:9" s="57" customFormat="1" ht="12.75">
      <c r="A83" s="325" t="s">
        <v>63</v>
      </c>
      <c r="B83" s="295">
        <v>0</v>
      </c>
      <c r="C83" s="295">
        <v>0</v>
      </c>
      <c r="D83" s="295">
        <v>0</v>
      </c>
      <c r="E83" s="313">
        <v>0</v>
      </c>
      <c r="F83" s="295">
        <v>0</v>
      </c>
      <c r="G83" s="295">
        <f>1_e_h_sz_melléklet!C79</f>
        <v>457</v>
      </c>
      <c r="H83" s="295">
        <f>1_e_h_sz_melléklet!D79</f>
        <v>457</v>
      </c>
      <c r="I83" s="314">
        <v>0</v>
      </c>
    </row>
    <row r="84" spans="1:9" s="57" customFormat="1" ht="12.75">
      <c r="A84" s="319" t="s">
        <v>64</v>
      </c>
      <c r="B84" s="316">
        <v>0</v>
      </c>
      <c r="C84" s="316">
        <v>0</v>
      </c>
      <c r="D84" s="316">
        <v>0</v>
      </c>
      <c r="E84" s="320">
        <v>0</v>
      </c>
      <c r="F84" s="316">
        <v>0</v>
      </c>
      <c r="G84" s="316">
        <f>1_e_h_sz_melléklet!C90</f>
        <v>299</v>
      </c>
      <c r="H84" s="316">
        <f>1_e_h_sz_melléklet!D90</f>
        <v>299</v>
      </c>
      <c r="I84" s="321">
        <v>0</v>
      </c>
    </row>
    <row r="85" spans="1:9" s="57" customFormat="1" ht="12.75">
      <c r="A85" s="322" t="s">
        <v>157</v>
      </c>
      <c r="B85" s="359">
        <f>B83+B84</f>
        <v>0</v>
      </c>
      <c r="C85" s="42">
        <f>C83+C84</f>
        <v>0</v>
      </c>
      <c r="D85" s="303">
        <f>D83+D84</f>
        <v>0</v>
      </c>
      <c r="E85" s="323">
        <v>0</v>
      </c>
      <c r="F85" s="303">
        <f>F83+F84</f>
        <v>0</v>
      </c>
      <c r="G85" s="42">
        <f>G83+G84</f>
        <v>756</v>
      </c>
      <c r="H85" s="303">
        <f>H83+H84</f>
        <v>756</v>
      </c>
      <c r="I85" s="323">
        <v>0</v>
      </c>
    </row>
    <row r="86" spans="1:9" s="57" customFormat="1" ht="12.75">
      <c r="A86" s="305"/>
      <c r="B86" s="365"/>
      <c r="C86" s="326"/>
      <c r="D86" s="317"/>
      <c r="E86" s="310"/>
      <c r="F86" s="317"/>
      <c r="G86" s="326"/>
      <c r="H86" s="317"/>
      <c r="I86" s="310"/>
    </row>
    <row r="87" spans="1:9" s="57" customFormat="1" ht="12.75">
      <c r="A87" s="311" t="s">
        <v>68</v>
      </c>
      <c r="B87" s="355"/>
      <c r="C87" s="293"/>
      <c r="D87" s="312"/>
      <c r="E87" s="314"/>
      <c r="F87" s="312"/>
      <c r="G87" s="293"/>
      <c r="H87" s="312"/>
      <c r="I87" s="314"/>
    </row>
    <row r="88" spans="1:9" s="57" customFormat="1" ht="12.75">
      <c r="A88" s="327" t="s">
        <v>102</v>
      </c>
      <c r="B88" s="295">
        <v>0</v>
      </c>
      <c r="C88" s="295">
        <v>0</v>
      </c>
      <c r="D88" s="295">
        <v>0</v>
      </c>
      <c r="E88" s="313">
        <v>0</v>
      </c>
      <c r="F88" s="295">
        <v>0</v>
      </c>
      <c r="G88" s="295">
        <v>0</v>
      </c>
      <c r="H88" s="295">
        <v>0</v>
      </c>
      <c r="I88" s="314">
        <v>0</v>
      </c>
    </row>
    <row r="89" spans="1:9" s="57" customFormat="1" ht="12.75">
      <c r="A89" s="328" t="s">
        <v>158</v>
      </c>
      <c r="B89" s="316">
        <v>0</v>
      </c>
      <c r="C89" s="316">
        <v>0</v>
      </c>
      <c r="D89" s="316">
        <v>0</v>
      </c>
      <c r="E89" s="320">
        <v>0</v>
      </c>
      <c r="F89" s="316">
        <v>0</v>
      </c>
      <c r="G89" s="316">
        <v>0</v>
      </c>
      <c r="H89" s="316">
        <v>0</v>
      </c>
      <c r="I89" s="321">
        <v>0</v>
      </c>
    </row>
    <row r="90" spans="1:9" s="57" customFormat="1" ht="12.75">
      <c r="A90" s="322" t="s">
        <v>159</v>
      </c>
      <c r="B90" s="359">
        <f>B89+B88</f>
        <v>0</v>
      </c>
      <c r="C90" s="42">
        <f>C89+C88</f>
        <v>0</v>
      </c>
      <c r="D90" s="303">
        <f>D89+D88</f>
        <v>0</v>
      </c>
      <c r="E90" s="323">
        <v>0</v>
      </c>
      <c r="F90" s="303">
        <f>F89+F88</f>
        <v>0</v>
      </c>
      <c r="G90" s="42">
        <f>G89+G88</f>
        <v>0</v>
      </c>
      <c r="H90" s="303">
        <f>H89+H88</f>
        <v>0</v>
      </c>
      <c r="I90" s="323">
        <v>0</v>
      </c>
    </row>
    <row r="91" spans="1:9" s="57" customFormat="1" ht="12" customHeight="1">
      <c r="A91" s="305"/>
      <c r="B91" s="365"/>
      <c r="C91" s="326"/>
      <c r="D91" s="317"/>
      <c r="E91" s="310"/>
      <c r="F91" s="364"/>
      <c r="G91" s="326"/>
      <c r="H91" s="317"/>
      <c r="I91" s="310"/>
    </row>
    <row r="92" spans="1:9" s="57" customFormat="1" ht="12.75">
      <c r="A92" s="329" t="s">
        <v>72</v>
      </c>
      <c r="B92" s="363"/>
      <c r="C92" s="293"/>
      <c r="D92" s="312"/>
      <c r="E92" s="314"/>
      <c r="F92" s="312"/>
      <c r="G92" s="293"/>
      <c r="H92" s="312"/>
      <c r="I92" s="314"/>
    </row>
    <row r="93" spans="1:9" s="57" customFormat="1" ht="12.75">
      <c r="A93" s="330" t="s">
        <v>160</v>
      </c>
      <c r="B93" s="295">
        <v>0</v>
      </c>
      <c r="C93" s="295">
        <v>0</v>
      </c>
      <c r="D93" s="295">
        <v>0</v>
      </c>
      <c r="E93" s="313">
        <v>0</v>
      </c>
      <c r="F93" s="295">
        <v>0</v>
      </c>
      <c r="G93" s="295">
        <v>0</v>
      </c>
      <c r="H93" s="295">
        <v>0</v>
      </c>
      <c r="I93" s="314">
        <v>0</v>
      </c>
    </row>
    <row r="94" spans="1:9" s="57" customFormat="1" ht="12.75">
      <c r="A94" s="330" t="s">
        <v>161</v>
      </c>
      <c r="B94" s="316">
        <v>0</v>
      </c>
      <c r="C94" s="316">
        <v>0</v>
      </c>
      <c r="D94" s="316">
        <v>0</v>
      </c>
      <c r="E94" s="320">
        <v>0</v>
      </c>
      <c r="F94" s="316">
        <v>0</v>
      </c>
      <c r="G94" s="316">
        <v>0</v>
      </c>
      <c r="H94" s="316">
        <v>0</v>
      </c>
      <c r="I94" s="321">
        <v>0</v>
      </c>
    </row>
    <row r="95" spans="1:9" s="57" customFormat="1" ht="12.75">
      <c r="A95" s="331" t="s">
        <v>162</v>
      </c>
      <c r="B95" s="359">
        <f>B94+B93</f>
        <v>0</v>
      </c>
      <c r="C95" s="42">
        <f>C94+C93</f>
        <v>0</v>
      </c>
      <c r="D95" s="303">
        <f>D94+D93</f>
        <v>0</v>
      </c>
      <c r="E95" s="323">
        <v>0</v>
      </c>
      <c r="F95" s="42">
        <f>F94+F93</f>
        <v>0</v>
      </c>
      <c r="G95" s="42">
        <f>G94+G93</f>
        <v>0</v>
      </c>
      <c r="H95" s="303">
        <f>H94+H93</f>
        <v>0</v>
      </c>
      <c r="I95" s="323">
        <v>0</v>
      </c>
    </row>
    <row r="96" spans="1:9" s="57" customFormat="1" ht="12" customHeight="1">
      <c r="A96" s="305"/>
      <c r="B96" s="365"/>
      <c r="C96" s="316"/>
      <c r="D96" s="317"/>
      <c r="E96" s="310"/>
      <c r="F96" s="364"/>
      <c r="G96" s="316"/>
      <c r="H96" s="317"/>
      <c r="I96" s="310"/>
    </row>
    <row r="97" spans="1:9" s="57" customFormat="1" ht="27.75" customHeight="1">
      <c r="A97" s="334" t="s">
        <v>76</v>
      </c>
      <c r="B97" s="366">
        <f>B95+B90+B85+B80+B75+B68</f>
        <v>300</v>
      </c>
      <c r="C97" s="333">
        <f>C95+C90+C85+C80+C75+C68</f>
        <v>300</v>
      </c>
      <c r="D97" s="335">
        <f>D95+D90+D85+D80+D75+D68</f>
        <v>221</v>
      </c>
      <c r="E97" s="29">
        <f>D97/C97</f>
        <v>0.7366666666666667</v>
      </c>
      <c r="F97" s="335">
        <f>F95+F90+F85+F80+F75+F68</f>
        <v>14000</v>
      </c>
      <c r="G97" s="333">
        <f>G95+G90+G85+G80+G75+G68</f>
        <v>20956</v>
      </c>
      <c r="H97" s="335">
        <f>H95+H90+H85+H80+H75+H68</f>
        <v>20647</v>
      </c>
      <c r="I97" s="29">
        <f>H97/G97</f>
        <v>0.9852548196220653</v>
      </c>
    </row>
    <row r="98" spans="1:9" s="57" customFormat="1" ht="8.25" customHeight="1">
      <c r="A98" s="336"/>
      <c r="B98" s="364"/>
      <c r="C98" s="337"/>
      <c r="D98" s="317"/>
      <c r="E98" s="367"/>
      <c r="F98" s="364"/>
      <c r="G98" s="337"/>
      <c r="H98" s="317"/>
      <c r="I98" s="367"/>
    </row>
    <row r="99" spans="1:9" s="57" customFormat="1" ht="12.75">
      <c r="A99" s="339" t="s">
        <v>106</v>
      </c>
      <c r="B99" s="317"/>
      <c r="C99" s="340"/>
      <c r="D99" s="312"/>
      <c r="E99" s="314"/>
      <c r="F99" s="312"/>
      <c r="G99" s="340"/>
      <c r="H99" s="312"/>
      <c r="I99" s="314"/>
    </row>
    <row r="100" spans="1:9" s="57" customFormat="1" ht="13.5" customHeight="1">
      <c r="A100" s="342" t="s">
        <v>163</v>
      </c>
      <c r="B100" s="295">
        <v>0</v>
      </c>
      <c r="C100" s="295">
        <v>0</v>
      </c>
      <c r="D100" s="295">
        <v>0</v>
      </c>
      <c r="E100" s="313">
        <v>0</v>
      </c>
      <c r="F100" s="295">
        <v>0</v>
      </c>
      <c r="G100" s="295">
        <v>0</v>
      </c>
      <c r="H100" s="295">
        <v>0</v>
      </c>
      <c r="I100" s="314">
        <v>0</v>
      </c>
    </row>
    <row r="101" spans="1:9" s="57" customFormat="1" ht="12.75">
      <c r="A101" s="368" t="s">
        <v>164</v>
      </c>
      <c r="B101" s="316">
        <v>0</v>
      </c>
      <c r="C101" s="316">
        <v>0</v>
      </c>
      <c r="D101" s="316">
        <v>0</v>
      </c>
      <c r="E101" s="320">
        <v>0</v>
      </c>
      <c r="F101" s="316">
        <v>0</v>
      </c>
      <c r="G101" s="316">
        <v>0</v>
      </c>
      <c r="H101" s="316">
        <v>0</v>
      </c>
      <c r="I101" s="321">
        <v>0</v>
      </c>
    </row>
    <row r="102" spans="1:9" s="57" customFormat="1" ht="12.75">
      <c r="A102" s="302" t="s">
        <v>165</v>
      </c>
      <c r="B102" s="366">
        <f>B100+B101</f>
        <v>0</v>
      </c>
      <c r="C102" s="333">
        <f>C100+C101</f>
        <v>0</v>
      </c>
      <c r="D102" s="335">
        <f>D100+D101</f>
        <v>0</v>
      </c>
      <c r="E102" s="323">
        <v>0</v>
      </c>
      <c r="F102" s="335">
        <f>SUM(F100:F101)</f>
        <v>0</v>
      </c>
      <c r="G102" s="333">
        <f>SUM(G100:G101)</f>
        <v>0</v>
      </c>
      <c r="H102" s="335">
        <f>SUM(H100:H101)</f>
        <v>0</v>
      </c>
      <c r="I102" s="323">
        <v>0</v>
      </c>
    </row>
    <row r="103" spans="1:9" s="57" customFormat="1" ht="9.75" customHeight="1">
      <c r="A103" s="331"/>
      <c r="B103" s="363"/>
      <c r="C103" s="316"/>
      <c r="D103" s="317"/>
      <c r="E103" s="310"/>
      <c r="F103" s="369"/>
      <c r="G103" s="316"/>
      <c r="H103" s="317"/>
      <c r="I103" s="310"/>
    </row>
    <row r="104" spans="1:9" s="57" customFormat="1" ht="12.75">
      <c r="A104" s="346" t="s">
        <v>166</v>
      </c>
      <c r="B104" s="366">
        <f>B97+B102</f>
        <v>300</v>
      </c>
      <c r="C104" s="333">
        <f>C97+C102</f>
        <v>300</v>
      </c>
      <c r="D104" s="335">
        <f>D97+D102</f>
        <v>221</v>
      </c>
      <c r="E104" s="29">
        <f>D104/C104</f>
        <v>0.7366666666666667</v>
      </c>
      <c r="F104" s="335">
        <f>F97+F102</f>
        <v>14000</v>
      </c>
      <c r="G104" s="333">
        <f>G97+G102</f>
        <v>20956</v>
      </c>
      <c r="H104" s="335">
        <f>H97+H102</f>
        <v>20647</v>
      </c>
      <c r="I104" s="29">
        <f>H104/G104</f>
        <v>0.9852548196220653</v>
      </c>
    </row>
    <row r="105" spans="1:9" s="57" customFormat="1" ht="12.75">
      <c r="A105" s="347"/>
      <c r="B105" s="348"/>
      <c r="C105" s="348"/>
      <c r="D105" s="348"/>
      <c r="E105" s="350"/>
      <c r="F105" s="348"/>
      <c r="G105" s="348"/>
      <c r="H105" s="348"/>
      <c r="I105" s="350"/>
    </row>
    <row r="106" spans="1:9" s="57" customFormat="1" ht="12.75" customHeight="1">
      <c r="A106" s="279"/>
      <c r="B106" s="279"/>
      <c r="C106" s="279"/>
      <c r="D106" s="279"/>
      <c r="E106" s="279"/>
      <c r="F106" s="351"/>
      <c r="G106" s="280" t="s">
        <v>146</v>
      </c>
      <c r="H106" s="280"/>
      <c r="I106" s="351"/>
    </row>
    <row r="107" spans="1:9" s="57" customFormat="1" ht="12.75" customHeight="1">
      <c r="A107" s="281">
        <v>3</v>
      </c>
      <c r="B107" s="281"/>
      <c r="C107" s="281"/>
      <c r="D107" s="281"/>
      <c r="E107" s="281"/>
      <c r="F107" s="281"/>
      <c r="G107" s="281"/>
      <c r="H107" s="281"/>
      <c r="I107" s="281"/>
    </row>
    <row r="108" spans="1:9" s="57" customFormat="1" ht="12.75" customHeight="1">
      <c r="A108" s="281" t="s">
        <v>167</v>
      </c>
      <c r="B108" s="281"/>
      <c r="C108" s="281"/>
      <c r="D108" s="281"/>
      <c r="E108" s="281"/>
      <c r="F108" s="281"/>
      <c r="G108" s="281"/>
      <c r="H108" s="281"/>
      <c r="I108" s="281"/>
    </row>
    <row r="109" spans="1:9" s="57" customFormat="1" ht="12.75" customHeight="1">
      <c r="A109" s="281" t="s">
        <v>171</v>
      </c>
      <c r="B109" s="281"/>
      <c r="C109" s="281"/>
      <c r="D109" s="281"/>
      <c r="E109" s="281"/>
      <c r="F109" s="281"/>
      <c r="G109" s="281"/>
      <c r="H109" s="281"/>
      <c r="I109" s="281"/>
    </row>
    <row r="110" spans="1:9" s="57" customFormat="1" ht="12.75" customHeight="1">
      <c r="A110" s="281"/>
      <c r="B110" s="281"/>
      <c r="C110" s="281"/>
      <c r="D110" s="281"/>
      <c r="E110" s="281"/>
      <c r="F110" s="351"/>
      <c r="G110" s="279" t="s">
        <v>89</v>
      </c>
      <c r="H110" s="279"/>
      <c r="I110" s="352"/>
    </row>
    <row r="111" spans="1:9" s="57" customFormat="1" ht="12.75">
      <c r="A111" s="285" t="s">
        <v>41</v>
      </c>
      <c r="B111" s="286" t="s">
        <v>172</v>
      </c>
      <c r="C111" s="286"/>
      <c r="D111" s="286"/>
      <c r="E111" s="286"/>
      <c r="F111" s="286" t="s">
        <v>173</v>
      </c>
      <c r="G111" s="286"/>
      <c r="H111" s="286"/>
      <c r="I111" s="286"/>
    </row>
    <row r="112" spans="1:9" s="57" customFormat="1" ht="47.25" customHeight="1">
      <c r="A112" s="285"/>
      <c r="B112" s="287" t="s">
        <v>43</v>
      </c>
      <c r="C112" s="287" t="s">
        <v>151</v>
      </c>
      <c r="D112" s="286" t="s">
        <v>8</v>
      </c>
      <c r="E112" s="288" t="s">
        <v>152</v>
      </c>
      <c r="F112" s="287" t="s">
        <v>43</v>
      </c>
      <c r="G112" s="287" t="s">
        <v>151</v>
      </c>
      <c r="H112" s="286" t="s">
        <v>8</v>
      </c>
      <c r="I112" s="288" t="s">
        <v>152</v>
      </c>
    </row>
    <row r="113" spans="1:9" s="57" customFormat="1" ht="12.75">
      <c r="A113" s="289" t="s">
        <v>47</v>
      </c>
      <c r="B113" s="290"/>
      <c r="C113" s="299"/>
      <c r="D113" s="353"/>
      <c r="E113" s="290"/>
      <c r="F113" s="370"/>
      <c r="G113" s="354"/>
      <c r="H113" s="290"/>
      <c r="I113" s="290"/>
    </row>
    <row r="114" spans="1:9" s="57" customFormat="1" ht="12.75">
      <c r="A114" s="292" t="s">
        <v>48</v>
      </c>
      <c r="B114" s="295">
        <v>27671</v>
      </c>
      <c r="C114" s="295">
        <v>38101</v>
      </c>
      <c r="D114" s="295">
        <v>37970</v>
      </c>
      <c r="E114" s="297">
        <f>D114/C114</f>
        <v>0.9965617700322826</v>
      </c>
      <c r="F114" s="293">
        <v>229026</v>
      </c>
      <c r="G114" s="294">
        <v>216701</v>
      </c>
      <c r="H114" s="295">
        <v>185971</v>
      </c>
      <c r="I114" s="297">
        <f>H114/G114</f>
        <v>0.8581917019303095</v>
      </c>
    </row>
    <row r="115" spans="1:9" s="57" customFormat="1" ht="12.75">
      <c r="A115" s="298" t="s">
        <v>49</v>
      </c>
      <c r="B115" s="295">
        <v>8417</v>
      </c>
      <c r="C115" s="295">
        <v>11582</v>
      </c>
      <c r="D115" s="295">
        <v>11569</v>
      </c>
      <c r="E115" s="297">
        <f>D115/C115</f>
        <v>0.9988775686409946</v>
      </c>
      <c r="F115" s="295">
        <v>65515</v>
      </c>
      <c r="G115" s="294">
        <v>68119</v>
      </c>
      <c r="H115" s="295">
        <v>56917</v>
      </c>
      <c r="I115" s="297">
        <f>H115/G115</f>
        <v>0.8355524890265564</v>
      </c>
    </row>
    <row r="116" spans="1:9" s="57" customFormat="1" ht="12.75">
      <c r="A116" s="292" t="s">
        <v>50</v>
      </c>
      <c r="B116" s="295">
        <v>1470</v>
      </c>
      <c r="C116" s="356">
        <v>10436</v>
      </c>
      <c r="D116" s="356">
        <v>10409</v>
      </c>
      <c r="E116" s="297">
        <f>D116/C116</f>
        <v>0.9974128018397853</v>
      </c>
      <c r="F116" s="293">
        <v>176675</v>
      </c>
      <c r="G116" s="294">
        <v>186467</v>
      </c>
      <c r="H116" s="295">
        <v>124431</v>
      </c>
      <c r="I116" s="297">
        <f>H116/G116</f>
        <v>0.6673084245469708</v>
      </c>
    </row>
    <row r="117" spans="1:9" s="57" customFormat="1" ht="12.75">
      <c r="A117" s="299" t="s">
        <v>174</v>
      </c>
      <c r="B117" s="295">
        <v>0</v>
      </c>
      <c r="C117" s="356">
        <v>0</v>
      </c>
      <c r="D117" s="356">
        <v>0</v>
      </c>
      <c r="E117" s="297">
        <v>0</v>
      </c>
      <c r="F117" s="293">
        <v>0</v>
      </c>
      <c r="G117" s="312">
        <v>-200</v>
      </c>
      <c r="H117" s="293">
        <v>-200</v>
      </c>
      <c r="I117" s="297">
        <f>H117/G117</f>
        <v>1</v>
      </c>
    </row>
    <row r="118" spans="1:9" s="57" customFormat="1" ht="12.75">
      <c r="A118" s="298" t="s">
        <v>52</v>
      </c>
      <c r="B118" s="295">
        <v>0</v>
      </c>
      <c r="C118" s="295">
        <v>0</v>
      </c>
      <c r="D118" s="295">
        <v>0</v>
      </c>
      <c r="E118" s="297">
        <v>0</v>
      </c>
      <c r="F118" s="293">
        <v>0</v>
      </c>
      <c r="G118" s="312">
        <v>0</v>
      </c>
      <c r="H118" s="293">
        <v>0</v>
      </c>
      <c r="I118" s="297">
        <v>0</v>
      </c>
    </row>
    <row r="119" spans="1:9" s="57" customFormat="1" ht="12.75">
      <c r="A119" s="300" t="s">
        <v>53</v>
      </c>
      <c r="B119" s="295">
        <v>0</v>
      </c>
      <c r="C119" s="295">
        <v>0</v>
      </c>
      <c r="D119" s="295">
        <v>0</v>
      </c>
      <c r="E119" s="297">
        <v>0</v>
      </c>
      <c r="F119" s="295">
        <v>0</v>
      </c>
      <c r="G119" s="294">
        <v>0</v>
      </c>
      <c r="H119" s="295">
        <v>0</v>
      </c>
      <c r="I119" s="297">
        <v>0</v>
      </c>
    </row>
    <row r="120" spans="1:9" s="57" customFormat="1" ht="12.75">
      <c r="A120" s="301" t="s">
        <v>175</v>
      </c>
      <c r="B120" s="371">
        <v>0</v>
      </c>
      <c r="C120" s="371">
        <v>0</v>
      </c>
      <c r="D120" s="371">
        <v>0</v>
      </c>
      <c r="E120" s="297">
        <v>0</v>
      </c>
      <c r="F120" s="357">
        <v>0</v>
      </c>
      <c r="G120" s="294">
        <v>0</v>
      </c>
      <c r="H120" s="357">
        <v>0</v>
      </c>
      <c r="I120" s="297">
        <v>0</v>
      </c>
    </row>
    <row r="121" spans="1:9" s="57" customFormat="1" ht="12.75">
      <c r="A121" s="302" t="s">
        <v>155</v>
      </c>
      <c r="B121" s="42">
        <f>B114+B115+B116+B119+B118</f>
        <v>37558</v>
      </c>
      <c r="C121" s="359">
        <f>C114+C115+C116+C119+C118</f>
        <v>60119</v>
      </c>
      <c r="D121" s="359">
        <f>D114+D115+D116+D119+D118</f>
        <v>59948</v>
      </c>
      <c r="E121" s="29">
        <f>D121/C121</f>
        <v>0.9971556413113991</v>
      </c>
      <c r="F121" s="303">
        <f>SUM(F114:F119)</f>
        <v>471216</v>
      </c>
      <c r="G121" s="42">
        <f>G114+G115+G116+G119+G118+G117</f>
        <v>471087</v>
      </c>
      <c r="H121" s="303">
        <f>H114+H115+H116+H119+H118</f>
        <v>367319</v>
      </c>
      <c r="I121" s="29">
        <f>H121/G121</f>
        <v>0.7797264624156472</v>
      </c>
    </row>
    <row r="122" spans="1:9" s="57" customFormat="1" ht="12.75">
      <c r="A122" s="305"/>
      <c r="B122" s="372"/>
      <c r="C122" s="309"/>
      <c r="D122" s="307"/>
      <c r="E122" s="310"/>
      <c r="F122" s="364"/>
      <c r="G122" s="309"/>
      <c r="H122" s="307"/>
      <c r="I122" s="310"/>
    </row>
    <row r="123" spans="1:9" s="57" customFormat="1" ht="12.75">
      <c r="A123" s="311" t="s">
        <v>56</v>
      </c>
      <c r="B123" s="355"/>
      <c r="C123" s="293"/>
      <c r="D123" s="312"/>
      <c r="E123" s="314"/>
      <c r="F123" s="312"/>
      <c r="G123" s="293"/>
      <c r="H123" s="312"/>
      <c r="I123" s="314"/>
    </row>
    <row r="124" spans="1:9" s="57" customFormat="1" ht="12.75">
      <c r="A124" s="292" t="s">
        <v>57</v>
      </c>
      <c r="B124" s="355">
        <v>0</v>
      </c>
      <c r="C124" s="355">
        <v>0</v>
      </c>
      <c r="D124" s="355">
        <v>0</v>
      </c>
      <c r="E124" s="314">
        <v>0</v>
      </c>
      <c r="F124" s="355">
        <v>0</v>
      </c>
      <c r="G124" s="355">
        <f>'4_sz_ melléklet'!C94</f>
        <v>15217</v>
      </c>
      <c r="H124" s="355">
        <f>'4_sz_ melléklet'!D94</f>
        <v>13965</v>
      </c>
      <c r="I124" s="314">
        <f>H124/G124</f>
        <v>0.9177235986068213</v>
      </c>
    </row>
    <row r="125" spans="1:9" s="57" customFormat="1" ht="12.75">
      <c r="A125" s="315" t="s">
        <v>58</v>
      </c>
      <c r="B125" s="356">
        <v>0</v>
      </c>
      <c r="C125" s="356">
        <v>0</v>
      </c>
      <c r="D125" s="356">
        <v>0</v>
      </c>
      <c r="E125" s="297">
        <v>0</v>
      </c>
      <c r="F125" s="356">
        <v>0</v>
      </c>
      <c r="G125" s="356">
        <v>0</v>
      </c>
      <c r="H125" s="356">
        <v>0</v>
      </c>
      <c r="I125" s="314">
        <v>0</v>
      </c>
    </row>
    <row r="126" spans="1:9" s="57" customFormat="1" ht="12.75">
      <c r="A126" s="292" t="s">
        <v>59</v>
      </c>
      <c r="B126" s="356">
        <v>0</v>
      </c>
      <c r="C126" s="356">
        <v>0</v>
      </c>
      <c r="D126" s="356">
        <v>0</v>
      </c>
      <c r="E126" s="297">
        <v>0</v>
      </c>
      <c r="F126" s="356">
        <v>0</v>
      </c>
      <c r="G126" s="295">
        <f>1_e_h_sz_melléklet!C168</f>
        <v>1250</v>
      </c>
      <c r="H126" s="295">
        <f>1_e_h_sz_melléklet!D168</f>
        <v>1250</v>
      </c>
      <c r="I126" s="314">
        <f>H126/G126</f>
        <v>1</v>
      </c>
    </row>
    <row r="127" spans="1:9" s="57" customFormat="1" ht="12.75">
      <c r="A127" s="361" t="s">
        <v>129</v>
      </c>
      <c r="B127" s="356">
        <f>-B117</f>
        <v>0</v>
      </c>
      <c r="C127" s="356">
        <f>-C117</f>
        <v>0</v>
      </c>
      <c r="D127" s="356">
        <f>-D117</f>
        <v>0</v>
      </c>
      <c r="E127" s="297">
        <v>0</v>
      </c>
      <c r="F127" s="312">
        <f>-F117</f>
        <v>0</v>
      </c>
      <c r="G127" s="345">
        <f>-G117</f>
        <v>200</v>
      </c>
      <c r="H127" s="312">
        <f>-H117</f>
        <v>200</v>
      </c>
      <c r="I127" s="314">
        <f>H127/G127</f>
        <v>1</v>
      </c>
    </row>
    <row r="128" spans="1:9" s="57" customFormat="1" ht="12.75">
      <c r="A128" s="302" t="s">
        <v>98</v>
      </c>
      <c r="B128" s="42">
        <f>B124+B125+B126+B127</f>
        <v>0</v>
      </c>
      <c r="C128" s="359">
        <f>C124+C125+C126+C127</f>
        <v>0</v>
      </c>
      <c r="D128" s="359">
        <f>D124+D125+D126+D127</f>
        <v>0</v>
      </c>
      <c r="E128" s="323">
        <v>0</v>
      </c>
      <c r="F128" s="303">
        <f>SUM(F124:F127)</f>
        <v>0</v>
      </c>
      <c r="G128" s="42">
        <f>G124+G125+G126+G127</f>
        <v>16667</v>
      </c>
      <c r="H128" s="303">
        <f>H124+H125+H126+H127</f>
        <v>15415</v>
      </c>
      <c r="I128" s="323">
        <f>H128/G128</f>
        <v>0.9248815023699526</v>
      </c>
    </row>
    <row r="129" spans="1:9" s="57" customFormat="1" ht="12.75">
      <c r="A129" s="305"/>
      <c r="B129" s="363"/>
      <c r="C129" s="326"/>
      <c r="D129" s="317"/>
      <c r="E129" s="310"/>
      <c r="F129" s="317"/>
      <c r="G129" s="326"/>
      <c r="H129" s="317"/>
      <c r="I129" s="310"/>
    </row>
    <row r="130" spans="1:9" s="57" customFormat="1" ht="12.75">
      <c r="A130" s="311" t="s">
        <v>62</v>
      </c>
      <c r="B130" s="363"/>
      <c r="C130" s="293"/>
      <c r="D130" s="312"/>
      <c r="E130" s="314"/>
      <c r="F130" s="312"/>
      <c r="G130" s="293"/>
      <c r="H130" s="312"/>
      <c r="I130" s="314"/>
    </row>
    <row r="131" spans="1:9" s="57" customFormat="1" ht="12.75">
      <c r="A131" s="318" t="s">
        <v>63</v>
      </c>
      <c r="B131" s="295">
        <v>0</v>
      </c>
      <c r="C131" s="295">
        <v>0</v>
      </c>
      <c r="D131" s="295">
        <v>0</v>
      </c>
      <c r="E131" s="313">
        <v>0</v>
      </c>
      <c r="F131" s="295">
        <v>4401</v>
      </c>
      <c r="G131" s="295">
        <f>1_e_h_sz_melléklet!C20+1_e_h_sz_melléklet!C23+1_e_h_sz_melléklet!C24+1_e_h_sz_melléklet!C25</f>
        <v>14213</v>
      </c>
      <c r="H131" s="295">
        <f>1_e_h_sz_melléklet!D20+1_e_h_sz_melléklet!D23+1_e_h_sz_melléklet!D24+1_e_h_sz_melléklet!D25</f>
        <v>14160</v>
      </c>
      <c r="I131" s="314">
        <f>H131/G131</f>
        <v>0.9962710194892</v>
      </c>
    </row>
    <row r="132" spans="1:9" s="57" customFormat="1" ht="12.75">
      <c r="A132" s="319" t="s">
        <v>64</v>
      </c>
      <c r="B132" s="316">
        <v>0</v>
      </c>
      <c r="C132" s="316">
        <v>0</v>
      </c>
      <c r="D132" s="316">
        <v>0</v>
      </c>
      <c r="E132" s="320">
        <v>0</v>
      </c>
      <c r="F132" s="316">
        <v>0</v>
      </c>
      <c r="G132" s="316">
        <v>0</v>
      </c>
      <c r="H132" s="316">
        <v>0</v>
      </c>
      <c r="I132" s="321">
        <v>0</v>
      </c>
    </row>
    <row r="133" spans="1:9" s="57" customFormat="1" ht="12.75">
      <c r="A133" s="322" t="s">
        <v>156</v>
      </c>
      <c r="B133" s="42">
        <f>B131+B132</f>
        <v>0</v>
      </c>
      <c r="C133" s="359">
        <f>C131+C132</f>
        <v>0</v>
      </c>
      <c r="D133" s="359">
        <f>D131+D132</f>
        <v>0</v>
      </c>
      <c r="E133" s="323">
        <v>0</v>
      </c>
      <c r="F133" s="303">
        <f>F131+F132</f>
        <v>4401</v>
      </c>
      <c r="G133" s="42">
        <f>G131+G132</f>
        <v>14213</v>
      </c>
      <c r="H133" s="303">
        <f>H131+H132</f>
        <v>14160</v>
      </c>
      <c r="I133" s="323">
        <v>0</v>
      </c>
    </row>
    <row r="134" spans="1:9" s="57" customFormat="1" ht="12.75">
      <c r="A134" s="305"/>
      <c r="B134" s="363"/>
      <c r="C134" s="326"/>
      <c r="D134" s="317"/>
      <c r="E134" s="367"/>
      <c r="F134" s="317"/>
      <c r="G134" s="326"/>
      <c r="H134" s="317"/>
      <c r="I134" s="367"/>
    </row>
    <row r="135" spans="1:9" s="57" customFormat="1" ht="12.75">
      <c r="A135" s="324" t="s">
        <v>101</v>
      </c>
      <c r="B135" s="355"/>
      <c r="C135" s="293"/>
      <c r="D135" s="312"/>
      <c r="E135" s="314"/>
      <c r="F135" s="312"/>
      <c r="G135" s="293"/>
      <c r="H135" s="312"/>
      <c r="I135" s="314"/>
    </row>
    <row r="136" spans="1:9" s="57" customFormat="1" ht="12.75">
      <c r="A136" s="325" t="s">
        <v>63</v>
      </c>
      <c r="B136" s="295">
        <v>0</v>
      </c>
      <c r="C136" s="295">
        <v>0</v>
      </c>
      <c r="D136" s="295">
        <v>0</v>
      </c>
      <c r="E136" s="313">
        <v>0</v>
      </c>
      <c r="F136" s="295">
        <v>0</v>
      </c>
      <c r="G136" s="295">
        <f>1_e_h_sz_melléklet!C80</f>
        <v>128</v>
      </c>
      <c r="H136" s="295">
        <v>128</v>
      </c>
      <c r="I136" s="314">
        <v>0</v>
      </c>
    </row>
    <row r="137" spans="1:9" s="57" customFormat="1" ht="12.75">
      <c r="A137" s="319" t="s">
        <v>64</v>
      </c>
      <c r="B137" s="316">
        <v>0</v>
      </c>
      <c r="C137" s="316">
        <v>0</v>
      </c>
      <c r="D137" s="316">
        <v>0</v>
      </c>
      <c r="E137" s="320">
        <v>0</v>
      </c>
      <c r="F137" s="316">
        <v>0</v>
      </c>
      <c r="G137" s="316">
        <v>0</v>
      </c>
      <c r="H137" s="316">
        <v>0</v>
      </c>
      <c r="I137" s="321">
        <v>0</v>
      </c>
    </row>
    <row r="138" spans="1:9" s="57" customFormat="1" ht="12.75">
      <c r="A138" s="322" t="s">
        <v>157</v>
      </c>
      <c r="B138" s="42">
        <f>B136+B137</f>
        <v>0</v>
      </c>
      <c r="C138" s="359">
        <f>C136+C137</f>
        <v>0</v>
      </c>
      <c r="D138" s="359">
        <f>D136+D137</f>
        <v>0</v>
      </c>
      <c r="E138" s="323">
        <v>0</v>
      </c>
      <c r="F138" s="303">
        <f>F136+F137</f>
        <v>0</v>
      </c>
      <c r="G138" s="42">
        <f>G136+G137</f>
        <v>128</v>
      </c>
      <c r="H138" s="303">
        <f>H136+H137</f>
        <v>128</v>
      </c>
      <c r="I138" s="323">
        <v>0</v>
      </c>
    </row>
    <row r="139" spans="1:9" s="57" customFormat="1" ht="7.5" customHeight="1">
      <c r="A139" s="305"/>
      <c r="B139" s="363"/>
      <c r="C139" s="326"/>
      <c r="D139" s="317"/>
      <c r="E139" s="310"/>
      <c r="F139" s="373"/>
      <c r="G139" s="326"/>
      <c r="H139" s="317"/>
      <c r="I139" s="310"/>
    </row>
    <row r="140" spans="1:9" s="57" customFormat="1" ht="12.75">
      <c r="A140" s="311" t="s">
        <v>68</v>
      </c>
      <c r="B140" s="355"/>
      <c r="C140" s="293"/>
      <c r="D140" s="312"/>
      <c r="E140" s="314"/>
      <c r="F140" s="312"/>
      <c r="G140" s="293"/>
      <c r="H140" s="312"/>
      <c r="I140" s="314"/>
    </row>
    <row r="141" spans="1:9" s="57" customFormat="1" ht="12.75">
      <c r="A141" s="327" t="s">
        <v>102</v>
      </c>
      <c r="B141" s="295">
        <v>0</v>
      </c>
      <c r="C141" s="295">
        <v>0</v>
      </c>
      <c r="D141" s="295">
        <v>0</v>
      </c>
      <c r="E141" s="313">
        <v>0</v>
      </c>
      <c r="F141" s="295">
        <v>0</v>
      </c>
      <c r="G141" s="295">
        <v>0</v>
      </c>
      <c r="H141" s="295">
        <v>0</v>
      </c>
      <c r="I141" s="314">
        <v>0</v>
      </c>
    </row>
    <row r="142" spans="1:9" s="57" customFormat="1" ht="12.75">
      <c r="A142" s="328" t="s">
        <v>158</v>
      </c>
      <c r="B142" s="316">
        <v>0</v>
      </c>
      <c r="C142" s="316">
        <v>0</v>
      </c>
      <c r="D142" s="316">
        <v>0</v>
      </c>
      <c r="E142" s="320">
        <v>0</v>
      </c>
      <c r="F142" s="316">
        <v>0</v>
      </c>
      <c r="G142" s="316">
        <v>0</v>
      </c>
      <c r="H142" s="316">
        <v>0</v>
      </c>
      <c r="I142" s="321">
        <v>0</v>
      </c>
    </row>
    <row r="143" spans="1:9" s="57" customFormat="1" ht="13.5" customHeight="1">
      <c r="A143" s="322" t="s">
        <v>159</v>
      </c>
      <c r="B143" s="42">
        <f>B142+B141</f>
        <v>0</v>
      </c>
      <c r="C143" s="359">
        <f>C142+C141</f>
        <v>0</v>
      </c>
      <c r="D143" s="359">
        <f>D142+D141</f>
        <v>0</v>
      </c>
      <c r="E143" s="323">
        <v>0</v>
      </c>
      <c r="F143" s="303">
        <f>F141+F142</f>
        <v>0</v>
      </c>
      <c r="G143" s="374"/>
      <c r="H143" s="375"/>
      <c r="I143" s="323">
        <v>0</v>
      </c>
    </row>
    <row r="144" spans="1:9" s="57" customFormat="1" ht="5.25" customHeight="1">
      <c r="A144" s="305"/>
      <c r="B144" s="363"/>
      <c r="C144" s="326"/>
      <c r="D144" s="317"/>
      <c r="E144" s="367"/>
      <c r="F144" s="373"/>
      <c r="G144" s="326"/>
      <c r="H144" s="317"/>
      <c r="I144" s="367"/>
    </row>
    <row r="145" spans="1:9" s="57" customFormat="1" ht="12.75">
      <c r="A145" s="329" t="s">
        <v>72</v>
      </c>
      <c r="B145" s="355"/>
      <c r="C145" s="293"/>
      <c r="D145" s="312"/>
      <c r="E145" s="314"/>
      <c r="F145" s="312"/>
      <c r="G145" s="293"/>
      <c r="H145" s="312"/>
      <c r="I145" s="314"/>
    </row>
    <row r="146" spans="1:9" s="57" customFormat="1" ht="12.75">
      <c r="A146" s="330" t="s">
        <v>160</v>
      </c>
      <c r="B146" s="295">
        <v>0</v>
      </c>
      <c r="C146" s="295">
        <v>0</v>
      </c>
      <c r="D146" s="295">
        <v>0</v>
      </c>
      <c r="E146" s="313">
        <v>0</v>
      </c>
      <c r="F146" s="295">
        <v>0</v>
      </c>
      <c r="G146" s="295">
        <v>0</v>
      </c>
      <c r="H146" s="295">
        <v>0</v>
      </c>
      <c r="I146" s="314">
        <v>0</v>
      </c>
    </row>
    <row r="147" spans="1:9" s="57" customFormat="1" ht="12.75">
      <c r="A147" s="376" t="s">
        <v>161</v>
      </c>
      <c r="B147" s="316">
        <v>0</v>
      </c>
      <c r="C147" s="316">
        <v>0</v>
      </c>
      <c r="D147" s="316">
        <v>0</v>
      </c>
      <c r="E147" s="320">
        <v>0</v>
      </c>
      <c r="F147" s="316">
        <v>0</v>
      </c>
      <c r="G147" s="316">
        <v>0</v>
      </c>
      <c r="H147" s="316">
        <v>0</v>
      </c>
      <c r="I147" s="321">
        <v>0</v>
      </c>
    </row>
    <row r="148" spans="1:9" s="57" customFormat="1" ht="13.5" customHeight="1">
      <c r="A148" s="331" t="s">
        <v>162</v>
      </c>
      <c r="B148" s="42">
        <f>B147+B146</f>
        <v>0</v>
      </c>
      <c r="C148" s="359">
        <f>C147+C146</f>
        <v>0</v>
      </c>
      <c r="D148" s="359">
        <f>D147+D146</f>
        <v>0</v>
      </c>
      <c r="E148" s="323">
        <v>0</v>
      </c>
      <c r="F148" s="303">
        <f>F146+F147</f>
        <v>0</v>
      </c>
      <c r="G148" s="42">
        <f>G147+G146</f>
        <v>0</v>
      </c>
      <c r="H148" s="303">
        <f>H147+H146</f>
        <v>0</v>
      </c>
      <c r="I148" s="323">
        <v>0</v>
      </c>
    </row>
    <row r="149" spans="1:9" s="57" customFormat="1" ht="12" customHeight="1">
      <c r="A149" s="305"/>
      <c r="B149" s="316"/>
      <c r="C149" s="363"/>
      <c r="D149" s="363"/>
      <c r="E149" s="310"/>
      <c r="F149" s="364"/>
      <c r="G149" s="316"/>
      <c r="H149" s="317"/>
      <c r="I149" s="310"/>
    </row>
    <row r="150" spans="1:9" s="57" customFormat="1" ht="27.75" customHeight="1">
      <c r="A150" s="334" t="s">
        <v>76</v>
      </c>
      <c r="B150" s="333">
        <f>B148+B143+B138+B133+B128+B121</f>
        <v>37558</v>
      </c>
      <c r="C150" s="366">
        <f>C148+C143+C138+C133+C128+C121</f>
        <v>60119</v>
      </c>
      <c r="D150" s="366">
        <f>D148+D143+D138+D133+D128+D121</f>
        <v>59948</v>
      </c>
      <c r="E150" s="29">
        <f>D150/C150</f>
        <v>0.9971556413113991</v>
      </c>
      <c r="F150" s="335">
        <f>F148+F143+F138+F133+F128+F121</f>
        <v>475617</v>
      </c>
      <c r="G150" s="333">
        <f>G148+G143+G138+G133+G128+G121</f>
        <v>502095</v>
      </c>
      <c r="H150" s="335">
        <f>H148+H143+H138+H133+H128+H121</f>
        <v>397022</v>
      </c>
      <c r="I150" s="29">
        <f>H150/G150</f>
        <v>0.7907308377896614</v>
      </c>
    </row>
    <row r="151" spans="1:9" s="57" customFormat="1" ht="6" customHeight="1">
      <c r="A151" s="336"/>
      <c r="B151" s="364"/>
      <c r="C151" s="337"/>
      <c r="D151" s="317"/>
      <c r="E151" s="310"/>
      <c r="F151" s="377"/>
      <c r="G151" s="337"/>
      <c r="H151" s="317"/>
      <c r="I151" s="310"/>
    </row>
    <row r="152" spans="1:9" s="57" customFormat="1" ht="12.75">
      <c r="A152" s="339" t="s">
        <v>106</v>
      </c>
      <c r="B152" s="312"/>
      <c r="C152" s="340"/>
      <c r="D152" s="312"/>
      <c r="E152" s="314"/>
      <c r="F152" s="341"/>
      <c r="G152" s="340"/>
      <c r="H152" s="312"/>
      <c r="I152" s="314"/>
    </row>
    <row r="153" spans="1:9" s="57" customFormat="1" ht="12.75">
      <c r="A153" s="342" t="s">
        <v>163</v>
      </c>
      <c r="B153" s="295">
        <v>0</v>
      </c>
      <c r="C153" s="295">
        <v>0</v>
      </c>
      <c r="D153" s="295">
        <v>0</v>
      </c>
      <c r="E153" s="313">
        <v>0</v>
      </c>
      <c r="F153" s="295">
        <v>150000</v>
      </c>
      <c r="G153" s="295">
        <v>150000</v>
      </c>
      <c r="H153" s="295">
        <v>1343942</v>
      </c>
      <c r="I153" s="314">
        <f>H153/G153</f>
        <v>8.959613333333333</v>
      </c>
    </row>
    <row r="154" spans="1:9" s="57" customFormat="1" ht="12.75">
      <c r="A154" s="343" t="s">
        <v>164</v>
      </c>
      <c r="B154" s="316">
        <v>0</v>
      </c>
      <c r="C154" s="316">
        <v>0</v>
      </c>
      <c r="D154" s="316">
        <v>0</v>
      </c>
      <c r="E154" s="320">
        <v>0</v>
      </c>
      <c r="F154" s="316">
        <v>0</v>
      </c>
      <c r="G154" s="316">
        <v>0</v>
      </c>
      <c r="H154" s="316">
        <v>0</v>
      </c>
      <c r="I154" s="321">
        <v>0</v>
      </c>
    </row>
    <row r="155" spans="1:9" s="57" customFormat="1" ht="12.75">
      <c r="A155" s="302" t="s">
        <v>165</v>
      </c>
      <c r="B155" s="378">
        <f>SUM(B153:B154)</f>
        <v>0</v>
      </c>
      <c r="C155" s="378">
        <f>SUM(C153:C154)</f>
        <v>0</v>
      </c>
      <c r="D155" s="378">
        <f>SUM(D153:D154)</f>
        <v>0</v>
      </c>
      <c r="E155" s="323">
        <v>0</v>
      </c>
      <c r="F155" s="303">
        <f>F153+F154</f>
        <v>150000</v>
      </c>
      <c r="G155" s="42">
        <f>G153+G154</f>
        <v>150000</v>
      </c>
      <c r="H155" s="42">
        <f>H153+H154</f>
        <v>1343942</v>
      </c>
      <c r="I155" s="323">
        <v>0</v>
      </c>
    </row>
    <row r="156" spans="1:9" s="57" customFormat="1" ht="12.75">
      <c r="A156" s="331"/>
      <c r="B156" s="379"/>
      <c r="C156" s="363"/>
      <c r="D156" s="363"/>
      <c r="E156" s="310"/>
      <c r="F156" s="317"/>
      <c r="G156" s="316"/>
      <c r="H156" s="317"/>
      <c r="I156" s="310"/>
    </row>
    <row r="157" spans="1:9" s="57" customFormat="1" ht="12.75">
      <c r="A157" s="346" t="s">
        <v>166</v>
      </c>
      <c r="B157" s="333">
        <f>B150+B155</f>
        <v>37558</v>
      </c>
      <c r="C157" s="333">
        <f>C150+C155</f>
        <v>60119</v>
      </c>
      <c r="D157" s="333">
        <f>D150+D155</f>
        <v>59948</v>
      </c>
      <c r="E157" s="29">
        <f>D157/C157</f>
        <v>0.9971556413113991</v>
      </c>
      <c r="F157" s="335">
        <f>F155+F150</f>
        <v>625617</v>
      </c>
      <c r="G157" s="333">
        <f>G155+G150</f>
        <v>652095</v>
      </c>
      <c r="H157" s="335">
        <f>H155+H150</f>
        <v>1740964</v>
      </c>
      <c r="I157" s="380">
        <f>H157/G157</f>
        <v>2.6698011792760257</v>
      </c>
    </row>
    <row r="158" spans="1:9" s="57" customFormat="1" ht="12.75">
      <c r="A158" s="347"/>
      <c r="B158" s="348"/>
      <c r="C158" s="348"/>
      <c r="D158" s="348"/>
      <c r="E158" s="350"/>
      <c r="F158" s="348"/>
      <c r="G158" s="348"/>
      <c r="H158" s="348"/>
      <c r="I158" s="349"/>
    </row>
    <row r="159" spans="1:9" s="57" customFormat="1" ht="12.75">
      <c r="A159" s="279"/>
      <c r="B159" s="279"/>
      <c r="C159" s="279"/>
      <c r="D159" s="279"/>
      <c r="E159" s="279"/>
      <c r="F159" s="351"/>
      <c r="G159" s="280" t="s">
        <v>146</v>
      </c>
      <c r="H159" s="280"/>
      <c r="I159" s="351"/>
    </row>
    <row r="160" spans="1:9" s="57" customFormat="1" ht="12.75">
      <c r="A160" s="281">
        <v>4</v>
      </c>
      <c r="B160" s="281"/>
      <c r="C160" s="281"/>
      <c r="D160" s="281"/>
      <c r="E160" s="281"/>
      <c r="F160" s="281"/>
      <c r="G160" s="281"/>
      <c r="H160" s="281"/>
      <c r="I160" s="281"/>
    </row>
    <row r="161" spans="1:9" s="57" customFormat="1" ht="12.75">
      <c r="A161" s="281" t="s">
        <v>167</v>
      </c>
      <c r="B161" s="281"/>
      <c r="C161" s="281"/>
      <c r="D161" s="281"/>
      <c r="E161" s="281"/>
      <c r="F161" s="281"/>
      <c r="G161" s="281"/>
      <c r="H161" s="281"/>
      <c r="I161" s="281"/>
    </row>
    <row r="162" spans="1:9" s="57" customFormat="1" ht="12.75" customHeight="1">
      <c r="A162" s="281" t="s">
        <v>148</v>
      </c>
      <c r="B162" s="281"/>
      <c r="C162" s="281"/>
      <c r="D162" s="281"/>
      <c r="E162" s="281"/>
      <c r="F162" s="281"/>
      <c r="G162" s="281"/>
      <c r="H162" s="281"/>
      <c r="I162" s="281"/>
    </row>
    <row r="163" spans="1:9" s="57" customFormat="1" ht="12.75">
      <c r="A163" s="281"/>
      <c r="B163" s="281"/>
      <c r="C163" s="281"/>
      <c r="D163" s="281"/>
      <c r="E163" s="281"/>
      <c r="F163" s="351"/>
      <c r="G163" s="279" t="s">
        <v>89</v>
      </c>
      <c r="H163" s="279"/>
      <c r="I163" s="352"/>
    </row>
    <row r="164" spans="1:9" s="57" customFormat="1" ht="12.75">
      <c r="A164" s="285" t="s">
        <v>41</v>
      </c>
      <c r="B164" s="286" t="s">
        <v>176</v>
      </c>
      <c r="C164" s="286"/>
      <c r="D164" s="286"/>
      <c r="E164" s="286"/>
      <c r="F164" s="286" t="s">
        <v>177</v>
      </c>
      <c r="G164" s="286"/>
      <c r="H164" s="286"/>
      <c r="I164" s="286"/>
    </row>
    <row r="165" spans="1:9" s="57" customFormat="1" ht="36.75" customHeight="1">
      <c r="A165" s="285"/>
      <c r="B165" s="287" t="s">
        <v>43</v>
      </c>
      <c r="C165" s="287" t="s">
        <v>151</v>
      </c>
      <c r="D165" s="286" t="s">
        <v>8</v>
      </c>
      <c r="E165" s="288" t="s">
        <v>152</v>
      </c>
      <c r="F165" s="287" t="s">
        <v>43</v>
      </c>
      <c r="G165" s="287" t="s">
        <v>151</v>
      </c>
      <c r="H165" s="286" t="s">
        <v>8</v>
      </c>
      <c r="I165" s="288" t="s">
        <v>152</v>
      </c>
    </row>
    <row r="166" spans="1:9" s="57" customFormat="1" ht="12.75">
      <c r="A166" s="289" t="s">
        <v>47</v>
      </c>
      <c r="B166" s="370"/>
      <c r="C166" s="299"/>
      <c r="D166" s="353"/>
      <c r="E166" s="290"/>
      <c r="F166" s="381"/>
      <c r="G166" s="290"/>
      <c r="H166" s="354"/>
      <c r="I166" s="290"/>
    </row>
    <row r="167" spans="1:9" s="57" customFormat="1" ht="12.75">
      <c r="A167" s="292" t="s">
        <v>48</v>
      </c>
      <c r="B167" s="295">
        <v>0</v>
      </c>
      <c r="C167" s="356">
        <v>0</v>
      </c>
      <c r="D167" s="356">
        <v>0</v>
      </c>
      <c r="E167" s="297">
        <v>0</v>
      </c>
      <c r="F167" s="312"/>
      <c r="G167" s="293">
        <v>1960</v>
      </c>
      <c r="H167" s="312">
        <v>1945</v>
      </c>
      <c r="I167" s="297">
        <v>0</v>
      </c>
    </row>
    <row r="168" spans="1:9" s="57" customFormat="1" ht="12.75">
      <c r="A168" s="298" t="s">
        <v>49</v>
      </c>
      <c r="B168" s="295">
        <v>0</v>
      </c>
      <c r="C168" s="356">
        <v>0</v>
      </c>
      <c r="D168" s="356">
        <v>0</v>
      </c>
      <c r="E168" s="297">
        <v>0</v>
      </c>
      <c r="F168" s="312"/>
      <c r="G168" s="293">
        <v>670</v>
      </c>
      <c r="H168" s="312">
        <v>659</v>
      </c>
      <c r="I168" s="297">
        <v>0</v>
      </c>
    </row>
    <row r="169" spans="1:9" s="57" customFormat="1" ht="12.75">
      <c r="A169" s="292" t="s">
        <v>50</v>
      </c>
      <c r="B169" s="295">
        <v>1180</v>
      </c>
      <c r="C169" s="356">
        <v>1210</v>
      </c>
      <c r="D169" s="356">
        <v>1196</v>
      </c>
      <c r="E169" s="297">
        <f>D169/C169</f>
        <v>0.9884297520661157</v>
      </c>
      <c r="F169" s="312">
        <v>4800</v>
      </c>
      <c r="G169" s="295">
        <v>4450</v>
      </c>
      <c r="H169" s="294">
        <v>2712</v>
      </c>
      <c r="I169" s="297">
        <f>H169/G169</f>
        <v>0.609438202247191</v>
      </c>
    </row>
    <row r="170" spans="1:9" s="57" customFormat="1" ht="12.75">
      <c r="A170" s="299" t="s">
        <v>178</v>
      </c>
      <c r="B170" s="295">
        <v>0</v>
      </c>
      <c r="C170" s="356">
        <v>0</v>
      </c>
      <c r="D170" s="356">
        <v>0</v>
      </c>
      <c r="E170" s="297">
        <v>0</v>
      </c>
      <c r="F170" s="312">
        <v>0</v>
      </c>
      <c r="G170" s="295">
        <v>0</v>
      </c>
      <c r="H170" s="294">
        <v>0</v>
      </c>
      <c r="I170" s="297">
        <v>0</v>
      </c>
    </row>
    <row r="171" spans="1:9" s="57" customFormat="1" ht="12.75">
      <c r="A171" s="298" t="s">
        <v>52</v>
      </c>
      <c r="B171" s="295">
        <v>0</v>
      </c>
      <c r="C171" s="295">
        <v>0</v>
      </c>
      <c r="D171" s="295">
        <v>0</v>
      </c>
      <c r="E171" s="297">
        <v>0</v>
      </c>
      <c r="F171" s="356">
        <v>0</v>
      </c>
      <c r="G171" s="295">
        <v>0</v>
      </c>
      <c r="H171" s="382">
        <v>0</v>
      </c>
      <c r="I171" s="297">
        <v>0</v>
      </c>
    </row>
    <row r="172" spans="1:9" s="57" customFormat="1" ht="12.75">
      <c r="A172" s="300" t="s">
        <v>53</v>
      </c>
      <c r="B172" s="295">
        <v>0</v>
      </c>
      <c r="C172" s="295">
        <v>0</v>
      </c>
      <c r="D172" s="356"/>
      <c r="E172" s="297">
        <v>0</v>
      </c>
      <c r="F172" s="312">
        <v>0</v>
      </c>
      <c r="G172" s="293">
        <v>0</v>
      </c>
      <c r="H172" s="312">
        <v>0</v>
      </c>
      <c r="I172" s="297">
        <v>0</v>
      </c>
    </row>
    <row r="173" spans="1:9" s="57" customFormat="1" ht="12.75">
      <c r="A173" s="301" t="s">
        <v>154</v>
      </c>
      <c r="B173" s="295">
        <v>0</v>
      </c>
      <c r="C173" s="295">
        <v>0</v>
      </c>
      <c r="D173" s="295">
        <v>0</v>
      </c>
      <c r="E173" s="297">
        <v>0</v>
      </c>
      <c r="F173" s="356">
        <v>0</v>
      </c>
      <c r="G173" s="357">
        <v>0</v>
      </c>
      <c r="H173" s="382">
        <v>0</v>
      </c>
      <c r="I173" s="297">
        <v>0</v>
      </c>
    </row>
    <row r="174" spans="1:9" s="57" customFormat="1" ht="12.75">
      <c r="A174" s="302" t="s">
        <v>155</v>
      </c>
      <c r="B174" s="42">
        <f>SUM(B167:B172)</f>
        <v>1180</v>
      </c>
      <c r="C174" s="359">
        <f>C167+C168+C169+C172+C171</f>
        <v>1210</v>
      </c>
      <c r="D174" s="359">
        <f>D167+D168+D169+D172+D171</f>
        <v>1196</v>
      </c>
      <c r="E174" s="29">
        <f>D174/C174</f>
        <v>0.9884297520661157</v>
      </c>
      <c r="F174" s="303">
        <f>SUM(F167:F173)</f>
        <v>4800</v>
      </c>
      <c r="G174" s="42">
        <f>G167+G168+G169+G172+G171</f>
        <v>7080</v>
      </c>
      <c r="H174" s="303">
        <f>H167+H168+H169+H172+H171</f>
        <v>5316</v>
      </c>
      <c r="I174" s="29">
        <f>H174/G174</f>
        <v>0.7508474576271187</v>
      </c>
    </row>
    <row r="175" spans="1:9" s="57" customFormat="1" ht="12.75">
      <c r="A175" s="305"/>
      <c r="B175" s="326"/>
      <c r="C175" s="309"/>
      <c r="D175" s="307"/>
      <c r="E175" s="310"/>
      <c r="F175" s="364"/>
      <c r="G175" s="309"/>
      <c r="H175" s="307"/>
      <c r="I175" s="310"/>
    </row>
    <row r="176" spans="1:9" s="57" customFormat="1" ht="12.75">
      <c r="A176" s="311" t="s">
        <v>56</v>
      </c>
      <c r="B176" s="293"/>
      <c r="C176" s="293"/>
      <c r="D176" s="312"/>
      <c r="E176" s="314"/>
      <c r="F176" s="312"/>
      <c r="G176" s="293"/>
      <c r="H176" s="312"/>
      <c r="I176" s="314"/>
    </row>
    <row r="177" spans="1:9" s="57" customFormat="1" ht="12.75">
      <c r="A177" s="292" t="s">
        <v>57</v>
      </c>
      <c r="B177" s="293">
        <v>0</v>
      </c>
      <c r="C177" s="293">
        <f>'4_sz_ melléklet'!C100</f>
        <v>70</v>
      </c>
      <c r="D177" s="312">
        <v>65</v>
      </c>
      <c r="E177" s="314">
        <f>D177/C177</f>
        <v>0.9285714285714286</v>
      </c>
      <c r="F177" s="312">
        <v>0</v>
      </c>
      <c r="G177" s="293">
        <v>0</v>
      </c>
      <c r="H177" s="312">
        <v>0</v>
      </c>
      <c r="I177" s="314">
        <v>0</v>
      </c>
    </row>
    <row r="178" spans="1:9" s="57" customFormat="1" ht="12.75">
      <c r="A178" s="315" t="s">
        <v>58</v>
      </c>
      <c r="B178" s="295">
        <v>0</v>
      </c>
      <c r="C178" s="295">
        <v>0</v>
      </c>
      <c r="D178" s="294">
        <v>0</v>
      </c>
      <c r="E178" s="314">
        <v>0</v>
      </c>
      <c r="F178" s="312">
        <v>0</v>
      </c>
      <c r="G178" s="293">
        <v>0</v>
      </c>
      <c r="H178" s="312">
        <v>0</v>
      </c>
      <c r="I178" s="314">
        <v>0</v>
      </c>
    </row>
    <row r="179" spans="1:9" s="57" customFormat="1" ht="12.75">
      <c r="A179" s="292" t="s">
        <v>59</v>
      </c>
      <c r="B179" s="295">
        <v>0</v>
      </c>
      <c r="C179" s="295">
        <v>0</v>
      </c>
      <c r="D179" s="294">
        <v>0</v>
      </c>
      <c r="E179" s="314">
        <v>0</v>
      </c>
      <c r="F179" s="312">
        <v>0</v>
      </c>
      <c r="G179" s="293">
        <v>0</v>
      </c>
      <c r="H179" s="312">
        <v>0</v>
      </c>
      <c r="I179" s="314">
        <v>0</v>
      </c>
    </row>
    <row r="180" spans="1:9" s="57" customFormat="1" ht="12.75">
      <c r="A180" s="292" t="s">
        <v>112</v>
      </c>
      <c r="B180" s="295">
        <f>-B170</f>
        <v>0</v>
      </c>
      <c r="C180" s="295">
        <f>-C170</f>
        <v>0</v>
      </c>
      <c r="D180" s="295">
        <f>-D170</f>
        <v>0</v>
      </c>
      <c r="E180" s="314">
        <v>0</v>
      </c>
      <c r="F180" s="312">
        <f>-F170</f>
        <v>0</v>
      </c>
      <c r="G180" s="345">
        <f>-G170</f>
        <v>0</v>
      </c>
      <c r="H180" s="312">
        <f>-H170</f>
        <v>0</v>
      </c>
      <c r="I180" s="314">
        <v>0</v>
      </c>
    </row>
    <row r="181" spans="1:9" s="57" customFormat="1" ht="12.75">
      <c r="A181" s="302" t="s">
        <v>98</v>
      </c>
      <c r="B181" s="42">
        <f>SUM(B177:B180)</f>
        <v>0</v>
      </c>
      <c r="C181" s="359">
        <f>C177+C178+C179+C180</f>
        <v>70</v>
      </c>
      <c r="D181" s="359">
        <f>D177+D178+D179+D180</f>
        <v>65</v>
      </c>
      <c r="E181" s="323">
        <v>0</v>
      </c>
      <c r="F181" s="303">
        <f>SUM(F177:F180)</f>
        <v>0</v>
      </c>
      <c r="G181" s="42">
        <f>G177+G178+G179+G180</f>
        <v>0</v>
      </c>
      <c r="H181" s="303">
        <f>H177+H178+H179+H180</f>
        <v>0</v>
      </c>
      <c r="I181" s="323">
        <v>0</v>
      </c>
    </row>
    <row r="182" spans="1:9" s="57" customFormat="1" ht="9.75" customHeight="1">
      <c r="A182" s="305"/>
      <c r="B182" s="316"/>
      <c r="C182" s="326"/>
      <c r="D182" s="317"/>
      <c r="E182" s="310"/>
      <c r="F182" s="326"/>
      <c r="G182" s="326"/>
      <c r="H182" s="317"/>
      <c r="I182" s="310"/>
    </row>
    <row r="183" spans="1:9" s="57" customFormat="1" ht="12.75">
      <c r="A183" s="311" t="s">
        <v>62</v>
      </c>
      <c r="B183" s="316"/>
      <c r="C183" s="293"/>
      <c r="D183" s="312"/>
      <c r="E183" s="314"/>
      <c r="F183" s="293"/>
      <c r="G183" s="293"/>
      <c r="H183" s="312"/>
      <c r="I183" s="314"/>
    </row>
    <row r="184" spans="1:9" s="57" customFormat="1" ht="12.75">
      <c r="A184" s="318" t="s">
        <v>63</v>
      </c>
      <c r="B184" s="295">
        <v>100</v>
      </c>
      <c r="C184" s="295">
        <f>1_e_h_sz_melléklet!C38</f>
        <v>50</v>
      </c>
      <c r="D184" s="295">
        <f>1_e_h_sz_melléklet!D38</f>
        <v>48</v>
      </c>
      <c r="E184" s="314">
        <f>D184/C184</f>
        <v>0.96</v>
      </c>
      <c r="F184" s="293">
        <v>0</v>
      </c>
      <c r="G184" s="293">
        <v>0</v>
      </c>
      <c r="H184" s="312">
        <v>0</v>
      </c>
      <c r="I184" s="314">
        <v>0</v>
      </c>
    </row>
    <row r="185" spans="1:9" s="57" customFormat="1" ht="12.75">
      <c r="A185" s="319" t="s">
        <v>64</v>
      </c>
      <c r="B185" s="316">
        <v>0</v>
      </c>
      <c r="C185" s="316">
        <v>0</v>
      </c>
      <c r="D185" s="316">
        <v>0</v>
      </c>
      <c r="E185" s="321">
        <v>0</v>
      </c>
      <c r="F185" s="345">
        <v>0</v>
      </c>
      <c r="G185" s="345">
        <v>0</v>
      </c>
      <c r="H185" s="317">
        <v>0</v>
      </c>
      <c r="I185" s="321">
        <v>0</v>
      </c>
    </row>
    <row r="186" spans="1:9" s="57" customFormat="1" ht="12.75">
      <c r="A186" s="322" t="s">
        <v>156</v>
      </c>
      <c r="B186" s="42">
        <f>B184+B185</f>
        <v>100</v>
      </c>
      <c r="C186" s="359">
        <f>C184+C185</f>
        <v>50</v>
      </c>
      <c r="D186" s="359">
        <f>D184+D185</f>
        <v>48</v>
      </c>
      <c r="E186" s="323">
        <f>D186/C186</f>
        <v>0.96</v>
      </c>
      <c r="F186" s="303">
        <f>F184+F185</f>
        <v>0</v>
      </c>
      <c r="G186" s="42">
        <f>G184+G185</f>
        <v>0</v>
      </c>
      <c r="H186" s="303">
        <f>H184+H185</f>
        <v>0</v>
      </c>
      <c r="I186" s="323">
        <v>0</v>
      </c>
    </row>
    <row r="187" spans="1:9" s="57" customFormat="1" ht="9.75" customHeight="1">
      <c r="A187" s="305"/>
      <c r="B187" s="316"/>
      <c r="C187" s="326"/>
      <c r="D187" s="317"/>
      <c r="E187" s="310"/>
      <c r="F187" s="317"/>
      <c r="G187" s="326"/>
      <c r="H187" s="317"/>
      <c r="I187" s="310"/>
    </row>
    <row r="188" spans="1:9" s="57" customFormat="1" ht="12.75">
      <c r="A188" s="324" t="s">
        <v>101</v>
      </c>
      <c r="B188" s="293"/>
      <c r="C188" s="293"/>
      <c r="D188" s="312"/>
      <c r="E188" s="314"/>
      <c r="F188" s="312"/>
      <c r="G188" s="293"/>
      <c r="H188" s="312"/>
      <c r="I188" s="314"/>
    </row>
    <row r="189" spans="1:9" s="57" customFormat="1" ht="12.75">
      <c r="A189" s="325" t="s">
        <v>63</v>
      </c>
      <c r="B189" s="293">
        <v>640</v>
      </c>
      <c r="C189" s="293">
        <v>640</v>
      </c>
      <c r="D189" s="293">
        <v>640</v>
      </c>
      <c r="E189" s="314">
        <f>D189/C189</f>
        <v>1</v>
      </c>
      <c r="F189" s="312">
        <v>0</v>
      </c>
      <c r="G189" s="293">
        <v>0</v>
      </c>
      <c r="H189" s="312">
        <v>0</v>
      </c>
      <c r="I189" s="314">
        <v>0</v>
      </c>
    </row>
    <row r="190" spans="1:9" s="57" customFormat="1" ht="12.75">
      <c r="A190" s="319" t="s">
        <v>64</v>
      </c>
      <c r="B190" s="316">
        <v>0</v>
      </c>
      <c r="C190" s="316">
        <v>0</v>
      </c>
      <c r="D190" s="316"/>
      <c r="E190" s="321">
        <v>0</v>
      </c>
      <c r="F190" s="317">
        <v>0</v>
      </c>
      <c r="G190" s="357">
        <v>0</v>
      </c>
      <c r="H190" s="358">
        <v>0</v>
      </c>
      <c r="I190" s="321">
        <v>0</v>
      </c>
    </row>
    <row r="191" spans="1:9" s="57" customFormat="1" ht="12.75">
      <c r="A191" s="322" t="s">
        <v>157</v>
      </c>
      <c r="B191" s="42">
        <f>B189+B190</f>
        <v>640</v>
      </c>
      <c r="C191" s="359">
        <f>C189+C190</f>
        <v>640</v>
      </c>
      <c r="D191" s="359">
        <f>D189+D190</f>
        <v>640</v>
      </c>
      <c r="E191" s="323">
        <v>0</v>
      </c>
      <c r="F191" s="303">
        <f>F189+F190</f>
        <v>0</v>
      </c>
      <c r="G191" s="42">
        <f>G189+G190</f>
        <v>0</v>
      </c>
      <c r="H191" s="303">
        <f>H189+H190</f>
        <v>0</v>
      </c>
      <c r="I191" s="323">
        <v>0</v>
      </c>
    </row>
    <row r="192" spans="1:9" s="57" customFormat="1" ht="12.75">
      <c r="A192" s="305"/>
      <c r="B192" s="306"/>
      <c r="C192" s="326"/>
      <c r="D192" s="317"/>
      <c r="E192" s="310"/>
      <c r="F192" s="307"/>
      <c r="G192" s="326"/>
      <c r="H192" s="317"/>
      <c r="I192" s="367"/>
    </row>
    <row r="193" spans="1:9" s="57" customFormat="1" ht="12.75">
      <c r="A193" s="311" t="s">
        <v>68</v>
      </c>
      <c r="B193" s="293"/>
      <c r="C193" s="293"/>
      <c r="D193" s="312"/>
      <c r="E193" s="314"/>
      <c r="F193" s="312"/>
      <c r="G193" s="293"/>
      <c r="H193" s="312"/>
      <c r="I193" s="314"/>
    </row>
    <row r="194" spans="1:9" s="57" customFormat="1" ht="12.75">
      <c r="A194" s="327" t="s">
        <v>102</v>
      </c>
      <c r="B194" s="295">
        <v>0</v>
      </c>
      <c r="C194" s="295">
        <v>0</v>
      </c>
      <c r="D194" s="295">
        <v>0</v>
      </c>
      <c r="E194" s="313">
        <v>0</v>
      </c>
      <c r="F194" s="295">
        <v>0</v>
      </c>
      <c r="G194" s="295">
        <v>0</v>
      </c>
      <c r="H194" s="295">
        <v>0</v>
      </c>
      <c r="I194" s="314">
        <v>0</v>
      </c>
    </row>
    <row r="195" spans="1:9" s="57" customFormat="1" ht="12.75">
      <c r="A195" s="328" t="s">
        <v>158</v>
      </c>
      <c r="B195" s="316">
        <v>0</v>
      </c>
      <c r="C195" s="316">
        <v>0</v>
      </c>
      <c r="D195" s="316">
        <v>0</v>
      </c>
      <c r="E195" s="320">
        <v>0</v>
      </c>
      <c r="F195" s="316">
        <v>0</v>
      </c>
      <c r="G195" s="316">
        <v>0</v>
      </c>
      <c r="H195" s="316">
        <v>0</v>
      </c>
      <c r="I195" s="321">
        <v>0</v>
      </c>
    </row>
    <row r="196" spans="1:9" s="57" customFormat="1" ht="12.75">
      <c r="A196" s="322" t="s">
        <v>159</v>
      </c>
      <c r="B196" s="42">
        <f>B194+B195</f>
        <v>0</v>
      </c>
      <c r="C196" s="359">
        <f>C195+C194</f>
        <v>0</v>
      </c>
      <c r="D196" s="359">
        <f>D195+D194</f>
        <v>0</v>
      </c>
      <c r="E196" s="323">
        <v>0</v>
      </c>
      <c r="F196" s="303">
        <f>F194+F195</f>
        <v>0</v>
      </c>
      <c r="G196" s="42">
        <f>G194+G195</f>
        <v>0</v>
      </c>
      <c r="H196" s="303">
        <f>H194+H195</f>
        <v>0</v>
      </c>
      <c r="I196" s="323">
        <v>0</v>
      </c>
    </row>
    <row r="197" spans="1:9" s="57" customFormat="1" ht="12.75">
      <c r="A197" s="383"/>
      <c r="B197" s="307"/>
      <c r="C197" s="326"/>
      <c r="D197" s="317"/>
      <c r="E197" s="310"/>
      <c r="F197" s="307"/>
      <c r="G197" s="326"/>
      <c r="H197" s="317"/>
      <c r="I197" s="310"/>
    </row>
    <row r="198" spans="1:9" s="57" customFormat="1" ht="12.75">
      <c r="A198" s="329" t="s">
        <v>72</v>
      </c>
      <c r="B198" s="312"/>
      <c r="C198" s="293"/>
      <c r="D198" s="312"/>
      <c r="E198" s="314"/>
      <c r="F198" s="312"/>
      <c r="G198" s="293"/>
      <c r="H198" s="312"/>
      <c r="I198" s="314"/>
    </row>
    <row r="199" spans="1:9" s="57" customFormat="1" ht="12" customHeight="1">
      <c r="A199" s="384" t="s">
        <v>160</v>
      </c>
      <c r="B199" s="295">
        <v>0</v>
      </c>
      <c r="C199" s="295">
        <v>0</v>
      </c>
      <c r="D199" s="295">
        <v>0</v>
      </c>
      <c r="E199" s="313">
        <v>0</v>
      </c>
      <c r="F199" s="295">
        <v>0</v>
      </c>
      <c r="G199" s="295">
        <v>0</v>
      </c>
      <c r="H199" s="295">
        <v>0</v>
      </c>
      <c r="I199" s="314">
        <v>0</v>
      </c>
    </row>
    <row r="200" spans="1:9" s="57" customFormat="1" ht="12" customHeight="1">
      <c r="A200" s="376" t="s">
        <v>161</v>
      </c>
      <c r="B200" s="316">
        <v>0</v>
      </c>
      <c r="C200" s="316">
        <v>0</v>
      </c>
      <c r="D200" s="316">
        <v>0</v>
      </c>
      <c r="E200" s="320">
        <v>0</v>
      </c>
      <c r="F200" s="316">
        <v>0</v>
      </c>
      <c r="G200" s="316">
        <v>0</v>
      </c>
      <c r="H200" s="316">
        <v>0</v>
      </c>
      <c r="I200" s="321">
        <v>0</v>
      </c>
    </row>
    <row r="201" spans="1:9" s="57" customFormat="1" ht="12.75">
      <c r="A201" s="331" t="s">
        <v>162</v>
      </c>
      <c r="B201" s="42">
        <f>B199+B200</f>
        <v>0</v>
      </c>
      <c r="C201" s="359">
        <f>C200+C199</f>
        <v>0</v>
      </c>
      <c r="D201" s="359">
        <f>D200+D199</f>
        <v>0</v>
      </c>
      <c r="E201" s="323">
        <v>0</v>
      </c>
      <c r="F201" s="303">
        <f>F199+F200</f>
        <v>0</v>
      </c>
      <c r="G201" s="42">
        <f>G200+G199</f>
        <v>0</v>
      </c>
      <c r="H201" s="303">
        <f>H200+H199</f>
        <v>0</v>
      </c>
      <c r="I201" s="323">
        <v>0</v>
      </c>
    </row>
    <row r="202" spans="1:9" s="57" customFormat="1" ht="12.75">
      <c r="A202" s="305"/>
      <c r="B202" s="326"/>
      <c r="C202" s="363"/>
      <c r="D202" s="363"/>
      <c r="E202" s="310"/>
      <c r="F202" s="364"/>
      <c r="G202" s="316"/>
      <c r="H202" s="317"/>
      <c r="I202" s="310"/>
    </row>
    <row r="203" spans="1:9" s="57" customFormat="1" ht="27.75" customHeight="1">
      <c r="A203" s="334" t="s">
        <v>76</v>
      </c>
      <c r="B203" s="333">
        <f>B201+B196+B191+B186+B181+B174</f>
        <v>1920</v>
      </c>
      <c r="C203" s="366">
        <f>C201+C196+C191+C186+C181+C174</f>
        <v>1970</v>
      </c>
      <c r="D203" s="366">
        <f>D201+D196+D191+D186+D181+D174</f>
        <v>1949</v>
      </c>
      <c r="E203" s="29">
        <f>D203/C203</f>
        <v>0.9893401015228427</v>
      </c>
      <c r="F203" s="335">
        <f>F201+F196+F191+F186+F181+F174</f>
        <v>4800</v>
      </c>
      <c r="G203" s="333">
        <f>G201+G196+G191+G186+G181+G174</f>
        <v>7080</v>
      </c>
      <c r="H203" s="335">
        <f>H201+H196+H191+H186+H181+H174</f>
        <v>5316</v>
      </c>
      <c r="I203" s="29">
        <f>H203/G203</f>
        <v>0.7508474576271187</v>
      </c>
    </row>
    <row r="204" spans="1:9" s="57" customFormat="1" ht="12.75">
      <c r="A204" s="336"/>
      <c r="B204" s="385"/>
      <c r="C204" s="337"/>
      <c r="D204" s="317"/>
      <c r="E204" s="310"/>
      <c r="F204" s="317"/>
      <c r="G204" s="337"/>
      <c r="H204" s="317"/>
      <c r="I204" s="310"/>
    </row>
    <row r="205" spans="1:9" s="57" customFormat="1" ht="13.5" customHeight="1">
      <c r="A205" s="339" t="s">
        <v>106</v>
      </c>
      <c r="B205" s="340"/>
      <c r="C205" s="340"/>
      <c r="D205" s="312"/>
      <c r="E205" s="314"/>
      <c r="F205" s="312"/>
      <c r="G205" s="340"/>
      <c r="H205" s="312"/>
      <c r="I205" s="314"/>
    </row>
    <row r="206" spans="1:9" s="57" customFormat="1" ht="12.75">
      <c r="A206" s="342" t="s">
        <v>163</v>
      </c>
      <c r="B206" s="340">
        <v>0</v>
      </c>
      <c r="C206" s="340">
        <v>0</v>
      </c>
      <c r="D206" s="312">
        <v>0</v>
      </c>
      <c r="E206" s="314">
        <v>0</v>
      </c>
      <c r="F206" s="312">
        <v>0</v>
      </c>
      <c r="G206" s="293">
        <v>0</v>
      </c>
      <c r="H206" s="312">
        <v>0</v>
      </c>
      <c r="I206" s="314">
        <v>0</v>
      </c>
    </row>
    <row r="207" spans="1:9" s="57" customFormat="1" ht="12.75">
      <c r="A207" s="343" t="s">
        <v>164</v>
      </c>
      <c r="B207" s="386">
        <v>0</v>
      </c>
      <c r="C207" s="387">
        <v>0</v>
      </c>
      <c r="D207" s="358">
        <v>0</v>
      </c>
      <c r="E207" s="321">
        <v>0</v>
      </c>
      <c r="F207" s="358">
        <v>0</v>
      </c>
      <c r="G207" s="357">
        <v>0</v>
      </c>
      <c r="H207" s="358">
        <v>0</v>
      </c>
      <c r="I207" s="321">
        <v>0</v>
      </c>
    </row>
    <row r="208" spans="1:9" s="57" customFormat="1" ht="12.75">
      <c r="A208" s="302" t="s">
        <v>165</v>
      </c>
      <c r="B208" s="366">
        <f>B206+B207</f>
        <v>0</v>
      </c>
      <c r="C208" s="366">
        <f>C206+C207</f>
        <v>0</v>
      </c>
      <c r="D208" s="366">
        <f>D206+D207</f>
        <v>0</v>
      </c>
      <c r="E208" s="323">
        <v>0</v>
      </c>
      <c r="F208" s="303">
        <f>F206+F207</f>
        <v>0</v>
      </c>
      <c r="G208" s="42">
        <f>G206+G207</f>
        <v>0</v>
      </c>
      <c r="H208" s="303">
        <f>H206+H207</f>
        <v>0</v>
      </c>
      <c r="I208" s="323">
        <v>0</v>
      </c>
    </row>
    <row r="209" spans="1:9" s="57" customFormat="1" ht="12.75">
      <c r="A209" s="331"/>
      <c r="B209" s="295"/>
      <c r="C209" s="363"/>
      <c r="D209" s="363"/>
      <c r="E209" s="310"/>
      <c r="F209" s="364"/>
      <c r="G209" s="316"/>
      <c r="H209" s="317"/>
      <c r="I209" s="310"/>
    </row>
    <row r="210" spans="1:9" s="57" customFormat="1" ht="12.75">
      <c r="A210" s="346" t="s">
        <v>166</v>
      </c>
      <c r="B210" s="333">
        <f>B208+B203</f>
        <v>1920</v>
      </c>
      <c r="C210" s="333">
        <f>C208+C203</f>
        <v>1970</v>
      </c>
      <c r="D210" s="333">
        <f>D208+D203</f>
        <v>1949</v>
      </c>
      <c r="E210" s="29">
        <f>D210/C210</f>
        <v>0.9893401015228427</v>
      </c>
      <c r="F210" s="335">
        <f>F208+F203</f>
        <v>4800</v>
      </c>
      <c r="G210" s="333">
        <f>G208+G203</f>
        <v>7080</v>
      </c>
      <c r="H210" s="335">
        <f>H208+H203</f>
        <v>5316</v>
      </c>
      <c r="I210" s="29">
        <f>H210/G210</f>
        <v>0.7508474576271187</v>
      </c>
    </row>
    <row r="211" spans="1:9" s="57" customFormat="1" ht="12.75">
      <c r="A211" s="279"/>
      <c r="B211" s="279"/>
      <c r="C211" s="279"/>
      <c r="D211" s="279"/>
      <c r="E211" s="279"/>
      <c r="F211" s="351"/>
      <c r="G211" s="280" t="s">
        <v>146</v>
      </c>
      <c r="H211" s="280"/>
      <c r="I211" s="351"/>
    </row>
    <row r="212" spans="1:9" s="57" customFormat="1" ht="12.75">
      <c r="A212" s="281">
        <v>5</v>
      </c>
      <c r="B212" s="281"/>
      <c r="C212" s="281"/>
      <c r="D212" s="281"/>
      <c r="E212" s="281"/>
      <c r="F212" s="281"/>
      <c r="G212" s="281"/>
      <c r="H212" s="281"/>
      <c r="I212" s="281"/>
    </row>
    <row r="213" spans="1:9" s="57" customFormat="1" ht="12.75">
      <c r="A213" s="281" t="s">
        <v>167</v>
      </c>
      <c r="B213" s="281"/>
      <c r="C213" s="281"/>
      <c r="D213" s="281"/>
      <c r="E213" s="281"/>
      <c r="F213" s="281"/>
      <c r="G213" s="281"/>
      <c r="H213" s="281"/>
      <c r="I213" s="281"/>
    </row>
    <row r="214" spans="1:9" s="57" customFormat="1" ht="12.75">
      <c r="A214" s="281" t="s">
        <v>171</v>
      </c>
      <c r="B214" s="281"/>
      <c r="C214" s="281"/>
      <c r="D214" s="281"/>
      <c r="E214" s="281"/>
      <c r="F214" s="281"/>
      <c r="G214" s="281"/>
      <c r="H214" s="281"/>
      <c r="I214" s="281"/>
    </row>
    <row r="215" spans="1:9" s="57" customFormat="1" ht="12.75">
      <c r="A215" s="281"/>
      <c r="B215" s="281"/>
      <c r="C215" s="281"/>
      <c r="D215" s="281"/>
      <c r="E215" s="281"/>
      <c r="F215" s="351"/>
      <c r="G215" s="279" t="s">
        <v>89</v>
      </c>
      <c r="H215" s="279"/>
      <c r="I215" s="388"/>
    </row>
    <row r="216" spans="1:9" s="57" customFormat="1" ht="12.75">
      <c r="A216" s="285" t="s">
        <v>41</v>
      </c>
      <c r="B216" s="286" t="s">
        <v>179</v>
      </c>
      <c r="C216" s="286"/>
      <c r="D216" s="286"/>
      <c r="E216" s="286"/>
      <c r="F216" s="286" t="s">
        <v>180</v>
      </c>
      <c r="G216" s="286"/>
      <c r="H216" s="286"/>
      <c r="I216" s="286"/>
    </row>
    <row r="217" spans="1:9" s="57" customFormat="1" ht="43.5" customHeight="1">
      <c r="A217" s="285"/>
      <c r="B217" s="287" t="s">
        <v>43</v>
      </c>
      <c r="C217" s="286" t="s">
        <v>151</v>
      </c>
      <c r="D217" s="287" t="s">
        <v>8</v>
      </c>
      <c r="E217" s="286" t="s">
        <v>152</v>
      </c>
      <c r="F217" s="389" t="s">
        <v>43</v>
      </c>
      <c r="G217" s="286" t="s">
        <v>151</v>
      </c>
      <c r="H217" s="288" t="s">
        <v>8</v>
      </c>
      <c r="I217" s="288" t="s">
        <v>152</v>
      </c>
    </row>
    <row r="218" spans="1:9" s="57" customFormat="1" ht="12.75">
      <c r="A218" s="289" t="s">
        <v>47</v>
      </c>
      <c r="B218" s="370"/>
      <c r="C218" s="292"/>
      <c r="D218" s="353"/>
      <c r="E218" s="292"/>
      <c r="F218" s="381"/>
      <c r="G218" s="292"/>
      <c r="H218" s="354"/>
      <c r="I218" s="290"/>
    </row>
    <row r="219" spans="1:9" s="57" customFormat="1" ht="12.75">
      <c r="A219" s="292" t="s">
        <v>48</v>
      </c>
      <c r="B219" s="293">
        <v>0</v>
      </c>
      <c r="C219" s="295">
        <v>0</v>
      </c>
      <c r="D219" s="356">
        <v>0</v>
      </c>
      <c r="E219" s="297">
        <v>0</v>
      </c>
      <c r="F219" s="294">
        <v>14000</v>
      </c>
      <c r="G219" s="295">
        <v>18227</v>
      </c>
      <c r="H219" s="294">
        <v>17287</v>
      </c>
      <c r="I219" s="297">
        <f>H219/G219</f>
        <v>0.9484281560322598</v>
      </c>
    </row>
    <row r="220" spans="1:9" s="57" customFormat="1" ht="12.75">
      <c r="A220" s="298" t="s">
        <v>49</v>
      </c>
      <c r="B220" s="293">
        <v>0</v>
      </c>
      <c r="C220" s="295">
        <v>0</v>
      </c>
      <c r="D220" s="356">
        <v>0</v>
      </c>
      <c r="E220" s="297">
        <v>0</v>
      </c>
      <c r="F220" s="294">
        <v>5180</v>
      </c>
      <c r="G220" s="295">
        <v>6783</v>
      </c>
      <c r="H220" s="294">
        <v>5984</v>
      </c>
      <c r="I220" s="297">
        <f>H220/G220</f>
        <v>0.8822055137844611</v>
      </c>
    </row>
    <row r="221" spans="1:9" s="57" customFormat="1" ht="12.75">
      <c r="A221" s="292" t="s">
        <v>50</v>
      </c>
      <c r="B221" s="293">
        <v>45928</v>
      </c>
      <c r="C221" s="295">
        <v>44528</v>
      </c>
      <c r="D221" s="356">
        <v>20544</v>
      </c>
      <c r="E221" s="297">
        <f>D221/C221</f>
        <v>0.46137261947538627</v>
      </c>
      <c r="F221" s="294">
        <v>84600</v>
      </c>
      <c r="G221" s="295">
        <v>116336</v>
      </c>
      <c r="H221" s="294">
        <v>89774</v>
      </c>
      <c r="I221" s="297">
        <f>H221/G221</f>
        <v>0.771678586164214</v>
      </c>
    </row>
    <row r="222" spans="1:9" s="57" customFormat="1" ht="12.75">
      <c r="A222" s="299" t="s">
        <v>153</v>
      </c>
      <c r="B222" s="293">
        <v>-11248</v>
      </c>
      <c r="C222" s="293">
        <v>-18694</v>
      </c>
      <c r="D222" s="355">
        <v>-2290</v>
      </c>
      <c r="E222" s="297">
        <v>0</v>
      </c>
      <c r="F222" s="312">
        <v>0</v>
      </c>
      <c r="G222" s="293">
        <v>0</v>
      </c>
      <c r="H222" s="312">
        <v>0</v>
      </c>
      <c r="I222" s="297">
        <v>0</v>
      </c>
    </row>
    <row r="223" spans="1:9" s="57" customFormat="1" ht="12.75">
      <c r="A223" s="298" t="s">
        <v>52</v>
      </c>
      <c r="B223" s="390">
        <v>0</v>
      </c>
      <c r="C223" s="293">
        <v>0</v>
      </c>
      <c r="D223" s="293">
        <v>0</v>
      </c>
      <c r="E223" s="297">
        <v>0</v>
      </c>
      <c r="F223" s="293">
        <v>0</v>
      </c>
      <c r="G223" s="293">
        <v>0</v>
      </c>
      <c r="H223" s="293">
        <v>0</v>
      </c>
      <c r="I223" s="297">
        <v>0</v>
      </c>
    </row>
    <row r="224" spans="1:9" s="57" customFormat="1" ht="12.75">
      <c r="A224" s="300" t="s">
        <v>53</v>
      </c>
      <c r="B224" s="293">
        <v>0</v>
      </c>
      <c r="C224" s="293">
        <v>0</v>
      </c>
      <c r="D224" s="293">
        <v>0</v>
      </c>
      <c r="E224" s="297">
        <v>0</v>
      </c>
      <c r="F224" s="293">
        <v>0</v>
      </c>
      <c r="G224" s="293">
        <v>0</v>
      </c>
      <c r="H224" s="293">
        <v>0</v>
      </c>
      <c r="I224" s="297">
        <v>0</v>
      </c>
    </row>
    <row r="225" spans="1:9" s="57" customFormat="1" ht="12.75">
      <c r="A225" s="301" t="s">
        <v>95</v>
      </c>
      <c r="B225" s="295">
        <v>0</v>
      </c>
      <c r="C225" s="295">
        <v>0</v>
      </c>
      <c r="D225" s="295">
        <v>0</v>
      </c>
      <c r="E225" s="297">
        <v>0</v>
      </c>
      <c r="F225" s="295">
        <v>0</v>
      </c>
      <c r="G225" s="295">
        <v>0</v>
      </c>
      <c r="H225" s="295">
        <v>0</v>
      </c>
      <c r="I225" s="297">
        <v>0</v>
      </c>
    </row>
    <row r="226" spans="1:9" s="57" customFormat="1" ht="12.75">
      <c r="A226" s="302" t="s">
        <v>155</v>
      </c>
      <c r="B226" s="42">
        <f>SUM(B219:B224)</f>
        <v>34680</v>
      </c>
      <c r="C226" s="42">
        <f>C219+C220+C221+C224+C223+C222</f>
        <v>25834</v>
      </c>
      <c r="D226" s="42">
        <f>D219+D220+D221+D224+D223+D222</f>
        <v>18254</v>
      </c>
      <c r="E226" s="29">
        <f>D226/C226</f>
        <v>0.7065882170782689</v>
      </c>
      <c r="F226" s="303">
        <f>SUM(F219:F224)</f>
        <v>103780</v>
      </c>
      <c r="G226" s="42">
        <f>G219+G220+G221+G224+G223</f>
        <v>141346</v>
      </c>
      <c r="H226" s="303">
        <f>H219+H220+H221+H224+H223</f>
        <v>113045</v>
      </c>
      <c r="I226" s="29">
        <f>H226/G226</f>
        <v>0.7997750201632873</v>
      </c>
    </row>
    <row r="227" spans="1:9" s="57" customFormat="1" ht="12.75">
      <c r="A227" s="305"/>
      <c r="B227" s="326"/>
      <c r="C227" s="309"/>
      <c r="D227" s="307"/>
      <c r="E227" s="310"/>
      <c r="F227" s="317"/>
      <c r="G227" s="309"/>
      <c r="H227" s="309"/>
      <c r="I227" s="391"/>
    </row>
    <row r="228" spans="1:9" s="57" customFormat="1" ht="12.75">
      <c r="A228" s="311" t="s">
        <v>56</v>
      </c>
      <c r="B228" s="293"/>
      <c r="C228" s="293"/>
      <c r="D228" s="312"/>
      <c r="E228" s="314"/>
      <c r="F228" s="312"/>
      <c r="G228" s="293"/>
      <c r="H228" s="293"/>
      <c r="I228" s="392"/>
    </row>
    <row r="229" spans="1:9" s="57" customFormat="1" ht="12.75">
      <c r="A229" s="292" t="s">
        <v>57</v>
      </c>
      <c r="B229" s="295">
        <v>0</v>
      </c>
      <c r="C229" s="295">
        <v>0</v>
      </c>
      <c r="D229" s="295">
        <v>0</v>
      </c>
      <c r="E229" s="393">
        <v>0</v>
      </c>
      <c r="F229" s="356">
        <f>'4_sz_ melléklet'!B77</f>
        <v>213158</v>
      </c>
      <c r="G229" s="356">
        <f>'4_sz_ melléklet'!C77</f>
        <v>257398</v>
      </c>
      <c r="H229" s="295">
        <f>'4_sz_ melléklet'!D77</f>
        <v>117819</v>
      </c>
      <c r="I229" s="393">
        <f>H229/G229</f>
        <v>0.457730829299373</v>
      </c>
    </row>
    <row r="230" spans="1:9" s="57" customFormat="1" ht="12.75">
      <c r="A230" s="315" t="s">
        <v>58</v>
      </c>
      <c r="B230" s="316">
        <v>0</v>
      </c>
      <c r="C230" s="316">
        <v>0</v>
      </c>
      <c r="D230" s="316">
        <v>0</v>
      </c>
      <c r="E230" s="394">
        <v>0</v>
      </c>
      <c r="F230" s="363">
        <f>'3_sz_ melléklet'!B33</f>
        <v>47396</v>
      </c>
      <c r="G230" s="363">
        <f>'3_sz_ melléklet'!C33</f>
        <v>105964</v>
      </c>
      <c r="H230" s="316">
        <f>'3_sz_ melléklet'!D33</f>
        <v>41503</v>
      </c>
      <c r="I230" s="393">
        <f>H230/G230</f>
        <v>0.3916707561058473</v>
      </c>
    </row>
    <row r="231" spans="1:9" s="57" customFormat="1" ht="12.75">
      <c r="A231" s="292" t="s">
        <v>59</v>
      </c>
      <c r="B231" s="293">
        <v>0</v>
      </c>
      <c r="C231" s="295">
        <v>0</v>
      </c>
      <c r="D231" s="294">
        <v>0</v>
      </c>
      <c r="E231" s="297">
        <v>0</v>
      </c>
      <c r="F231" s="294">
        <v>0</v>
      </c>
      <c r="G231" s="295">
        <v>0</v>
      </c>
      <c r="H231" s="295">
        <v>0</v>
      </c>
      <c r="I231" s="393">
        <v>0</v>
      </c>
    </row>
    <row r="232" spans="1:9" s="57" customFormat="1" ht="12.75">
      <c r="A232" s="292" t="s">
        <v>129</v>
      </c>
      <c r="B232" s="293">
        <f>-B222</f>
        <v>11248</v>
      </c>
      <c r="C232" s="293">
        <f>-C222</f>
        <v>18694</v>
      </c>
      <c r="D232" s="293">
        <f>-D222</f>
        <v>2290</v>
      </c>
      <c r="E232" s="297">
        <v>0</v>
      </c>
      <c r="F232" s="294">
        <f>-F222</f>
        <v>0</v>
      </c>
      <c r="G232" s="357">
        <f>-G222</f>
        <v>0</v>
      </c>
      <c r="H232" s="357">
        <f>-H222</f>
        <v>0</v>
      </c>
      <c r="I232" s="393">
        <v>0</v>
      </c>
    </row>
    <row r="233" spans="1:9" s="57" customFormat="1" ht="12.75">
      <c r="A233" s="302" t="s">
        <v>98</v>
      </c>
      <c r="B233" s="42">
        <f>SUM(B229:B232)</f>
        <v>11248</v>
      </c>
      <c r="C233" s="42">
        <f>C229+C230+C231+C232</f>
        <v>18694</v>
      </c>
      <c r="D233" s="359">
        <f>D229+D230+D231+D232</f>
        <v>2290</v>
      </c>
      <c r="E233" s="323">
        <v>0</v>
      </c>
      <c r="F233" s="303">
        <f>SUM(F229:F232)</f>
        <v>260554</v>
      </c>
      <c r="G233" s="42">
        <f>G229+G230+G231+G232</f>
        <v>363362</v>
      </c>
      <c r="H233" s="42">
        <f>H229+H230+H231+H232</f>
        <v>159322</v>
      </c>
      <c r="I233" s="395">
        <f>H233/G233</f>
        <v>0.43846632284058323</v>
      </c>
    </row>
    <row r="234" spans="1:9" s="57" customFormat="1" ht="9.75" customHeight="1">
      <c r="A234" s="305"/>
      <c r="B234" s="316"/>
      <c r="C234" s="326"/>
      <c r="D234" s="317"/>
      <c r="E234" s="310"/>
      <c r="F234" s="317"/>
      <c r="G234" s="326"/>
      <c r="H234" s="317"/>
      <c r="I234" s="367"/>
    </row>
    <row r="235" spans="1:9" s="57" customFormat="1" ht="12.75">
      <c r="A235" s="311" t="s">
        <v>62</v>
      </c>
      <c r="B235" s="316"/>
      <c r="C235" s="293"/>
      <c r="D235" s="312"/>
      <c r="E235" s="314"/>
      <c r="F235" s="312"/>
      <c r="G235" s="293"/>
      <c r="H235" s="312"/>
      <c r="I235" s="314"/>
    </row>
    <row r="236" spans="1:9" s="57" customFormat="1" ht="12.75">
      <c r="A236" s="318" t="s">
        <v>63</v>
      </c>
      <c r="B236" s="295">
        <v>0</v>
      </c>
      <c r="C236" s="295">
        <v>0</v>
      </c>
      <c r="D236" s="295">
        <v>0</v>
      </c>
      <c r="E236" s="313">
        <v>0</v>
      </c>
      <c r="F236" s="295">
        <v>0</v>
      </c>
      <c r="G236" s="295">
        <v>0</v>
      </c>
      <c r="H236" s="295">
        <v>0</v>
      </c>
      <c r="I236" s="314">
        <v>0</v>
      </c>
    </row>
    <row r="237" spans="1:9" s="57" customFormat="1" ht="12.75">
      <c r="A237" s="319" t="s">
        <v>64</v>
      </c>
      <c r="B237" s="316">
        <f>1_e_h_sz_melléklet!B30</f>
        <v>0</v>
      </c>
      <c r="C237" s="316">
        <f>1_e_h_sz_melléklet!C30</f>
        <v>200</v>
      </c>
      <c r="D237" s="316">
        <v>200</v>
      </c>
      <c r="E237" s="320">
        <f>D237/C237</f>
        <v>1</v>
      </c>
      <c r="F237" s="316">
        <v>0</v>
      </c>
      <c r="G237" s="316">
        <v>0</v>
      </c>
      <c r="H237" s="316">
        <v>0</v>
      </c>
      <c r="I237" s="321">
        <v>0</v>
      </c>
    </row>
    <row r="238" spans="1:9" s="57" customFormat="1" ht="12.75">
      <c r="A238" s="322" t="s">
        <v>156</v>
      </c>
      <c r="B238" s="42">
        <f>B236+B237</f>
        <v>0</v>
      </c>
      <c r="C238" s="42">
        <f>C236+C237</f>
        <v>200</v>
      </c>
      <c r="D238" s="359">
        <f>D236+D237</f>
        <v>200</v>
      </c>
      <c r="E238" s="29">
        <f>D238/C238</f>
        <v>1</v>
      </c>
      <c r="F238" s="303">
        <f>F236+F237</f>
        <v>0</v>
      </c>
      <c r="G238" s="42">
        <f>G236+G237</f>
        <v>0</v>
      </c>
      <c r="H238" s="303">
        <f>H236+H237</f>
        <v>0</v>
      </c>
      <c r="I238" s="323">
        <v>0</v>
      </c>
    </row>
    <row r="239" spans="1:9" s="57" customFormat="1" ht="9.75" customHeight="1">
      <c r="A239" s="305"/>
      <c r="B239" s="316"/>
      <c r="C239" s="326"/>
      <c r="D239" s="317"/>
      <c r="E239" s="310"/>
      <c r="F239" s="317"/>
      <c r="G239" s="326"/>
      <c r="H239" s="317"/>
      <c r="I239" s="310"/>
    </row>
    <row r="240" spans="1:9" s="57" customFormat="1" ht="12.75">
      <c r="A240" s="324" t="s">
        <v>101</v>
      </c>
      <c r="B240" s="293"/>
      <c r="C240" s="293"/>
      <c r="D240" s="312"/>
      <c r="E240" s="314"/>
      <c r="F240" s="312"/>
      <c r="G240" s="293"/>
      <c r="H240" s="312"/>
      <c r="I240" s="314"/>
    </row>
    <row r="241" spans="1:9" s="57" customFormat="1" ht="12.75">
      <c r="A241" s="325" t="s">
        <v>63</v>
      </c>
      <c r="B241" s="295">
        <v>113840</v>
      </c>
      <c r="C241" s="295">
        <f>1_e_h_sz_melléklet!C68+1_e_h_sz_melléklet!C69+1_e_h_sz_melléklet!C70+1_e_h_sz_melléklet!C71+1_e_h_sz_melléklet!C72+1_e_h_sz_melléklet!C73+1_e_h_sz_melléklet!C76+1_e_h_sz_melléklet!C77+1_e_h_sz_melléklet!C81</f>
        <v>116620</v>
      </c>
      <c r="D241" s="295">
        <f>1_e_h_sz_melléklet!D68+1_e_h_sz_melléklet!D69+1_e_h_sz_melléklet!D70+1_e_h_sz_melléklet!D71+1_e_h_sz_melléklet!D72+1_e_h_sz_melléklet!D73+1_e_h_sz_melléklet!D76+1_e_h_sz_melléklet!D77+1_e_h_sz_melléklet!D81</f>
        <v>116620</v>
      </c>
      <c r="E241" s="393">
        <f>D241/C241</f>
        <v>1</v>
      </c>
      <c r="F241" s="312">
        <v>0</v>
      </c>
      <c r="G241" s="293">
        <v>0</v>
      </c>
      <c r="H241" s="312"/>
      <c r="I241" s="314">
        <v>0</v>
      </c>
    </row>
    <row r="242" spans="1:9" s="57" customFormat="1" ht="12.75">
      <c r="A242" s="319" t="s">
        <v>64</v>
      </c>
      <c r="B242" s="316">
        <f>1_e_h_sz_melléklet!B87+1_e_h_sz_melléklet!B88</f>
        <v>6000</v>
      </c>
      <c r="C242" s="316">
        <f>1_e_h_sz_melléklet!C123+1_e_h_sz_melléklet!C124+1_e_h_sz_melléklet!C89</f>
        <v>6027</v>
      </c>
      <c r="D242" s="316">
        <f>1_e_h_sz_melléklet!D123+1_e_h_sz_melléklet!D124+1_e_h_sz_melléklet!D89</f>
        <v>4086</v>
      </c>
      <c r="E242" s="394">
        <f>D242/C242</f>
        <v>0.6779492284718766</v>
      </c>
      <c r="F242" s="358">
        <v>0</v>
      </c>
      <c r="G242" s="357">
        <v>0</v>
      </c>
      <c r="H242" s="358"/>
      <c r="I242" s="321">
        <v>0</v>
      </c>
    </row>
    <row r="243" spans="1:9" s="57" customFormat="1" ht="12.75">
      <c r="A243" s="322" t="s">
        <v>157</v>
      </c>
      <c r="B243" s="42">
        <f>B241+B242</f>
        <v>119840</v>
      </c>
      <c r="C243" s="42">
        <f>C241+C242</f>
        <v>122647</v>
      </c>
      <c r="D243" s="359">
        <f>D241+D242</f>
        <v>120706</v>
      </c>
      <c r="E243" s="396">
        <f>D243/C243</f>
        <v>0.9841740931290615</v>
      </c>
      <c r="F243" s="303">
        <f>SUM(F241,F242)</f>
        <v>0</v>
      </c>
      <c r="G243" s="42">
        <f>G241+G242</f>
        <v>0</v>
      </c>
      <c r="H243" s="303">
        <f>H241+H242</f>
        <v>0</v>
      </c>
      <c r="I243" s="323">
        <v>0</v>
      </c>
    </row>
    <row r="244" spans="1:9" s="57" customFormat="1" ht="12.75">
      <c r="A244" s="305"/>
      <c r="B244" s="306"/>
      <c r="C244" s="326"/>
      <c r="D244" s="317"/>
      <c r="E244" s="310"/>
      <c r="F244" s="307"/>
      <c r="G244" s="326"/>
      <c r="H244" s="317"/>
      <c r="I244" s="310"/>
    </row>
    <row r="245" spans="1:9" s="57" customFormat="1" ht="12.75">
      <c r="A245" s="311" t="s">
        <v>68</v>
      </c>
      <c r="B245" s="293"/>
      <c r="C245" s="293"/>
      <c r="D245" s="312"/>
      <c r="E245" s="314"/>
      <c r="F245" s="312"/>
      <c r="G245" s="293"/>
      <c r="H245" s="312"/>
      <c r="I245" s="314"/>
    </row>
    <row r="246" spans="1:9" s="57" customFormat="1" ht="12.75">
      <c r="A246" s="327" t="s">
        <v>102</v>
      </c>
      <c r="B246" s="295">
        <f>1_e_h_sz_melléklet!B137</f>
        <v>1000</v>
      </c>
      <c r="C246" s="295">
        <f>1_e_h_sz_melléklet!C137</f>
        <v>200</v>
      </c>
      <c r="D246" s="295">
        <f>1_e_h_sz_melléklet!D137</f>
        <v>125</v>
      </c>
      <c r="E246" s="393">
        <f>D246/C246</f>
        <v>0.625</v>
      </c>
      <c r="F246" s="312">
        <v>0</v>
      </c>
      <c r="G246" s="293">
        <v>0</v>
      </c>
      <c r="H246" s="312">
        <v>0</v>
      </c>
      <c r="I246" s="314">
        <v>0</v>
      </c>
    </row>
    <row r="247" spans="1:9" s="57" customFormat="1" ht="12.75">
      <c r="A247" s="328" t="s">
        <v>158</v>
      </c>
      <c r="B247" s="316">
        <f>1_e_h_sz_melléklet!B141+1_e_h_sz_melléklet!B140</f>
        <v>5000</v>
      </c>
      <c r="C247" s="316">
        <f>1_e_h_sz_melléklet!C141+1_e_h_sz_melléklet!C140</f>
        <v>6350</v>
      </c>
      <c r="D247" s="316">
        <f>1_e_h_sz_melléklet!D141+1_e_h_sz_melléklet!D140</f>
        <v>6350</v>
      </c>
      <c r="E247" s="394">
        <f>D247/C247</f>
        <v>1</v>
      </c>
      <c r="F247" s="358">
        <v>0</v>
      </c>
      <c r="G247" s="357">
        <v>0</v>
      </c>
      <c r="H247" s="358">
        <v>0</v>
      </c>
      <c r="I247" s="321">
        <v>0</v>
      </c>
    </row>
    <row r="248" spans="1:9" s="57" customFormat="1" ht="12.75">
      <c r="A248" s="322" t="s">
        <v>159</v>
      </c>
      <c r="B248" s="42">
        <f>B246+B247</f>
        <v>6000</v>
      </c>
      <c r="C248" s="42">
        <f>C247+C246</f>
        <v>6550</v>
      </c>
      <c r="D248" s="359">
        <f>D247+D246</f>
        <v>6475</v>
      </c>
      <c r="E248" s="323">
        <f>D248/C248</f>
        <v>0.9885496183206107</v>
      </c>
      <c r="F248" s="303">
        <f>F246+F247</f>
        <v>0</v>
      </c>
      <c r="G248" s="42">
        <f>G246+G247</f>
        <v>0</v>
      </c>
      <c r="H248" s="303">
        <f>H246+H247</f>
        <v>0</v>
      </c>
      <c r="I248" s="323">
        <v>0</v>
      </c>
    </row>
    <row r="249" spans="1:9" s="57" customFormat="1" ht="9" customHeight="1">
      <c r="A249" s="305"/>
      <c r="B249" s="306"/>
      <c r="C249" s="326"/>
      <c r="D249" s="317"/>
      <c r="E249" s="310"/>
      <c r="F249" s="307"/>
      <c r="G249" s="316"/>
      <c r="H249" s="317"/>
      <c r="I249" s="310"/>
    </row>
    <row r="250" spans="1:9" s="57" customFormat="1" ht="13.5" customHeight="1">
      <c r="A250" s="329" t="s">
        <v>72</v>
      </c>
      <c r="B250" s="293"/>
      <c r="C250" s="293"/>
      <c r="D250" s="312"/>
      <c r="E250" s="314"/>
      <c r="F250" s="312"/>
      <c r="G250" s="293"/>
      <c r="H250" s="312"/>
      <c r="I250" s="314"/>
    </row>
    <row r="251" spans="1:9" s="57" customFormat="1" ht="12" customHeight="1">
      <c r="A251" s="330" t="s">
        <v>160</v>
      </c>
      <c r="B251" s="295">
        <v>0</v>
      </c>
      <c r="C251" s="295">
        <v>0</v>
      </c>
      <c r="D251" s="295">
        <v>0</v>
      </c>
      <c r="E251" s="393">
        <v>0</v>
      </c>
      <c r="F251" s="312">
        <v>0</v>
      </c>
      <c r="G251" s="293">
        <v>0</v>
      </c>
      <c r="H251" s="312">
        <v>0</v>
      </c>
      <c r="I251" s="314">
        <v>0</v>
      </c>
    </row>
    <row r="252" spans="1:9" s="57" customFormat="1" ht="12.75">
      <c r="A252" s="376" t="s">
        <v>161</v>
      </c>
      <c r="B252" s="316">
        <v>0</v>
      </c>
      <c r="C252" s="316">
        <v>0</v>
      </c>
      <c r="D252" s="316">
        <v>0</v>
      </c>
      <c r="E252" s="394">
        <v>0</v>
      </c>
      <c r="F252" s="312">
        <v>0</v>
      </c>
      <c r="G252" s="345">
        <v>0</v>
      </c>
      <c r="H252" s="369">
        <v>0</v>
      </c>
      <c r="I252" s="321">
        <v>0</v>
      </c>
    </row>
    <row r="253" spans="1:9" s="57" customFormat="1" ht="12.75">
      <c r="A253" s="331" t="s">
        <v>162</v>
      </c>
      <c r="B253" s="42">
        <f>B251+B252</f>
        <v>0</v>
      </c>
      <c r="C253" s="42">
        <f>C252+C251</f>
        <v>0</v>
      </c>
      <c r="D253" s="359">
        <f>D252+D251</f>
        <v>0</v>
      </c>
      <c r="E253" s="323">
        <v>0</v>
      </c>
      <c r="F253" s="303">
        <f>F251+F252</f>
        <v>0</v>
      </c>
      <c r="G253" s="42">
        <f>G252+G251</f>
        <v>0</v>
      </c>
      <c r="H253" s="303">
        <f>H252+H251</f>
        <v>0</v>
      </c>
      <c r="I253" s="323">
        <v>0</v>
      </c>
    </row>
    <row r="254" spans="1:9" s="57" customFormat="1" ht="8.25" customHeight="1">
      <c r="A254" s="305"/>
      <c r="B254" s="326"/>
      <c r="C254" s="316"/>
      <c r="D254" s="363"/>
      <c r="E254" s="310"/>
      <c r="F254" s="317"/>
      <c r="G254" s="316"/>
      <c r="H254" s="317"/>
      <c r="I254" s="310"/>
    </row>
    <row r="255" spans="1:9" s="57" customFormat="1" ht="27.75" customHeight="1">
      <c r="A255" s="334" t="s">
        <v>76</v>
      </c>
      <c r="B255" s="333">
        <f>B253+B248+B243+B238+B233+B226</f>
        <v>171768</v>
      </c>
      <c r="C255" s="333">
        <f>C253+C248+C243+C238+C233+C226</f>
        <v>173925</v>
      </c>
      <c r="D255" s="366">
        <f>D253+D248+D243+D238+D233+D226</f>
        <v>147925</v>
      </c>
      <c r="E255" s="29">
        <f>D255/C255</f>
        <v>0.8505102774184274</v>
      </c>
      <c r="F255" s="335">
        <f>F253+F248+F243+F238+F233+F226</f>
        <v>364334</v>
      </c>
      <c r="G255" s="333">
        <f>G253+G248+G243+G238+G233+G226</f>
        <v>504708</v>
      </c>
      <c r="H255" s="335">
        <f>H253+H248+H243+H238+H233+H226</f>
        <v>272367</v>
      </c>
      <c r="I255" s="29">
        <f>H255/G255</f>
        <v>0.5396526308281224</v>
      </c>
    </row>
    <row r="256" spans="1:9" s="57" customFormat="1" ht="9.75" customHeight="1">
      <c r="A256" s="397"/>
      <c r="B256" s="398"/>
      <c r="C256" s="398"/>
      <c r="D256" s="348"/>
      <c r="E256" s="399"/>
      <c r="F256" s="348"/>
      <c r="G256" s="398"/>
      <c r="H256" s="348"/>
      <c r="I256" s="399"/>
    </row>
    <row r="257" spans="1:9" s="57" customFormat="1" ht="12.75">
      <c r="A257" s="339" t="s">
        <v>106</v>
      </c>
      <c r="B257" s="293"/>
      <c r="C257" s="340"/>
      <c r="D257" s="312"/>
      <c r="E257" s="314"/>
      <c r="F257" s="312"/>
      <c r="G257" s="340"/>
      <c r="H257" s="312"/>
      <c r="I257" s="314"/>
    </row>
    <row r="258" spans="1:9" s="57" customFormat="1" ht="12.75">
      <c r="A258" s="342" t="s">
        <v>163</v>
      </c>
      <c r="B258" s="295">
        <v>0</v>
      </c>
      <c r="C258" s="295">
        <v>0</v>
      </c>
      <c r="D258" s="295">
        <v>0</v>
      </c>
      <c r="E258" s="393">
        <v>0</v>
      </c>
      <c r="F258" s="295">
        <v>0</v>
      </c>
      <c r="G258" s="295">
        <v>0</v>
      </c>
      <c r="H258" s="295">
        <v>0</v>
      </c>
      <c r="I258" s="393">
        <v>0</v>
      </c>
    </row>
    <row r="259" spans="1:9" s="57" customFormat="1" ht="12.75">
      <c r="A259" s="343" t="s">
        <v>164</v>
      </c>
      <c r="B259" s="316">
        <v>0</v>
      </c>
      <c r="C259" s="316">
        <v>0</v>
      </c>
      <c r="D259" s="316">
        <v>0</v>
      </c>
      <c r="E259" s="394">
        <v>0</v>
      </c>
      <c r="F259" s="358">
        <v>0</v>
      </c>
      <c r="G259" s="387">
        <v>0</v>
      </c>
      <c r="H259" s="358">
        <v>0</v>
      </c>
      <c r="I259" s="321">
        <v>0</v>
      </c>
    </row>
    <row r="260" spans="1:9" s="57" customFormat="1" ht="12.75">
      <c r="A260" s="302" t="s">
        <v>165</v>
      </c>
      <c r="B260" s="42">
        <f>B258+B259</f>
        <v>0</v>
      </c>
      <c r="C260" s="42">
        <f>C258+C259</f>
        <v>0</v>
      </c>
      <c r="D260" s="42">
        <f>D258+D259</f>
        <v>0</v>
      </c>
      <c r="E260" s="323">
        <v>0</v>
      </c>
      <c r="F260" s="303">
        <f>F258+F259</f>
        <v>0</v>
      </c>
      <c r="G260" s="42">
        <f>G258+G259</f>
        <v>0</v>
      </c>
      <c r="H260" s="303">
        <f>H258+H259</f>
        <v>0</v>
      </c>
      <c r="I260" s="323">
        <v>0</v>
      </c>
    </row>
    <row r="261" spans="1:9" s="57" customFormat="1" ht="7.5" customHeight="1">
      <c r="A261" s="331"/>
      <c r="B261" s="374"/>
      <c r="C261" s="316"/>
      <c r="D261" s="363"/>
      <c r="E261" s="310"/>
      <c r="F261" s="317"/>
      <c r="G261" s="316"/>
      <c r="H261" s="317"/>
      <c r="I261" s="310"/>
    </row>
    <row r="262" spans="1:9" s="57" customFormat="1" ht="12.75">
      <c r="A262" s="346" t="s">
        <v>166</v>
      </c>
      <c r="B262" s="333">
        <f>B260+B255</f>
        <v>171768</v>
      </c>
      <c r="C262" s="333">
        <f>C260+C255</f>
        <v>173925</v>
      </c>
      <c r="D262" s="333">
        <f>D260+D255</f>
        <v>147925</v>
      </c>
      <c r="E262" s="29">
        <f>D262/C262</f>
        <v>0.8505102774184274</v>
      </c>
      <c r="F262" s="335">
        <f>F260+F255</f>
        <v>364334</v>
      </c>
      <c r="G262" s="333">
        <f>G260+G255</f>
        <v>504708</v>
      </c>
      <c r="H262" s="335">
        <f>H260+H255</f>
        <v>272367</v>
      </c>
      <c r="I262" s="29">
        <f>H262/G262</f>
        <v>0.5396526308281224</v>
      </c>
    </row>
    <row r="263" spans="1:9" s="57" customFormat="1" ht="12.75">
      <c r="A263" s="347"/>
      <c r="B263" s="348"/>
      <c r="C263" s="348"/>
      <c r="D263" s="348"/>
      <c r="E263" s="400"/>
      <c r="F263" s="348"/>
      <c r="G263" s="348"/>
      <c r="H263" s="348"/>
      <c r="I263" s="400"/>
    </row>
    <row r="264" spans="1:9" s="57" customFormat="1" ht="12.75">
      <c r="A264" s="279"/>
      <c r="B264" s="279"/>
      <c r="C264" s="279"/>
      <c r="D264" s="279"/>
      <c r="E264" s="279"/>
      <c r="F264" s="351"/>
      <c r="G264" s="280" t="s">
        <v>146</v>
      </c>
      <c r="H264" s="280"/>
      <c r="I264" s="351"/>
    </row>
    <row r="265" spans="1:9" s="57" customFormat="1" ht="12.75">
      <c r="A265" s="281">
        <v>6</v>
      </c>
      <c r="B265" s="281"/>
      <c r="C265" s="281"/>
      <c r="D265" s="281"/>
      <c r="E265" s="281"/>
      <c r="F265" s="281"/>
      <c r="G265" s="281"/>
      <c r="H265" s="281"/>
      <c r="I265" s="281"/>
    </row>
    <row r="266" spans="1:9" s="57" customFormat="1" ht="12.75">
      <c r="A266" s="281" t="s">
        <v>167</v>
      </c>
      <c r="B266" s="281"/>
      <c r="C266" s="281"/>
      <c r="D266" s="281"/>
      <c r="E266" s="281"/>
      <c r="F266" s="281"/>
      <c r="G266" s="281"/>
      <c r="H266" s="281"/>
      <c r="I266" s="281"/>
    </row>
    <row r="267" spans="1:9" s="57" customFormat="1" ht="12.75">
      <c r="A267" s="281" t="s">
        <v>148</v>
      </c>
      <c r="B267" s="281"/>
      <c r="C267" s="281"/>
      <c r="D267" s="281"/>
      <c r="E267" s="281"/>
      <c r="F267" s="281"/>
      <c r="G267" s="281"/>
      <c r="H267" s="281"/>
      <c r="I267" s="281"/>
    </row>
    <row r="268" spans="1:9" s="57" customFormat="1" ht="12.75">
      <c r="A268" s="281"/>
      <c r="B268" s="281"/>
      <c r="C268" s="281"/>
      <c r="D268" s="281"/>
      <c r="E268" s="281"/>
      <c r="F268" s="351"/>
      <c r="G268" s="279" t="s">
        <v>89</v>
      </c>
      <c r="H268" s="279"/>
      <c r="I268" s="388"/>
    </row>
    <row r="269" spans="1:9" s="57" customFormat="1" ht="12.75">
      <c r="A269" s="285" t="s">
        <v>41</v>
      </c>
      <c r="B269" s="286" t="s">
        <v>181</v>
      </c>
      <c r="C269" s="286"/>
      <c r="D269" s="286"/>
      <c r="E269" s="286"/>
      <c r="F269" s="286" t="s">
        <v>182</v>
      </c>
      <c r="G269" s="286"/>
      <c r="H269" s="286"/>
      <c r="I269" s="286"/>
    </row>
    <row r="270" spans="1:9" s="57" customFormat="1" ht="39" customHeight="1">
      <c r="A270" s="285"/>
      <c r="B270" s="287" t="s">
        <v>43</v>
      </c>
      <c r="C270" s="287" t="s">
        <v>151</v>
      </c>
      <c r="D270" s="286" t="s">
        <v>8</v>
      </c>
      <c r="E270" s="288" t="s">
        <v>152</v>
      </c>
      <c r="F270" s="287" t="s">
        <v>43</v>
      </c>
      <c r="G270" s="287" t="s">
        <v>151</v>
      </c>
      <c r="H270" s="286" t="s">
        <v>8</v>
      </c>
      <c r="I270" s="288" t="s">
        <v>152</v>
      </c>
    </row>
    <row r="271" spans="1:9" s="57" customFormat="1" ht="12.75">
      <c r="A271" s="289" t="s">
        <v>47</v>
      </c>
      <c r="B271" s="370"/>
      <c r="C271" s="291"/>
      <c r="D271" s="353"/>
      <c r="E271" s="290"/>
      <c r="F271" s="381"/>
      <c r="G271" s="299"/>
      <c r="H271" s="353"/>
      <c r="I271" s="290"/>
    </row>
    <row r="272" spans="1:9" s="57" customFormat="1" ht="12.75">
      <c r="A272" s="292" t="s">
        <v>48</v>
      </c>
      <c r="B272" s="293">
        <v>0</v>
      </c>
      <c r="C272" s="294">
        <v>0</v>
      </c>
      <c r="D272" s="356">
        <v>0</v>
      </c>
      <c r="E272" s="297">
        <v>0</v>
      </c>
      <c r="F272" s="295">
        <v>0</v>
      </c>
      <c r="G272" s="295">
        <v>0</v>
      </c>
      <c r="H272" s="295">
        <v>0</v>
      </c>
      <c r="I272" s="297">
        <v>0</v>
      </c>
    </row>
    <row r="273" spans="1:9" s="57" customFormat="1" ht="13.5" customHeight="1">
      <c r="A273" s="298" t="s">
        <v>49</v>
      </c>
      <c r="B273" s="293">
        <v>0</v>
      </c>
      <c r="C273" s="294">
        <v>0</v>
      </c>
      <c r="D273" s="356"/>
      <c r="E273" s="297">
        <v>0</v>
      </c>
      <c r="F273" s="316">
        <v>0</v>
      </c>
      <c r="G273" s="316">
        <v>0</v>
      </c>
      <c r="H273" s="316">
        <v>0</v>
      </c>
      <c r="I273" s="321">
        <v>0</v>
      </c>
    </row>
    <row r="274" spans="1:9" s="57" customFormat="1" ht="12.75">
      <c r="A274" s="292" t="s">
        <v>50</v>
      </c>
      <c r="B274" s="293">
        <v>960</v>
      </c>
      <c r="C274" s="294">
        <v>1555</v>
      </c>
      <c r="D274" s="356">
        <v>1506</v>
      </c>
      <c r="E274" s="297">
        <f>D274/C274</f>
        <v>0.9684887459807074</v>
      </c>
      <c r="F274" s="294">
        <v>30000</v>
      </c>
      <c r="G274" s="356">
        <v>41800</v>
      </c>
      <c r="H274" s="356">
        <v>41736</v>
      </c>
      <c r="I274" s="297">
        <f>H274/G274</f>
        <v>0.9984688995215311</v>
      </c>
    </row>
    <row r="275" spans="1:9" s="57" customFormat="1" ht="12.75">
      <c r="A275" s="299" t="s">
        <v>178</v>
      </c>
      <c r="B275" s="293">
        <v>0</v>
      </c>
      <c r="C275" s="312">
        <v>0</v>
      </c>
      <c r="D275" s="355">
        <v>0</v>
      </c>
      <c r="E275" s="297">
        <v>0</v>
      </c>
      <c r="F275" s="312">
        <v>0</v>
      </c>
      <c r="G275" s="355">
        <v>0</v>
      </c>
      <c r="H275" s="355">
        <v>0</v>
      </c>
      <c r="I275" s="297">
        <v>0</v>
      </c>
    </row>
    <row r="276" spans="1:9" s="57" customFormat="1" ht="12.75">
      <c r="A276" s="298" t="s">
        <v>52</v>
      </c>
      <c r="B276" s="293">
        <v>0</v>
      </c>
      <c r="C276" s="293">
        <v>0</v>
      </c>
      <c r="D276" s="293">
        <v>0</v>
      </c>
      <c r="E276" s="297">
        <v>0</v>
      </c>
      <c r="F276" s="293">
        <v>0</v>
      </c>
      <c r="G276" s="293">
        <v>0</v>
      </c>
      <c r="H276" s="293">
        <v>0</v>
      </c>
      <c r="I276" s="297">
        <v>0</v>
      </c>
    </row>
    <row r="277" spans="1:9" s="57" customFormat="1" ht="12.75">
      <c r="A277" s="298" t="s">
        <v>53</v>
      </c>
      <c r="B277" s="293">
        <v>0</v>
      </c>
      <c r="C277" s="293">
        <v>0</v>
      </c>
      <c r="D277" s="293">
        <v>0</v>
      </c>
      <c r="E277" s="297">
        <v>0</v>
      </c>
      <c r="F277" s="293">
        <v>0</v>
      </c>
      <c r="G277" s="293">
        <v>0</v>
      </c>
      <c r="H277" s="293">
        <v>0</v>
      </c>
      <c r="I277" s="297">
        <v>0</v>
      </c>
    </row>
    <row r="278" spans="1:9" s="57" customFormat="1" ht="12.75">
      <c r="A278" s="299" t="s">
        <v>128</v>
      </c>
      <c r="B278" s="316"/>
      <c r="C278" s="316"/>
      <c r="D278" s="316"/>
      <c r="E278" s="297"/>
      <c r="F278" s="316"/>
      <c r="G278" s="316"/>
      <c r="H278" s="316"/>
      <c r="I278" s="297"/>
    </row>
    <row r="279" spans="1:9" s="57" customFormat="1" ht="12.75">
      <c r="A279" s="301" t="s">
        <v>95</v>
      </c>
      <c r="B279" s="295">
        <v>0</v>
      </c>
      <c r="C279" s="295">
        <v>0</v>
      </c>
      <c r="D279" s="295">
        <v>0</v>
      </c>
      <c r="E279" s="297">
        <v>0</v>
      </c>
      <c r="F279" s="295">
        <v>0</v>
      </c>
      <c r="G279" s="295">
        <v>0</v>
      </c>
      <c r="H279" s="295">
        <v>0</v>
      </c>
      <c r="I279" s="297">
        <v>0</v>
      </c>
    </row>
    <row r="280" spans="1:9" s="57" customFormat="1" ht="12.75">
      <c r="A280" s="302" t="s">
        <v>155</v>
      </c>
      <c r="B280" s="42">
        <f>B272+B273+B274+B276+B277</f>
        <v>960</v>
      </c>
      <c r="C280" s="303">
        <f>C272+C273+C274+C277+C276</f>
        <v>1555</v>
      </c>
      <c r="D280" s="359">
        <f>D272+D273+D274+D277+D276</f>
        <v>1506</v>
      </c>
      <c r="E280" s="323">
        <f>D280/C280</f>
        <v>0.9684887459807074</v>
      </c>
      <c r="F280" s="401">
        <f>F272+F273+F274+F276+F277</f>
        <v>30000</v>
      </c>
      <c r="G280" s="42">
        <f>G272+G273+G274+G277+G276</f>
        <v>41800</v>
      </c>
      <c r="H280" s="359">
        <f>H272+H273+H274+H277+H276</f>
        <v>41736</v>
      </c>
      <c r="I280" s="29">
        <f>H280/G280</f>
        <v>0.9984688995215311</v>
      </c>
    </row>
    <row r="281" spans="1:9" s="57" customFormat="1" ht="9.75" customHeight="1">
      <c r="A281" s="305"/>
      <c r="B281" s="326"/>
      <c r="C281" s="402"/>
      <c r="D281" s="307"/>
      <c r="E281" s="310"/>
      <c r="F281" s="317"/>
      <c r="G281" s="309"/>
      <c r="H281" s="307"/>
      <c r="I281" s="310"/>
    </row>
    <row r="282" spans="1:9" s="57" customFormat="1" ht="12.75">
      <c r="A282" s="403" t="s">
        <v>56</v>
      </c>
      <c r="B282" s="295"/>
      <c r="C282" s="382"/>
      <c r="D282" s="294"/>
      <c r="E282" s="297"/>
      <c r="F282" s="356"/>
      <c r="G282" s="295"/>
      <c r="H282" s="382"/>
      <c r="I282" s="297"/>
    </row>
    <row r="283" spans="1:9" s="57" customFormat="1" ht="12.75">
      <c r="A283" s="292" t="s">
        <v>57</v>
      </c>
      <c r="B283" s="293">
        <v>0</v>
      </c>
      <c r="C283" s="404">
        <v>0</v>
      </c>
      <c r="D283" s="312">
        <v>0</v>
      </c>
      <c r="E283" s="297">
        <v>0</v>
      </c>
      <c r="F283" s="363">
        <f>'4_sz_ melléklet'!B80</f>
        <v>1446</v>
      </c>
      <c r="G283" s="316">
        <f>'4_sz_ melléklet'!C80</f>
        <v>2071</v>
      </c>
      <c r="H283" s="316">
        <f>'4_sz_ melléklet'!D80</f>
        <v>2071</v>
      </c>
      <c r="I283" s="321">
        <f>H283/G283</f>
        <v>1</v>
      </c>
    </row>
    <row r="284" spans="1:9" s="57" customFormat="1" ht="12.75">
      <c r="A284" s="315" t="s">
        <v>58</v>
      </c>
      <c r="B284" s="293">
        <f>'3_sz_ melléklet'!B35</f>
        <v>15000</v>
      </c>
      <c r="C284" s="293">
        <f>'3_sz_ melléklet'!C35</f>
        <v>15000</v>
      </c>
      <c r="D284" s="293">
        <f>'3_sz_ melléklet'!D35</f>
        <v>2907</v>
      </c>
      <c r="E284" s="297">
        <f>D284/C284</f>
        <v>0.1938</v>
      </c>
      <c r="F284" s="294">
        <v>0</v>
      </c>
      <c r="G284" s="295">
        <v>0</v>
      </c>
      <c r="H284" s="294">
        <v>0</v>
      </c>
      <c r="I284" s="321">
        <v>0</v>
      </c>
    </row>
    <row r="285" spans="1:9" s="57" customFormat="1" ht="12.75">
      <c r="A285" s="292" t="s">
        <v>59</v>
      </c>
      <c r="B285" s="293">
        <v>0</v>
      </c>
      <c r="C285" s="382">
        <v>0</v>
      </c>
      <c r="D285" s="294">
        <v>0</v>
      </c>
      <c r="E285" s="297">
        <v>0</v>
      </c>
      <c r="F285" s="294">
        <v>0</v>
      </c>
      <c r="G285" s="295">
        <v>0</v>
      </c>
      <c r="H285" s="294">
        <v>0</v>
      </c>
      <c r="I285" s="297">
        <v>0</v>
      </c>
    </row>
    <row r="286" spans="1:9" s="57" customFormat="1" ht="12.75">
      <c r="A286" s="292" t="s">
        <v>129</v>
      </c>
      <c r="B286" s="293">
        <f>-B275</f>
        <v>0</v>
      </c>
      <c r="C286" s="293">
        <f>-C275</f>
        <v>0</v>
      </c>
      <c r="D286" s="293">
        <f>-D275</f>
        <v>0</v>
      </c>
      <c r="E286" s="297">
        <v>0</v>
      </c>
      <c r="F286" s="294">
        <f>-F275</f>
        <v>0</v>
      </c>
      <c r="G286" s="357">
        <f>-G275</f>
        <v>0</v>
      </c>
      <c r="H286" s="294">
        <f>-H275</f>
        <v>0</v>
      </c>
      <c r="I286" s="297">
        <v>0</v>
      </c>
    </row>
    <row r="287" spans="1:9" s="57" customFormat="1" ht="12.75">
      <c r="A287" s="302" t="s">
        <v>98</v>
      </c>
      <c r="B287" s="42">
        <f>B283+B284+B285</f>
        <v>15000</v>
      </c>
      <c r="C287" s="303">
        <f>C283+C284+C285+C286</f>
        <v>15000</v>
      </c>
      <c r="D287" s="359">
        <f>D283+D284+D285+D286</f>
        <v>2907</v>
      </c>
      <c r="E287" s="323">
        <f>D287/C287</f>
        <v>0.1938</v>
      </c>
      <c r="F287" s="373">
        <f>F283+F284+F285</f>
        <v>1446</v>
      </c>
      <c r="G287" s="359">
        <f>G283+G284+G285+G286</f>
        <v>2071</v>
      </c>
      <c r="H287" s="359">
        <f>H283+H284+H285+H286</f>
        <v>2071</v>
      </c>
      <c r="I287" s="29">
        <f>H287/G287</f>
        <v>1</v>
      </c>
    </row>
    <row r="288" spans="1:9" s="57" customFormat="1" ht="9.75" customHeight="1">
      <c r="A288" s="305"/>
      <c r="B288" s="316"/>
      <c r="C288" s="405"/>
      <c r="D288" s="317"/>
      <c r="E288" s="310"/>
      <c r="F288" s="364"/>
      <c r="G288" s="326"/>
      <c r="H288" s="317"/>
      <c r="I288" s="310"/>
    </row>
    <row r="289" spans="1:9" s="57" customFormat="1" ht="12.75">
      <c r="A289" s="403" t="s">
        <v>62</v>
      </c>
      <c r="B289" s="295"/>
      <c r="C289" s="382"/>
      <c r="D289" s="294"/>
      <c r="E289" s="297"/>
      <c r="F289" s="294"/>
      <c r="G289" s="295"/>
      <c r="H289" s="294"/>
      <c r="I289" s="297"/>
    </row>
    <row r="290" spans="1:9" s="57" customFormat="1" ht="12.75">
      <c r="A290" s="318" t="s">
        <v>63</v>
      </c>
      <c r="B290" s="295">
        <v>0</v>
      </c>
      <c r="C290" s="295">
        <v>0</v>
      </c>
      <c r="D290" s="295">
        <v>0</v>
      </c>
      <c r="E290" s="393">
        <v>0</v>
      </c>
      <c r="F290" s="295">
        <v>0</v>
      </c>
      <c r="G290" s="295">
        <v>0</v>
      </c>
      <c r="H290" s="295">
        <v>0</v>
      </c>
      <c r="I290" s="297">
        <v>0</v>
      </c>
    </row>
    <row r="291" spans="1:9" s="57" customFormat="1" ht="12.75">
      <c r="A291" s="319" t="s">
        <v>64</v>
      </c>
      <c r="B291" s="316">
        <v>0</v>
      </c>
      <c r="C291" s="316">
        <v>0</v>
      </c>
      <c r="D291" s="316">
        <v>0</v>
      </c>
      <c r="E291" s="394">
        <v>0</v>
      </c>
      <c r="F291" s="316">
        <v>0</v>
      </c>
      <c r="G291" s="316">
        <v>0</v>
      </c>
      <c r="H291" s="316">
        <v>0</v>
      </c>
      <c r="I291" s="321">
        <v>0</v>
      </c>
    </row>
    <row r="292" spans="1:9" s="57" customFormat="1" ht="12.75">
      <c r="A292" s="322" t="s">
        <v>156</v>
      </c>
      <c r="B292" s="42">
        <f>B290+B291</f>
        <v>0</v>
      </c>
      <c r="C292" s="303">
        <f>C290+C291</f>
        <v>0</v>
      </c>
      <c r="D292" s="359">
        <f>D290+D291</f>
        <v>0</v>
      </c>
      <c r="E292" s="323">
        <v>0</v>
      </c>
      <c r="F292" s="303">
        <f>F290+F291</f>
        <v>0</v>
      </c>
      <c r="G292" s="359">
        <f>G290+G291</f>
        <v>0</v>
      </c>
      <c r="H292" s="359">
        <f>H290+H291</f>
        <v>0</v>
      </c>
      <c r="I292" s="323">
        <v>0</v>
      </c>
    </row>
    <row r="293" spans="1:9" s="57" customFormat="1" ht="9.75" customHeight="1">
      <c r="A293" s="305"/>
      <c r="B293" s="316"/>
      <c r="C293" s="405"/>
      <c r="D293" s="317"/>
      <c r="E293" s="310"/>
      <c r="F293" s="317"/>
      <c r="G293" s="326"/>
      <c r="H293" s="317"/>
      <c r="I293" s="310"/>
    </row>
    <row r="294" spans="1:9" s="57" customFormat="1" ht="12.75">
      <c r="A294" s="406" t="s">
        <v>101</v>
      </c>
      <c r="B294" s="295"/>
      <c r="C294" s="382"/>
      <c r="D294" s="294"/>
      <c r="E294" s="297"/>
      <c r="F294" s="294"/>
      <c r="G294" s="295"/>
      <c r="H294" s="294"/>
      <c r="I294" s="297"/>
    </row>
    <row r="295" spans="1:9" s="57" customFormat="1" ht="12.75">
      <c r="A295" s="325" t="s">
        <v>63</v>
      </c>
      <c r="B295" s="295">
        <v>0</v>
      </c>
      <c r="C295" s="295">
        <v>19770</v>
      </c>
      <c r="D295" s="295">
        <v>19770</v>
      </c>
      <c r="E295" s="313">
        <f>D295/C295</f>
        <v>1</v>
      </c>
      <c r="F295" s="295">
        <v>0</v>
      </c>
      <c r="G295" s="295">
        <v>0</v>
      </c>
      <c r="H295" s="295">
        <v>0</v>
      </c>
      <c r="I295" s="314">
        <v>0</v>
      </c>
    </row>
    <row r="296" spans="1:9" s="57" customFormat="1" ht="12.75">
      <c r="A296" s="319" t="s">
        <v>64</v>
      </c>
      <c r="B296" s="316">
        <v>0</v>
      </c>
      <c r="C296" s="316">
        <v>0</v>
      </c>
      <c r="D296" s="316">
        <v>0</v>
      </c>
      <c r="E296" s="308">
        <v>0</v>
      </c>
      <c r="F296" s="316">
        <v>0</v>
      </c>
      <c r="G296" s="316">
        <v>0</v>
      </c>
      <c r="H296" s="316">
        <v>0</v>
      </c>
      <c r="I296" s="321">
        <v>0</v>
      </c>
    </row>
    <row r="297" spans="1:9" s="57" customFormat="1" ht="12.75">
      <c r="A297" s="322" t="s">
        <v>157</v>
      </c>
      <c r="B297" s="42">
        <f>B295+B296</f>
        <v>0</v>
      </c>
      <c r="C297" s="303">
        <f>C295+C296</f>
        <v>19770</v>
      </c>
      <c r="D297" s="359">
        <f>D295+D296</f>
        <v>19770</v>
      </c>
      <c r="E297" s="396">
        <f>D297/C297</f>
        <v>1</v>
      </c>
      <c r="F297" s="303">
        <f>F295+F296</f>
        <v>0</v>
      </c>
      <c r="G297" s="42">
        <f>G295+G296</f>
        <v>0</v>
      </c>
      <c r="H297" s="359">
        <f>H295+H296</f>
        <v>0</v>
      </c>
      <c r="I297" s="323">
        <v>0</v>
      </c>
    </row>
    <row r="298" spans="1:9" s="57" customFormat="1" ht="12.75">
      <c r="A298" s="305"/>
      <c r="B298" s="306"/>
      <c r="C298" s="405"/>
      <c r="D298" s="317"/>
      <c r="E298" s="310"/>
      <c r="F298" s="307"/>
      <c r="G298" s="326"/>
      <c r="H298" s="317"/>
      <c r="I298" s="310"/>
    </row>
    <row r="299" spans="1:9" s="57" customFormat="1" ht="12.75">
      <c r="A299" s="403" t="s">
        <v>68</v>
      </c>
      <c r="B299" s="295"/>
      <c r="C299" s="382"/>
      <c r="D299" s="294"/>
      <c r="E299" s="297"/>
      <c r="F299" s="294"/>
      <c r="G299" s="295"/>
      <c r="H299" s="294"/>
      <c r="I299" s="297"/>
    </row>
    <row r="300" spans="1:9" s="57" customFormat="1" ht="13.5" customHeight="1">
      <c r="A300" s="327" t="s">
        <v>102</v>
      </c>
      <c r="B300" s="295">
        <v>0</v>
      </c>
      <c r="C300" s="295">
        <v>0</v>
      </c>
      <c r="D300" s="295">
        <v>0</v>
      </c>
      <c r="E300" s="313">
        <v>0</v>
      </c>
      <c r="F300" s="295">
        <v>0</v>
      </c>
      <c r="G300" s="295">
        <v>0</v>
      </c>
      <c r="H300" s="295">
        <v>0</v>
      </c>
      <c r="I300" s="314">
        <v>0</v>
      </c>
    </row>
    <row r="301" spans="1:9" s="57" customFormat="1" ht="12" customHeight="1">
      <c r="A301" s="328" t="s">
        <v>158</v>
      </c>
      <c r="B301" s="316">
        <v>0</v>
      </c>
      <c r="C301" s="316">
        <v>0</v>
      </c>
      <c r="D301" s="316">
        <v>0</v>
      </c>
      <c r="E301" s="320">
        <v>0</v>
      </c>
      <c r="F301" s="316">
        <v>0</v>
      </c>
      <c r="G301" s="316">
        <v>0</v>
      </c>
      <c r="H301" s="316">
        <v>0</v>
      </c>
      <c r="I301" s="321">
        <v>0</v>
      </c>
    </row>
    <row r="302" spans="1:9" s="57" customFormat="1" ht="12.75">
      <c r="A302" s="322" t="s">
        <v>159</v>
      </c>
      <c r="B302" s="42">
        <f>B300+B301</f>
        <v>0</v>
      </c>
      <c r="C302" s="303">
        <f>C301+C300</f>
        <v>0</v>
      </c>
      <c r="D302" s="359">
        <f>D301+D300</f>
        <v>0</v>
      </c>
      <c r="E302" s="323">
        <v>0</v>
      </c>
      <c r="F302" s="303">
        <f>F300+F301</f>
        <v>0</v>
      </c>
      <c r="G302" s="42">
        <f>G300+G301</f>
        <v>0</v>
      </c>
      <c r="H302" s="303">
        <f>H300+H301</f>
        <v>0</v>
      </c>
      <c r="I302" s="323">
        <v>0</v>
      </c>
    </row>
    <row r="303" spans="1:9" s="57" customFormat="1" ht="12.75">
      <c r="A303" s="383"/>
      <c r="B303" s="307"/>
      <c r="C303" s="326"/>
      <c r="D303" s="317"/>
      <c r="E303" s="310"/>
      <c r="F303" s="307"/>
      <c r="G303" s="326"/>
      <c r="H303" s="317"/>
      <c r="I303" s="310"/>
    </row>
    <row r="304" spans="1:9" s="57" customFormat="1" ht="12.75">
      <c r="A304" s="407" t="s">
        <v>72</v>
      </c>
      <c r="B304" s="294"/>
      <c r="C304" s="295"/>
      <c r="D304" s="294"/>
      <c r="E304" s="297"/>
      <c r="F304" s="294"/>
      <c r="G304" s="295"/>
      <c r="H304" s="294"/>
      <c r="I304" s="297"/>
    </row>
    <row r="305" spans="1:9" s="57" customFormat="1" ht="12.75">
      <c r="A305" s="384" t="s">
        <v>160</v>
      </c>
      <c r="B305" s="295">
        <v>0</v>
      </c>
      <c r="C305" s="295">
        <v>0</v>
      </c>
      <c r="D305" s="295">
        <v>0</v>
      </c>
      <c r="E305" s="313">
        <v>0</v>
      </c>
      <c r="F305" s="295">
        <v>0</v>
      </c>
      <c r="G305" s="295">
        <v>0</v>
      </c>
      <c r="H305" s="295">
        <v>0</v>
      </c>
      <c r="I305" s="314">
        <v>0</v>
      </c>
    </row>
    <row r="306" spans="1:9" s="57" customFormat="1" ht="12.75">
      <c r="A306" s="376" t="s">
        <v>161</v>
      </c>
      <c r="B306" s="316">
        <v>0</v>
      </c>
      <c r="C306" s="316">
        <v>0</v>
      </c>
      <c r="D306" s="316">
        <v>0</v>
      </c>
      <c r="E306" s="320">
        <v>0</v>
      </c>
      <c r="F306" s="316">
        <v>0</v>
      </c>
      <c r="G306" s="316">
        <v>0</v>
      </c>
      <c r="H306" s="316">
        <v>0</v>
      </c>
      <c r="I306" s="321">
        <v>0</v>
      </c>
    </row>
    <row r="307" spans="1:9" s="57" customFormat="1" ht="12.75">
      <c r="A307" s="331" t="s">
        <v>162</v>
      </c>
      <c r="B307" s="42">
        <f>B306+B305</f>
        <v>0</v>
      </c>
      <c r="C307" s="303">
        <f>C306+C305</f>
        <v>0</v>
      </c>
      <c r="D307" s="359">
        <f>D306+D305</f>
        <v>0</v>
      </c>
      <c r="E307" s="323">
        <v>0</v>
      </c>
      <c r="F307" s="374">
        <f>SUM(F305:F306)</f>
        <v>0</v>
      </c>
      <c r="G307" s="359">
        <f>G306+G305</f>
        <v>0</v>
      </c>
      <c r="H307" s="359">
        <f>H306+H305</f>
        <v>0</v>
      </c>
      <c r="I307" s="323">
        <v>0</v>
      </c>
    </row>
    <row r="308" spans="1:9" s="57" customFormat="1" ht="12.75">
      <c r="A308" s="305"/>
      <c r="B308" s="326"/>
      <c r="C308" s="317"/>
      <c r="D308" s="363"/>
      <c r="E308" s="310"/>
      <c r="F308" s="326"/>
      <c r="G308" s="363"/>
      <c r="H308" s="363"/>
      <c r="I308" s="310"/>
    </row>
    <row r="309" spans="1:9" s="57" customFormat="1" ht="27.75" customHeight="1">
      <c r="A309" s="334" t="s">
        <v>76</v>
      </c>
      <c r="B309" s="408">
        <f>B302+B297+B292+B287+B280</f>
        <v>15960</v>
      </c>
      <c r="C309" s="335">
        <f>C307+C302+C297+C292+C287+C280</f>
        <v>36325</v>
      </c>
      <c r="D309" s="366">
        <f>D307+D302+D297+D292+D287+D280</f>
        <v>24183</v>
      </c>
      <c r="E309" s="323">
        <f>D309/C309</f>
        <v>0.6657398485891259</v>
      </c>
      <c r="F309" s="408">
        <f>F302+F297+F292+F287+F280</f>
        <v>31446</v>
      </c>
      <c r="G309" s="366">
        <f>G307+G302+G297+G292+G287+G280</f>
        <v>43871</v>
      </c>
      <c r="H309" s="366">
        <f>H307+H302+H297+H292+H287+H280</f>
        <v>43807</v>
      </c>
      <c r="I309" s="29">
        <f>H309/G309</f>
        <v>0.9985411775432518</v>
      </c>
    </row>
    <row r="310" spans="1:9" s="57" customFormat="1" ht="12.75">
      <c r="A310" s="409" t="s">
        <v>106</v>
      </c>
      <c r="B310" s="410"/>
      <c r="C310" s="411"/>
      <c r="D310" s="294"/>
      <c r="E310" s="297"/>
      <c r="F310" s="412"/>
      <c r="G310" s="410"/>
      <c r="H310" s="294"/>
      <c r="I310" s="297"/>
    </row>
    <row r="311" spans="1:9" s="57" customFormat="1" ht="12.75">
      <c r="A311" s="342" t="s">
        <v>163</v>
      </c>
      <c r="B311" s="295">
        <v>0</v>
      </c>
      <c r="C311" s="295">
        <v>0</v>
      </c>
      <c r="D311" s="295">
        <v>0</v>
      </c>
      <c r="E311" s="313">
        <v>0</v>
      </c>
      <c r="F311" s="295">
        <v>0</v>
      </c>
      <c r="G311" s="295">
        <v>0</v>
      </c>
      <c r="H311" s="295">
        <v>0</v>
      </c>
      <c r="I311" s="314">
        <v>0</v>
      </c>
    </row>
    <row r="312" spans="1:9" s="57" customFormat="1" ht="12.75" customHeight="1">
      <c r="A312" s="343" t="s">
        <v>164</v>
      </c>
      <c r="B312" s="316">
        <v>0</v>
      </c>
      <c r="C312" s="316">
        <v>0</v>
      </c>
      <c r="D312" s="316">
        <v>0</v>
      </c>
      <c r="E312" s="320">
        <v>0</v>
      </c>
      <c r="F312" s="316">
        <v>0</v>
      </c>
      <c r="G312" s="316">
        <v>0</v>
      </c>
      <c r="H312" s="316">
        <v>0</v>
      </c>
      <c r="I312" s="321">
        <v>0</v>
      </c>
    </row>
    <row r="313" spans="1:9" s="57" customFormat="1" ht="12.75">
      <c r="A313" s="302" t="s">
        <v>165</v>
      </c>
      <c r="B313" s="42">
        <f>B311+B312</f>
        <v>0</v>
      </c>
      <c r="C313" s="42">
        <f>C311+C312</f>
        <v>0</v>
      </c>
      <c r="D313" s="42">
        <f>D311+D312</f>
        <v>0</v>
      </c>
      <c r="E313" s="323">
        <v>0</v>
      </c>
      <c r="F313" s="42">
        <f>F311+F312</f>
        <v>0</v>
      </c>
      <c r="G313" s="42">
        <f>G311+G312</f>
        <v>0</v>
      </c>
      <c r="H313" s="42">
        <f>H311+H312</f>
        <v>0</v>
      </c>
      <c r="I313" s="323">
        <v>0</v>
      </c>
    </row>
    <row r="314" spans="1:9" s="57" customFormat="1" ht="12.75">
      <c r="A314" s="331"/>
      <c r="B314" s="316"/>
      <c r="C314" s="317"/>
      <c r="D314" s="363"/>
      <c r="E314" s="310"/>
      <c r="F314" s="413"/>
      <c r="G314" s="374"/>
      <c r="H314" s="374"/>
      <c r="I314" s="310"/>
    </row>
    <row r="315" spans="1:9" s="57" customFormat="1" ht="12.75">
      <c r="A315" s="346" t="s">
        <v>166</v>
      </c>
      <c r="B315" s="333">
        <f>B309+B313</f>
        <v>15960</v>
      </c>
      <c r="C315" s="333">
        <f>C309+C313</f>
        <v>36325</v>
      </c>
      <c r="D315" s="333">
        <f>D309+D313</f>
        <v>24183</v>
      </c>
      <c r="E315" s="323">
        <f>D315/C315</f>
        <v>0.6657398485891259</v>
      </c>
      <c r="F315" s="408">
        <f>F309+F306+F300+F294</f>
        <v>31446</v>
      </c>
      <c r="G315" s="408">
        <f>G309+G306+G300+G294</f>
        <v>43871</v>
      </c>
      <c r="H315" s="408">
        <f>H309+H306+H300+H294</f>
        <v>43807</v>
      </c>
      <c r="I315" s="29">
        <f>H315/G315</f>
        <v>0.9985411775432518</v>
      </c>
    </row>
    <row r="316" spans="1:9" s="57" customFormat="1" ht="12.75">
      <c r="A316" s="279"/>
      <c r="B316" s="279"/>
      <c r="C316" s="279"/>
      <c r="D316" s="279"/>
      <c r="E316" s="279"/>
      <c r="F316" s="351"/>
      <c r="G316" s="280" t="s">
        <v>146</v>
      </c>
      <c r="H316" s="280"/>
      <c r="I316" s="351"/>
    </row>
    <row r="317" spans="1:9" s="57" customFormat="1" ht="12.75">
      <c r="A317" s="281">
        <v>7</v>
      </c>
      <c r="B317" s="281"/>
      <c r="C317" s="281"/>
      <c r="D317" s="281"/>
      <c r="E317" s="281"/>
      <c r="F317" s="281"/>
      <c r="G317" s="281"/>
      <c r="H317" s="281"/>
      <c r="I317" s="281"/>
    </row>
    <row r="318" spans="1:9" s="57" customFormat="1" ht="12.75">
      <c r="A318" s="281" t="s">
        <v>167</v>
      </c>
      <c r="B318" s="281"/>
      <c r="C318" s="281"/>
      <c r="D318" s="281"/>
      <c r="E318" s="281"/>
      <c r="F318" s="281"/>
      <c r="G318" s="281"/>
      <c r="H318" s="281"/>
      <c r="I318" s="281"/>
    </row>
    <row r="319" spans="1:9" s="57" customFormat="1" ht="12.75">
      <c r="A319" s="281" t="s">
        <v>183</v>
      </c>
      <c r="B319" s="281"/>
      <c r="C319" s="281"/>
      <c r="D319" s="281"/>
      <c r="E319" s="281"/>
      <c r="F319" s="281"/>
      <c r="G319" s="281"/>
      <c r="H319" s="281"/>
      <c r="I319" s="281"/>
    </row>
    <row r="320" spans="1:9" s="57" customFormat="1" ht="12.75">
      <c r="A320" s="281"/>
      <c r="B320" s="281"/>
      <c r="C320" s="281"/>
      <c r="D320" s="281"/>
      <c r="E320" s="281"/>
      <c r="F320" s="351"/>
      <c r="G320" s="279" t="s">
        <v>89</v>
      </c>
      <c r="H320" s="279"/>
      <c r="I320" s="388"/>
    </row>
    <row r="321" spans="1:9" s="57" customFormat="1" ht="12.75">
      <c r="A321" s="285" t="s">
        <v>41</v>
      </c>
      <c r="B321" s="286" t="s">
        <v>184</v>
      </c>
      <c r="C321" s="286"/>
      <c r="D321" s="286"/>
      <c r="E321" s="286"/>
      <c r="F321" s="286" t="s">
        <v>185</v>
      </c>
      <c r="G321" s="286"/>
      <c r="H321" s="286"/>
      <c r="I321" s="286"/>
    </row>
    <row r="322" spans="1:9" s="57" customFormat="1" ht="40.5" customHeight="1">
      <c r="A322" s="285"/>
      <c r="B322" s="286" t="s">
        <v>43</v>
      </c>
      <c r="C322" s="389" t="s">
        <v>151</v>
      </c>
      <c r="D322" s="286" t="s">
        <v>8</v>
      </c>
      <c r="E322" s="288" t="s">
        <v>152</v>
      </c>
      <c r="F322" s="287" t="s">
        <v>43</v>
      </c>
      <c r="G322" s="287" t="s">
        <v>151</v>
      </c>
      <c r="H322" s="286" t="s">
        <v>8</v>
      </c>
      <c r="I322" s="288" t="s">
        <v>152</v>
      </c>
    </row>
    <row r="323" spans="1:9" s="57" customFormat="1" ht="12.75">
      <c r="A323" s="289" t="s">
        <v>47</v>
      </c>
      <c r="B323" s="370"/>
      <c r="C323" s="291"/>
      <c r="D323" s="353"/>
      <c r="E323" s="290"/>
      <c r="F323" s="370"/>
      <c r="G323" s="299"/>
      <c r="H323" s="353"/>
      <c r="I323" s="290"/>
    </row>
    <row r="324" spans="1:9" s="57" customFormat="1" ht="12.75">
      <c r="A324" s="292" t="s">
        <v>48</v>
      </c>
      <c r="B324" s="295">
        <v>0</v>
      </c>
      <c r="C324" s="295">
        <v>0</v>
      </c>
      <c r="D324" s="295">
        <v>0</v>
      </c>
      <c r="E324" s="393">
        <v>0</v>
      </c>
      <c r="F324" s="295">
        <v>4368</v>
      </c>
      <c r="G324" s="295">
        <v>4102</v>
      </c>
      <c r="H324" s="295">
        <v>4098</v>
      </c>
      <c r="I324" s="297">
        <f>H324/G324</f>
        <v>0.9990248659190639</v>
      </c>
    </row>
    <row r="325" spans="1:9" s="57" customFormat="1" ht="12.75">
      <c r="A325" s="298" t="s">
        <v>49</v>
      </c>
      <c r="B325" s="316">
        <v>0</v>
      </c>
      <c r="C325" s="316">
        <v>0</v>
      </c>
      <c r="D325" s="316">
        <v>0</v>
      </c>
      <c r="E325" s="394">
        <v>0</v>
      </c>
      <c r="F325" s="295">
        <v>0</v>
      </c>
      <c r="G325" s="316">
        <v>1195</v>
      </c>
      <c r="H325" s="316">
        <v>1193</v>
      </c>
      <c r="I325" s="297">
        <v>0</v>
      </c>
    </row>
    <row r="326" spans="1:9" s="57" customFormat="1" ht="12.75">
      <c r="A326" s="292" t="s">
        <v>50</v>
      </c>
      <c r="B326" s="293">
        <v>0</v>
      </c>
      <c r="C326" s="294">
        <v>0</v>
      </c>
      <c r="D326" s="356"/>
      <c r="E326" s="297">
        <v>0</v>
      </c>
      <c r="F326" s="293">
        <v>21861</v>
      </c>
      <c r="G326" s="356">
        <v>13884</v>
      </c>
      <c r="H326" s="356">
        <v>7114</v>
      </c>
      <c r="I326" s="297">
        <f>H326/G326</f>
        <v>0.5123883607029674</v>
      </c>
    </row>
    <row r="327" spans="1:9" s="57" customFormat="1" ht="12.75">
      <c r="A327" s="299" t="s">
        <v>153</v>
      </c>
      <c r="B327" s="293">
        <v>0</v>
      </c>
      <c r="C327" s="312">
        <v>0</v>
      </c>
      <c r="D327" s="355">
        <v>0</v>
      </c>
      <c r="E327" s="297">
        <v>0</v>
      </c>
      <c r="F327" s="293">
        <v>0</v>
      </c>
      <c r="G327" s="355">
        <v>0</v>
      </c>
      <c r="H327" s="355"/>
      <c r="I327" s="297">
        <v>0</v>
      </c>
    </row>
    <row r="328" spans="1:9" s="57" customFormat="1" ht="12.75">
      <c r="A328" s="298" t="s">
        <v>52</v>
      </c>
      <c r="B328" s="293">
        <v>0</v>
      </c>
      <c r="C328" s="293">
        <v>0</v>
      </c>
      <c r="D328" s="293">
        <v>0</v>
      </c>
      <c r="E328" s="297">
        <v>0</v>
      </c>
      <c r="F328" s="293">
        <v>0</v>
      </c>
      <c r="G328" s="293">
        <v>0</v>
      </c>
      <c r="H328" s="293">
        <v>0</v>
      </c>
      <c r="I328" s="297">
        <v>0</v>
      </c>
    </row>
    <row r="329" spans="1:9" s="57" customFormat="1" ht="12.75">
      <c r="A329" s="300" t="s">
        <v>53</v>
      </c>
      <c r="B329" s="293">
        <v>0</v>
      </c>
      <c r="C329" s="293">
        <v>0</v>
      </c>
      <c r="D329" s="293">
        <v>0</v>
      </c>
      <c r="E329" s="297">
        <v>0</v>
      </c>
      <c r="F329" s="293">
        <v>0</v>
      </c>
      <c r="G329" s="293">
        <v>0</v>
      </c>
      <c r="H329" s="293">
        <v>0</v>
      </c>
      <c r="I329" s="297">
        <v>0</v>
      </c>
    </row>
    <row r="330" spans="1:9" s="57" customFormat="1" ht="12.75">
      <c r="A330" s="301" t="s">
        <v>95</v>
      </c>
      <c r="B330" s="295">
        <v>0</v>
      </c>
      <c r="C330" s="295">
        <v>0</v>
      </c>
      <c r="D330" s="295">
        <v>0</v>
      </c>
      <c r="E330" s="297">
        <v>0</v>
      </c>
      <c r="F330" s="295">
        <v>0</v>
      </c>
      <c r="G330" s="295">
        <v>0</v>
      </c>
      <c r="H330" s="295">
        <v>0</v>
      </c>
      <c r="I330" s="297">
        <v>0</v>
      </c>
    </row>
    <row r="331" spans="1:9" s="57" customFormat="1" ht="12.75">
      <c r="A331" s="302" t="s">
        <v>155</v>
      </c>
      <c r="B331" s="42">
        <f>SUM(B324,B325,B326,B328,B329)</f>
        <v>0</v>
      </c>
      <c r="C331" s="303">
        <f>C324+C325+C326+C329+C328</f>
        <v>0</v>
      </c>
      <c r="D331" s="359">
        <f>D324+D325+D326+D329+D328</f>
        <v>0</v>
      </c>
      <c r="E331" s="29">
        <v>0</v>
      </c>
      <c r="F331" s="42">
        <f>F324+F325+F326+F328+F329</f>
        <v>26229</v>
      </c>
      <c r="G331" s="42">
        <f>G324+G325+G326+G329+G328</f>
        <v>19181</v>
      </c>
      <c r="H331" s="359">
        <f>H324+H325+H326+H329+H328</f>
        <v>12405</v>
      </c>
      <c r="I331" s="323">
        <f>H331/G331</f>
        <v>0.6467337469370732</v>
      </c>
    </row>
    <row r="332" spans="1:9" s="57" customFormat="1" ht="7.5" customHeight="1">
      <c r="A332" s="305"/>
      <c r="B332" s="326"/>
      <c r="C332" s="402"/>
      <c r="D332" s="307"/>
      <c r="E332" s="310"/>
      <c r="F332" s="326"/>
      <c r="G332" s="309"/>
      <c r="H332" s="307"/>
      <c r="I332" s="310"/>
    </row>
    <row r="333" spans="1:9" s="57" customFormat="1" ht="12.75">
      <c r="A333" s="403" t="s">
        <v>56</v>
      </c>
      <c r="B333" s="295"/>
      <c r="C333" s="382"/>
      <c r="D333" s="294"/>
      <c r="E333" s="297"/>
      <c r="F333" s="295"/>
      <c r="G333" s="295"/>
      <c r="H333" s="294"/>
      <c r="I333" s="297"/>
    </row>
    <row r="334" spans="1:10" s="57" customFormat="1" ht="12.75">
      <c r="A334" s="292" t="s">
        <v>57</v>
      </c>
      <c r="B334" s="295">
        <v>0</v>
      </c>
      <c r="C334" s="295">
        <v>0</v>
      </c>
      <c r="D334" s="295">
        <v>0</v>
      </c>
      <c r="E334" s="393">
        <v>0</v>
      </c>
      <c r="F334" s="295">
        <v>0</v>
      </c>
      <c r="G334" s="295">
        <f>'4_sz_ melléklet'!C86</f>
        <v>2431</v>
      </c>
      <c r="H334" s="295">
        <f>'4_sz_ melléklet'!D86</f>
        <v>2431</v>
      </c>
      <c r="I334" s="297">
        <v>0</v>
      </c>
      <c r="J334" s="57" t="s">
        <v>186</v>
      </c>
    </row>
    <row r="335" spans="1:9" s="57" customFormat="1" ht="12.75">
      <c r="A335" s="315" t="s">
        <v>58</v>
      </c>
      <c r="B335" s="295">
        <v>0</v>
      </c>
      <c r="C335" s="295">
        <v>0</v>
      </c>
      <c r="D335" s="295">
        <v>0</v>
      </c>
      <c r="E335" s="393">
        <v>0</v>
      </c>
      <c r="F335" s="295">
        <v>0</v>
      </c>
      <c r="G335" s="295">
        <v>0</v>
      </c>
      <c r="H335" s="295">
        <v>0</v>
      </c>
      <c r="I335" s="297">
        <v>0</v>
      </c>
    </row>
    <row r="336" spans="1:9" s="57" customFormat="1" ht="12.75">
      <c r="A336" s="292" t="s">
        <v>59</v>
      </c>
      <c r="B336" s="316">
        <v>0</v>
      </c>
      <c r="C336" s="316">
        <v>0</v>
      </c>
      <c r="D336" s="316">
        <v>0</v>
      </c>
      <c r="E336" s="394">
        <v>0</v>
      </c>
      <c r="F336" s="316">
        <v>0</v>
      </c>
      <c r="G336" s="316">
        <v>0</v>
      </c>
      <c r="H336" s="316">
        <v>0</v>
      </c>
      <c r="I336" s="321">
        <v>0</v>
      </c>
    </row>
    <row r="337" spans="1:9" s="57" customFormat="1" ht="14.25" customHeight="1">
      <c r="A337" s="361" t="s">
        <v>129</v>
      </c>
      <c r="B337" s="295">
        <f>-B327</f>
        <v>0</v>
      </c>
      <c r="C337" s="295">
        <f>-C327</f>
        <v>0</v>
      </c>
      <c r="D337" s="295">
        <f>-D327</f>
        <v>0</v>
      </c>
      <c r="E337" s="394">
        <v>0</v>
      </c>
      <c r="F337" s="295">
        <f>-F327</f>
        <v>0</v>
      </c>
      <c r="G337" s="295">
        <f>-G327</f>
        <v>0</v>
      </c>
      <c r="H337" s="295">
        <f>-H327</f>
        <v>0</v>
      </c>
      <c r="I337" s="321">
        <v>0</v>
      </c>
    </row>
    <row r="338" spans="1:9" s="57" customFormat="1" ht="12.75">
      <c r="A338" s="302" t="s">
        <v>98</v>
      </c>
      <c r="B338" s="309">
        <f>SUM(B334:B337)</f>
        <v>0</v>
      </c>
      <c r="C338" s="303">
        <f>C334+C335+C336+C337</f>
        <v>0</v>
      </c>
      <c r="D338" s="359">
        <f>D334+D335+D336+D337</f>
        <v>0</v>
      </c>
      <c r="E338" s="323">
        <v>0</v>
      </c>
      <c r="F338" s="309">
        <f>F334+F335+F336</f>
        <v>0</v>
      </c>
      <c r="G338" s="359">
        <f>G334+G335+G336+G337</f>
        <v>2431</v>
      </c>
      <c r="H338" s="359">
        <f>H334+H335+H336+H337</f>
        <v>2431</v>
      </c>
      <c r="I338" s="380">
        <f>H338/G338</f>
        <v>1</v>
      </c>
    </row>
    <row r="339" spans="1:9" s="57" customFormat="1" ht="9.75" customHeight="1">
      <c r="A339" s="305"/>
      <c r="B339" s="326"/>
      <c r="C339" s="405"/>
      <c r="D339" s="317"/>
      <c r="E339" s="310"/>
      <c r="F339" s="326"/>
      <c r="G339" s="326"/>
      <c r="H339" s="317"/>
      <c r="I339" s="310"/>
    </row>
    <row r="340" spans="1:9" s="57" customFormat="1" ht="12.75">
      <c r="A340" s="403" t="s">
        <v>62</v>
      </c>
      <c r="B340" s="295"/>
      <c r="C340" s="382"/>
      <c r="D340" s="294"/>
      <c r="E340" s="297"/>
      <c r="F340" s="295"/>
      <c r="G340" s="295"/>
      <c r="H340" s="294"/>
      <c r="I340" s="297"/>
    </row>
    <row r="341" spans="1:9" s="57" customFormat="1" ht="12.75">
      <c r="A341" s="318" t="s">
        <v>63</v>
      </c>
      <c r="B341" s="295">
        <v>0</v>
      </c>
      <c r="C341" s="295">
        <f>1_e_h_sz_melléklet!C26</f>
        <v>87452</v>
      </c>
      <c r="D341" s="295">
        <v>87452</v>
      </c>
      <c r="E341" s="313">
        <v>0</v>
      </c>
      <c r="F341" s="295">
        <v>0</v>
      </c>
      <c r="G341" s="295">
        <v>0</v>
      </c>
      <c r="H341" s="295">
        <v>0</v>
      </c>
      <c r="I341" s="314">
        <v>0</v>
      </c>
    </row>
    <row r="342" spans="1:9" s="57" customFormat="1" ht="12.75">
      <c r="A342" s="319" t="s">
        <v>64</v>
      </c>
      <c r="B342" s="316">
        <v>0</v>
      </c>
      <c r="C342" s="316">
        <v>0</v>
      </c>
      <c r="D342" s="316">
        <v>0</v>
      </c>
      <c r="E342" s="320">
        <v>0</v>
      </c>
      <c r="F342" s="316">
        <v>0</v>
      </c>
      <c r="G342" s="316">
        <v>0</v>
      </c>
      <c r="H342" s="316">
        <v>0</v>
      </c>
      <c r="I342" s="321">
        <v>0</v>
      </c>
    </row>
    <row r="343" spans="1:9" s="57" customFormat="1" ht="12.75">
      <c r="A343" s="322" t="s">
        <v>156</v>
      </c>
      <c r="B343" s="42">
        <f>SUM(B341:B342)</f>
        <v>0</v>
      </c>
      <c r="C343" s="303">
        <f>C341+C342</f>
        <v>87452</v>
      </c>
      <c r="D343" s="359">
        <f>D341+D342</f>
        <v>87452</v>
      </c>
      <c r="E343" s="323">
        <v>0</v>
      </c>
      <c r="F343" s="42">
        <f>F341+F342</f>
        <v>0</v>
      </c>
      <c r="G343" s="359">
        <f>G341+G342</f>
        <v>0</v>
      </c>
      <c r="H343" s="359">
        <f>H341+H342</f>
        <v>0</v>
      </c>
      <c r="I343" s="323">
        <v>0</v>
      </c>
    </row>
    <row r="344" spans="1:9" s="57" customFormat="1" ht="9.75" customHeight="1">
      <c r="A344" s="305"/>
      <c r="B344" s="316"/>
      <c r="C344" s="405"/>
      <c r="D344" s="317"/>
      <c r="E344" s="310"/>
      <c r="F344" s="316"/>
      <c r="G344" s="326"/>
      <c r="H344" s="317"/>
      <c r="I344" s="310"/>
    </row>
    <row r="345" spans="1:9" s="57" customFormat="1" ht="12.75">
      <c r="A345" s="406" t="s">
        <v>101</v>
      </c>
      <c r="B345" s="295"/>
      <c r="C345" s="382"/>
      <c r="D345" s="294"/>
      <c r="E345" s="297"/>
      <c r="F345" s="295"/>
      <c r="G345" s="295"/>
      <c r="H345" s="294"/>
      <c r="I345" s="297"/>
    </row>
    <row r="346" spans="1:9" s="57" customFormat="1" ht="12.75">
      <c r="A346" s="325" t="s">
        <v>63</v>
      </c>
      <c r="B346" s="295">
        <v>0</v>
      </c>
      <c r="C346" s="295">
        <v>0</v>
      </c>
      <c r="D346" s="295">
        <v>0</v>
      </c>
      <c r="E346" s="313">
        <v>0</v>
      </c>
      <c r="F346" s="295">
        <v>0</v>
      </c>
      <c r="G346" s="295">
        <v>0</v>
      </c>
      <c r="H346" s="295">
        <v>0</v>
      </c>
      <c r="I346" s="314">
        <v>0</v>
      </c>
    </row>
    <row r="347" spans="1:9" s="57" customFormat="1" ht="12.75">
      <c r="A347" s="319" t="s">
        <v>64</v>
      </c>
      <c r="B347" s="316">
        <v>0</v>
      </c>
      <c r="C347" s="316">
        <v>0</v>
      </c>
      <c r="D347" s="316">
        <v>0</v>
      </c>
      <c r="E347" s="320">
        <v>0</v>
      </c>
      <c r="F347" s="316">
        <v>0</v>
      </c>
      <c r="G347" s="316">
        <v>0</v>
      </c>
      <c r="H347" s="316">
        <v>0</v>
      </c>
      <c r="I347" s="321">
        <v>0</v>
      </c>
    </row>
    <row r="348" spans="1:9" s="57" customFormat="1" ht="12.75">
      <c r="A348" s="322" t="s">
        <v>157</v>
      </c>
      <c r="B348" s="42">
        <f>SUM(B346:B347)</f>
        <v>0</v>
      </c>
      <c r="C348" s="303">
        <f>C346+C347</f>
        <v>0</v>
      </c>
      <c r="D348" s="359">
        <f>D346+D347</f>
        <v>0</v>
      </c>
      <c r="E348" s="323">
        <v>0</v>
      </c>
      <c r="F348" s="42">
        <f>F346+F347</f>
        <v>0</v>
      </c>
      <c r="G348" s="42">
        <f>G346+G347</f>
        <v>0</v>
      </c>
      <c r="H348" s="359">
        <f>H346+H347</f>
        <v>0</v>
      </c>
      <c r="I348" s="323">
        <v>0</v>
      </c>
    </row>
    <row r="349" spans="1:9" s="57" customFormat="1" ht="12.75">
      <c r="A349" s="305"/>
      <c r="B349" s="306"/>
      <c r="C349" s="405"/>
      <c r="D349" s="317"/>
      <c r="E349" s="310"/>
      <c r="F349" s="306"/>
      <c r="G349" s="326"/>
      <c r="H349" s="317"/>
      <c r="I349" s="310"/>
    </row>
    <row r="350" spans="1:9" s="57" customFormat="1" ht="13.5" customHeight="1">
      <c r="A350" s="403" t="s">
        <v>68</v>
      </c>
      <c r="B350" s="295"/>
      <c r="C350" s="382"/>
      <c r="D350" s="294"/>
      <c r="E350" s="297"/>
      <c r="F350" s="295"/>
      <c r="G350" s="295"/>
      <c r="H350" s="294"/>
      <c r="I350" s="297"/>
    </row>
    <row r="351" spans="1:9" s="57" customFormat="1" ht="12.75">
      <c r="A351" s="327" t="s">
        <v>102</v>
      </c>
      <c r="B351" s="295">
        <v>0</v>
      </c>
      <c r="C351" s="295">
        <v>0</v>
      </c>
      <c r="D351" s="295">
        <v>0</v>
      </c>
      <c r="E351" s="313">
        <v>0</v>
      </c>
      <c r="F351" s="295">
        <v>0</v>
      </c>
      <c r="G351" s="295">
        <v>0</v>
      </c>
      <c r="H351" s="295">
        <v>0</v>
      </c>
      <c r="I351" s="314">
        <v>0</v>
      </c>
    </row>
    <row r="352" spans="1:9" s="57" customFormat="1" ht="12.75">
      <c r="A352" s="328" t="s">
        <v>158</v>
      </c>
      <c r="B352" s="316">
        <v>0</v>
      </c>
      <c r="C352" s="316">
        <v>0</v>
      </c>
      <c r="D352" s="316">
        <v>0</v>
      </c>
      <c r="E352" s="320">
        <v>0</v>
      </c>
      <c r="F352" s="316">
        <v>0</v>
      </c>
      <c r="G352" s="316">
        <v>0</v>
      </c>
      <c r="H352" s="316">
        <v>0</v>
      </c>
      <c r="I352" s="321">
        <v>0</v>
      </c>
    </row>
    <row r="353" spans="1:9" s="57" customFormat="1" ht="12.75">
      <c r="A353" s="322" t="s">
        <v>159</v>
      </c>
      <c r="B353" s="42">
        <f>SUM(B351:B352)</f>
        <v>0</v>
      </c>
      <c r="C353" s="303">
        <f>C352+C351</f>
        <v>0</v>
      </c>
      <c r="D353" s="359">
        <f>D352+D351</f>
        <v>0</v>
      </c>
      <c r="E353" s="323">
        <v>0</v>
      </c>
      <c r="F353" s="42">
        <f>F351+F352</f>
        <v>0</v>
      </c>
      <c r="G353" s="414">
        <f>SUM(G351:G352)</f>
        <v>0</v>
      </c>
      <c r="H353" s="414">
        <f>SUM(H351:H352)</f>
        <v>0</v>
      </c>
      <c r="I353" s="323">
        <v>0</v>
      </c>
    </row>
    <row r="354" spans="1:9" s="57" customFormat="1" ht="12.75">
      <c r="A354" s="305"/>
      <c r="B354" s="306"/>
      <c r="C354" s="405"/>
      <c r="D354" s="317"/>
      <c r="E354" s="310"/>
      <c r="F354" s="306"/>
      <c r="G354" s="326"/>
      <c r="H354" s="317"/>
      <c r="I354" s="310"/>
    </row>
    <row r="355" spans="1:9" s="57" customFormat="1" ht="12.75">
      <c r="A355" s="407" t="s">
        <v>72</v>
      </c>
      <c r="B355" s="295"/>
      <c r="C355" s="382"/>
      <c r="D355" s="294"/>
      <c r="E355" s="297"/>
      <c r="F355" s="295"/>
      <c r="G355" s="295"/>
      <c r="H355" s="294"/>
      <c r="I355" s="297"/>
    </row>
    <row r="356" spans="1:9" s="57" customFormat="1" ht="12.75">
      <c r="A356" s="330" t="s">
        <v>160</v>
      </c>
      <c r="B356" s="295">
        <v>0</v>
      </c>
      <c r="C356" s="295">
        <v>0</v>
      </c>
      <c r="D356" s="295">
        <v>0</v>
      </c>
      <c r="E356" s="313">
        <v>0</v>
      </c>
      <c r="F356" s="295">
        <v>0</v>
      </c>
      <c r="G356" s="295">
        <v>0</v>
      </c>
      <c r="H356" s="295">
        <v>0</v>
      </c>
      <c r="I356" s="314">
        <v>0</v>
      </c>
    </row>
    <row r="357" spans="1:9" s="57" customFormat="1" ht="12.75">
      <c r="A357" s="376" t="s">
        <v>161</v>
      </c>
      <c r="B357" s="316">
        <v>0</v>
      </c>
      <c r="C357" s="316">
        <v>0</v>
      </c>
      <c r="D357" s="316">
        <v>0</v>
      </c>
      <c r="E357" s="320">
        <v>0</v>
      </c>
      <c r="F357" s="316">
        <v>0</v>
      </c>
      <c r="G357" s="316">
        <v>0</v>
      </c>
      <c r="H357" s="316">
        <v>0</v>
      </c>
      <c r="I357" s="321">
        <v>0</v>
      </c>
    </row>
    <row r="358" spans="1:9" s="57" customFormat="1" ht="12.75">
      <c r="A358" s="331" t="s">
        <v>162</v>
      </c>
      <c r="B358" s="374">
        <f>SUM(B356:B357)</f>
        <v>0</v>
      </c>
      <c r="C358" s="303">
        <f>C357+C356</f>
        <v>0</v>
      </c>
      <c r="D358" s="359">
        <f>D357+D356</f>
        <v>0</v>
      </c>
      <c r="E358" s="323">
        <v>0</v>
      </c>
      <c r="F358" s="374">
        <f>SUM(F356:F357)</f>
        <v>0</v>
      </c>
      <c r="G358" s="359">
        <f>G357+G356</f>
        <v>0</v>
      </c>
      <c r="H358" s="359">
        <f>H357+H356</f>
        <v>0</v>
      </c>
      <c r="I358" s="323">
        <v>0</v>
      </c>
    </row>
    <row r="359" spans="1:9" s="57" customFormat="1" ht="9" customHeight="1">
      <c r="A359" s="305"/>
      <c r="B359" s="326"/>
      <c r="C359" s="317"/>
      <c r="D359" s="363"/>
      <c r="E359" s="310"/>
      <c r="F359" s="326"/>
      <c r="G359" s="363"/>
      <c r="H359" s="363"/>
      <c r="I359" s="310"/>
    </row>
    <row r="360" spans="1:9" s="57" customFormat="1" ht="27.75" customHeight="1">
      <c r="A360" s="334" t="s">
        <v>76</v>
      </c>
      <c r="B360" s="408">
        <f>B353+B348+B343+B338+B331</f>
        <v>0</v>
      </c>
      <c r="C360" s="335">
        <f>C358+C353+C348+C343+C338+C331</f>
        <v>87452</v>
      </c>
      <c r="D360" s="366">
        <f>D358+D353+D348+D343+D338+D331</f>
        <v>87452</v>
      </c>
      <c r="E360" s="29">
        <v>0</v>
      </c>
      <c r="F360" s="408">
        <f>F353+F348+F343+F338+F331</f>
        <v>26229</v>
      </c>
      <c r="G360" s="366">
        <f>G358+G353+G348+G343+G338+G331</f>
        <v>21612</v>
      </c>
      <c r="H360" s="366">
        <f>H358+H353+H348+H343+H338+H331</f>
        <v>14836</v>
      </c>
      <c r="I360" s="29">
        <f>H360/G360</f>
        <v>0.6864704793633166</v>
      </c>
    </row>
    <row r="361" spans="1:9" s="57" customFormat="1" ht="15" customHeight="1">
      <c r="A361" s="397"/>
      <c r="B361" s="415"/>
      <c r="C361" s="416"/>
      <c r="D361" s="348"/>
      <c r="E361" s="399"/>
      <c r="F361" s="415"/>
      <c r="G361" s="417"/>
      <c r="H361" s="348"/>
      <c r="I361" s="399"/>
    </row>
    <row r="362" spans="1:9" s="57" customFormat="1" ht="12.75">
      <c r="A362" s="409" t="s">
        <v>106</v>
      </c>
      <c r="B362" s="412"/>
      <c r="C362" s="418"/>
      <c r="D362" s="294"/>
      <c r="E362" s="297"/>
      <c r="F362" s="412"/>
      <c r="G362" s="410"/>
      <c r="H362" s="294"/>
      <c r="I362" s="297"/>
    </row>
    <row r="363" spans="1:9" s="57" customFormat="1" ht="13.5" customHeight="1">
      <c r="A363" s="342" t="s">
        <v>163</v>
      </c>
      <c r="B363" s="295">
        <v>0</v>
      </c>
      <c r="C363" s="295">
        <v>0</v>
      </c>
      <c r="D363" s="295">
        <v>0</v>
      </c>
      <c r="E363" s="313">
        <v>0</v>
      </c>
      <c r="F363" s="295">
        <v>0</v>
      </c>
      <c r="G363" s="295">
        <v>0</v>
      </c>
      <c r="H363" s="382">
        <v>0</v>
      </c>
      <c r="I363" s="314">
        <v>0</v>
      </c>
    </row>
    <row r="364" spans="1:9" s="57" customFormat="1" ht="12.75">
      <c r="A364" s="343" t="s">
        <v>164</v>
      </c>
      <c r="B364" s="316">
        <v>0</v>
      </c>
      <c r="C364" s="316">
        <v>0</v>
      </c>
      <c r="D364" s="316">
        <v>0</v>
      </c>
      <c r="E364" s="320">
        <v>0</v>
      </c>
      <c r="F364" s="316">
        <v>0</v>
      </c>
      <c r="G364" s="316">
        <v>0</v>
      </c>
      <c r="H364" s="419">
        <v>0</v>
      </c>
      <c r="I364" s="321">
        <v>0</v>
      </c>
    </row>
    <row r="365" spans="1:9" s="57" customFormat="1" ht="12.75">
      <c r="A365" s="302" t="s">
        <v>165</v>
      </c>
      <c r="B365" s="42">
        <f>SUM(B363:B364)</f>
        <v>0</v>
      </c>
      <c r="C365" s="42">
        <f>C363+C364</f>
        <v>0</v>
      </c>
      <c r="D365" s="42">
        <f>D363+D364</f>
        <v>0</v>
      </c>
      <c r="E365" s="323">
        <v>0</v>
      </c>
      <c r="F365" s="42">
        <f>F363+F364</f>
        <v>0</v>
      </c>
      <c r="G365" s="42">
        <f>G363+G364</f>
        <v>0</v>
      </c>
      <c r="H365" s="303">
        <f>H363+H364</f>
        <v>0</v>
      </c>
      <c r="I365" s="323">
        <v>0</v>
      </c>
    </row>
    <row r="366" spans="1:9" s="57" customFormat="1" ht="15" customHeight="1">
      <c r="A366" s="331"/>
      <c r="B366" s="413"/>
      <c r="C366" s="317"/>
      <c r="D366" s="363"/>
      <c r="E366" s="310"/>
      <c r="F366" s="413"/>
      <c r="G366" s="363"/>
      <c r="H366" s="363"/>
      <c r="I366" s="420"/>
    </row>
    <row r="367" spans="1:9" s="57" customFormat="1" ht="13.5" customHeight="1">
      <c r="A367" s="346" t="s">
        <v>166</v>
      </c>
      <c r="B367" s="421">
        <f>B360+B357+B351</f>
        <v>0</v>
      </c>
      <c r="C367" s="408">
        <f>C360+C357+C351</f>
        <v>87452</v>
      </c>
      <c r="D367" s="408">
        <f>D360+D357+D351</f>
        <v>87452</v>
      </c>
      <c r="E367" s="323">
        <v>0</v>
      </c>
      <c r="F367" s="421">
        <f>F360+F357+F351</f>
        <v>26229</v>
      </c>
      <c r="G367" s="408">
        <f>G360+G357+G351</f>
        <v>21612</v>
      </c>
      <c r="H367" s="408">
        <f>H360+H357+H351</f>
        <v>14836</v>
      </c>
      <c r="I367" s="29">
        <f>H367/G367</f>
        <v>0.6864704793633166</v>
      </c>
    </row>
    <row r="368" spans="1:9" s="57" customFormat="1" ht="12.75">
      <c r="A368" s="279"/>
      <c r="B368" s="279"/>
      <c r="C368" s="279"/>
      <c r="D368" s="279"/>
      <c r="E368" s="279"/>
      <c r="F368" s="351"/>
      <c r="G368" s="280" t="s">
        <v>146</v>
      </c>
      <c r="H368" s="280"/>
      <c r="I368" s="351"/>
    </row>
    <row r="369" spans="1:9" s="57" customFormat="1" ht="12.75">
      <c r="A369" s="281">
        <v>8</v>
      </c>
      <c r="B369" s="281"/>
      <c r="C369" s="281"/>
      <c r="D369" s="281"/>
      <c r="E369" s="281"/>
      <c r="F369" s="281"/>
      <c r="G369" s="281"/>
      <c r="H369" s="281"/>
      <c r="I369" s="281"/>
    </row>
    <row r="370" spans="1:9" s="57" customFormat="1" ht="12.75">
      <c r="A370" s="281" t="s">
        <v>167</v>
      </c>
      <c r="B370" s="281"/>
      <c r="C370" s="281"/>
      <c r="D370" s="281"/>
      <c r="E370" s="281"/>
      <c r="F370" s="281"/>
      <c r="G370" s="281"/>
      <c r="H370" s="281"/>
      <c r="I370" s="281"/>
    </row>
    <row r="371" spans="1:9" s="57" customFormat="1" ht="12.75">
      <c r="A371" s="281" t="s">
        <v>171</v>
      </c>
      <c r="B371" s="281"/>
      <c r="C371" s="281"/>
      <c r="D371" s="281"/>
      <c r="E371" s="281"/>
      <c r="F371" s="281"/>
      <c r="G371" s="281"/>
      <c r="H371" s="281"/>
      <c r="I371" s="281"/>
    </row>
    <row r="372" spans="1:9" s="57" customFormat="1" ht="14.25" customHeight="1">
      <c r="A372" s="281"/>
      <c r="B372" s="281"/>
      <c r="C372" s="281"/>
      <c r="D372" s="281"/>
      <c r="E372" s="281"/>
      <c r="F372" s="351"/>
      <c r="G372" s="279" t="s">
        <v>89</v>
      </c>
      <c r="H372" s="279"/>
      <c r="I372" s="352"/>
    </row>
    <row r="373" spans="1:9" s="57" customFormat="1" ht="13.5" customHeight="1">
      <c r="A373" s="285" t="s">
        <v>41</v>
      </c>
      <c r="B373" s="286" t="s">
        <v>187</v>
      </c>
      <c r="C373" s="286"/>
      <c r="D373" s="286"/>
      <c r="E373" s="286"/>
      <c r="F373" s="286" t="s">
        <v>188</v>
      </c>
      <c r="G373" s="286"/>
      <c r="H373" s="286"/>
      <c r="I373" s="286"/>
    </row>
    <row r="374" spans="1:9" s="57" customFormat="1" ht="36.75" customHeight="1">
      <c r="A374" s="285"/>
      <c r="B374" s="286" t="s">
        <v>43</v>
      </c>
      <c r="C374" s="389" t="s">
        <v>151</v>
      </c>
      <c r="D374" s="286" t="s">
        <v>8</v>
      </c>
      <c r="E374" s="288" t="s">
        <v>152</v>
      </c>
      <c r="F374" s="287" t="s">
        <v>43</v>
      </c>
      <c r="G374" s="287" t="s">
        <v>151</v>
      </c>
      <c r="H374" s="286" t="s">
        <v>8</v>
      </c>
      <c r="I374" s="288" t="s">
        <v>152</v>
      </c>
    </row>
    <row r="375" spans="1:9" s="57" customFormat="1" ht="12.75">
      <c r="A375" s="289" t="s">
        <v>47</v>
      </c>
      <c r="B375" s="370"/>
      <c r="C375" s="291"/>
      <c r="D375" s="353"/>
      <c r="E375" s="290"/>
      <c r="F375" s="370"/>
      <c r="G375" s="299"/>
      <c r="H375" s="353"/>
      <c r="I375" s="290"/>
    </row>
    <row r="376" spans="1:9" s="57" customFormat="1" ht="12.75">
      <c r="A376" s="292" t="s">
        <v>48</v>
      </c>
      <c r="B376" s="295">
        <v>0</v>
      </c>
      <c r="C376" s="294">
        <v>0</v>
      </c>
      <c r="D376" s="356">
        <v>0</v>
      </c>
      <c r="E376" s="297">
        <v>0</v>
      </c>
      <c r="F376" s="295">
        <v>0</v>
      </c>
      <c r="G376" s="295">
        <v>0</v>
      </c>
      <c r="H376" s="295">
        <v>0</v>
      </c>
      <c r="I376" s="297">
        <v>0</v>
      </c>
    </row>
    <row r="377" spans="1:9" s="57" customFormat="1" ht="12" customHeight="1">
      <c r="A377" s="298" t="s">
        <v>49</v>
      </c>
      <c r="B377" s="295">
        <v>0</v>
      </c>
      <c r="C377" s="294">
        <v>0</v>
      </c>
      <c r="D377" s="356">
        <v>0</v>
      </c>
      <c r="E377" s="297">
        <v>0</v>
      </c>
      <c r="F377" s="295">
        <v>0</v>
      </c>
      <c r="G377" s="316">
        <v>0</v>
      </c>
      <c r="H377" s="316">
        <v>0</v>
      </c>
      <c r="I377" s="321">
        <v>0</v>
      </c>
    </row>
    <row r="378" spans="1:9" s="57" customFormat="1" ht="12.75">
      <c r="A378" s="292" t="s">
        <v>50</v>
      </c>
      <c r="B378" s="293">
        <v>520</v>
      </c>
      <c r="C378" s="294">
        <v>520</v>
      </c>
      <c r="D378" s="356">
        <v>480</v>
      </c>
      <c r="E378" s="297">
        <f>D378/C378</f>
        <v>0.9230769230769231</v>
      </c>
      <c r="F378" s="295">
        <v>1492</v>
      </c>
      <c r="G378" s="356">
        <v>1526</v>
      </c>
      <c r="H378" s="356">
        <v>1523</v>
      </c>
      <c r="I378" s="297">
        <f>H378/G378</f>
        <v>0.9980340760157274</v>
      </c>
    </row>
    <row r="379" spans="1:9" s="57" customFormat="1" ht="12.75">
      <c r="A379" s="299" t="s">
        <v>178</v>
      </c>
      <c r="B379" s="293">
        <v>0</v>
      </c>
      <c r="C379" s="312">
        <v>0</v>
      </c>
      <c r="D379" s="355">
        <v>0</v>
      </c>
      <c r="E379" s="297">
        <v>0</v>
      </c>
      <c r="F379" s="293">
        <v>0</v>
      </c>
      <c r="G379" s="355">
        <v>0</v>
      </c>
      <c r="H379" s="355">
        <v>0</v>
      </c>
      <c r="I379" s="297">
        <v>0</v>
      </c>
    </row>
    <row r="380" spans="1:9" s="57" customFormat="1" ht="12.75">
      <c r="A380" s="298" t="s">
        <v>52</v>
      </c>
      <c r="B380" s="293">
        <v>0</v>
      </c>
      <c r="C380" s="404">
        <v>0</v>
      </c>
      <c r="D380" s="293">
        <v>0</v>
      </c>
      <c r="E380" s="297">
        <v>0</v>
      </c>
      <c r="F380" s="293">
        <v>0</v>
      </c>
      <c r="G380" s="293">
        <v>0</v>
      </c>
      <c r="H380" s="293">
        <v>0</v>
      </c>
      <c r="I380" s="297">
        <v>0</v>
      </c>
    </row>
    <row r="381" spans="1:9" s="57" customFormat="1" ht="12.75">
      <c r="A381" s="300" t="s">
        <v>53</v>
      </c>
      <c r="B381" s="293">
        <v>0</v>
      </c>
      <c r="C381" s="404">
        <v>0</v>
      </c>
      <c r="D381" s="293">
        <v>0</v>
      </c>
      <c r="E381" s="297">
        <v>0</v>
      </c>
      <c r="F381" s="293">
        <v>0</v>
      </c>
      <c r="G381" s="293">
        <v>0</v>
      </c>
      <c r="H381" s="293">
        <v>0</v>
      </c>
      <c r="I381" s="297">
        <v>0</v>
      </c>
    </row>
    <row r="382" spans="1:9" s="57" customFormat="1" ht="12.75">
      <c r="A382" s="301" t="s">
        <v>189</v>
      </c>
      <c r="B382" s="345"/>
      <c r="C382" s="382">
        <v>0</v>
      </c>
      <c r="D382" s="295">
        <v>0</v>
      </c>
      <c r="E382" s="297">
        <v>0</v>
      </c>
      <c r="F382" s="295">
        <v>0</v>
      </c>
      <c r="G382" s="295">
        <v>0</v>
      </c>
      <c r="H382" s="295">
        <v>0</v>
      </c>
      <c r="I382" s="297">
        <v>0</v>
      </c>
    </row>
    <row r="383" spans="1:9" s="57" customFormat="1" ht="12.75">
      <c r="A383" s="302" t="s">
        <v>155</v>
      </c>
      <c r="B383" s="42">
        <f aca="true" t="shared" si="2" ref="B383:H383">B376+B377+B378+B380+B381</f>
        <v>520</v>
      </c>
      <c r="C383" s="42">
        <f t="shared" si="2"/>
        <v>520</v>
      </c>
      <c r="D383" s="359">
        <f t="shared" si="2"/>
        <v>480</v>
      </c>
      <c r="E383" s="29">
        <f>D383/C383</f>
        <v>0.9230769230769231</v>
      </c>
      <c r="F383" s="42">
        <f>F376+F377+F378+F380+F381</f>
        <v>1492</v>
      </c>
      <c r="G383" s="42">
        <f t="shared" si="2"/>
        <v>1526</v>
      </c>
      <c r="H383" s="359">
        <f t="shared" si="2"/>
        <v>1523</v>
      </c>
      <c r="I383" s="29">
        <f>H383/G383</f>
        <v>0.9980340760157274</v>
      </c>
    </row>
    <row r="384" spans="1:9" s="57" customFormat="1" ht="9.75" customHeight="1">
      <c r="A384" s="422"/>
      <c r="B384" s="423"/>
      <c r="C384" s="402"/>
      <c r="D384" s="307"/>
      <c r="E384" s="310"/>
      <c r="F384" s="316"/>
      <c r="G384" s="309"/>
      <c r="H384" s="307"/>
      <c r="I384" s="310"/>
    </row>
    <row r="385" spans="1:9" s="57" customFormat="1" ht="12.75">
      <c r="A385" s="403" t="s">
        <v>56</v>
      </c>
      <c r="B385" s="316"/>
      <c r="C385" s="382"/>
      <c r="D385" s="294"/>
      <c r="E385" s="297"/>
      <c r="F385" s="295"/>
      <c r="G385" s="295"/>
      <c r="H385" s="294"/>
      <c r="I385" s="297"/>
    </row>
    <row r="386" spans="1:9" s="57" customFormat="1" ht="12.75">
      <c r="A386" s="292" t="s">
        <v>57</v>
      </c>
      <c r="B386" s="295">
        <v>0</v>
      </c>
      <c r="C386" s="404">
        <v>0</v>
      </c>
      <c r="D386" s="312">
        <v>0</v>
      </c>
      <c r="E386" s="297">
        <v>0</v>
      </c>
      <c r="F386" s="293">
        <v>0</v>
      </c>
      <c r="G386" s="295">
        <v>0</v>
      </c>
      <c r="H386" s="295">
        <v>0</v>
      </c>
      <c r="I386" s="297">
        <v>0</v>
      </c>
    </row>
    <row r="387" spans="1:9" s="57" customFormat="1" ht="12.75">
      <c r="A387" s="315" t="s">
        <v>58</v>
      </c>
      <c r="B387" s="295">
        <v>0</v>
      </c>
      <c r="C387" s="382">
        <v>0</v>
      </c>
      <c r="D387" s="295">
        <v>0</v>
      </c>
      <c r="E387" s="393">
        <v>0</v>
      </c>
      <c r="F387" s="295">
        <v>0</v>
      </c>
      <c r="G387" s="316">
        <v>0</v>
      </c>
      <c r="H387" s="316">
        <v>0</v>
      </c>
      <c r="I387" s="321">
        <v>0</v>
      </c>
    </row>
    <row r="388" spans="1:9" s="57" customFormat="1" ht="13.5" customHeight="1">
      <c r="A388" s="292" t="s">
        <v>59</v>
      </c>
      <c r="B388" s="295">
        <v>0</v>
      </c>
      <c r="C388" s="382">
        <v>0</v>
      </c>
      <c r="D388" s="295">
        <v>0</v>
      </c>
      <c r="E388" s="393">
        <v>0</v>
      </c>
      <c r="F388" s="295">
        <v>0</v>
      </c>
      <c r="G388" s="295">
        <v>0</v>
      </c>
      <c r="H388" s="295">
        <v>0</v>
      </c>
      <c r="I388" s="297">
        <v>0</v>
      </c>
    </row>
    <row r="389" spans="1:9" s="57" customFormat="1" ht="13.5" customHeight="1">
      <c r="A389" s="424" t="s">
        <v>190</v>
      </c>
      <c r="B389" s="295">
        <f>-B379</f>
        <v>0</v>
      </c>
      <c r="C389" s="295">
        <f>-C379</f>
        <v>0</v>
      </c>
      <c r="D389" s="295">
        <f>-D379</f>
        <v>0</v>
      </c>
      <c r="E389" s="394">
        <v>0</v>
      </c>
      <c r="F389" s="295">
        <f>-F379</f>
        <v>0</v>
      </c>
      <c r="G389" s="295">
        <f>-G379</f>
        <v>0</v>
      </c>
      <c r="H389" s="295">
        <f>-H379</f>
        <v>0</v>
      </c>
      <c r="I389" s="297">
        <v>0</v>
      </c>
    </row>
    <row r="390" spans="1:9" s="57" customFormat="1" ht="9.75" customHeight="1">
      <c r="A390" s="425"/>
      <c r="B390" s="293"/>
      <c r="C390" s="426"/>
      <c r="D390" s="317"/>
      <c r="E390" s="321"/>
      <c r="F390" s="316"/>
      <c r="G390" s="345"/>
      <c r="H390" s="317"/>
      <c r="I390" s="427"/>
    </row>
    <row r="391" spans="1:9" s="57" customFormat="1" ht="12.75">
      <c r="A391" s="302" t="s">
        <v>98</v>
      </c>
      <c r="B391" s="309">
        <f>B387+B388+B389</f>
        <v>0</v>
      </c>
      <c r="C391" s="303">
        <f>C386+C387+C388+C390</f>
        <v>0</v>
      </c>
      <c r="D391" s="359">
        <f>D386+D387+D388+D390</f>
        <v>0</v>
      </c>
      <c r="E391" s="323">
        <v>0</v>
      </c>
      <c r="F391" s="309">
        <f>F386+F387+F388</f>
        <v>0</v>
      </c>
      <c r="G391" s="359">
        <f>G386+G387+G388+G390</f>
        <v>0</v>
      </c>
      <c r="H391" s="359">
        <f>H386+H387+H388+H390</f>
        <v>0</v>
      </c>
      <c r="I391" s="323">
        <v>0</v>
      </c>
    </row>
    <row r="392" spans="1:9" s="57" customFormat="1" ht="9.75" customHeight="1">
      <c r="A392" s="305"/>
      <c r="B392" s="326"/>
      <c r="C392" s="405"/>
      <c r="D392" s="317"/>
      <c r="E392" s="310"/>
      <c r="F392" s="326"/>
      <c r="G392" s="326"/>
      <c r="H392" s="317"/>
      <c r="I392" s="367"/>
    </row>
    <row r="393" spans="1:9" s="57" customFormat="1" ht="12.75">
      <c r="A393" s="403" t="s">
        <v>62</v>
      </c>
      <c r="B393" s="295"/>
      <c r="C393" s="382"/>
      <c r="D393" s="294"/>
      <c r="E393" s="297"/>
      <c r="F393" s="295"/>
      <c r="G393" s="295"/>
      <c r="H393" s="294"/>
      <c r="I393" s="330"/>
    </row>
    <row r="394" spans="1:9" s="57" customFormat="1" ht="12.75">
      <c r="A394" s="318" t="s">
        <v>63</v>
      </c>
      <c r="B394" s="295">
        <v>0</v>
      </c>
      <c r="C394" s="382">
        <v>0</v>
      </c>
      <c r="D394" s="295">
        <v>0</v>
      </c>
      <c r="E394" s="313">
        <v>0</v>
      </c>
      <c r="F394" s="295">
        <v>0</v>
      </c>
      <c r="G394" s="295">
        <v>0</v>
      </c>
      <c r="H394" s="295">
        <v>0</v>
      </c>
      <c r="I394" s="314">
        <v>0</v>
      </c>
    </row>
    <row r="395" spans="1:9" s="57" customFormat="1" ht="12.75">
      <c r="A395" s="319" t="s">
        <v>64</v>
      </c>
      <c r="B395" s="316">
        <v>0</v>
      </c>
      <c r="C395" s="419">
        <v>0</v>
      </c>
      <c r="D395" s="316">
        <v>0</v>
      </c>
      <c r="E395" s="320">
        <v>0</v>
      </c>
      <c r="F395" s="316">
        <v>0</v>
      </c>
      <c r="G395" s="316">
        <v>0</v>
      </c>
      <c r="H395" s="316">
        <v>0</v>
      </c>
      <c r="I395" s="321">
        <v>0</v>
      </c>
    </row>
    <row r="396" spans="1:9" s="57" customFormat="1" ht="12.75">
      <c r="A396" s="322" t="s">
        <v>156</v>
      </c>
      <c r="B396" s="42">
        <f>B394+B395</f>
        <v>0</v>
      </c>
      <c r="C396" s="303">
        <f aca="true" t="shared" si="3" ref="C396:H396">C394+C395</f>
        <v>0</v>
      </c>
      <c r="D396" s="359">
        <f t="shared" si="3"/>
        <v>0</v>
      </c>
      <c r="E396" s="428">
        <f t="shared" si="3"/>
        <v>0</v>
      </c>
      <c r="F396" s="42">
        <f t="shared" si="3"/>
        <v>0</v>
      </c>
      <c r="G396" s="359">
        <f t="shared" si="3"/>
        <v>0</v>
      </c>
      <c r="H396" s="359">
        <f t="shared" si="3"/>
        <v>0</v>
      </c>
      <c r="I396" s="323">
        <v>0</v>
      </c>
    </row>
    <row r="397" spans="1:9" s="57" customFormat="1" ht="9.75" customHeight="1">
      <c r="A397" s="305"/>
      <c r="B397" s="316"/>
      <c r="C397" s="405"/>
      <c r="D397" s="317"/>
      <c r="E397" s="367"/>
      <c r="F397" s="316"/>
      <c r="G397" s="326"/>
      <c r="H397" s="317"/>
      <c r="I397" s="310"/>
    </row>
    <row r="398" spans="1:9" s="57" customFormat="1" ht="12.75">
      <c r="A398" s="406" t="s">
        <v>101</v>
      </c>
      <c r="B398" s="295"/>
      <c r="C398" s="382"/>
      <c r="D398" s="294"/>
      <c r="E398" s="330"/>
      <c r="F398" s="295"/>
      <c r="G398" s="295"/>
      <c r="H398" s="294"/>
      <c r="I398" s="330"/>
    </row>
    <row r="399" spans="1:9" s="57" customFormat="1" ht="12.75">
      <c r="A399" s="325" t="s">
        <v>63</v>
      </c>
      <c r="B399" s="295">
        <v>0</v>
      </c>
      <c r="C399" s="382">
        <v>0</v>
      </c>
      <c r="D399" s="312">
        <v>0</v>
      </c>
      <c r="E399" s="297">
        <v>0</v>
      </c>
      <c r="F399" s="295">
        <v>0</v>
      </c>
      <c r="G399" s="295">
        <v>0</v>
      </c>
      <c r="H399" s="295">
        <v>0</v>
      </c>
      <c r="I399" s="297">
        <v>0</v>
      </c>
    </row>
    <row r="400" spans="1:9" s="57" customFormat="1" ht="12.75">
      <c r="A400" s="319" t="s">
        <v>64</v>
      </c>
      <c r="B400" s="316">
        <v>0</v>
      </c>
      <c r="C400" s="429">
        <v>0</v>
      </c>
      <c r="D400" s="358">
        <v>0</v>
      </c>
      <c r="E400" s="321">
        <v>0</v>
      </c>
      <c r="F400" s="371">
        <v>0</v>
      </c>
      <c r="G400" s="316">
        <v>0</v>
      </c>
      <c r="H400" s="316">
        <v>0</v>
      </c>
      <c r="I400" s="321">
        <v>0</v>
      </c>
    </row>
    <row r="401" spans="1:9" s="57" customFormat="1" ht="13.5" customHeight="1">
      <c r="A401" s="322" t="s">
        <v>157</v>
      </c>
      <c r="B401" s="42">
        <f>B399+B400</f>
        <v>0</v>
      </c>
      <c r="C401" s="303">
        <f>C399+C400</f>
        <v>0</v>
      </c>
      <c r="D401" s="359">
        <f>D399+D400</f>
        <v>0</v>
      </c>
      <c r="E401" s="396">
        <v>0</v>
      </c>
      <c r="F401" s="42">
        <f>F399+F400</f>
        <v>0</v>
      </c>
      <c r="G401" s="359">
        <f>G399+G400</f>
        <v>0</v>
      </c>
      <c r="H401" s="359">
        <f>H399+H400</f>
        <v>0</v>
      </c>
      <c r="I401" s="323">
        <v>0</v>
      </c>
    </row>
    <row r="402" spans="1:9" s="57" customFormat="1" ht="9.75" customHeight="1">
      <c r="A402" s="422"/>
      <c r="B402" s="306"/>
      <c r="C402" s="405"/>
      <c r="D402" s="317"/>
      <c r="E402" s="310"/>
      <c r="F402" s="306"/>
      <c r="G402" s="326"/>
      <c r="H402" s="317"/>
      <c r="I402" s="321"/>
    </row>
    <row r="403" spans="1:9" s="57" customFormat="1" ht="12.75">
      <c r="A403" s="403" t="s">
        <v>68</v>
      </c>
      <c r="B403" s="295"/>
      <c r="C403" s="382"/>
      <c r="D403" s="294"/>
      <c r="E403" s="330"/>
      <c r="F403" s="295"/>
      <c r="G403" s="295"/>
      <c r="H403" s="294"/>
      <c r="I403" s="330"/>
    </row>
    <row r="404" spans="1:9" s="57" customFormat="1" ht="12.75">
      <c r="A404" s="330" t="s">
        <v>102</v>
      </c>
      <c r="B404" s="295">
        <v>0</v>
      </c>
      <c r="C404" s="382">
        <v>0</v>
      </c>
      <c r="D404" s="295">
        <v>0</v>
      </c>
      <c r="E404" s="313">
        <v>0</v>
      </c>
      <c r="F404" s="295">
        <v>0</v>
      </c>
      <c r="G404" s="295">
        <v>0</v>
      </c>
      <c r="H404" s="295">
        <v>0</v>
      </c>
      <c r="I404" s="314">
        <v>0</v>
      </c>
    </row>
    <row r="405" spans="1:9" s="57" customFormat="1" ht="12.75">
      <c r="A405" s="327" t="s">
        <v>158</v>
      </c>
      <c r="B405" s="316">
        <v>0</v>
      </c>
      <c r="C405" s="419">
        <v>0</v>
      </c>
      <c r="D405" s="316">
        <v>0</v>
      </c>
      <c r="E405" s="320">
        <v>0</v>
      </c>
      <c r="F405" s="316">
        <v>0</v>
      </c>
      <c r="G405" s="316">
        <v>0</v>
      </c>
      <c r="H405" s="316">
        <v>0</v>
      </c>
      <c r="I405" s="321">
        <v>0</v>
      </c>
    </row>
    <row r="406" spans="1:9" s="57" customFormat="1" ht="12.75">
      <c r="A406" s="322" t="s">
        <v>159</v>
      </c>
      <c r="B406" s="42">
        <f>B404+B405</f>
        <v>0</v>
      </c>
      <c r="C406" s="303">
        <f>C405+C404</f>
        <v>0</v>
      </c>
      <c r="D406" s="359">
        <f>D405+D404</f>
        <v>0</v>
      </c>
      <c r="E406" s="396">
        <v>0</v>
      </c>
      <c r="F406" s="42">
        <f>F404+F405</f>
        <v>0</v>
      </c>
      <c r="G406" s="359">
        <f>G405+G404</f>
        <v>0</v>
      </c>
      <c r="H406" s="359">
        <f>H405+H404</f>
        <v>0</v>
      </c>
      <c r="I406" s="323">
        <v>0</v>
      </c>
    </row>
    <row r="407" spans="1:9" s="57" customFormat="1" ht="9.75" customHeight="1">
      <c r="A407" s="422"/>
      <c r="B407" s="309"/>
      <c r="C407" s="405"/>
      <c r="D407" s="317"/>
      <c r="E407" s="310"/>
      <c r="F407" s="306"/>
      <c r="G407" s="326"/>
      <c r="H407" s="317"/>
      <c r="I407" s="310"/>
    </row>
    <row r="408" spans="1:9" s="57" customFormat="1" ht="12.75">
      <c r="A408" s="407" t="s">
        <v>72</v>
      </c>
      <c r="B408" s="295"/>
      <c r="C408" s="382"/>
      <c r="D408" s="294"/>
      <c r="E408" s="297"/>
      <c r="F408" s="295"/>
      <c r="G408" s="295"/>
      <c r="H408" s="294"/>
      <c r="I408" s="297"/>
    </row>
    <row r="409" spans="1:9" s="57" customFormat="1" ht="12.75">
      <c r="A409" s="328" t="s">
        <v>160</v>
      </c>
      <c r="B409" s="295">
        <v>0</v>
      </c>
      <c r="C409" s="382">
        <v>0</v>
      </c>
      <c r="D409" s="295">
        <v>0</v>
      </c>
      <c r="E409" s="313">
        <v>0</v>
      </c>
      <c r="F409" s="295">
        <v>0</v>
      </c>
      <c r="G409" s="295">
        <v>0</v>
      </c>
      <c r="H409" s="295">
        <v>0</v>
      </c>
      <c r="I409" s="314">
        <v>0</v>
      </c>
    </row>
    <row r="410" spans="1:9" s="57" customFormat="1" ht="12.75">
      <c r="A410" s="328" t="s">
        <v>161</v>
      </c>
      <c r="B410" s="316">
        <v>0</v>
      </c>
      <c r="C410" s="419">
        <v>0</v>
      </c>
      <c r="D410" s="316">
        <v>0</v>
      </c>
      <c r="E410" s="320">
        <v>0</v>
      </c>
      <c r="F410" s="316">
        <v>0</v>
      </c>
      <c r="G410" s="316">
        <v>0</v>
      </c>
      <c r="H410" s="316">
        <v>0</v>
      </c>
      <c r="I410" s="321">
        <v>0</v>
      </c>
    </row>
    <row r="411" spans="1:9" s="57" customFormat="1" ht="12.75">
      <c r="A411" s="331" t="s">
        <v>162</v>
      </c>
      <c r="B411" s="374">
        <f>SUM(B409:B410)</f>
        <v>0</v>
      </c>
      <c r="C411" s="303">
        <f>C410+C409</f>
        <v>0</v>
      </c>
      <c r="D411" s="359">
        <f>D410+D409</f>
        <v>0</v>
      </c>
      <c r="E411" s="323">
        <v>0</v>
      </c>
      <c r="F411" s="42">
        <f>F409+F410</f>
        <v>0</v>
      </c>
      <c r="G411" s="359">
        <f>G410+G409</f>
        <v>0</v>
      </c>
      <c r="H411" s="359">
        <f>H410+H409</f>
        <v>0</v>
      </c>
      <c r="I411" s="323">
        <v>0</v>
      </c>
    </row>
    <row r="412" spans="1:9" s="57" customFormat="1" ht="12.75">
      <c r="A412" s="305"/>
      <c r="B412" s="326"/>
      <c r="C412" s="317"/>
      <c r="D412" s="363"/>
      <c r="E412" s="323"/>
      <c r="F412" s="316"/>
      <c r="G412" s="363"/>
      <c r="H412" s="363"/>
      <c r="I412" s="323"/>
    </row>
    <row r="413" spans="1:9" s="57" customFormat="1" ht="27.75" customHeight="1">
      <c r="A413" s="334" t="s">
        <v>76</v>
      </c>
      <c r="B413" s="333">
        <f>B411+B406+B401+B396+B391+B383</f>
        <v>520</v>
      </c>
      <c r="C413" s="333">
        <f>C411+C406+C401+C396+C391+C383</f>
        <v>520</v>
      </c>
      <c r="D413" s="335">
        <f>D411+D406+D401+D396+D391+D383</f>
        <v>480</v>
      </c>
      <c r="E413" s="29">
        <f>D413/C413</f>
        <v>0.9230769230769231</v>
      </c>
      <c r="F413" s="408">
        <f>F406+F401+F396+F391+F383</f>
        <v>1492</v>
      </c>
      <c r="G413" s="366">
        <f>G411+G406+G401+G396+G391+G383</f>
        <v>1526</v>
      </c>
      <c r="H413" s="366">
        <f>H411+H406+H401+H396+H391+H383</f>
        <v>1523</v>
      </c>
      <c r="I413" s="29">
        <f>H413/G413</f>
        <v>0.9980340760157274</v>
      </c>
    </row>
    <row r="414" spans="1:9" s="57" customFormat="1" ht="9.75" customHeight="1">
      <c r="A414" s="336"/>
      <c r="B414" s="412"/>
      <c r="C414" s="430"/>
      <c r="D414" s="317"/>
      <c r="E414" s="367"/>
      <c r="F414" s="415"/>
      <c r="G414" s="337"/>
      <c r="H414" s="317"/>
      <c r="I414" s="321"/>
    </row>
    <row r="415" spans="1:9" s="57" customFormat="1" ht="12.75">
      <c r="A415" s="409" t="s">
        <v>106</v>
      </c>
      <c r="B415" s="295"/>
      <c r="C415" s="411"/>
      <c r="D415" s="294"/>
      <c r="E415" s="330"/>
      <c r="F415" s="412"/>
      <c r="G415" s="410"/>
      <c r="H415" s="294"/>
      <c r="I415" s="297"/>
    </row>
    <row r="416" spans="1:9" s="57" customFormat="1" ht="12.75">
      <c r="A416" s="342" t="s">
        <v>163</v>
      </c>
      <c r="B416" s="295">
        <v>0</v>
      </c>
      <c r="C416" s="382">
        <v>0</v>
      </c>
      <c r="D416" s="295">
        <v>0</v>
      </c>
      <c r="E416" s="313">
        <v>0</v>
      </c>
      <c r="F416" s="295">
        <v>0</v>
      </c>
      <c r="G416" s="295">
        <v>0</v>
      </c>
      <c r="H416" s="295">
        <v>0</v>
      </c>
      <c r="I416" s="314">
        <v>0</v>
      </c>
    </row>
    <row r="417" spans="1:9" s="57" customFormat="1" ht="12.75">
      <c r="A417" s="343" t="s">
        <v>164</v>
      </c>
      <c r="B417" s="379">
        <f>B415+B416</f>
        <v>0</v>
      </c>
      <c r="C417" s="419">
        <v>0</v>
      </c>
      <c r="D417" s="316">
        <v>0</v>
      </c>
      <c r="E417" s="320">
        <v>0</v>
      </c>
      <c r="F417" s="316">
        <v>0</v>
      </c>
      <c r="G417" s="316">
        <v>0</v>
      </c>
      <c r="H417" s="316">
        <v>0</v>
      </c>
      <c r="I417" s="321">
        <v>0</v>
      </c>
    </row>
    <row r="418" spans="1:9" s="57" customFormat="1" ht="12.75">
      <c r="A418" s="302" t="s">
        <v>165</v>
      </c>
      <c r="B418" s="413"/>
      <c r="C418" s="401">
        <f aca="true" t="shared" si="4" ref="C418:H418">C416+C417</f>
        <v>0</v>
      </c>
      <c r="D418" s="42">
        <f t="shared" si="4"/>
        <v>0</v>
      </c>
      <c r="E418" s="396">
        <v>0</v>
      </c>
      <c r="F418" s="42">
        <f>F416+F417</f>
        <v>0</v>
      </c>
      <c r="G418" s="42">
        <f t="shared" si="4"/>
        <v>0</v>
      </c>
      <c r="H418" s="42">
        <f t="shared" si="4"/>
        <v>0</v>
      </c>
      <c r="I418" s="323">
        <v>0</v>
      </c>
    </row>
    <row r="419" spans="1:9" s="57" customFormat="1" ht="12.75">
      <c r="A419" s="331"/>
      <c r="B419" s="408"/>
      <c r="C419" s="317"/>
      <c r="D419" s="363"/>
      <c r="E419" s="310"/>
      <c r="F419" s="413"/>
      <c r="G419" s="363"/>
      <c r="H419" s="363"/>
      <c r="I419" s="323"/>
    </row>
    <row r="420" spans="1:9" s="57" customFormat="1" ht="12.75">
      <c r="A420" s="346" t="s">
        <v>166</v>
      </c>
      <c r="B420" s="421">
        <f>B413+B410+B404+B398+B390</f>
        <v>520</v>
      </c>
      <c r="C420" s="431">
        <f>C413+C410+C404+C398+C390</f>
        <v>520</v>
      </c>
      <c r="D420" s="408">
        <f>D413+D410+D404+D398+D390</f>
        <v>480</v>
      </c>
      <c r="E420" s="29">
        <f>D420/C420</f>
        <v>0.9230769230769231</v>
      </c>
      <c r="F420" s="421">
        <f>F413+F410+F404+F398+F390</f>
        <v>1492</v>
      </c>
      <c r="G420" s="333">
        <f>G413+G418</f>
        <v>1526</v>
      </c>
      <c r="H420" s="333">
        <f>H413+H418</f>
        <v>1523</v>
      </c>
      <c r="I420" s="29">
        <f>H420/G420</f>
        <v>0.9980340760157274</v>
      </c>
    </row>
    <row r="421" spans="1:9" s="57" customFormat="1" ht="13.5" customHeight="1">
      <c r="A421" s="279"/>
      <c r="B421" s="279"/>
      <c r="C421" s="279"/>
      <c r="D421" s="279"/>
      <c r="E421" s="279"/>
      <c r="F421" s="351"/>
      <c r="G421" s="280" t="s">
        <v>146</v>
      </c>
      <c r="H421" s="280"/>
      <c r="I421" s="351"/>
    </row>
    <row r="422" spans="1:9" s="57" customFormat="1" ht="15" customHeight="1">
      <c r="A422" s="281">
        <v>9</v>
      </c>
      <c r="B422" s="281"/>
      <c r="C422" s="281"/>
      <c r="D422" s="281"/>
      <c r="E422" s="281"/>
      <c r="F422" s="281"/>
      <c r="G422" s="281"/>
      <c r="H422" s="281"/>
      <c r="I422" s="281"/>
    </row>
    <row r="423" spans="1:9" s="57" customFormat="1" ht="12.75" customHeight="1">
      <c r="A423" s="281" t="s">
        <v>167</v>
      </c>
      <c r="B423" s="281"/>
      <c r="C423" s="281"/>
      <c r="D423" s="281"/>
      <c r="E423" s="281"/>
      <c r="F423" s="281"/>
      <c r="G423" s="281"/>
      <c r="H423" s="281"/>
      <c r="I423" s="281"/>
    </row>
    <row r="424" spans="1:9" s="57" customFormat="1" ht="12.75" customHeight="1">
      <c r="A424" s="281" t="s">
        <v>148</v>
      </c>
      <c r="B424" s="281"/>
      <c r="C424" s="281"/>
      <c r="D424" s="281"/>
      <c r="E424" s="281"/>
      <c r="F424" s="281"/>
      <c r="G424" s="281"/>
      <c r="H424" s="281"/>
      <c r="I424" s="281"/>
    </row>
    <row r="425" spans="1:9" s="57" customFormat="1" ht="13.5" customHeight="1">
      <c r="A425" s="281"/>
      <c r="B425" s="281"/>
      <c r="C425" s="281"/>
      <c r="D425" s="281"/>
      <c r="E425" s="281"/>
      <c r="F425" s="351"/>
      <c r="G425" s="279" t="s">
        <v>89</v>
      </c>
      <c r="H425" s="279"/>
      <c r="I425" s="352"/>
    </row>
    <row r="426" spans="1:9" s="57" customFormat="1" ht="13.5" customHeight="1">
      <c r="A426" s="285" t="s">
        <v>41</v>
      </c>
      <c r="B426" s="286" t="s">
        <v>191</v>
      </c>
      <c r="C426" s="286"/>
      <c r="D426" s="286"/>
      <c r="E426" s="286"/>
      <c r="F426" s="286" t="s">
        <v>192</v>
      </c>
      <c r="G426" s="286"/>
      <c r="H426" s="286"/>
      <c r="I426" s="286"/>
    </row>
    <row r="427" spans="1:9" s="57" customFormat="1" ht="34.5" customHeight="1">
      <c r="A427" s="285"/>
      <c r="B427" s="287" t="s">
        <v>43</v>
      </c>
      <c r="C427" s="287" t="s">
        <v>151</v>
      </c>
      <c r="D427" s="286" t="s">
        <v>8</v>
      </c>
      <c r="E427" s="288" t="s">
        <v>152</v>
      </c>
      <c r="F427" s="287" t="s">
        <v>43</v>
      </c>
      <c r="G427" s="287" t="s">
        <v>151</v>
      </c>
      <c r="H427" s="286" t="s">
        <v>8</v>
      </c>
      <c r="I427" s="288" t="s">
        <v>152</v>
      </c>
    </row>
    <row r="428" spans="1:9" s="57" customFormat="1" ht="12.75">
      <c r="A428" s="432" t="s">
        <v>47</v>
      </c>
      <c r="B428" s="370"/>
      <c r="C428" s="299"/>
      <c r="D428" s="290"/>
      <c r="E428" s="290"/>
      <c r="F428" s="370"/>
      <c r="G428" s="299"/>
      <c r="H428" s="290"/>
      <c r="I428" s="290"/>
    </row>
    <row r="429" spans="1:9" s="57" customFormat="1" ht="12.75">
      <c r="A429" s="299" t="s">
        <v>48</v>
      </c>
      <c r="B429" s="295">
        <v>0</v>
      </c>
      <c r="C429" s="295">
        <v>0</v>
      </c>
      <c r="D429" s="295">
        <v>0</v>
      </c>
      <c r="E429" s="393">
        <v>0</v>
      </c>
      <c r="F429" s="295">
        <v>0</v>
      </c>
      <c r="G429" s="356">
        <v>0</v>
      </c>
      <c r="H429" s="295">
        <v>0</v>
      </c>
      <c r="I429" s="297">
        <v>0</v>
      </c>
    </row>
    <row r="430" spans="1:9" s="57" customFormat="1" ht="12.75">
      <c r="A430" s="298" t="s">
        <v>49</v>
      </c>
      <c r="B430" s="295">
        <v>10068</v>
      </c>
      <c r="C430" s="316">
        <v>10068</v>
      </c>
      <c r="D430" s="316">
        <v>9581</v>
      </c>
      <c r="E430" s="394">
        <f>D430/C430</f>
        <v>0.9516289233214144</v>
      </c>
      <c r="F430" s="316">
        <v>0</v>
      </c>
      <c r="G430" s="356">
        <v>0</v>
      </c>
      <c r="H430" s="295"/>
      <c r="I430" s="297">
        <v>0</v>
      </c>
    </row>
    <row r="431" spans="1:9" s="57" customFormat="1" ht="12.75">
      <c r="A431" s="299" t="s">
        <v>50</v>
      </c>
      <c r="B431" s="293">
        <v>4000</v>
      </c>
      <c r="C431" s="356">
        <v>4200</v>
      </c>
      <c r="D431" s="295">
        <v>4183</v>
      </c>
      <c r="E431" s="297">
        <f>D431/C431</f>
        <v>0.9959523809523809</v>
      </c>
      <c r="F431" s="295">
        <v>0</v>
      </c>
      <c r="G431" s="356">
        <v>0</v>
      </c>
      <c r="H431" s="295">
        <v>0</v>
      </c>
      <c r="I431" s="297">
        <v>0</v>
      </c>
    </row>
    <row r="432" spans="1:9" s="57" customFormat="1" ht="12.75">
      <c r="A432" s="299" t="s">
        <v>178</v>
      </c>
      <c r="B432" s="293">
        <v>0</v>
      </c>
      <c r="C432" s="355">
        <v>0</v>
      </c>
      <c r="D432" s="355">
        <v>0</v>
      </c>
      <c r="E432" s="297">
        <v>0</v>
      </c>
      <c r="F432" s="293">
        <v>0</v>
      </c>
      <c r="G432" s="356">
        <v>0</v>
      </c>
      <c r="H432" s="295">
        <v>0</v>
      </c>
      <c r="I432" s="297">
        <v>0</v>
      </c>
    </row>
    <row r="433" spans="1:9" s="57" customFormat="1" ht="12.75">
      <c r="A433" s="298" t="s">
        <v>52</v>
      </c>
      <c r="B433" s="293">
        <v>0</v>
      </c>
      <c r="C433" s="293">
        <v>0</v>
      </c>
      <c r="D433" s="293">
        <v>0</v>
      </c>
      <c r="E433" s="297">
        <v>0</v>
      </c>
      <c r="F433" s="293">
        <v>0</v>
      </c>
      <c r="G433" s="356">
        <v>0</v>
      </c>
      <c r="H433" s="295">
        <v>0</v>
      </c>
      <c r="I433" s="297">
        <v>0</v>
      </c>
    </row>
    <row r="434" spans="1:9" s="57" customFormat="1" ht="12.75">
      <c r="A434" s="300" t="s">
        <v>53</v>
      </c>
      <c r="B434" s="293">
        <v>127380</v>
      </c>
      <c r="C434" s="293">
        <v>127380</v>
      </c>
      <c r="D434" s="293">
        <v>118491</v>
      </c>
      <c r="E434" s="297">
        <f>D434/C434</f>
        <v>0.9302166745171927</v>
      </c>
      <c r="F434" s="293">
        <v>14537</v>
      </c>
      <c r="G434" s="356">
        <v>9537</v>
      </c>
      <c r="H434" s="295">
        <v>7286</v>
      </c>
      <c r="I434" s="297">
        <f>H434/G434</f>
        <v>0.7639718989199958</v>
      </c>
    </row>
    <row r="435" spans="1:9" s="57" customFormat="1" ht="12.75">
      <c r="A435" s="361" t="s">
        <v>193</v>
      </c>
      <c r="B435" s="357">
        <v>127380</v>
      </c>
      <c r="C435" s="295">
        <v>127380</v>
      </c>
      <c r="D435" s="295">
        <v>118491</v>
      </c>
      <c r="E435" s="297">
        <v>0</v>
      </c>
      <c r="F435" s="295">
        <v>14537</v>
      </c>
      <c r="G435" s="433">
        <v>9537</v>
      </c>
      <c r="H435" s="371">
        <v>7286</v>
      </c>
      <c r="I435" s="297">
        <f>H435/G435</f>
        <v>0.7639718989199958</v>
      </c>
    </row>
    <row r="436" spans="1:9" s="57" customFormat="1" ht="12.75">
      <c r="A436" s="434" t="s">
        <v>194</v>
      </c>
      <c r="B436" s="42">
        <f>B429+B430+B431+B433+B434</f>
        <v>141448</v>
      </c>
      <c r="C436" s="359">
        <f>C429+C430+C431+C434+C433</f>
        <v>141648</v>
      </c>
      <c r="D436" s="42">
        <f>D429+D430+D431+D434+D433</f>
        <v>132255</v>
      </c>
      <c r="E436" s="380">
        <f>D436/C436</f>
        <v>0.9336877329718739</v>
      </c>
      <c r="F436" s="42">
        <f>F429+F430+F431+F433+F434</f>
        <v>14537</v>
      </c>
      <c r="G436" s="42">
        <f>G429+G430+G431+G434+G433</f>
        <v>9537</v>
      </c>
      <c r="H436" s="42">
        <f>H429+H430+H431+H434+H433</f>
        <v>7286</v>
      </c>
      <c r="I436" s="29">
        <f>H436/G436</f>
        <v>0.7639718989199958</v>
      </c>
    </row>
    <row r="437" spans="1:9" s="57" customFormat="1" ht="8.25" customHeight="1">
      <c r="A437" s="422"/>
      <c r="B437" s="326"/>
      <c r="C437" s="307"/>
      <c r="D437" s="372"/>
      <c r="E437" s="367"/>
      <c r="F437" s="419"/>
      <c r="G437" s="372"/>
      <c r="H437" s="372"/>
      <c r="I437" s="367"/>
    </row>
    <row r="438" spans="1:9" s="57" customFormat="1" ht="12.75">
      <c r="A438" s="311" t="s">
        <v>56</v>
      </c>
      <c r="B438" s="293"/>
      <c r="C438" s="312"/>
      <c r="D438" s="355"/>
      <c r="E438" s="314"/>
      <c r="F438" s="404"/>
      <c r="G438" s="355"/>
      <c r="H438" s="355"/>
      <c r="I438" s="314"/>
    </row>
    <row r="439" spans="1:9" s="57" customFormat="1" ht="12.75">
      <c r="A439" s="299" t="s">
        <v>57</v>
      </c>
      <c r="B439" s="295">
        <v>0</v>
      </c>
      <c r="C439" s="382">
        <v>0</v>
      </c>
      <c r="D439" s="356">
        <v>0</v>
      </c>
      <c r="E439" s="297">
        <v>0</v>
      </c>
      <c r="F439" s="382">
        <v>0</v>
      </c>
      <c r="G439" s="295">
        <v>0</v>
      </c>
      <c r="H439" s="356">
        <v>0</v>
      </c>
      <c r="I439" s="297">
        <v>0</v>
      </c>
    </row>
    <row r="440" spans="1:9" s="57" customFormat="1" ht="12.75">
      <c r="A440" s="315" t="s">
        <v>58</v>
      </c>
      <c r="B440" s="316">
        <v>0</v>
      </c>
      <c r="C440" s="382">
        <v>0</v>
      </c>
      <c r="D440" s="356">
        <v>0</v>
      </c>
      <c r="E440" s="297">
        <v>0</v>
      </c>
      <c r="F440" s="382">
        <v>0</v>
      </c>
      <c r="G440" s="316">
        <v>0</v>
      </c>
      <c r="H440" s="363">
        <v>0</v>
      </c>
      <c r="I440" s="321">
        <v>0</v>
      </c>
    </row>
    <row r="441" spans="1:9" s="57" customFormat="1" ht="12.75">
      <c r="A441" s="299" t="s">
        <v>59</v>
      </c>
      <c r="B441" s="295">
        <v>0</v>
      </c>
      <c r="C441" s="382">
        <v>0</v>
      </c>
      <c r="D441" s="356">
        <v>0</v>
      </c>
      <c r="E441" s="297">
        <v>0</v>
      </c>
      <c r="F441" s="382">
        <v>0</v>
      </c>
      <c r="G441" s="295">
        <v>0</v>
      </c>
      <c r="H441" s="356">
        <v>0</v>
      </c>
      <c r="I441" s="297">
        <v>0</v>
      </c>
    </row>
    <row r="442" spans="1:9" s="57" customFormat="1" ht="12.75">
      <c r="A442" s="315" t="s">
        <v>195</v>
      </c>
      <c r="B442" s="295">
        <f>-B432</f>
        <v>0</v>
      </c>
      <c r="C442" s="382">
        <v>0</v>
      </c>
      <c r="D442" s="356">
        <v>0</v>
      </c>
      <c r="E442" s="297">
        <v>0</v>
      </c>
      <c r="F442" s="382">
        <f>-F432</f>
        <v>0</v>
      </c>
      <c r="G442" s="295">
        <f>-G432</f>
        <v>0</v>
      </c>
      <c r="H442" s="356">
        <f>-H432</f>
        <v>0</v>
      </c>
      <c r="I442" s="321">
        <v>0</v>
      </c>
    </row>
    <row r="443" spans="1:9" s="57" customFormat="1" ht="9.75" customHeight="1">
      <c r="A443" s="425"/>
      <c r="B443" s="345"/>
      <c r="C443" s="369"/>
      <c r="D443" s="363"/>
      <c r="E443" s="420"/>
      <c r="F443" s="419"/>
      <c r="G443" s="435"/>
      <c r="H443" s="363"/>
      <c r="I443" s="436"/>
    </row>
    <row r="444" spans="1:9" s="57" customFormat="1" ht="12.75">
      <c r="A444" s="434" t="s">
        <v>196</v>
      </c>
      <c r="B444" s="359">
        <f>B439+B440+B441+B443</f>
        <v>0</v>
      </c>
      <c r="C444" s="359">
        <f>C439+C440+C441+C442</f>
        <v>0</v>
      </c>
      <c r="D444" s="42">
        <f>D439+D440+D441+D442</f>
        <v>0</v>
      </c>
      <c r="E444" s="396">
        <v>0</v>
      </c>
      <c r="F444" s="359">
        <f>F439+F440+F441+F442</f>
        <v>0</v>
      </c>
      <c r="G444" s="42">
        <f>G439+G440+G441+G442</f>
        <v>0</v>
      </c>
      <c r="H444" s="42">
        <f>H439+H440+H441+H442</f>
        <v>0</v>
      </c>
      <c r="I444" s="396">
        <v>0</v>
      </c>
    </row>
    <row r="445" spans="1:9" s="57" customFormat="1" ht="9.75" customHeight="1">
      <c r="A445" s="305"/>
      <c r="B445" s="317"/>
      <c r="C445" s="365"/>
      <c r="D445" s="316"/>
      <c r="E445" s="310"/>
      <c r="F445" s="316"/>
      <c r="G445" s="326"/>
      <c r="H445" s="317"/>
      <c r="I445" s="310"/>
    </row>
    <row r="446" spans="1:9" s="57" customFormat="1" ht="13.5" customHeight="1">
      <c r="A446" s="403" t="s">
        <v>62</v>
      </c>
      <c r="B446" s="294"/>
      <c r="C446" s="356"/>
      <c r="D446" s="295"/>
      <c r="E446" s="297"/>
      <c r="F446" s="295"/>
      <c r="G446" s="295"/>
      <c r="H446" s="294"/>
      <c r="I446" s="297"/>
    </row>
    <row r="447" spans="1:9" s="57" customFormat="1" ht="12.75">
      <c r="A447" s="318" t="s">
        <v>63</v>
      </c>
      <c r="B447" s="295">
        <v>0</v>
      </c>
      <c r="C447" s="295">
        <v>0</v>
      </c>
      <c r="D447" s="295">
        <v>0</v>
      </c>
      <c r="E447" s="313">
        <v>0</v>
      </c>
      <c r="F447" s="295">
        <v>0</v>
      </c>
      <c r="G447" s="295">
        <v>0</v>
      </c>
      <c r="H447" s="295">
        <v>0</v>
      </c>
      <c r="I447" s="314">
        <v>0</v>
      </c>
    </row>
    <row r="448" spans="1:9" s="57" customFormat="1" ht="12.75">
      <c r="A448" s="319" t="s">
        <v>64</v>
      </c>
      <c r="B448" s="316">
        <v>0</v>
      </c>
      <c r="C448" s="316">
        <v>0</v>
      </c>
      <c r="D448" s="316">
        <v>0</v>
      </c>
      <c r="E448" s="320">
        <v>0</v>
      </c>
      <c r="F448" s="316">
        <v>0</v>
      </c>
      <c r="G448" s="316">
        <v>0</v>
      </c>
      <c r="H448" s="316">
        <v>0</v>
      </c>
      <c r="I448" s="321">
        <v>0</v>
      </c>
    </row>
    <row r="449" spans="1:9" s="57" customFormat="1" ht="12.75">
      <c r="A449" s="322" t="s">
        <v>156</v>
      </c>
      <c r="B449" s="359">
        <f>B447+B448</f>
        <v>0</v>
      </c>
      <c r="C449" s="42">
        <f>C447+C448</f>
        <v>0</v>
      </c>
      <c r="D449" s="42">
        <f>D447+D448</f>
        <v>0</v>
      </c>
      <c r="E449" s="323">
        <v>0</v>
      </c>
      <c r="F449" s="42">
        <f>F447+F448</f>
        <v>0</v>
      </c>
      <c r="G449" s="42">
        <f>G447+G448</f>
        <v>0</v>
      </c>
      <c r="H449" s="42">
        <f>H447+H448</f>
        <v>0</v>
      </c>
      <c r="I449" s="323">
        <v>0</v>
      </c>
    </row>
    <row r="450" spans="1:9" s="57" customFormat="1" ht="9.75" customHeight="1">
      <c r="A450" s="305"/>
      <c r="B450" s="317"/>
      <c r="C450" s="365"/>
      <c r="D450" s="316"/>
      <c r="E450" s="367"/>
      <c r="F450" s="316"/>
      <c r="G450" s="326"/>
      <c r="H450" s="317"/>
      <c r="I450" s="367"/>
    </row>
    <row r="451" spans="1:9" s="57" customFormat="1" ht="13.5" customHeight="1">
      <c r="A451" s="406" t="s">
        <v>101</v>
      </c>
      <c r="B451" s="294"/>
      <c r="C451" s="356"/>
      <c r="D451" s="295"/>
      <c r="E451" s="330"/>
      <c r="F451" s="295"/>
      <c r="G451" s="295"/>
      <c r="H451" s="294"/>
      <c r="I451" s="330"/>
    </row>
    <row r="452" spans="1:9" s="57" customFormat="1" ht="12.75">
      <c r="A452" s="325" t="s">
        <v>63</v>
      </c>
      <c r="B452" s="295">
        <v>0</v>
      </c>
      <c r="C452" s="295">
        <v>0</v>
      </c>
      <c r="D452" s="295">
        <v>0</v>
      </c>
      <c r="E452" s="313">
        <v>0</v>
      </c>
      <c r="F452" s="295">
        <v>0</v>
      </c>
      <c r="G452" s="295">
        <v>0</v>
      </c>
      <c r="H452" s="295">
        <v>0</v>
      </c>
      <c r="I452" s="314">
        <v>0</v>
      </c>
    </row>
    <row r="453" spans="1:9" s="57" customFormat="1" ht="12.75">
      <c r="A453" s="319" t="s">
        <v>64</v>
      </c>
      <c r="B453" s="316">
        <v>0</v>
      </c>
      <c r="C453" s="316">
        <v>0</v>
      </c>
      <c r="D453" s="316">
        <v>0</v>
      </c>
      <c r="E453" s="320">
        <v>0</v>
      </c>
      <c r="F453" s="316">
        <v>0</v>
      </c>
      <c r="G453" s="316">
        <v>0</v>
      </c>
      <c r="H453" s="316">
        <v>0</v>
      </c>
      <c r="I453" s="321">
        <v>0</v>
      </c>
    </row>
    <row r="454" spans="1:9" s="57" customFormat="1" ht="12.75">
      <c r="A454" s="322" t="s">
        <v>157</v>
      </c>
      <c r="B454" s="359">
        <f>B452+B453</f>
        <v>0</v>
      </c>
      <c r="C454" s="42">
        <f>C452+C453</f>
        <v>0</v>
      </c>
      <c r="D454" s="42">
        <f>D452+D453</f>
        <v>0</v>
      </c>
      <c r="E454" s="396">
        <v>0</v>
      </c>
      <c r="F454" s="42">
        <f>F452+F453</f>
        <v>0</v>
      </c>
      <c r="G454" s="42">
        <f>G452+G453</f>
        <v>0</v>
      </c>
      <c r="H454" s="42">
        <f>H452+H453</f>
        <v>0</v>
      </c>
      <c r="I454" s="396">
        <v>0</v>
      </c>
    </row>
    <row r="455" spans="1:9" s="57" customFormat="1" ht="9.75" customHeight="1">
      <c r="A455" s="422"/>
      <c r="B455" s="317"/>
      <c r="C455" s="365"/>
      <c r="D455" s="316"/>
      <c r="E455" s="310"/>
      <c r="F455" s="316"/>
      <c r="G455" s="326"/>
      <c r="H455" s="317"/>
      <c r="I455" s="310"/>
    </row>
    <row r="456" spans="1:9" s="57" customFormat="1" ht="12.75">
      <c r="A456" s="403" t="s">
        <v>68</v>
      </c>
      <c r="B456" s="294"/>
      <c r="C456" s="356"/>
      <c r="D456" s="295"/>
      <c r="E456" s="330"/>
      <c r="F456" s="295"/>
      <c r="G456" s="295"/>
      <c r="H456" s="294"/>
      <c r="I456" s="330"/>
    </row>
    <row r="457" spans="1:9" s="57" customFormat="1" ht="12.75">
      <c r="A457" s="327" t="s">
        <v>102</v>
      </c>
      <c r="B457" s="295">
        <v>0</v>
      </c>
      <c r="C457" s="295">
        <v>0</v>
      </c>
      <c r="D457" s="295">
        <v>0</v>
      </c>
      <c r="E457" s="313">
        <v>0</v>
      </c>
      <c r="F457" s="295">
        <v>0</v>
      </c>
      <c r="G457" s="295">
        <v>0</v>
      </c>
      <c r="H457" s="295">
        <v>0</v>
      </c>
      <c r="I457" s="314">
        <v>0</v>
      </c>
    </row>
    <row r="458" spans="1:9" s="57" customFormat="1" ht="12.75">
      <c r="A458" s="328" t="s">
        <v>158</v>
      </c>
      <c r="B458" s="316">
        <v>0</v>
      </c>
      <c r="C458" s="316">
        <v>0</v>
      </c>
      <c r="D458" s="316">
        <v>0</v>
      </c>
      <c r="E458" s="320">
        <v>0</v>
      </c>
      <c r="F458" s="316">
        <v>0</v>
      </c>
      <c r="G458" s="316">
        <v>0</v>
      </c>
      <c r="H458" s="316">
        <v>0</v>
      </c>
      <c r="I458" s="321">
        <v>0</v>
      </c>
    </row>
    <row r="459" spans="1:9" s="57" customFormat="1" ht="12.75">
      <c r="A459" s="322" t="s">
        <v>159</v>
      </c>
      <c r="B459" s="359">
        <f>B458+B457</f>
        <v>0</v>
      </c>
      <c r="C459" s="42">
        <f>C458+C457</f>
        <v>0</v>
      </c>
      <c r="D459" s="42">
        <f>D458+D457</f>
        <v>0</v>
      </c>
      <c r="E459" s="323">
        <v>0</v>
      </c>
      <c r="F459" s="42">
        <f>F458+F457</f>
        <v>0</v>
      </c>
      <c r="G459" s="42">
        <f>G458+G457</f>
        <v>0</v>
      </c>
      <c r="H459" s="42">
        <f>H458+H457</f>
        <v>0</v>
      </c>
      <c r="I459" s="323">
        <v>0</v>
      </c>
    </row>
    <row r="460" spans="1:9" s="57" customFormat="1" ht="12.75">
      <c r="A460" s="422"/>
      <c r="B460" s="326"/>
      <c r="C460" s="365"/>
      <c r="D460" s="316"/>
      <c r="E460" s="310"/>
      <c r="F460" s="316"/>
      <c r="G460" s="326"/>
      <c r="H460" s="317"/>
      <c r="I460" s="310"/>
    </row>
    <row r="461" spans="1:9" s="57" customFormat="1" ht="12.75">
      <c r="A461" s="407" t="s">
        <v>72</v>
      </c>
      <c r="B461" s="295"/>
      <c r="C461" s="356"/>
      <c r="D461" s="295"/>
      <c r="E461" s="297"/>
      <c r="F461" s="295"/>
      <c r="G461" s="295"/>
      <c r="H461" s="294"/>
      <c r="I461" s="297"/>
    </row>
    <row r="462" spans="1:9" s="57" customFormat="1" ht="12.75">
      <c r="A462" s="330" t="s">
        <v>160</v>
      </c>
      <c r="B462" s="295">
        <v>0</v>
      </c>
      <c r="C462" s="295">
        <v>0</v>
      </c>
      <c r="D462" s="295">
        <v>0</v>
      </c>
      <c r="E462" s="313">
        <v>0</v>
      </c>
      <c r="F462" s="295">
        <v>0</v>
      </c>
      <c r="G462" s="295">
        <v>0</v>
      </c>
      <c r="H462" s="295">
        <v>0</v>
      </c>
      <c r="I462" s="314">
        <v>0</v>
      </c>
    </row>
    <row r="463" spans="1:9" s="57" customFormat="1" ht="12.75">
      <c r="A463" s="376" t="s">
        <v>161</v>
      </c>
      <c r="B463" s="316">
        <v>0</v>
      </c>
      <c r="C463" s="316">
        <v>0</v>
      </c>
      <c r="D463" s="316">
        <v>0</v>
      </c>
      <c r="E463" s="320">
        <v>0</v>
      </c>
      <c r="F463" s="316">
        <v>0</v>
      </c>
      <c r="G463" s="316">
        <v>0</v>
      </c>
      <c r="H463" s="316">
        <v>0</v>
      </c>
      <c r="I463" s="321">
        <v>0</v>
      </c>
    </row>
    <row r="464" spans="1:9" s="57" customFormat="1" ht="12.75" customHeight="1">
      <c r="A464" s="331" t="s">
        <v>162</v>
      </c>
      <c r="B464" s="359">
        <f>B463+B462</f>
        <v>0</v>
      </c>
      <c r="C464" s="42">
        <f>C463+C462</f>
        <v>0</v>
      </c>
      <c r="D464" s="42">
        <f>D463+D462</f>
        <v>0</v>
      </c>
      <c r="E464" s="323">
        <v>0</v>
      </c>
      <c r="F464" s="42">
        <f>F463+F462</f>
        <v>0</v>
      </c>
      <c r="G464" s="42">
        <f>G463+G462</f>
        <v>0</v>
      </c>
      <c r="H464" s="42">
        <f>H463+H462</f>
        <v>0</v>
      </c>
      <c r="I464" s="323">
        <v>0</v>
      </c>
    </row>
    <row r="465" spans="1:9" s="57" customFormat="1" ht="9.75" customHeight="1">
      <c r="A465" s="305"/>
      <c r="B465" s="326"/>
      <c r="C465" s="363"/>
      <c r="D465" s="316"/>
      <c r="E465" s="323"/>
      <c r="F465" s="326"/>
      <c r="G465" s="363"/>
      <c r="H465" s="316"/>
      <c r="I465" s="323"/>
    </row>
    <row r="466" spans="1:9" s="57" customFormat="1" ht="27.75" customHeight="1">
      <c r="A466" s="334" t="s">
        <v>76</v>
      </c>
      <c r="B466" s="333">
        <f>B464+B459+B454+B449+B444+B436</f>
        <v>141448</v>
      </c>
      <c r="C466" s="366">
        <f>C464+C459+C454+C449+C444+C436</f>
        <v>141648</v>
      </c>
      <c r="D466" s="333">
        <f>D464+D459+D454+D449+D444+D436</f>
        <v>132255</v>
      </c>
      <c r="E466" s="29">
        <f>D466/C466</f>
        <v>0.9336877329718739</v>
      </c>
      <c r="F466" s="333">
        <f>F464+F459+F454+F449+F444+F436</f>
        <v>14537</v>
      </c>
      <c r="G466" s="366">
        <f>G464+G459+G454+G449+G444+G436</f>
        <v>9537</v>
      </c>
      <c r="H466" s="366">
        <f>H464+H459+H454+H449+H444+H436</f>
        <v>7286</v>
      </c>
      <c r="I466" s="29">
        <f>H466/G466</f>
        <v>0.7639718989199958</v>
      </c>
    </row>
    <row r="467" spans="1:9" s="57" customFormat="1" ht="9.75" customHeight="1">
      <c r="A467" s="336"/>
      <c r="B467" s="338"/>
      <c r="C467" s="437"/>
      <c r="D467" s="316"/>
      <c r="E467" s="367"/>
      <c r="F467" s="385"/>
      <c r="G467" s="337"/>
      <c r="H467" s="317"/>
      <c r="I467" s="367"/>
    </row>
    <row r="468" spans="1:9" s="57" customFormat="1" ht="12.75">
      <c r="A468" s="409" t="s">
        <v>106</v>
      </c>
      <c r="B468" s="438"/>
      <c r="C468" s="439"/>
      <c r="D468" s="295"/>
      <c r="E468" s="330"/>
      <c r="F468" s="410"/>
      <c r="G468" s="410"/>
      <c r="H468" s="294"/>
      <c r="I468" s="330"/>
    </row>
    <row r="469" spans="1:9" s="57" customFormat="1" ht="12.75">
      <c r="A469" s="342" t="s">
        <v>163</v>
      </c>
      <c r="B469" s="295">
        <v>0</v>
      </c>
      <c r="C469" s="295">
        <v>0</v>
      </c>
      <c r="D469" s="295">
        <v>0</v>
      </c>
      <c r="E469" s="313">
        <v>0</v>
      </c>
      <c r="F469" s="295">
        <v>0</v>
      </c>
      <c r="G469" s="295">
        <v>0</v>
      </c>
      <c r="H469" s="295">
        <v>0</v>
      </c>
      <c r="I469" s="314">
        <v>0</v>
      </c>
    </row>
    <row r="470" spans="1:9" s="57" customFormat="1" ht="12.75">
      <c r="A470" s="440" t="s">
        <v>164</v>
      </c>
      <c r="B470" s="316">
        <v>0</v>
      </c>
      <c r="C470" s="316">
        <v>0</v>
      </c>
      <c r="D470" s="316">
        <v>0</v>
      </c>
      <c r="E470" s="320">
        <v>0</v>
      </c>
      <c r="F470" s="316">
        <v>0</v>
      </c>
      <c r="G470" s="316">
        <v>0</v>
      </c>
      <c r="H470" s="316">
        <v>0</v>
      </c>
      <c r="I470" s="321">
        <v>0</v>
      </c>
    </row>
    <row r="471" spans="1:9" s="57" customFormat="1" ht="12.75">
      <c r="A471" s="302" t="s">
        <v>165</v>
      </c>
      <c r="B471" s="42">
        <f>B469+B470</f>
        <v>0</v>
      </c>
      <c r="C471" s="374">
        <f>SUM(C469:C470)</f>
        <v>0</v>
      </c>
      <c r="D471" s="374">
        <f>SUM(D469:D470)</f>
        <v>0</v>
      </c>
      <c r="E471" s="396">
        <v>0</v>
      </c>
      <c r="F471" s="374">
        <f>SUM(F469:F470)</f>
        <v>0</v>
      </c>
      <c r="G471" s="374">
        <f>SUM(G469:G470)</f>
        <v>0</v>
      </c>
      <c r="H471" s="374">
        <f>SUM(H469:H470)</f>
        <v>0</v>
      </c>
      <c r="I471" s="396">
        <v>0</v>
      </c>
    </row>
    <row r="472" spans="1:9" s="57" customFormat="1" ht="12.75">
      <c r="A472" s="331"/>
      <c r="B472" s="317"/>
      <c r="C472" s="363"/>
      <c r="D472" s="316"/>
      <c r="E472" s="310"/>
      <c r="F472" s="295"/>
      <c r="G472" s="363"/>
      <c r="H472" s="316"/>
      <c r="I472" s="396"/>
    </row>
    <row r="473" spans="1:9" s="57" customFormat="1" ht="12.75">
      <c r="A473" s="346" t="s">
        <v>166</v>
      </c>
      <c r="B473" s="333">
        <f>B466+B471</f>
        <v>141448</v>
      </c>
      <c r="C473" s="333">
        <f>C466+C471</f>
        <v>141648</v>
      </c>
      <c r="D473" s="333">
        <f>D466+D471</f>
        <v>132255</v>
      </c>
      <c r="E473" s="29">
        <f>D473/C473</f>
        <v>0.9336877329718739</v>
      </c>
      <c r="F473" s="333">
        <f>F466+F471</f>
        <v>14537</v>
      </c>
      <c r="G473" s="333">
        <f>G466+G471</f>
        <v>9537</v>
      </c>
      <c r="H473" s="333">
        <f>H466+H471</f>
        <v>7286</v>
      </c>
      <c r="I473" s="29">
        <f>H473/G473</f>
        <v>0.7639718989199958</v>
      </c>
    </row>
    <row r="474" spans="1:9" s="57" customFormat="1" ht="12.75">
      <c r="A474" s="347"/>
      <c r="B474" s="348"/>
      <c r="C474" s="348"/>
      <c r="D474" s="348"/>
      <c r="E474" s="350"/>
      <c r="F474" s="348"/>
      <c r="G474" s="348"/>
      <c r="H474" s="348"/>
      <c r="I474" s="350"/>
    </row>
    <row r="475" spans="1:9" s="57" customFormat="1" ht="12" customHeight="1">
      <c r="A475" s="279"/>
      <c r="B475" s="279"/>
      <c r="C475" s="279"/>
      <c r="D475" s="279"/>
      <c r="E475" s="279"/>
      <c r="F475" s="351"/>
      <c r="G475" s="280" t="s">
        <v>146</v>
      </c>
      <c r="H475" s="280"/>
      <c r="I475" s="351"/>
    </row>
    <row r="476" spans="1:9" s="57" customFormat="1" ht="12" customHeight="1">
      <c r="A476" s="281">
        <v>10</v>
      </c>
      <c r="B476" s="281"/>
      <c r="C476" s="281"/>
      <c r="D476" s="281"/>
      <c r="E476" s="281"/>
      <c r="F476" s="281"/>
      <c r="G476" s="281"/>
      <c r="H476" s="281"/>
      <c r="I476" s="281"/>
    </row>
    <row r="477" spans="1:9" s="57" customFormat="1" ht="12.75">
      <c r="A477" s="281" t="s">
        <v>167</v>
      </c>
      <c r="B477" s="281"/>
      <c r="C477" s="281"/>
      <c r="D477" s="281"/>
      <c r="E477" s="281"/>
      <c r="F477" s="281"/>
      <c r="G477" s="281"/>
      <c r="H477" s="281"/>
      <c r="I477" s="281"/>
    </row>
    <row r="478" spans="1:9" s="57" customFormat="1" ht="12.75">
      <c r="A478" s="281" t="s">
        <v>171</v>
      </c>
      <c r="B478" s="281"/>
      <c r="C478" s="281"/>
      <c r="D478" s="281"/>
      <c r="E478" s="281"/>
      <c r="F478" s="281"/>
      <c r="G478" s="281"/>
      <c r="H478" s="281"/>
      <c r="I478" s="281"/>
    </row>
    <row r="479" spans="1:9" s="57" customFormat="1" ht="12.75" customHeight="1">
      <c r="A479" s="281"/>
      <c r="B479" s="281"/>
      <c r="C479" s="281"/>
      <c r="D479" s="281"/>
      <c r="E479" s="281"/>
      <c r="F479" s="351"/>
      <c r="G479" s="279" t="s">
        <v>89</v>
      </c>
      <c r="H479" s="279"/>
      <c r="I479" s="352"/>
    </row>
    <row r="480" spans="1:9" s="57" customFormat="1" ht="15" customHeight="1">
      <c r="A480" s="285" t="s">
        <v>41</v>
      </c>
      <c r="B480" s="286" t="s">
        <v>197</v>
      </c>
      <c r="C480" s="286"/>
      <c r="D480" s="286"/>
      <c r="E480" s="286"/>
      <c r="F480" s="286" t="s">
        <v>198</v>
      </c>
      <c r="G480" s="286"/>
      <c r="H480" s="286"/>
      <c r="I480" s="286"/>
    </row>
    <row r="481" spans="1:9" s="57" customFormat="1" ht="35.25" customHeight="1">
      <c r="A481" s="285"/>
      <c r="B481" s="286" t="s">
        <v>43</v>
      </c>
      <c r="C481" s="389" t="s">
        <v>151</v>
      </c>
      <c r="D481" s="286" t="s">
        <v>8</v>
      </c>
      <c r="E481" s="389" t="s">
        <v>152</v>
      </c>
      <c r="F481" s="286" t="s">
        <v>43</v>
      </c>
      <c r="G481" s="389" t="s">
        <v>151</v>
      </c>
      <c r="H481" s="286" t="s">
        <v>8</v>
      </c>
      <c r="I481" s="288" t="s">
        <v>152</v>
      </c>
    </row>
    <row r="482" spans="1:9" s="57" customFormat="1" ht="13.5" customHeight="1">
      <c r="A482" s="289" t="s">
        <v>47</v>
      </c>
      <c r="B482" s="370"/>
      <c r="C482" s="291"/>
      <c r="D482" s="290"/>
      <c r="E482" s="290"/>
      <c r="F482" s="370"/>
      <c r="G482" s="291"/>
      <c r="H482" s="290"/>
      <c r="I482" s="290"/>
    </row>
    <row r="483" spans="1:9" s="57" customFormat="1" ht="12.75">
      <c r="A483" s="292" t="s">
        <v>48</v>
      </c>
      <c r="B483" s="293">
        <v>0</v>
      </c>
      <c r="C483" s="295">
        <v>0</v>
      </c>
      <c r="D483" s="295">
        <v>0</v>
      </c>
      <c r="E483" s="393">
        <v>0</v>
      </c>
      <c r="F483" s="295">
        <v>0</v>
      </c>
      <c r="G483" s="295">
        <v>0</v>
      </c>
      <c r="H483" s="295">
        <v>0</v>
      </c>
      <c r="I483" s="393">
        <v>0</v>
      </c>
    </row>
    <row r="484" spans="1:9" s="57" customFormat="1" ht="12.75">
      <c r="A484" s="298" t="s">
        <v>49</v>
      </c>
      <c r="B484" s="293">
        <v>0</v>
      </c>
      <c r="C484" s="316">
        <v>0</v>
      </c>
      <c r="D484" s="316">
        <v>0</v>
      </c>
      <c r="E484" s="394">
        <v>0</v>
      </c>
      <c r="F484" s="316">
        <v>0</v>
      </c>
      <c r="G484" s="316">
        <v>0</v>
      </c>
      <c r="H484" s="316">
        <v>0</v>
      </c>
      <c r="I484" s="394">
        <v>0</v>
      </c>
    </row>
    <row r="485" spans="1:9" s="57" customFormat="1" ht="12.75">
      <c r="A485" s="292" t="s">
        <v>50</v>
      </c>
      <c r="B485" s="293">
        <v>0</v>
      </c>
      <c r="C485" s="295">
        <v>0</v>
      </c>
      <c r="D485" s="295">
        <v>0</v>
      </c>
      <c r="E485" s="393">
        <v>0</v>
      </c>
      <c r="F485" s="295">
        <v>1000</v>
      </c>
      <c r="G485" s="295">
        <v>1550</v>
      </c>
      <c r="H485" s="295">
        <v>1538</v>
      </c>
      <c r="I485" s="393">
        <f>H485/G485</f>
        <v>0.9922580645161291</v>
      </c>
    </row>
    <row r="486" spans="1:9" s="57" customFormat="1" ht="12.75">
      <c r="A486" s="299" t="s">
        <v>199</v>
      </c>
      <c r="B486" s="293">
        <v>0</v>
      </c>
      <c r="C486" s="295">
        <v>0</v>
      </c>
      <c r="D486" s="295">
        <v>0</v>
      </c>
      <c r="E486" s="393">
        <v>0</v>
      </c>
      <c r="F486" s="295">
        <v>0</v>
      </c>
      <c r="G486" s="295">
        <v>0</v>
      </c>
      <c r="H486" s="295">
        <v>0</v>
      </c>
      <c r="I486" s="393">
        <v>0</v>
      </c>
    </row>
    <row r="487" spans="1:9" s="57" customFormat="1" ht="12.75">
      <c r="A487" s="298" t="s">
        <v>52</v>
      </c>
      <c r="B487" s="293">
        <v>0</v>
      </c>
      <c r="C487" s="316">
        <v>0</v>
      </c>
      <c r="D487" s="316">
        <v>0</v>
      </c>
      <c r="E487" s="391">
        <v>0</v>
      </c>
      <c r="F487" s="316">
        <v>0</v>
      </c>
      <c r="G487" s="316">
        <v>0</v>
      </c>
      <c r="H487" s="316"/>
      <c r="I487" s="391">
        <v>0</v>
      </c>
    </row>
    <row r="488" spans="1:9" s="57" customFormat="1" ht="12.75">
      <c r="A488" s="300" t="s">
        <v>53</v>
      </c>
      <c r="B488" s="293">
        <v>82500</v>
      </c>
      <c r="C488" s="294">
        <v>87500</v>
      </c>
      <c r="D488" s="295">
        <v>85721</v>
      </c>
      <c r="E488" s="297">
        <f>D488/C488</f>
        <v>0.9796685714285714</v>
      </c>
      <c r="F488" s="293">
        <v>30840</v>
      </c>
      <c r="G488" s="294">
        <v>41360</v>
      </c>
      <c r="H488" s="295">
        <v>40608</v>
      </c>
      <c r="I488" s="297">
        <f>H488/G488</f>
        <v>0.9818181818181818</v>
      </c>
    </row>
    <row r="489" spans="1:9" s="57" customFormat="1" ht="12.75">
      <c r="A489" s="361" t="s">
        <v>200</v>
      </c>
      <c r="B489" s="295">
        <v>82500</v>
      </c>
      <c r="C489" s="358">
        <v>87500</v>
      </c>
      <c r="D489" s="371">
        <v>85721</v>
      </c>
      <c r="E489" s="297">
        <f>D489/C489</f>
        <v>0.9796685714285714</v>
      </c>
      <c r="F489" s="295">
        <v>30840</v>
      </c>
      <c r="G489" s="358">
        <v>41360</v>
      </c>
      <c r="H489" s="371">
        <v>40608</v>
      </c>
      <c r="I489" s="297">
        <f>H489/G489</f>
        <v>0.9818181818181818</v>
      </c>
    </row>
    <row r="490" spans="1:9" s="57" customFormat="1" ht="12.75">
      <c r="A490" s="434" t="s">
        <v>194</v>
      </c>
      <c r="B490" s="42">
        <f>B483+B484+B485+B487+B488</f>
        <v>82500</v>
      </c>
      <c r="C490" s="303">
        <f aca="true" t="shared" si="5" ref="C490:H490">C483+C484+C485+C487+C488</f>
        <v>87500</v>
      </c>
      <c r="D490" s="42">
        <f t="shared" si="5"/>
        <v>85721</v>
      </c>
      <c r="E490" s="29">
        <f>D490/C490</f>
        <v>0.9796685714285714</v>
      </c>
      <c r="F490" s="42">
        <f>F483+F484+F485+F487+F488</f>
        <v>31840</v>
      </c>
      <c r="G490" s="303">
        <f t="shared" si="5"/>
        <v>42910</v>
      </c>
      <c r="H490" s="42">
        <f t="shared" si="5"/>
        <v>42146</v>
      </c>
      <c r="I490" s="29">
        <f>H490/G490</f>
        <v>0.982195292472617</v>
      </c>
    </row>
    <row r="491" spans="1:9" s="57" customFormat="1" ht="12.75">
      <c r="A491" s="305"/>
      <c r="B491" s="326"/>
      <c r="C491" s="373"/>
      <c r="D491" s="306"/>
      <c r="E491" s="310"/>
      <c r="F491" s="326"/>
      <c r="G491" s="373"/>
      <c r="H491" s="306"/>
      <c r="I491" s="310"/>
    </row>
    <row r="492" spans="1:9" s="57" customFormat="1" ht="12.75">
      <c r="A492" s="403" t="s">
        <v>56</v>
      </c>
      <c r="B492" s="293"/>
      <c r="C492" s="294"/>
      <c r="D492" s="295"/>
      <c r="E492" s="297"/>
      <c r="F492" s="295"/>
      <c r="G492" s="294"/>
      <c r="H492" s="295"/>
      <c r="I492" s="297"/>
    </row>
    <row r="493" spans="1:9" s="57" customFormat="1" ht="12.75">
      <c r="A493" s="292" t="s">
        <v>57</v>
      </c>
      <c r="B493" s="295">
        <v>0</v>
      </c>
      <c r="C493" s="295">
        <v>0</v>
      </c>
      <c r="D493" s="295">
        <v>0</v>
      </c>
      <c r="E493" s="393">
        <v>0</v>
      </c>
      <c r="F493" s="295">
        <v>0</v>
      </c>
      <c r="G493" s="295">
        <v>0</v>
      </c>
      <c r="H493" s="295">
        <v>0</v>
      </c>
      <c r="I493" s="393">
        <v>0</v>
      </c>
    </row>
    <row r="494" spans="1:9" s="57" customFormat="1" ht="12.75">
      <c r="A494" s="315" t="s">
        <v>58</v>
      </c>
      <c r="B494" s="316">
        <v>0</v>
      </c>
      <c r="C494" s="316">
        <v>0</v>
      </c>
      <c r="D494" s="316">
        <v>0</v>
      </c>
      <c r="E494" s="394">
        <v>0</v>
      </c>
      <c r="F494" s="316">
        <v>0</v>
      </c>
      <c r="G494" s="316">
        <v>0</v>
      </c>
      <c r="H494" s="316">
        <v>0</v>
      </c>
      <c r="I494" s="394">
        <v>0</v>
      </c>
    </row>
    <row r="495" spans="1:9" s="57" customFormat="1" ht="12.75">
      <c r="A495" s="292" t="s">
        <v>59</v>
      </c>
      <c r="B495" s="295">
        <v>0</v>
      </c>
      <c r="C495" s="295">
        <v>0</v>
      </c>
      <c r="D495" s="295">
        <v>0</v>
      </c>
      <c r="E495" s="393">
        <v>0</v>
      </c>
      <c r="F495" s="295">
        <v>0</v>
      </c>
      <c r="G495" s="295">
        <v>0</v>
      </c>
      <c r="H495" s="295">
        <v>0</v>
      </c>
      <c r="I495" s="393">
        <v>0</v>
      </c>
    </row>
    <row r="496" spans="1:9" s="57" customFormat="1" ht="12.75">
      <c r="A496" s="315" t="s">
        <v>190</v>
      </c>
      <c r="B496" s="295">
        <f>-B486</f>
        <v>0</v>
      </c>
      <c r="C496" s="295">
        <f>-C486</f>
        <v>0</v>
      </c>
      <c r="D496" s="295">
        <f>-D486</f>
        <v>0</v>
      </c>
      <c r="E496" s="393">
        <v>0</v>
      </c>
      <c r="F496" s="295">
        <f>-F486</f>
        <v>0</v>
      </c>
      <c r="G496" s="295">
        <v>0</v>
      </c>
      <c r="H496" s="295">
        <v>0</v>
      </c>
      <c r="I496" s="394">
        <v>0</v>
      </c>
    </row>
    <row r="497" spans="1:9" s="57" customFormat="1" ht="12.75">
      <c r="A497" s="425"/>
      <c r="B497" s="316"/>
      <c r="C497" s="369"/>
      <c r="D497" s="316"/>
      <c r="E497" s="310"/>
      <c r="F497" s="316"/>
      <c r="G497" s="369"/>
      <c r="H497" s="316"/>
      <c r="I497" s="321"/>
    </row>
    <row r="498" spans="1:9" s="57" customFormat="1" ht="12.75">
      <c r="A498" s="434" t="s">
        <v>201</v>
      </c>
      <c r="B498" s="42">
        <f>B493+B494+B495+B496</f>
        <v>0</v>
      </c>
      <c r="C498" s="42">
        <f>C493+C494+C495+C496</f>
        <v>0</v>
      </c>
      <c r="D498" s="42">
        <f>D493+D494+D495+D496</f>
        <v>0</v>
      </c>
      <c r="E498" s="323">
        <v>0</v>
      </c>
      <c r="F498" s="42">
        <f>F493+F494+F495+F496</f>
        <v>0</v>
      </c>
      <c r="G498" s="303">
        <f>G493+G494+G495+G496</f>
        <v>0</v>
      </c>
      <c r="H498" s="42">
        <f>H493+H494+H495+H496</f>
        <v>0</v>
      </c>
      <c r="I498" s="323">
        <v>0</v>
      </c>
    </row>
    <row r="499" spans="1:9" s="57" customFormat="1" ht="12.75">
      <c r="A499" s="305"/>
      <c r="B499" s="316"/>
      <c r="C499" s="364"/>
      <c r="D499" s="316"/>
      <c r="E499" s="310"/>
      <c r="F499" s="316"/>
      <c r="G499" s="364"/>
      <c r="H499" s="316"/>
      <c r="I499" s="367"/>
    </row>
    <row r="500" spans="1:9" s="57" customFormat="1" ht="12.75">
      <c r="A500" s="403" t="s">
        <v>62</v>
      </c>
      <c r="B500" s="295"/>
      <c r="C500" s="294"/>
      <c r="D500" s="295"/>
      <c r="E500" s="297"/>
      <c r="F500" s="295"/>
      <c r="G500" s="294"/>
      <c r="H500" s="295"/>
      <c r="I500" s="297"/>
    </row>
    <row r="501" spans="1:9" s="57" customFormat="1" ht="12" customHeight="1">
      <c r="A501" s="318" t="s">
        <v>63</v>
      </c>
      <c r="B501" s="295">
        <v>0</v>
      </c>
      <c r="C501" s="295">
        <v>0</v>
      </c>
      <c r="D501" s="295">
        <v>0</v>
      </c>
      <c r="E501" s="313">
        <v>0</v>
      </c>
      <c r="F501" s="295">
        <v>0</v>
      </c>
      <c r="G501" s="295">
        <v>0</v>
      </c>
      <c r="H501" s="295">
        <v>0</v>
      </c>
      <c r="I501" s="314">
        <v>0</v>
      </c>
    </row>
    <row r="502" spans="1:9" s="57" customFormat="1" ht="12" customHeight="1">
      <c r="A502" s="319" t="s">
        <v>64</v>
      </c>
      <c r="B502" s="316">
        <v>0</v>
      </c>
      <c r="C502" s="316">
        <v>0</v>
      </c>
      <c r="D502" s="316">
        <v>0</v>
      </c>
      <c r="E502" s="320">
        <v>0</v>
      </c>
      <c r="F502" s="316">
        <v>0</v>
      </c>
      <c r="G502" s="316">
        <v>0</v>
      </c>
      <c r="H502" s="316">
        <v>0</v>
      </c>
      <c r="I502" s="321">
        <v>0</v>
      </c>
    </row>
    <row r="503" spans="1:9" s="57" customFormat="1" ht="12" customHeight="1">
      <c r="A503" s="322" t="s">
        <v>156</v>
      </c>
      <c r="B503" s="42">
        <f>B501+B502</f>
        <v>0</v>
      </c>
      <c r="C503" s="42">
        <f aca="true" t="shared" si="6" ref="C503:I503">C501+C502</f>
        <v>0</v>
      </c>
      <c r="D503" s="42">
        <f t="shared" si="6"/>
        <v>0</v>
      </c>
      <c r="E503" s="323">
        <f t="shared" si="6"/>
        <v>0</v>
      </c>
      <c r="F503" s="303">
        <f t="shared" si="6"/>
        <v>0</v>
      </c>
      <c r="G503" s="42">
        <f t="shared" si="6"/>
        <v>0</v>
      </c>
      <c r="H503" s="42">
        <f t="shared" si="6"/>
        <v>0</v>
      </c>
      <c r="I503" s="323">
        <f t="shared" si="6"/>
        <v>0</v>
      </c>
    </row>
    <row r="504" spans="1:9" s="57" customFormat="1" ht="12.75">
      <c r="A504" s="305"/>
      <c r="B504" s="316"/>
      <c r="C504" s="364"/>
      <c r="D504" s="316"/>
      <c r="E504" s="367"/>
      <c r="F504" s="316"/>
      <c r="G504" s="364"/>
      <c r="H504" s="316"/>
      <c r="I504" s="367"/>
    </row>
    <row r="505" spans="1:9" s="57" customFormat="1" ht="12.75">
      <c r="A505" s="406" t="s">
        <v>101</v>
      </c>
      <c r="B505" s="295"/>
      <c r="C505" s="294"/>
      <c r="D505" s="295"/>
      <c r="E505" s="330"/>
      <c r="F505" s="295"/>
      <c r="G505" s="294"/>
      <c r="H505" s="295"/>
      <c r="I505" s="330"/>
    </row>
    <row r="506" spans="1:9" s="57" customFormat="1" ht="12.75">
      <c r="A506" s="325" t="s">
        <v>63</v>
      </c>
      <c r="B506" s="295">
        <v>0</v>
      </c>
      <c r="C506" s="295">
        <v>0</v>
      </c>
      <c r="D506" s="295">
        <v>0</v>
      </c>
      <c r="E506" s="313">
        <v>0</v>
      </c>
      <c r="F506" s="295">
        <v>0</v>
      </c>
      <c r="G506" s="295">
        <v>0</v>
      </c>
      <c r="H506" s="295">
        <v>0</v>
      </c>
      <c r="I506" s="314">
        <v>0</v>
      </c>
    </row>
    <row r="507" spans="1:9" s="57" customFormat="1" ht="12.75">
      <c r="A507" s="319" t="s">
        <v>64</v>
      </c>
      <c r="B507" s="316">
        <v>0</v>
      </c>
      <c r="C507" s="316">
        <v>0</v>
      </c>
      <c r="D507" s="316">
        <v>0</v>
      </c>
      <c r="E507" s="320">
        <v>0</v>
      </c>
      <c r="F507" s="316">
        <v>0</v>
      </c>
      <c r="G507" s="316">
        <v>0</v>
      </c>
      <c r="H507" s="316">
        <v>0</v>
      </c>
      <c r="I507" s="321">
        <v>0</v>
      </c>
    </row>
    <row r="508" spans="1:9" s="57" customFormat="1" ht="12.75">
      <c r="A508" s="322" t="s">
        <v>157</v>
      </c>
      <c r="B508" s="42">
        <f>B506+B507</f>
        <v>0</v>
      </c>
      <c r="C508" s="42">
        <f>C506+C507</f>
        <v>0</v>
      </c>
      <c r="D508" s="42">
        <f>D506+D507</f>
        <v>0</v>
      </c>
      <c r="E508" s="323">
        <v>0</v>
      </c>
      <c r="F508" s="303">
        <f>F506+F507</f>
        <v>0</v>
      </c>
      <c r="G508" s="42">
        <f>G506+G507</f>
        <v>0</v>
      </c>
      <c r="H508" s="42">
        <f>H506+H507</f>
        <v>0</v>
      </c>
      <c r="I508" s="323">
        <v>0</v>
      </c>
    </row>
    <row r="509" spans="1:9" s="57" customFormat="1" ht="9.75" customHeight="1">
      <c r="A509" s="305"/>
      <c r="B509" s="316"/>
      <c r="C509" s="364"/>
      <c r="D509" s="316"/>
      <c r="E509" s="310"/>
      <c r="F509" s="316"/>
      <c r="G509" s="364"/>
      <c r="H509" s="316"/>
      <c r="I509" s="310"/>
    </row>
    <row r="510" spans="1:9" s="57" customFormat="1" ht="12.75">
      <c r="A510" s="403" t="s">
        <v>68</v>
      </c>
      <c r="B510" s="295"/>
      <c r="C510" s="294"/>
      <c r="D510" s="295"/>
      <c r="E510" s="330"/>
      <c r="F510" s="295"/>
      <c r="G510" s="294"/>
      <c r="H510" s="295"/>
      <c r="I510" s="330"/>
    </row>
    <row r="511" spans="1:9" s="57" customFormat="1" ht="12" customHeight="1">
      <c r="A511" s="327" t="s">
        <v>102</v>
      </c>
      <c r="B511" s="295">
        <v>0</v>
      </c>
      <c r="C511" s="295">
        <v>0</v>
      </c>
      <c r="D511" s="295">
        <v>0</v>
      </c>
      <c r="E511" s="313">
        <v>0</v>
      </c>
      <c r="F511" s="295">
        <v>0</v>
      </c>
      <c r="G511" s="295">
        <v>0</v>
      </c>
      <c r="H511" s="295">
        <v>0</v>
      </c>
      <c r="I511" s="314">
        <v>0</v>
      </c>
    </row>
    <row r="512" spans="1:9" s="57" customFormat="1" ht="12.75">
      <c r="A512" s="328" t="s">
        <v>158</v>
      </c>
      <c r="B512" s="316">
        <v>0</v>
      </c>
      <c r="C512" s="316">
        <v>0</v>
      </c>
      <c r="D512" s="316">
        <v>0</v>
      </c>
      <c r="E512" s="320">
        <v>0</v>
      </c>
      <c r="F512" s="316">
        <v>0</v>
      </c>
      <c r="G512" s="316">
        <v>0</v>
      </c>
      <c r="H512" s="316">
        <v>0</v>
      </c>
      <c r="I512" s="441">
        <v>0</v>
      </c>
    </row>
    <row r="513" spans="1:9" s="57" customFormat="1" ht="12.75">
      <c r="A513" s="322" t="s">
        <v>159</v>
      </c>
      <c r="B513" s="42">
        <f>B512+B511</f>
        <v>0</v>
      </c>
      <c r="C513" s="303">
        <f>C512+C511</f>
        <v>0</v>
      </c>
      <c r="D513" s="42">
        <f>D512+D511</f>
        <v>0</v>
      </c>
      <c r="E513" s="323">
        <v>0</v>
      </c>
      <c r="F513" s="42">
        <v>0</v>
      </c>
      <c r="G513" s="303">
        <v>0</v>
      </c>
      <c r="H513" s="42">
        <v>0</v>
      </c>
      <c r="I513" s="427">
        <v>0</v>
      </c>
    </row>
    <row r="514" spans="1:9" s="57" customFormat="1" ht="9.75" customHeight="1">
      <c r="A514" s="305"/>
      <c r="B514" s="316"/>
      <c r="C514" s="364"/>
      <c r="D514" s="316"/>
      <c r="E514" s="310"/>
      <c r="F514" s="316"/>
      <c r="G514" s="364"/>
      <c r="H514" s="316"/>
      <c r="I514" s="367"/>
    </row>
    <row r="515" spans="1:9" s="57" customFormat="1" ht="12.75" customHeight="1">
      <c r="A515" s="407" t="s">
        <v>72</v>
      </c>
      <c r="B515" s="295"/>
      <c r="C515" s="294"/>
      <c r="D515" s="295"/>
      <c r="E515" s="297"/>
      <c r="F515" s="295"/>
      <c r="G515" s="294"/>
      <c r="H515" s="295"/>
      <c r="I515" s="297"/>
    </row>
    <row r="516" spans="1:9" s="57" customFormat="1" ht="12.75">
      <c r="A516" s="330" t="s">
        <v>160</v>
      </c>
      <c r="B516" s="295">
        <v>0</v>
      </c>
      <c r="C516" s="295">
        <v>0</v>
      </c>
      <c r="D516" s="295">
        <v>0</v>
      </c>
      <c r="E516" s="313">
        <v>0</v>
      </c>
      <c r="F516" s="295">
        <v>0</v>
      </c>
      <c r="G516" s="295">
        <v>0</v>
      </c>
      <c r="H516" s="295">
        <v>0</v>
      </c>
      <c r="I516" s="314">
        <v>0</v>
      </c>
    </row>
    <row r="517" spans="1:9" s="57" customFormat="1" ht="12.75">
      <c r="A517" s="376" t="s">
        <v>161</v>
      </c>
      <c r="B517" s="316">
        <v>0</v>
      </c>
      <c r="C517" s="316">
        <v>0</v>
      </c>
      <c r="D517" s="316">
        <v>0</v>
      </c>
      <c r="E517" s="320">
        <v>0</v>
      </c>
      <c r="F517" s="316">
        <v>0</v>
      </c>
      <c r="G517" s="316">
        <v>0</v>
      </c>
      <c r="H517" s="316">
        <v>0</v>
      </c>
      <c r="I517" s="441">
        <v>0</v>
      </c>
    </row>
    <row r="518" spans="1:9" s="57" customFormat="1" ht="12.75">
      <c r="A518" s="331" t="s">
        <v>162</v>
      </c>
      <c r="B518" s="42">
        <f>B517+B516</f>
        <v>0</v>
      </c>
      <c r="C518" s="303">
        <f>C517+C516</f>
        <v>0</v>
      </c>
      <c r="D518" s="42">
        <f>D517+D516</f>
        <v>0</v>
      </c>
      <c r="E518" s="323">
        <v>0</v>
      </c>
      <c r="F518" s="374">
        <f>SUM(F516:F517)</f>
        <v>0</v>
      </c>
      <c r="G518" s="303">
        <f>G517+G516</f>
        <v>0</v>
      </c>
      <c r="H518" s="42">
        <f>H517+H516</f>
        <v>0</v>
      </c>
      <c r="I518" s="323">
        <v>0</v>
      </c>
    </row>
    <row r="519" spans="1:9" s="57" customFormat="1" ht="9.75" customHeight="1">
      <c r="A519" s="305"/>
      <c r="B519" s="326"/>
      <c r="C519" s="317"/>
      <c r="D519" s="316"/>
      <c r="E519" s="323"/>
      <c r="F519" s="326"/>
      <c r="G519" s="317"/>
      <c r="H519" s="316"/>
      <c r="I519" s="323"/>
    </row>
    <row r="520" spans="1:9" s="57" customFormat="1" ht="27.75" customHeight="1">
      <c r="A520" s="334" t="s">
        <v>76</v>
      </c>
      <c r="B520" s="333">
        <f>B518+B513+B508+B503+B498+B490</f>
        <v>82500</v>
      </c>
      <c r="C520" s="335">
        <f>C518+C513+C508+C503+C498+C490</f>
        <v>87500</v>
      </c>
      <c r="D520" s="333">
        <f>D518+D513+D508+D503+D498+D490</f>
        <v>85721</v>
      </c>
      <c r="E520" s="29">
        <f>D520/C520</f>
        <v>0.9796685714285714</v>
      </c>
      <c r="F520" s="333">
        <f>F518+F513+F508+F503+F498+F490</f>
        <v>31840</v>
      </c>
      <c r="G520" s="335">
        <f>G518+G513+G508+G503+G498+G490</f>
        <v>42910</v>
      </c>
      <c r="H520" s="333">
        <f>H518+H513+H508+H503+H498+H490</f>
        <v>42146</v>
      </c>
      <c r="I520" s="29">
        <f>H520/G520</f>
        <v>0.982195292472617</v>
      </c>
    </row>
    <row r="521" spans="1:9" s="57" customFormat="1" ht="9.75" customHeight="1">
      <c r="A521" s="336"/>
      <c r="B521" s="316"/>
      <c r="C521" s="377"/>
      <c r="D521" s="316"/>
      <c r="E521" s="367"/>
      <c r="F521" s="316"/>
      <c r="G521" s="377"/>
      <c r="H521" s="316"/>
      <c r="I521" s="367"/>
    </row>
    <row r="522" spans="1:9" s="57" customFormat="1" ht="12.75">
      <c r="A522" s="409" t="s">
        <v>106</v>
      </c>
      <c r="B522" s="295"/>
      <c r="C522" s="438"/>
      <c r="D522" s="295"/>
      <c r="E522" s="330"/>
      <c r="F522" s="295"/>
      <c r="G522" s="438"/>
      <c r="H522" s="295"/>
      <c r="I522" s="330"/>
    </row>
    <row r="523" spans="1:9" s="57" customFormat="1" ht="12.75">
      <c r="A523" s="342" t="s">
        <v>163</v>
      </c>
      <c r="B523" s="295">
        <v>0</v>
      </c>
      <c r="C523" s="295">
        <v>0</v>
      </c>
      <c r="D523" s="295">
        <v>0</v>
      </c>
      <c r="E523" s="313">
        <v>0</v>
      </c>
      <c r="F523" s="295">
        <v>0</v>
      </c>
      <c r="G523" s="295">
        <v>0</v>
      </c>
      <c r="H523" s="295">
        <v>0</v>
      </c>
      <c r="I523" s="314">
        <v>0</v>
      </c>
    </row>
    <row r="524" spans="1:9" s="57" customFormat="1" ht="12.75">
      <c r="A524" s="343" t="s">
        <v>164</v>
      </c>
      <c r="B524" s="316">
        <v>0</v>
      </c>
      <c r="C524" s="316">
        <v>0</v>
      </c>
      <c r="D524" s="316">
        <v>0</v>
      </c>
      <c r="E524" s="320">
        <v>0</v>
      </c>
      <c r="F524" s="316">
        <v>0</v>
      </c>
      <c r="G524" s="316">
        <v>0</v>
      </c>
      <c r="H524" s="316">
        <v>0</v>
      </c>
      <c r="I524" s="321">
        <v>0</v>
      </c>
    </row>
    <row r="525" spans="1:9" s="57" customFormat="1" ht="12" customHeight="1">
      <c r="A525" s="302" t="s">
        <v>165</v>
      </c>
      <c r="B525" s="42">
        <f>SUM(B523:B524)</f>
        <v>0</v>
      </c>
      <c r="C525" s="42">
        <f>SUM(C523:C524)</f>
        <v>0</v>
      </c>
      <c r="D525" s="42">
        <f>SUM(D523:D524)</f>
        <v>0</v>
      </c>
      <c r="E525" s="323">
        <v>0</v>
      </c>
      <c r="F525" s="42">
        <f>SUM(F523:F524)</f>
        <v>0</v>
      </c>
      <c r="G525" s="42">
        <f>SUM(G523:G524)</f>
        <v>0</v>
      </c>
      <c r="H525" s="42">
        <f>SUM(H523:H524)</f>
        <v>0</v>
      </c>
      <c r="I525" s="323">
        <v>0</v>
      </c>
    </row>
    <row r="526" spans="1:9" s="57" customFormat="1" ht="12.75">
      <c r="A526" s="331"/>
      <c r="B526" s="326"/>
      <c r="C526" s="317"/>
      <c r="D526" s="316"/>
      <c r="E526" s="310"/>
      <c r="F526" s="326"/>
      <c r="G526" s="317"/>
      <c r="H526" s="316"/>
      <c r="I526" s="310"/>
    </row>
    <row r="527" spans="1:9" s="57" customFormat="1" ht="12.75">
      <c r="A527" s="346" t="s">
        <v>166</v>
      </c>
      <c r="B527" s="333">
        <f>B520+B525</f>
        <v>82500</v>
      </c>
      <c r="C527" s="333">
        <f>C520+C525</f>
        <v>87500</v>
      </c>
      <c r="D527" s="333">
        <f>D520+D525</f>
        <v>85721</v>
      </c>
      <c r="E527" s="29">
        <f>D527/C527</f>
        <v>0.9796685714285714</v>
      </c>
      <c r="F527" s="333">
        <f>F520+F525</f>
        <v>31840</v>
      </c>
      <c r="G527" s="333">
        <f>G520+G525</f>
        <v>42910</v>
      </c>
      <c r="H527" s="333">
        <f>H520+H525</f>
        <v>42146</v>
      </c>
      <c r="I527" s="29">
        <f>H527/G527</f>
        <v>0.982195292472617</v>
      </c>
    </row>
    <row r="528" spans="1:9" s="57" customFormat="1" ht="12.75">
      <c r="A528" s="279"/>
      <c r="B528" s="279"/>
      <c r="C528" s="279"/>
      <c r="D528" s="279"/>
      <c r="E528" s="279"/>
      <c r="F528" s="351"/>
      <c r="G528" s="280" t="s">
        <v>146</v>
      </c>
      <c r="H528" s="280"/>
      <c r="I528" s="351"/>
    </row>
    <row r="529" spans="1:9" s="57" customFormat="1" ht="12.75">
      <c r="A529" s="281">
        <v>11</v>
      </c>
      <c r="B529" s="281"/>
      <c r="C529" s="281"/>
      <c r="D529" s="281"/>
      <c r="E529" s="281"/>
      <c r="F529" s="281"/>
      <c r="G529" s="281"/>
      <c r="H529" s="281"/>
      <c r="I529" s="281"/>
    </row>
    <row r="530" spans="1:9" s="57" customFormat="1" ht="13.5" customHeight="1">
      <c r="A530" s="281" t="s">
        <v>167</v>
      </c>
      <c r="B530" s="281"/>
      <c r="C530" s="281"/>
      <c r="D530" s="281"/>
      <c r="E530" s="281"/>
      <c r="F530" s="281"/>
      <c r="G530" s="281"/>
      <c r="H530" s="281"/>
      <c r="I530" s="281"/>
    </row>
    <row r="531" spans="1:9" s="57" customFormat="1" ht="12.75">
      <c r="A531" s="281" t="s">
        <v>148</v>
      </c>
      <c r="B531" s="281"/>
      <c r="C531" s="281"/>
      <c r="D531" s="281"/>
      <c r="E531" s="281"/>
      <c r="F531" s="281"/>
      <c r="G531" s="281"/>
      <c r="H531" s="281"/>
      <c r="I531" s="281"/>
    </row>
    <row r="532" spans="1:9" s="57" customFormat="1" ht="13.5" customHeight="1">
      <c r="A532" s="281"/>
      <c r="B532" s="281"/>
      <c r="C532" s="281"/>
      <c r="D532" s="281"/>
      <c r="E532" s="281"/>
      <c r="F532" s="351"/>
      <c r="G532" s="279" t="s">
        <v>89</v>
      </c>
      <c r="H532" s="279"/>
      <c r="I532" s="352"/>
    </row>
    <row r="533" spans="1:9" s="57" customFormat="1" ht="12.75">
      <c r="A533" s="285" t="s">
        <v>41</v>
      </c>
      <c r="B533" s="286" t="s">
        <v>202</v>
      </c>
      <c r="C533" s="286"/>
      <c r="D533" s="286"/>
      <c r="E533" s="286"/>
      <c r="F533" s="286" t="s">
        <v>203</v>
      </c>
      <c r="G533" s="286"/>
      <c r="H533" s="286"/>
      <c r="I533" s="286"/>
    </row>
    <row r="534" spans="1:9" s="57" customFormat="1" ht="34.5">
      <c r="A534" s="285"/>
      <c r="B534" s="286" t="s">
        <v>43</v>
      </c>
      <c r="C534" s="389" t="s">
        <v>151</v>
      </c>
      <c r="D534" s="286" t="s">
        <v>8</v>
      </c>
      <c r="E534" s="288" t="s">
        <v>152</v>
      </c>
      <c r="F534" s="287" t="s">
        <v>43</v>
      </c>
      <c r="G534" s="287" t="s">
        <v>151</v>
      </c>
      <c r="H534" s="286" t="s">
        <v>8</v>
      </c>
      <c r="I534" s="288" t="s">
        <v>152</v>
      </c>
    </row>
    <row r="535" spans="1:9" s="57" customFormat="1" ht="12.75">
      <c r="A535" s="289" t="s">
        <v>47</v>
      </c>
      <c r="B535" s="370"/>
      <c r="C535" s="291"/>
      <c r="D535" s="290"/>
      <c r="E535" s="442"/>
      <c r="F535" s="370"/>
      <c r="G535" s="299"/>
      <c r="H535" s="353"/>
      <c r="I535" s="290"/>
    </row>
    <row r="536" spans="1:9" s="57" customFormat="1" ht="12.75">
      <c r="A536" s="292" t="s">
        <v>48</v>
      </c>
      <c r="B536" s="295">
        <v>0</v>
      </c>
      <c r="C536" s="295">
        <v>0</v>
      </c>
      <c r="D536" s="295">
        <v>0</v>
      </c>
      <c r="E536" s="393">
        <v>0</v>
      </c>
      <c r="F536" s="295"/>
      <c r="G536" s="295">
        <v>1439</v>
      </c>
      <c r="H536" s="295">
        <v>1438</v>
      </c>
      <c r="I536" s="297">
        <v>0</v>
      </c>
    </row>
    <row r="537" spans="1:9" s="57" customFormat="1" ht="12" customHeight="1">
      <c r="A537" s="298" t="s">
        <v>49</v>
      </c>
      <c r="B537" s="316">
        <v>0</v>
      </c>
      <c r="C537" s="316">
        <v>0</v>
      </c>
      <c r="D537" s="316">
        <v>0</v>
      </c>
      <c r="E537" s="394">
        <v>0</v>
      </c>
      <c r="F537" s="316"/>
      <c r="G537" s="316">
        <v>440</v>
      </c>
      <c r="H537" s="316">
        <v>433</v>
      </c>
      <c r="I537" s="321">
        <v>0</v>
      </c>
    </row>
    <row r="538" spans="1:9" s="57" customFormat="1" ht="12.75">
      <c r="A538" s="292" t="s">
        <v>50</v>
      </c>
      <c r="B538" s="293">
        <v>0</v>
      </c>
      <c r="C538" s="294">
        <v>0</v>
      </c>
      <c r="D538" s="295">
        <v>0</v>
      </c>
      <c r="E538" s="393">
        <v>0</v>
      </c>
      <c r="F538" s="295">
        <v>24452</v>
      </c>
      <c r="G538" s="295">
        <v>11805</v>
      </c>
      <c r="H538" s="295">
        <v>10925</v>
      </c>
      <c r="I538" s="297">
        <f>H538/G538</f>
        <v>0.9254553155442609</v>
      </c>
    </row>
    <row r="539" spans="1:9" s="57" customFormat="1" ht="12.75">
      <c r="A539" s="299" t="s">
        <v>178</v>
      </c>
      <c r="B539" s="293">
        <v>0</v>
      </c>
      <c r="C539" s="294">
        <v>0</v>
      </c>
      <c r="D539" s="295">
        <v>0</v>
      </c>
      <c r="E539" s="393">
        <v>0</v>
      </c>
      <c r="F539" s="295">
        <v>-22682</v>
      </c>
      <c r="G539" s="295">
        <v>-10032</v>
      </c>
      <c r="H539" s="295">
        <v>-9960</v>
      </c>
      <c r="I539" s="297">
        <f>H539/G539</f>
        <v>0.992822966507177</v>
      </c>
    </row>
    <row r="540" spans="1:9" s="57" customFormat="1" ht="12.75">
      <c r="A540" s="298" t="s">
        <v>52</v>
      </c>
      <c r="B540" s="293">
        <v>0</v>
      </c>
      <c r="C540" s="294">
        <v>0</v>
      </c>
      <c r="D540" s="295">
        <v>0</v>
      </c>
      <c r="E540" s="393">
        <v>0</v>
      </c>
      <c r="F540" s="316"/>
      <c r="G540" s="316">
        <v>0</v>
      </c>
      <c r="H540" s="316">
        <v>0</v>
      </c>
      <c r="I540" s="310">
        <v>0</v>
      </c>
    </row>
    <row r="541" spans="1:9" s="57" customFormat="1" ht="12.75">
      <c r="A541" s="300" t="s">
        <v>53</v>
      </c>
      <c r="B541" s="293">
        <v>9400</v>
      </c>
      <c r="C541" s="294">
        <v>230</v>
      </c>
      <c r="D541" s="295">
        <v>230</v>
      </c>
      <c r="E541" s="393">
        <f>D541/C541</f>
        <v>1</v>
      </c>
      <c r="F541" s="295">
        <v>0</v>
      </c>
      <c r="G541" s="356">
        <v>0</v>
      </c>
      <c r="H541" s="356">
        <v>0</v>
      </c>
      <c r="I541" s="297">
        <v>0</v>
      </c>
    </row>
    <row r="542" spans="1:9" s="57" customFormat="1" ht="12.75" customHeight="1">
      <c r="A542" s="301" t="s">
        <v>204</v>
      </c>
      <c r="B542" s="295">
        <v>9400</v>
      </c>
      <c r="C542" s="358">
        <v>230</v>
      </c>
      <c r="D542" s="371">
        <v>230</v>
      </c>
      <c r="E542" s="393">
        <f>D542/C542</f>
        <v>1</v>
      </c>
      <c r="F542" s="295">
        <v>0</v>
      </c>
      <c r="G542" s="433">
        <v>0</v>
      </c>
      <c r="H542" s="433">
        <v>0</v>
      </c>
      <c r="I542" s="297">
        <v>0</v>
      </c>
    </row>
    <row r="543" spans="1:9" s="57" customFormat="1" ht="12.75">
      <c r="A543" s="302" t="s">
        <v>155</v>
      </c>
      <c r="B543" s="42">
        <f>B536+B537+B538+B540+B541</f>
        <v>9400</v>
      </c>
      <c r="C543" s="303">
        <f>C536+C537+C538+C541+C540</f>
        <v>230</v>
      </c>
      <c r="D543" s="42">
        <f>D536+D537+D538+D541+D540</f>
        <v>230</v>
      </c>
      <c r="E543" s="323">
        <f>D543/C543</f>
        <v>1</v>
      </c>
      <c r="F543" s="42">
        <f>F536+F537+F538+F539+F540+F541</f>
        <v>1770</v>
      </c>
      <c r="G543" s="42">
        <f>G536+G537+G538+G539+G540+G541</f>
        <v>3652</v>
      </c>
      <c r="H543" s="42">
        <f>H536+H537+H538+H539+H540+H541</f>
        <v>2836</v>
      </c>
      <c r="I543" s="380">
        <f>H543/G543</f>
        <v>0.7765607886089814</v>
      </c>
    </row>
    <row r="544" spans="1:9" s="57" customFormat="1" ht="12.75">
      <c r="A544" s="305"/>
      <c r="B544" s="326"/>
      <c r="C544" s="402"/>
      <c r="D544" s="306"/>
      <c r="E544" s="391"/>
      <c r="F544" s="295"/>
      <c r="G544" s="309"/>
      <c r="H544" s="307"/>
      <c r="I544" s="310"/>
    </row>
    <row r="545" spans="1:9" s="57" customFormat="1" ht="12.75">
      <c r="A545" s="403" t="s">
        <v>56</v>
      </c>
      <c r="B545" s="295"/>
      <c r="C545" s="382"/>
      <c r="D545" s="295"/>
      <c r="E545" s="393"/>
      <c r="F545" s="351"/>
      <c r="G545" s="295"/>
      <c r="H545" s="294"/>
      <c r="I545" s="297"/>
    </row>
    <row r="546" spans="1:9" s="57" customFormat="1" ht="12.75">
      <c r="A546" s="292" t="s">
        <v>57</v>
      </c>
      <c r="B546" s="295">
        <v>0</v>
      </c>
      <c r="C546" s="295">
        <v>0</v>
      </c>
      <c r="D546" s="295">
        <v>0</v>
      </c>
      <c r="E546" s="393">
        <v>0</v>
      </c>
      <c r="F546" s="295">
        <v>0</v>
      </c>
      <c r="G546" s="295">
        <v>0</v>
      </c>
      <c r="H546" s="295">
        <v>0</v>
      </c>
      <c r="I546" s="297">
        <v>0</v>
      </c>
    </row>
    <row r="547" spans="1:9" s="57" customFormat="1" ht="12" customHeight="1">
      <c r="A547" s="315" t="s">
        <v>58</v>
      </c>
      <c r="B547" s="295">
        <v>0</v>
      </c>
      <c r="C547" s="295">
        <v>0</v>
      </c>
      <c r="D547" s="295">
        <v>0</v>
      </c>
      <c r="E547" s="393">
        <v>0</v>
      </c>
      <c r="F547" s="316">
        <v>0</v>
      </c>
      <c r="G547" s="295">
        <v>0</v>
      </c>
      <c r="H547" s="295">
        <v>0</v>
      </c>
      <c r="I547" s="297">
        <v>0</v>
      </c>
    </row>
    <row r="548" spans="1:9" s="57" customFormat="1" ht="12.75">
      <c r="A548" s="292" t="s">
        <v>59</v>
      </c>
      <c r="B548" s="316">
        <v>0</v>
      </c>
      <c r="C548" s="316">
        <v>0</v>
      </c>
      <c r="D548" s="316">
        <v>0</v>
      </c>
      <c r="E548" s="394">
        <v>0</v>
      </c>
      <c r="F548" s="295">
        <v>0</v>
      </c>
      <c r="G548" s="316">
        <v>0</v>
      </c>
      <c r="H548" s="316">
        <v>0</v>
      </c>
      <c r="I548" s="321">
        <v>0</v>
      </c>
    </row>
    <row r="549" spans="1:9" s="57" customFormat="1" ht="12.75">
      <c r="A549" s="361" t="s">
        <v>112</v>
      </c>
      <c r="B549" s="293">
        <f>-B539</f>
        <v>0</v>
      </c>
      <c r="C549" s="293">
        <f>-C539</f>
        <v>0</v>
      </c>
      <c r="D549" s="293">
        <f>-D539</f>
        <v>0</v>
      </c>
      <c r="E549" s="394">
        <v>0</v>
      </c>
      <c r="F549" s="295">
        <f>-F539</f>
        <v>22682</v>
      </c>
      <c r="G549" s="295">
        <f>-G539</f>
        <v>10032</v>
      </c>
      <c r="H549" s="295">
        <f>-H539</f>
        <v>9960</v>
      </c>
      <c r="I549" s="321">
        <f>H549/G549</f>
        <v>0.992822966507177</v>
      </c>
    </row>
    <row r="550" spans="1:9" s="57" customFormat="1" ht="12.75">
      <c r="A550" s="302" t="s">
        <v>196</v>
      </c>
      <c r="B550" s="42">
        <f>SUM(B546:B549)</f>
        <v>0</v>
      </c>
      <c r="C550" s="303">
        <f>C546+C547+C548+C549</f>
        <v>0</v>
      </c>
      <c r="D550" s="42">
        <f>D546+D547+D548+D549</f>
        <v>0</v>
      </c>
      <c r="E550" s="323">
        <v>0</v>
      </c>
      <c r="F550" s="42">
        <f>F546+F547+F548+F549</f>
        <v>22682</v>
      </c>
      <c r="G550" s="359">
        <f>G546+G547+G548+G549</f>
        <v>10032</v>
      </c>
      <c r="H550" s="359">
        <f>H546+H547+H548+H549</f>
        <v>9960</v>
      </c>
      <c r="I550" s="323">
        <f>H550/G550</f>
        <v>0.992822966507177</v>
      </c>
    </row>
    <row r="551" spans="1:9" s="57" customFormat="1" ht="5.25" customHeight="1">
      <c r="A551" s="305"/>
      <c r="B551" s="316"/>
      <c r="C551" s="405"/>
      <c r="D551" s="316"/>
      <c r="E551" s="391"/>
      <c r="F551" s="316"/>
      <c r="G551" s="326"/>
      <c r="H551" s="317"/>
      <c r="I551" s="310"/>
    </row>
    <row r="552" spans="1:9" s="57" customFormat="1" ht="12.75">
      <c r="A552" s="403" t="s">
        <v>62</v>
      </c>
      <c r="B552" s="295"/>
      <c r="C552" s="382"/>
      <c r="D552" s="295"/>
      <c r="E552" s="393"/>
      <c r="F552" s="295"/>
      <c r="G552" s="295"/>
      <c r="H552" s="294"/>
      <c r="I552" s="297"/>
    </row>
    <row r="553" spans="1:9" s="57" customFormat="1" ht="12" customHeight="1">
      <c r="A553" s="318" t="s">
        <v>63</v>
      </c>
      <c r="B553" s="295">
        <v>0</v>
      </c>
      <c r="C553" s="295">
        <v>0</v>
      </c>
      <c r="D553" s="295">
        <v>0</v>
      </c>
      <c r="E553" s="313">
        <v>0</v>
      </c>
      <c r="F553" s="295">
        <v>0</v>
      </c>
      <c r="G553" s="295">
        <v>0</v>
      </c>
      <c r="H553" s="295">
        <v>0</v>
      </c>
      <c r="I553" s="314">
        <v>0</v>
      </c>
    </row>
    <row r="554" spans="1:9" s="57" customFormat="1" ht="12" customHeight="1">
      <c r="A554" s="319" t="s">
        <v>64</v>
      </c>
      <c r="B554" s="316">
        <v>0</v>
      </c>
      <c r="C554" s="316">
        <v>0</v>
      </c>
      <c r="D554" s="316">
        <v>0</v>
      </c>
      <c r="E554" s="320">
        <v>0</v>
      </c>
      <c r="F554" s="316">
        <v>0</v>
      </c>
      <c r="G554" s="316">
        <v>0</v>
      </c>
      <c r="H554" s="316">
        <v>0</v>
      </c>
      <c r="I554" s="321">
        <v>0</v>
      </c>
    </row>
    <row r="555" spans="1:9" s="57" customFormat="1" ht="12.75">
      <c r="A555" s="322" t="s">
        <v>205</v>
      </c>
      <c r="B555" s="42">
        <f>SUM(B553:B554)</f>
        <v>0</v>
      </c>
      <c r="C555" s="303">
        <f>C553+C554</f>
        <v>0</v>
      </c>
      <c r="D555" s="42">
        <f>D553+D554</f>
        <v>0</v>
      </c>
      <c r="E555" s="323">
        <v>0</v>
      </c>
      <c r="F555" s="42">
        <f>F553+F554</f>
        <v>0</v>
      </c>
      <c r="G555" s="359">
        <f>G553+G554</f>
        <v>0</v>
      </c>
      <c r="H555" s="359">
        <f>H553+H554</f>
        <v>0</v>
      </c>
      <c r="I555" s="323">
        <v>0</v>
      </c>
    </row>
    <row r="556" spans="1:9" s="57" customFormat="1" ht="12.75">
      <c r="A556" s="305"/>
      <c r="B556" s="316"/>
      <c r="C556" s="405"/>
      <c r="D556" s="316"/>
      <c r="E556" s="391"/>
      <c r="F556" s="316"/>
      <c r="G556" s="326"/>
      <c r="H556" s="317"/>
      <c r="I556" s="310"/>
    </row>
    <row r="557" spans="1:9" s="57" customFormat="1" ht="12.75">
      <c r="A557" s="406" t="s">
        <v>101</v>
      </c>
      <c r="B557" s="295"/>
      <c r="C557" s="382"/>
      <c r="D557" s="295"/>
      <c r="E557" s="393"/>
      <c r="F557" s="295"/>
      <c r="G557" s="295"/>
      <c r="H557" s="294"/>
      <c r="I557" s="297"/>
    </row>
    <row r="558" spans="1:9" s="57" customFormat="1" ht="12.75">
      <c r="A558" s="325" t="s">
        <v>63</v>
      </c>
      <c r="B558" s="295">
        <v>0</v>
      </c>
      <c r="C558" s="295">
        <v>0</v>
      </c>
      <c r="D558" s="295">
        <v>0</v>
      </c>
      <c r="E558" s="313">
        <v>0</v>
      </c>
      <c r="F558" s="295">
        <v>0</v>
      </c>
      <c r="G558" s="295">
        <v>0</v>
      </c>
      <c r="H558" s="295">
        <v>0</v>
      </c>
      <c r="I558" s="314">
        <v>0</v>
      </c>
    </row>
    <row r="559" spans="1:9" s="57" customFormat="1" ht="12.75">
      <c r="A559" s="319" t="s">
        <v>64</v>
      </c>
      <c r="B559" s="316">
        <v>0</v>
      </c>
      <c r="C559" s="316">
        <v>0</v>
      </c>
      <c r="D559" s="316">
        <v>0</v>
      </c>
      <c r="E559" s="320">
        <v>0</v>
      </c>
      <c r="F559" s="316">
        <f>1_e_h_sz_melléklet!B84+1_e_h_sz_melléklet!B85</f>
        <v>66264</v>
      </c>
      <c r="G559" s="316">
        <f>1_e_h_sz_melléklet!C84+1_e_h_sz_melléklet!C85+1_e_h_sz_melléklet!C86</f>
        <v>80514</v>
      </c>
      <c r="H559" s="316">
        <f>1_e_h_sz_melléklet!D84+1_e_h_sz_melléklet!D85+1_e_h_sz_melléklet!D86</f>
        <v>80397</v>
      </c>
      <c r="I559" s="321">
        <f>H559/G559</f>
        <v>0.9985468365750055</v>
      </c>
    </row>
    <row r="560" spans="1:9" s="57" customFormat="1" ht="12.75">
      <c r="A560" s="322" t="s">
        <v>157</v>
      </c>
      <c r="B560" s="42">
        <f>SUM(B558:B559)</f>
        <v>0</v>
      </c>
      <c r="C560" s="303">
        <f>C558+C559</f>
        <v>0</v>
      </c>
      <c r="D560" s="42">
        <f>D558+D559</f>
        <v>0</v>
      </c>
      <c r="E560" s="323">
        <v>0</v>
      </c>
      <c r="F560" s="303">
        <f>F558+F559</f>
        <v>66264</v>
      </c>
      <c r="G560" s="42">
        <f>G558+G559</f>
        <v>80514</v>
      </c>
      <c r="H560" s="359">
        <f>H558+H559</f>
        <v>80397</v>
      </c>
      <c r="I560" s="323">
        <f>H560/G560</f>
        <v>0.9985468365750055</v>
      </c>
    </row>
    <row r="561" spans="1:9" s="57" customFormat="1" ht="12.75">
      <c r="A561" s="305"/>
      <c r="B561" s="306"/>
      <c r="C561" s="405"/>
      <c r="D561" s="316"/>
      <c r="E561" s="391"/>
      <c r="F561" s="316"/>
      <c r="G561" s="326"/>
      <c r="H561" s="317"/>
      <c r="I561" s="310"/>
    </row>
    <row r="562" spans="1:9" s="57" customFormat="1" ht="12.75">
      <c r="A562" s="403" t="s">
        <v>68</v>
      </c>
      <c r="B562" s="295"/>
      <c r="C562" s="382"/>
      <c r="D562" s="295"/>
      <c r="E562" s="393"/>
      <c r="F562" s="295"/>
      <c r="G562" s="295"/>
      <c r="H562" s="294"/>
      <c r="I562" s="297"/>
    </row>
    <row r="563" spans="1:9" s="57" customFormat="1" ht="12.75">
      <c r="A563" s="327" t="s">
        <v>102</v>
      </c>
      <c r="B563" s="295">
        <v>0</v>
      </c>
      <c r="C563" s="295">
        <v>0</v>
      </c>
      <c r="D563" s="295">
        <v>0</v>
      </c>
      <c r="E563" s="313">
        <v>0</v>
      </c>
      <c r="F563" s="295">
        <v>0</v>
      </c>
      <c r="G563" s="295">
        <v>0</v>
      </c>
      <c r="H563" s="295">
        <v>0</v>
      </c>
      <c r="I563" s="314">
        <v>0</v>
      </c>
    </row>
    <row r="564" spans="1:9" s="57" customFormat="1" ht="12.75">
      <c r="A564" s="328" t="s">
        <v>158</v>
      </c>
      <c r="B564" s="316">
        <v>0</v>
      </c>
      <c r="C564" s="316">
        <v>0</v>
      </c>
      <c r="D564" s="316">
        <v>0</v>
      </c>
      <c r="E564" s="320">
        <v>0</v>
      </c>
      <c r="F564" s="316">
        <f>1_e_h_sz_melléklet!B142</f>
        <v>47278</v>
      </c>
      <c r="G564" s="316">
        <f>1_e_h_sz_melléklet!C142</f>
        <v>46728</v>
      </c>
      <c r="H564" s="316">
        <f>1_e_h_sz_melléklet!D142</f>
        <v>46552</v>
      </c>
      <c r="I564" s="321">
        <f>H564/G564</f>
        <v>0.9962335216572504</v>
      </c>
    </row>
    <row r="565" spans="1:9" s="57" customFormat="1" ht="12.75">
      <c r="A565" s="322" t="s">
        <v>159</v>
      </c>
      <c r="B565" s="42">
        <f>SUM(B563:B564)</f>
        <v>0</v>
      </c>
      <c r="C565" s="303">
        <f>C564+C563</f>
        <v>0</v>
      </c>
      <c r="D565" s="42">
        <f>D564+D563</f>
        <v>0</v>
      </c>
      <c r="E565" s="323">
        <v>0</v>
      </c>
      <c r="F565" s="374">
        <f>F564+F563</f>
        <v>47278</v>
      </c>
      <c r="G565" s="42">
        <f>G563+G564</f>
        <v>46728</v>
      </c>
      <c r="H565" s="42">
        <f>H563+H564</f>
        <v>46552</v>
      </c>
      <c r="I565" s="323">
        <f>H565/G565</f>
        <v>0.9962335216572504</v>
      </c>
    </row>
    <row r="566" spans="1:9" s="57" customFormat="1" ht="12.75" customHeight="1">
      <c r="A566" s="305"/>
      <c r="B566" s="306"/>
      <c r="C566" s="405"/>
      <c r="D566" s="316"/>
      <c r="E566" s="391"/>
      <c r="F566" s="316"/>
      <c r="G566" s="326"/>
      <c r="H566" s="317"/>
      <c r="I566" s="310"/>
    </row>
    <row r="567" spans="1:9" s="57" customFormat="1" ht="12.75">
      <c r="A567" s="407" t="s">
        <v>72</v>
      </c>
      <c r="B567" s="295"/>
      <c r="C567" s="382"/>
      <c r="D567" s="295"/>
      <c r="E567" s="393"/>
      <c r="F567" s="295"/>
      <c r="G567" s="295"/>
      <c r="H567" s="294"/>
      <c r="I567" s="297"/>
    </row>
    <row r="568" spans="1:9" s="57" customFormat="1" ht="12.75">
      <c r="A568" s="330" t="s">
        <v>160</v>
      </c>
      <c r="B568" s="295">
        <v>0</v>
      </c>
      <c r="C568" s="295">
        <v>0</v>
      </c>
      <c r="D568" s="295">
        <v>0</v>
      </c>
      <c r="E568" s="313">
        <v>0</v>
      </c>
      <c r="F568" s="295">
        <v>0</v>
      </c>
      <c r="G568" s="295">
        <v>0</v>
      </c>
      <c r="H568" s="295">
        <v>0</v>
      </c>
      <c r="I568" s="314">
        <v>0</v>
      </c>
    </row>
    <row r="569" spans="1:9" s="57" customFormat="1" ht="12.75">
      <c r="A569" s="376" t="s">
        <v>161</v>
      </c>
      <c r="B569" s="316">
        <v>0</v>
      </c>
      <c r="C569" s="316">
        <v>0</v>
      </c>
      <c r="D569" s="316">
        <v>0</v>
      </c>
      <c r="E569" s="320">
        <v>0</v>
      </c>
      <c r="F569" s="316">
        <v>0</v>
      </c>
      <c r="G569" s="316">
        <v>0</v>
      </c>
      <c r="H569" s="316">
        <v>0</v>
      </c>
      <c r="I569" s="321">
        <v>0</v>
      </c>
    </row>
    <row r="570" spans="1:9" s="57" customFormat="1" ht="12.75">
      <c r="A570" s="331" t="s">
        <v>162</v>
      </c>
      <c r="B570" s="42">
        <f>SUM(B568:B569)</f>
        <v>0</v>
      </c>
      <c r="C570" s="42">
        <f>C569+C568</f>
        <v>0</v>
      </c>
      <c r="D570" s="42">
        <f>D569+D568</f>
        <v>0</v>
      </c>
      <c r="E570" s="323">
        <v>0</v>
      </c>
      <c r="F570" s="374">
        <f>SUM(F568:F569)</f>
        <v>0</v>
      </c>
      <c r="G570" s="359">
        <f>G569+G568</f>
        <v>0</v>
      </c>
      <c r="H570" s="359">
        <f>H569+H568</f>
        <v>0</v>
      </c>
      <c r="I570" s="323">
        <v>0</v>
      </c>
    </row>
    <row r="571" spans="1:9" s="57" customFormat="1" ht="6" customHeight="1">
      <c r="A571" s="305"/>
      <c r="B571" s="326"/>
      <c r="C571" s="317"/>
      <c r="D571" s="316"/>
      <c r="E571" s="391"/>
      <c r="F571" s="316"/>
      <c r="G571" s="363"/>
      <c r="H571" s="363"/>
      <c r="I571" s="310"/>
    </row>
    <row r="572" spans="1:9" s="57" customFormat="1" ht="27.75" customHeight="1">
      <c r="A572" s="334" t="s">
        <v>76</v>
      </c>
      <c r="B572" s="333">
        <f>B570+B565+B560+B555+B550+B543</f>
        <v>9400</v>
      </c>
      <c r="C572" s="335">
        <f>C570+C565+C560+C555+C550+C543</f>
        <v>230</v>
      </c>
      <c r="D572" s="333">
        <f>D570+D565+D560+D555+D550+D543</f>
        <v>230</v>
      </c>
      <c r="E572" s="323">
        <f>D572/C572</f>
        <v>1</v>
      </c>
      <c r="F572" s="333">
        <f>F570+F565+F560+F555+F550+F543</f>
        <v>137994</v>
      </c>
      <c r="G572" s="366">
        <f>G570+G565+G560+G555+G550+G543</f>
        <v>140926</v>
      </c>
      <c r="H572" s="366">
        <f>H570+H565+H560+H555+H550+H543</f>
        <v>139745</v>
      </c>
      <c r="I572" s="29">
        <f>H572/G572</f>
        <v>0.991619715311582</v>
      </c>
    </row>
    <row r="573" spans="1:9" s="57" customFormat="1" ht="12.75">
      <c r="A573" s="336"/>
      <c r="B573" s="385"/>
      <c r="C573" s="430"/>
      <c r="D573" s="316"/>
      <c r="E573" s="391"/>
      <c r="F573" s="316"/>
      <c r="G573" s="337"/>
      <c r="H573" s="317"/>
      <c r="I573" s="310"/>
    </row>
    <row r="574" spans="1:9" s="57" customFormat="1" ht="12.75">
      <c r="A574" s="409" t="s">
        <v>106</v>
      </c>
      <c r="B574" s="410"/>
      <c r="C574" s="411"/>
      <c r="D574" s="295"/>
      <c r="E574" s="393"/>
      <c r="F574" s="295"/>
      <c r="G574" s="410"/>
      <c r="H574" s="294"/>
      <c r="I574" s="297"/>
    </row>
    <row r="575" spans="1:9" s="57" customFormat="1" ht="12.75">
      <c r="A575" s="342" t="s">
        <v>163</v>
      </c>
      <c r="B575" s="295">
        <v>0</v>
      </c>
      <c r="C575" s="295">
        <v>0</v>
      </c>
      <c r="D575" s="295">
        <v>0</v>
      </c>
      <c r="E575" s="313">
        <v>0</v>
      </c>
      <c r="F575" s="295">
        <v>0</v>
      </c>
      <c r="G575" s="295">
        <v>0</v>
      </c>
      <c r="H575" s="295">
        <v>0</v>
      </c>
      <c r="I575" s="314">
        <v>0</v>
      </c>
    </row>
    <row r="576" spans="1:9" s="57" customFormat="1" ht="13.5" customHeight="1">
      <c r="A576" s="343" t="s">
        <v>164</v>
      </c>
      <c r="B576" s="316">
        <v>0</v>
      </c>
      <c r="C576" s="316">
        <v>0</v>
      </c>
      <c r="D576" s="316">
        <v>0</v>
      </c>
      <c r="E576" s="320">
        <v>0</v>
      </c>
      <c r="F576" s="316">
        <v>25907</v>
      </c>
      <c r="G576" s="316">
        <v>25907</v>
      </c>
      <c r="H576" s="316">
        <v>25907</v>
      </c>
      <c r="I576" s="321">
        <f>H576/G576</f>
        <v>1</v>
      </c>
    </row>
    <row r="577" spans="1:9" s="57" customFormat="1" ht="12.75">
      <c r="A577" s="302" t="s">
        <v>165</v>
      </c>
      <c r="B577" s="42">
        <f>SUM(B575:B576)</f>
        <v>0</v>
      </c>
      <c r="C577" s="42">
        <f>C575+C576</f>
        <v>0</v>
      </c>
      <c r="D577" s="42">
        <f>D575+D576</f>
        <v>0</v>
      </c>
      <c r="E577" s="323">
        <v>0</v>
      </c>
      <c r="F577" s="42">
        <f>SUM(F575:F576)</f>
        <v>25907</v>
      </c>
      <c r="G577" s="42">
        <f>G575+G576</f>
        <v>25907</v>
      </c>
      <c r="H577" s="42">
        <f>H575+H576</f>
        <v>25907</v>
      </c>
      <c r="I577" s="380">
        <f>H577/G577</f>
        <v>1</v>
      </c>
    </row>
    <row r="578" spans="1:9" s="57" customFormat="1" ht="8.25" customHeight="1">
      <c r="A578" s="331"/>
      <c r="B578" s="316"/>
      <c r="C578" s="317"/>
      <c r="D578" s="316"/>
      <c r="E578" s="391"/>
      <c r="F578" s="316"/>
      <c r="G578" s="363"/>
      <c r="H578" s="363"/>
      <c r="I578" s="310"/>
    </row>
    <row r="579" spans="1:9" s="57" customFormat="1" ht="12.75">
      <c r="A579" s="346" t="s">
        <v>166</v>
      </c>
      <c r="B579" s="333">
        <f>B572+B577</f>
        <v>9400</v>
      </c>
      <c r="C579" s="333">
        <f>C572+C577</f>
        <v>230</v>
      </c>
      <c r="D579" s="333">
        <f>D572+D577</f>
        <v>230</v>
      </c>
      <c r="E579" s="323">
        <f>D579/C579</f>
        <v>1</v>
      </c>
      <c r="F579" s="333">
        <f>F572+F577</f>
        <v>163901</v>
      </c>
      <c r="G579" s="333">
        <f>G572+G577</f>
        <v>166833</v>
      </c>
      <c r="H579" s="335">
        <f>H572+H577</f>
        <v>165652</v>
      </c>
      <c r="I579" s="29">
        <f>H579/G579</f>
        <v>0.9929210647773522</v>
      </c>
    </row>
    <row r="580" spans="1:9" s="57" customFormat="1" ht="12.75">
      <c r="A580" s="347"/>
      <c r="B580" s="348"/>
      <c r="C580" s="348"/>
      <c r="D580" s="348"/>
      <c r="E580" s="400"/>
      <c r="F580" s="348"/>
      <c r="G580" s="348"/>
      <c r="H580" s="348"/>
      <c r="I580" s="350"/>
    </row>
    <row r="581" spans="1:9" s="57" customFormat="1" ht="12.75">
      <c r="A581" s="279"/>
      <c r="B581" s="279"/>
      <c r="C581" s="279"/>
      <c r="D581" s="279"/>
      <c r="E581" s="279"/>
      <c r="F581" s="351"/>
      <c r="G581" s="280" t="s">
        <v>146</v>
      </c>
      <c r="H581" s="280"/>
      <c r="I581" s="351"/>
    </row>
    <row r="582" spans="1:9" s="57" customFormat="1" ht="12.75">
      <c r="A582" s="281">
        <v>12</v>
      </c>
      <c r="B582" s="281"/>
      <c r="C582" s="281"/>
      <c r="D582" s="281"/>
      <c r="E582" s="281"/>
      <c r="F582" s="281"/>
      <c r="G582" s="281"/>
      <c r="H582" s="281"/>
      <c r="I582" s="281"/>
    </row>
    <row r="583" spans="1:9" s="57" customFormat="1" ht="12.75">
      <c r="A583" s="281" t="s">
        <v>167</v>
      </c>
      <c r="B583" s="281"/>
      <c r="C583" s="281"/>
      <c r="D583" s="281"/>
      <c r="E583" s="281"/>
      <c r="F583" s="281"/>
      <c r="G583" s="281"/>
      <c r="H583" s="281"/>
      <c r="I583" s="281"/>
    </row>
    <row r="584" spans="1:9" s="57" customFormat="1" ht="12.75">
      <c r="A584" s="281" t="s">
        <v>148</v>
      </c>
      <c r="B584" s="281"/>
      <c r="C584" s="281"/>
      <c r="D584" s="281"/>
      <c r="E584" s="281"/>
      <c r="F584" s="281"/>
      <c r="G584" s="281"/>
      <c r="H584" s="281"/>
      <c r="I584" s="281"/>
    </row>
    <row r="585" spans="1:9" s="57" customFormat="1" ht="12.75">
      <c r="A585" s="281"/>
      <c r="B585" s="281"/>
      <c r="C585" s="281"/>
      <c r="D585" s="281"/>
      <c r="E585" s="281"/>
      <c r="F585" s="351"/>
      <c r="G585" s="279" t="s">
        <v>89</v>
      </c>
      <c r="H585" s="279"/>
      <c r="I585" s="352"/>
    </row>
    <row r="586" spans="1:9" s="57" customFormat="1" ht="12.75">
      <c r="A586" s="285" t="s">
        <v>41</v>
      </c>
      <c r="B586" s="286" t="s">
        <v>206</v>
      </c>
      <c r="C586" s="286"/>
      <c r="D586" s="286"/>
      <c r="E586" s="286"/>
      <c r="F586" s="286" t="s">
        <v>207</v>
      </c>
      <c r="G586" s="286"/>
      <c r="H586" s="286"/>
      <c r="I586" s="286"/>
    </row>
    <row r="587" spans="1:9" s="57" customFormat="1" ht="39" customHeight="1">
      <c r="A587" s="285"/>
      <c r="B587" s="287" t="s">
        <v>43</v>
      </c>
      <c r="C587" s="287" t="s">
        <v>151</v>
      </c>
      <c r="D587" s="286" t="s">
        <v>8</v>
      </c>
      <c r="E587" s="389" t="s">
        <v>152</v>
      </c>
      <c r="F587" s="286" t="s">
        <v>43</v>
      </c>
      <c r="G587" s="287" t="s">
        <v>151</v>
      </c>
      <c r="H587" s="286" t="s">
        <v>8</v>
      </c>
      <c r="I587" s="288" t="s">
        <v>152</v>
      </c>
    </row>
    <row r="588" spans="1:9" s="57" customFormat="1" ht="12.75">
      <c r="A588" s="289" t="s">
        <v>47</v>
      </c>
      <c r="B588" s="370"/>
      <c r="C588" s="291"/>
      <c r="D588" s="290"/>
      <c r="E588" s="443"/>
      <c r="F588" s="381"/>
      <c r="G588" s="299"/>
      <c r="H588" s="353"/>
      <c r="I588" s="290"/>
    </row>
    <row r="589" spans="1:9" s="57" customFormat="1" ht="12.75">
      <c r="A589" s="292" t="s">
        <v>48</v>
      </c>
      <c r="B589" s="295">
        <v>0</v>
      </c>
      <c r="C589" s="294">
        <v>0</v>
      </c>
      <c r="D589" s="295">
        <v>0</v>
      </c>
      <c r="E589" s="393">
        <v>0</v>
      </c>
      <c r="F589" s="295">
        <v>0</v>
      </c>
      <c r="G589" s="356">
        <v>1137</v>
      </c>
      <c r="H589" s="356">
        <v>1136</v>
      </c>
      <c r="I589" s="297">
        <v>0</v>
      </c>
    </row>
    <row r="590" spans="1:9" s="57" customFormat="1" ht="12.75">
      <c r="A590" s="298" t="s">
        <v>49</v>
      </c>
      <c r="B590" s="316">
        <v>0</v>
      </c>
      <c r="C590" s="294">
        <v>0</v>
      </c>
      <c r="D590" s="295">
        <v>0</v>
      </c>
      <c r="E590" s="393">
        <v>0</v>
      </c>
      <c r="F590" s="316">
        <v>0</v>
      </c>
      <c r="G590" s="356">
        <v>447</v>
      </c>
      <c r="H590" s="356">
        <v>446</v>
      </c>
      <c r="I590" s="297">
        <v>0</v>
      </c>
    </row>
    <row r="591" spans="1:9" s="57" customFormat="1" ht="12.75">
      <c r="A591" s="292" t="s">
        <v>50</v>
      </c>
      <c r="B591" s="293">
        <v>1000</v>
      </c>
      <c r="C591" s="294">
        <v>1000</v>
      </c>
      <c r="D591" s="295">
        <v>37</v>
      </c>
      <c r="E591" s="393">
        <f>D591/C591</f>
        <v>0.037</v>
      </c>
      <c r="F591" s="295">
        <v>7500</v>
      </c>
      <c r="G591" s="356">
        <v>9350</v>
      </c>
      <c r="H591" s="356">
        <v>6960</v>
      </c>
      <c r="I591" s="297">
        <f>H591/G591</f>
        <v>0.7443850267379679</v>
      </c>
    </row>
    <row r="592" spans="1:9" s="57" customFormat="1" ht="12.75">
      <c r="A592" s="299" t="s">
        <v>199</v>
      </c>
      <c r="B592" s="293">
        <v>0</v>
      </c>
      <c r="C592" s="294">
        <v>0</v>
      </c>
      <c r="D592" s="295">
        <v>0</v>
      </c>
      <c r="E592" s="393">
        <v>0</v>
      </c>
      <c r="F592" s="316">
        <v>0</v>
      </c>
      <c r="G592" s="356">
        <v>0</v>
      </c>
      <c r="H592" s="356">
        <v>0</v>
      </c>
      <c r="I592" s="297">
        <v>0</v>
      </c>
    </row>
    <row r="593" spans="1:9" s="57" customFormat="1" ht="12.75">
      <c r="A593" s="298" t="s">
        <v>52</v>
      </c>
      <c r="B593" s="293">
        <v>0</v>
      </c>
      <c r="C593" s="295">
        <v>0</v>
      </c>
      <c r="D593" s="295">
        <v>0</v>
      </c>
      <c r="E593" s="393">
        <v>0</v>
      </c>
      <c r="F593" s="316">
        <v>0</v>
      </c>
      <c r="G593" s="295">
        <v>0</v>
      </c>
      <c r="H593" s="295">
        <v>0</v>
      </c>
      <c r="I593" s="297">
        <v>0</v>
      </c>
    </row>
    <row r="594" spans="1:9" s="57" customFormat="1" ht="12.75">
      <c r="A594" s="300" t="s">
        <v>53</v>
      </c>
      <c r="B594" s="293">
        <v>0</v>
      </c>
      <c r="C594" s="316">
        <v>0</v>
      </c>
      <c r="D594" s="316">
        <v>0</v>
      </c>
      <c r="E594" s="394">
        <v>0</v>
      </c>
      <c r="F594" s="294">
        <v>0</v>
      </c>
      <c r="G594" s="316">
        <v>0</v>
      </c>
      <c r="H594" s="316">
        <v>0</v>
      </c>
      <c r="I594" s="321">
        <v>0</v>
      </c>
    </row>
    <row r="595" spans="1:9" s="57" customFormat="1" ht="12.75">
      <c r="A595" s="301" t="s">
        <v>208</v>
      </c>
      <c r="B595" s="295">
        <v>0</v>
      </c>
      <c r="C595" s="358"/>
      <c r="D595" s="371"/>
      <c r="E595" s="394"/>
      <c r="F595" s="358">
        <v>0</v>
      </c>
      <c r="G595" s="433"/>
      <c r="H595" s="433"/>
      <c r="I595" s="321"/>
    </row>
    <row r="596" spans="1:9" s="57" customFormat="1" ht="12.75">
      <c r="A596" s="302" t="s">
        <v>155</v>
      </c>
      <c r="B596" s="42">
        <f>B589+B590+B591+B593+B395+B593+B594</f>
        <v>1000</v>
      </c>
      <c r="C596" s="303">
        <f>C589+C590+C591+C594+C593</f>
        <v>1000</v>
      </c>
      <c r="D596" s="42">
        <f>D589+D590+D591+D594+D593</f>
        <v>37</v>
      </c>
      <c r="E596" s="395">
        <f>D596/C596</f>
        <v>0.037</v>
      </c>
      <c r="F596" s="303">
        <f>F589+F590+F591+F593+G394+F593+F594</f>
        <v>7500</v>
      </c>
      <c r="G596" s="42">
        <f>G589+G590+G591+G594+G593</f>
        <v>10934</v>
      </c>
      <c r="H596" s="359">
        <f>H589+H590+H591+H594+H593</f>
        <v>8542</v>
      </c>
      <c r="I596" s="29">
        <f>H596/G596</f>
        <v>0.7812328516553869</v>
      </c>
    </row>
    <row r="597" spans="1:9" s="57" customFormat="1" ht="12.75">
      <c r="A597" s="422"/>
      <c r="B597" s="326"/>
      <c r="C597" s="402"/>
      <c r="D597" s="307"/>
      <c r="E597" s="310"/>
      <c r="F597" s="326"/>
      <c r="G597" s="309"/>
      <c r="H597" s="307"/>
      <c r="I597" s="310"/>
    </row>
    <row r="598" spans="1:9" s="57" customFormat="1" ht="12.75">
      <c r="A598" s="403" t="s">
        <v>56</v>
      </c>
      <c r="B598" s="295"/>
      <c r="C598" s="382"/>
      <c r="D598" s="294"/>
      <c r="E598" s="297"/>
      <c r="F598" s="295"/>
      <c r="G598" s="295"/>
      <c r="H598" s="294"/>
      <c r="I598" s="297"/>
    </row>
    <row r="599" spans="1:9" s="57" customFormat="1" ht="12.75">
      <c r="A599" s="292" t="s">
        <v>57</v>
      </c>
      <c r="B599" s="295">
        <v>0</v>
      </c>
      <c r="C599" s="404">
        <v>0</v>
      </c>
      <c r="D599" s="312">
        <v>0</v>
      </c>
      <c r="E599" s="297">
        <v>0</v>
      </c>
      <c r="F599" s="295">
        <v>0</v>
      </c>
      <c r="G599" s="295">
        <v>0</v>
      </c>
      <c r="H599" s="295">
        <v>0</v>
      </c>
      <c r="I599" s="297">
        <v>0</v>
      </c>
    </row>
    <row r="600" spans="1:9" s="57" customFormat="1" ht="9.75" customHeight="1">
      <c r="A600" s="315" t="s">
        <v>58</v>
      </c>
      <c r="B600" s="295">
        <v>0</v>
      </c>
      <c r="C600" s="295">
        <v>0</v>
      </c>
      <c r="D600" s="295">
        <v>0</v>
      </c>
      <c r="E600" s="393">
        <v>0</v>
      </c>
      <c r="F600" s="295">
        <v>0</v>
      </c>
      <c r="G600" s="295">
        <v>0</v>
      </c>
      <c r="H600" s="295">
        <v>0</v>
      </c>
      <c r="I600" s="297">
        <v>0</v>
      </c>
    </row>
    <row r="601" spans="1:9" s="57" customFormat="1" ht="12" customHeight="1">
      <c r="A601" s="292" t="s">
        <v>59</v>
      </c>
      <c r="B601" s="295">
        <v>0</v>
      </c>
      <c r="C601" s="295">
        <v>0</v>
      </c>
      <c r="D601" s="295">
        <v>0</v>
      </c>
      <c r="E601" s="393">
        <v>0</v>
      </c>
      <c r="F601" s="295">
        <v>0</v>
      </c>
      <c r="G601" s="295">
        <v>0</v>
      </c>
      <c r="H601" s="295">
        <v>0</v>
      </c>
      <c r="I601" s="297">
        <v>0</v>
      </c>
    </row>
    <row r="602" spans="1:9" s="57" customFormat="1" ht="12" customHeight="1">
      <c r="A602" s="292" t="s">
        <v>112</v>
      </c>
      <c r="B602" s="293"/>
      <c r="C602" s="316"/>
      <c r="D602" s="316"/>
      <c r="E602" s="391"/>
      <c r="F602" s="316"/>
      <c r="G602" s="316"/>
      <c r="H602" s="316"/>
      <c r="I602" s="310"/>
    </row>
    <row r="603" spans="1:9" s="57" customFormat="1" ht="12.75">
      <c r="A603" s="302" t="s">
        <v>98</v>
      </c>
      <c r="B603" s="42">
        <f>B599+B600+B601+B602</f>
        <v>0</v>
      </c>
      <c r="C603" s="303">
        <f>C599+C600+C601+C602</f>
        <v>0</v>
      </c>
      <c r="D603" s="359">
        <f>D599+D600+D601+D602</f>
        <v>0</v>
      </c>
      <c r="E603" s="323">
        <v>0</v>
      </c>
      <c r="F603" s="42">
        <f>F599+F600+F601+F602</f>
        <v>0</v>
      </c>
      <c r="G603" s="359">
        <f>G599+G600+G601+G602</f>
        <v>0</v>
      </c>
      <c r="H603" s="359">
        <f>H599+H600+H601+H602</f>
        <v>0</v>
      </c>
      <c r="I603" s="323">
        <v>0</v>
      </c>
    </row>
    <row r="604" spans="1:9" s="57" customFormat="1" ht="12.75">
      <c r="A604" s="305"/>
      <c r="B604" s="316"/>
      <c r="C604" s="405"/>
      <c r="D604" s="317"/>
      <c r="E604" s="310"/>
      <c r="F604" s="316"/>
      <c r="G604" s="326"/>
      <c r="H604" s="317"/>
      <c r="I604" s="310"/>
    </row>
    <row r="605" spans="1:9" s="57" customFormat="1" ht="12.75">
      <c r="A605" s="403" t="s">
        <v>62</v>
      </c>
      <c r="B605" s="295"/>
      <c r="C605" s="382"/>
      <c r="D605" s="294"/>
      <c r="E605" s="297"/>
      <c r="F605" s="295"/>
      <c r="G605" s="295"/>
      <c r="H605" s="294"/>
      <c r="I605" s="297"/>
    </row>
    <row r="606" spans="1:9" s="57" customFormat="1" ht="12.75">
      <c r="A606" s="318" t="s">
        <v>63</v>
      </c>
      <c r="B606" s="295">
        <v>0</v>
      </c>
      <c r="C606" s="295">
        <v>0</v>
      </c>
      <c r="D606" s="295">
        <v>0</v>
      </c>
      <c r="E606" s="313">
        <v>0</v>
      </c>
      <c r="F606" s="295">
        <v>0</v>
      </c>
      <c r="G606" s="295">
        <v>0</v>
      </c>
      <c r="H606" s="295">
        <v>0</v>
      </c>
      <c r="I606" s="314">
        <v>0</v>
      </c>
    </row>
    <row r="607" spans="1:9" s="57" customFormat="1" ht="12.75">
      <c r="A607" s="319" t="s">
        <v>64</v>
      </c>
      <c r="B607" s="316">
        <v>0</v>
      </c>
      <c r="C607" s="316">
        <v>0</v>
      </c>
      <c r="D607" s="316">
        <v>0</v>
      </c>
      <c r="E607" s="320">
        <v>0</v>
      </c>
      <c r="F607" s="316">
        <v>0</v>
      </c>
      <c r="G607" s="316">
        <v>0</v>
      </c>
      <c r="H607" s="316">
        <v>0</v>
      </c>
      <c r="I607" s="321">
        <v>0</v>
      </c>
    </row>
    <row r="608" spans="1:9" s="57" customFormat="1" ht="12.75">
      <c r="A608" s="322" t="s">
        <v>156</v>
      </c>
      <c r="B608" s="42">
        <f>B606+B607</f>
        <v>0</v>
      </c>
      <c r="C608" s="303">
        <f>C606+C607</f>
        <v>0</v>
      </c>
      <c r="D608" s="359">
        <f>D606+D607</f>
        <v>0</v>
      </c>
      <c r="E608" s="323">
        <v>0</v>
      </c>
      <c r="F608" s="359">
        <f>F606+F607</f>
        <v>0</v>
      </c>
      <c r="G608" s="359">
        <f>G606+G607</f>
        <v>0</v>
      </c>
      <c r="H608" s="359">
        <f>H606+H607</f>
        <v>0</v>
      </c>
      <c r="I608" s="323">
        <v>0</v>
      </c>
    </row>
    <row r="609" spans="1:9" s="57" customFormat="1" ht="12.75">
      <c r="A609" s="305"/>
      <c r="B609" s="316"/>
      <c r="C609" s="405"/>
      <c r="D609" s="317"/>
      <c r="E609" s="310"/>
      <c r="F609" s="316"/>
      <c r="G609" s="326"/>
      <c r="H609" s="317"/>
      <c r="I609" s="310"/>
    </row>
    <row r="610" spans="1:9" s="57" customFormat="1" ht="12" customHeight="1">
      <c r="A610" s="406" t="s">
        <v>101</v>
      </c>
      <c r="B610" s="295"/>
      <c r="C610" s="382"/>
      <c r="D610" s="294"/>
      <c r="E610" s="297"/>
      <c r="F610" s="295"/>
      <c r="G610" s="295"/>
      <c r="H610" s="294"/>
      <c r="I610" s="297"/>
    </row>
    <row r="611" spans="1:9" s="57" customFormat="1" ht="12.75">
      <c r="A611" s="325" t="s">
        <v>63</v>
      </c>
      <c r="B611" s="295">
        <v>0</v>
      </c>
      <c r="C611" s="404">
        <v>0</v>
      </c>
      <c r="D611" s="312">
        <v>0</v>
      </c>
      <c r="E611" s="297">
        <v>0</v>
      </c>
      <c r="F611" s="295">
        <v>500</v>
      </c>
      <c r="G611" s="295">
        <f>1_e_h_sz_melléklet!C75</f>
        <v>500</v>
      </c>
      <c r="H611" s="295">
        <v>50</v>
      </c>
      <c r="I611" s="297">
        <f>H611/G611</f>
        <v>0.1</v>
      </c>
    </row>
    <row r="612" spans="1:9" s="57" customFormat="1" ht="12.75">
      <c r="A612" s="319" t="s">
        <v>64</v>
      </c>
      <c r="B612" s="316">
        <v>0</v>
      </c>
      <c r="C612" s="371">
        <v>0</v>
      </c>
      <c r="D612" s="358">
        <v>0</v>
      </c>
      <c r="E612" s="321">
        <v>0</v>
      </c>
      <c r="F612" s="316">
        <v>0</v>
      </c>
      <c r="G612" s="316">
        <v>0</v>
      </c>
      <c r="H612" s="316">
        <v>0</v>
      </c>
      <c r="I612" s="321">
        <v>0</v>
      </c>
    </row>
    <row r="613" spans="1:9" s="57" customFormat="1" ht="12.75">
      <c r="A613" s="322" t="s">
        <v>157</v>
      </c>
      <c r="B613" s="42">
        <f>B611+B612</f>
        <v>0</v>
      </c>
      <c r="C613" s="303">
        <f>C611+C612</f>
        <v>0</v>
      </c>
      <c r="D613" s="359">
        <f>D611+D612</f>
        <v>0</v>
      </c>
      <c r="E613" s="323">
        <v>0</v>
      </c>
      <c r="F613" s="42">
        <f>F611+F612</f>
        <v>500</v>
      </c>
      <c r="G613" s="42">
        <f>G611+G612</f>
        <v>500</v>
      </c>
      <c r="H613" s="359">
        <f>H611+H612</f>
        <v>50</v>
      </c>
      <c r="I613" s="323">
        <f>H613/G613</f>
        <v>0.1</v>
      </c>
    </row>
    <row r="614" spans="1:9" s="57" customFormat="1" ht="12.75" customHeight="1">
      <c r="A614" s="422"/>
      <c r="B614" s="306"/>
      <c r="C614" s="405"/>
      <c r="D614" s="317"/>
      <c r="E614" s="310"/>
      <c r="F614" s="306"/>
      <c r="G614" s="326"/>
      <c r="H614" s="317"/>
      <c r="I614" s="310"/>
    </row>
    <row r="615" spans="1:9" s="57" customFormat="1" ht="12.75">
      <c r="A615" s="403" t="s">
        <v>68</v>
      </c>
      <c r="B615" s="295"/>
      <c r="C615" s="382"/>
      <c r="D615" s="294"/>
      <c r="E615" s="297"/>
      <c r="F615" s="295"/>
      <c r="G615" s="295"/>
      <c r="H615" s="294"/>
      <c r="I615" s="297"/>
    </row>
    <row r="616" spans="1:9" s="57" customFormat="1" ht="12.75">
      <c r="A616" s="327" t="s">
        <v>102</v>
      </c>
      <c r="B616" s="295">
        <v>0</v>
      </c>
      <c r="C616" s="295">
        <v>0</v>
      </c>
      <c r="D616" s="295">
        <v>0</v>
      </c>
      <c r="E616" s="297">
        <v>0</v>
      </c>
      <c r="F616" s="295">
        <v>0</v>
      </c>
      <c r="G616" s="295">
        <v>0</v>
      </c>
      <c r="H616" s="295">
        <v>0</v>
      </c>
      <c r="I616" s="297">
        <v>0</v>
      </c>
    </row>
    <row r="617" spans="1:9" s="57" customFormat="1" ht="12.75">
      <c r="A617" s="328" t="s">
        <v>158</v>
      </c>
      <c r="B617" s="316">
        <v>0</v>
      </c>
      <c r="C617" s="316">
        <v>0</v>
      </c>
      <c r="D617" s="316">
        <v>0</v>
      </c>
      <c r="E617" s="321">
        <v>0</v>
      </c>
      <c r="F617" s="316">
        <v>0</v>
      </c>
      <c r="G617" s="316">
        <v>0</v>
      </c>
      <c r="H617" s="316">
        <v>0</v>
      </c>
      <c r="I617" s="321">
        <v>0</v>
      </c>
    </row>
    <row r="618" spans="1:9" s="57" customFormat="1" ht="12.75">
      <c r="A618" s="322" t="s">
        <v>159</v>
      </c>
      <c r="B618" s="42">
        <f>B616+B617</f>
        <v>0</v>
      </c>
      <c r="C618" s="303">
        <f>C617+C616</f>
        <v>0</v>
      </c>
      <c r="D618" s="359">
        <v>0</v>
      </c>
      <c r="E618" s="323">
        <v>0</v>
      </c>
      <c r="F618" s="42">
        <f>F616+F617</f>
        <v>0</v>
      </c>
      <c r="G618" s="42">
        <f>G616+G617</f>
        <v>0</v>
      </c>
      <c r="H618" s="42">
        <f>H616+H617</f>
        <v>0</v>
      </c>
      <c r="I618" s="323">
        <v>0</v>
      </c>
    </row>
    <row r="619" spans="1:9" s="57" customFormat="1" ht="12.75">
      <c r="A619" s="422"/>
      <c r="B619" s="306"/>
      <c r="C619" s="405"/>
      <c r="D619" s="317"/>
      <c r="E619" s="310"/>
      <c r="F619" s="306"/>
      <c r="G619" s="326"/>
      <c r="H619" s="317"/>
      <c r="I619" s="310"/>
    </row>
    <row r="620" spans="1:9" s="57" customFormat="1" ht="12.75">
      <c r="A620" s="407" t="s">
        <v>72</v>
      </c>
      <c r="B620" s="295"/>
      <c r="C620" s="382"/>
      <c r="D620" s="294"/>
      <c r="E620" s="297"/>
      <c r="F620" s="295"/>
      <c r="G620" s="295"/>
      <c r="H620" s="294"/>
      <c r="I620" s="297"/>
    </row>
    <row r="621" spans="1:9" s="57" customFormat="1" ht="12.75">
      <c r="A621" s="330" t="s">
        <v>160</v>
      </c>
      <c r="B621" s="295">
        <v>0</v>
      </c>
      <c r="C621" s="295">
        <v>0</v>
      </c>
      <c r="D621" s="295">
        <v>0</v>
      </c>
      <c r="E621" s="313">
        <v>0</v>
      </c>
      <c r="F621" s="295">
        <v>0</v>
      </c>
      <c r="G621" s="295">
        <v>0</v>
      </c>
      <c r="H621" s="295">
        <v>0</v>
      </c>
      <c r="I621" s="314">
        <v>0</v>
      </c>
    </row>
    <row r="622" spans="1:9" s="57" customFormat="1" ht="12.75">
      <c r="A622" s="376" t="s">
        <v>161</v>
      </c>
      <c r="B622" s="316">
        <v>0</v>
      </c>
      <c r="C622" s="316">
        <v>0</v>
      </c>
      <c r="D622" s="316">
        <v>0</v>
      </c>
      <c r="E622" s="320">
        <v>0</v>
      </c>
      <c r="F622" s="316">
        <v>0</v>
      </c>
      <c r="G622" s="316">
        <v>0</v>
      </c>
      <c r="H622" s="316">
        <v>0</v>
      </c>
      <c r="I622" s="321">
        <v>0</v>
      </c>
    </row>
    <row r="623" spans="1:9" s="57" customFormat="1" ht="12.75">
      <c r="A623" s="331" t="s">
        <v>162</v>
      </c>
      <c r="B623" s="42">
        <f>B622+B621</f>
        <v>0</v>
      </c>
      <c r="C623" s="303">
        <f>C622+C621</f>
        <v>0</v>
      </c>
      <c r="D623" s="359">
        <f>D622+D621</f>
        <v>0</v>
      </c>
      <c r="E623" s="323">
        <v>0</v>
      </c>
      <c r="F623" s="359">
        <f>F622+F621</f>
        <v>0</v>
      </c>
      <c r="G623" s="359">
        <f>G622+G621</f>
        <v>0</v>
      </c>
      <c r="H623" s="359">
        <f>H622+H621</f>
        <v>0</v>
      </c>
      <c r="I623" s="323">
        <v>0</v>
      </c>
    </row>
    <row r="624" spans="1:9" s="57" customFormat="1" ht="9.75" customHeight="1">
      <c r="A624" s="305"/>
      <c r="B624" s="326"/>
      <c r="C624" s="317"/>
      <c r="D624" s="363"/>
      <c r="E624" s="310"/>
      <c r="F624" s="316"/>
      <c r="G624" s="363"/>
      <c r="H624" s="363"/>
      <c r="I624" s="310"/>
    </row>
    <row r="625" spans="1:9" s="57" customFormat="1" ht="27.75" customHeight="1">
      <c r="A625" s="334" t="s">
        <v>76</v>
      </c>
      <c r="B625" s="333">
        <f>B623+B618+B613+B608+B603+B596</f>
        <v>1000</v>
      </c>
      <c r="C625" s="335">
        <f>C623+C618+C613+C608+C603+C596</f>
        <v>1000</v>
      </c>
      <c r="D625" s="366">
        <f>D623+D618+D613+D608+D603+D596</f>
        <v>37</v>
      </c>
      <c r="E625" s="323">
        <f>D625/C625</f>
        <v>0.037</v>
      </c>
      <c r="F625" s="333">
        <f>F623+F618+F613+F608+F603+F596</f>
        <v>8000</v>
      </c>
      <c r="G625" s="366">
        <f>G623+G618+G613+G608+G603+G596</f>
        <v>11434</v>
      </c>
      <c r="H625" s="366">
        <f>H623+H618+H613+H608+H603+H596</f>
        <v>8592</v>
      </c>
      <c r="I625" s="29">
        <f>H625/G625</f>
        <v>0.7514430645443414</v>
      </c>
    </row>
    <row r="626" spans="1:9" s="57" customFormat="1" ht="12.75">
      <c r="A626" s="336"/>
      <c r="B626" s="385"/>
      <c r="C626" s="430"/>
      <c r="D626" s="317"/>
      <c r="E626" s="310"/>
      <c r="F626" s="385"/>
      <c r="G626" s="337"/>
      <c r="H626" s="317"/>
      <c r="I626" s="310"/>
    </row>
    <row r="627" spans="1:9" s="57" customFormat="1" ht="12.75">
      <c r="A627" s="409" t="s">
        <v>106</v>
      </c>
      <c r="B627" s="410"/>
      <c r="C627" s="411"/>
      <c r="D627" s="294"/>
      <c r="E627" s="297"/>
      <c r="F627" s="410"/>
      <c r="G627" s="410"/>
      <c r="H627" s="294"/>
      <c r="I627" s="297"/>
    </row>
    <row r="628" spans="1:9" s="57" customFormat="1" ht="12.75">
      <c r="A628" s="342" t="s">
        <v>163</v>
      </c>
      <c r="B628" s="295">
        <v>0</v>
      </c>
      <c r="C628" s="418"/>
      <c r="D628" s="312"/>
      <c r="E628" s="297">
        <v>0</v>
      </c>
      <c r="F628" s="295">
        <v>0</v>
      </c>
      <c r="G628" s="295">
        <v>0</v>
      </c>
      <c r="H628" s="295">
        <v>0</v>
      </c>
      <c r="I628" s="297">
        <v>0</v>
      </c>
    </row>
    <row r="629" spans="1:9" s="57" customFormat="1" ht="12.75">
      <c r="A629" s="343" t="s">
        <v>164</v>
      </c>
      <c r="B629" s="316">
        <v>0</v>
      </c>
      <c r="C629" s="444">
        <v>0</v>
      </c>
      <c r="D629" s="358">
        <v>0</v>
      </c>
      <c r="E629" s="321">
        <v>0</v>
      </c>
      <c r="F629" s="316">
        <v>0</v>
      </c>
      <c r="G629" s="316">
        <v>0</v>
      </c>
      <c r="H629" s="316">
        <v>0</v>
      </c>
      <c r="I629" s="321">
        <v>0</v>
      </c>
    </row>
    <row r="630" spans="1:9" s="57" customFormat="1" ht="12.75">
      <c r="A630" s="302" t="s">
        <v>165</v>
      </c>
      <c r="B630" s="42">
        <f>B628+B629</f>
        <v>0</v>
      </c>
      <c r="C630" s="42">
        <f>C628+C629</f>
        <v>0</v>
      </c>
      <c r="D630" s="42">
        <f>D628+D629</f>
        <v>0</v>
      </c>
      <c r="E630" s="323">
        <v>0</v>
      </c>
      <c r="F630" s="42">
        <v>0</v>
      </c>
      <c r="G630" s="42">
        <f>G628+G629</f>
        <v>0</v>
      </c>
      <c r="H630" s="42">
        <f>H628+H629</f>
        <v>0</v>
      </c>
      <c r="I630" s="323">
        <v>0</v>
      </c>
    </row>
    <row r="631" spans="1:9" s="57" customFormat="1" ht="9.75" customHeight="1">
      <c r="A631" s="331"/>
      <c r="B631" s="316"/>
      <c r="C631" s="317"/>
      <c r="D631" s="363"/>
      <c r="E631" s="310"/>
      <c r="F631" s="345"/>
      <c r="G631" s="363"/>
      <c r="H631" s="363"/>
      <c r="I631" s="310"/>
    </row>
    <row r="632" spans="1:9" s="57" customFormat="1" ht="12.75">
      <c r="A632" s="346" t="s">
        <v>166</v>
      </c>
      <c r="B632" s="333">
        <f>B625+B630</f>
        <v>1000</v>
      </c>
      <c r="C632" s="333">
        <f>C625+C630</f>
        <v>1000</v>
      </c>
      <c r="D632" s="333">
        <f>D625+D630</f>
        <v>37</v>
      </c>
      <c r="E632" s="323">
        <f>D632/C632</f>
        <v>0.037</v>
      </c>
      <c r="F632" s="335">
        <f>F625+F630</f>
        <v>8000</v>
      </c>
      <c r="G632" s="333">
        <f>G625+G630</f>
        <v>11434</v>
      </c>
      <c r="H632" s="333">
        <f>H625+H630</f>
        <v>8592</v>
      </c>
      <c r="I632" s="29">
        <f>H632/G632</f>
        <v>0.7514430645443414</v>
      </c>
    </row>
    <row r="633" spans="1:9" s="57" customFormat="1" ht="12.75">
      <c r="A633" s="347"/>
      <c r="B633" s="348"/>
      <c r="C633" s="348"/>
      <c r="D633" s="348"/>
      <c r="E633" s="400"/>
      <c r="F633" s="348"/>
      <c r="G633" s="348"/>
      <c r="H633" s="348"/>
      <c r="I633" s="350"/>
    </row>
    <row r="634" spans="1:9" s="57" customFormat="1" ht="12.75">
      <c r="A634" s="279"/>
      <c r="B634" s="279"/>
      <c r="C634" s="279"/>
      <c r="D634" s="279"/>
      <c r="E634" s="279"/>
      <c r="F634" s="351"/>
      <c r="G634" s="280" t="s">
        <v>146</v>
      </c>
      <c r="H634" s="280"/>
      <c r="I634" s="351"/>
    </row>
    <row r="635" spans="1:9" s="57" customFormat="1" ht="12.75">
      <c r="A635" s="281">
        <v>13</v>
      </c>
      <c r="B635" s="281"/>
      <c r="C635" s="281"/>
      <c r="D635" s="281"/>
      <c r="E635" s="281"/>
      <c r="F635" s="281"/>
      <c r="G635" s="281"/>
      <c r="H635" s="281"/>
      <c r="I635" s="281"/>
    </row>
    <row r="636" spans="1:9" s="57" customFormat="1" ht="12.75">
      <c r="A636" s="281" t="s">
        <v>167</v>
      </c>
      <c r="B636" s="281"/>
      <c r="C636" s="281"/>
      <c r="D636" s="281"/>
      <c r="E636" s="281"/>
      <c r="F636" s="281"/>
      <c r="G636" s="281"/>
      <c r="H636" s="281"/>
      <c r="I636" s="281"/>
    </row>
    <row r="637" spans="1:9" s="57" customFormat="1" ht="12.75">
      <c r="A637" s="281" t="s">
        <v>148</v>
      </c>
      <c r="B637" s="281"/>
      <c r="C637" s="281"/>
      <c r="D637" s="281"/>
      <c r="E637" s="281"/>
      <c r="F637" s="281"/>
      <c r="G637" s="281"/>
      <c r="H637" s="281"/>
      <c r="I637" s="281"/>
    </row>
    <row r="638" spans="1:9" s="57" customFormat="1" ht="12.75">
      <c r="A638" s="281"/>
      <c r="B638" s="281"/>
      <c r="C638" s="281"/>
      <c r="D638" s="281"/>
      <c r="E638" s="281"/>
      <c r="F638" s="351"/>
      <c r="G638" s="279" t="s">
        <v>89</v>
      </c>
      <c r="H638" s="279"/>
      <c r="I638" s="352"/>
    </row>
    <row r="639" spans="1:9" s="57" customFormat="1" ht="12.75">
      <c r="A639" s="285" t="s">
        <v>41</v>
      </c>
      <c r="B639" s="286" t="s">
        <v>209</v>
      </c>
      <c r="C639" s="286"/>
      <c r="D639" s="286"/>
      <c r="E639" s="286"/>
      <c r="F639" s="286" t="s">
        <v>210</v>
      </c>
      <c r="G639" s="286"/>
      <c r="H639" s="286"/>
      <c r="I639" s="286"/>
    </row>
    <row r="640" spans="1:9" s="57" customFormat="1" ht="39.75" customHeight="1">
      <c r="A640" s="285"/>
      <c r="B640" s="286" t="s">
        <v>43</v>
      </c>
      <c r="C640" s="389" t="s">
        <v>151</v>
      </c>
      <c r="D640" s="286" t="s">
        <v>8</v>
      </c>
      <c r="E640" s="288" t="s">
        <v>152</v>
      </c>
      <c r="F640" s="287" t="s">
        <v>43</v>
      </c>
      <c r="G640" s="287" t="s">
        <v>151</v>
      </c>
      <c r="H640" s="286" t="s">
        <v>8</v>
      </c>
      <c r="I640" s="288" t="s">
        <v>152</v>
      </c>
    </row>
    <row r="641" spans="1:9" s="57" customFormat="1" ht="12.75">
      <c r="A641" s="289" t="s">
        <v>47</v>
      </c>
      <c r="B641" s="370"/>
      <c r="C641" s="291"/>
      <c r="D641" s="353"/>
      <c r="E641" s="290"/>
      <c r="F641" s="293"/>
      <c r="G641" s="299"/>
      <c r="H641" s="353"/>
      <c r="I641" s="290"/>
    </row>
    <row r="642" spans="1:9" s="57" customFormat="1" ht="12.75">
      <c r="A642" s="292" t="s">
        <v>48</v>
      </c>
      <c r="B642" s="295">
        <v>0</v>
      </c>
      <c r="C642" s="295">
        <v>0</v>
      </c>
      <c r="D642" s="295">
        <v>0</v>
      </c>
      <c r="E642" s="297">
        <v>0</v>
      </c>
      <c r="F642" s="295">
        <v>0</v>
      </c>
      <c r="G642" s="295"/>
      <c r="H642" s="295"/>
      <c r="I642" s="297">
        <v>0</v>
      </c>
    </row>
    <row r="643" spans="1:9" s="57" customFormat="1" ht="12.75">
      <c r="A643" s="298" t="s">
        <v>49</v>
      </c>
      <c r="B643" s="295">
        <v>0</v>
      </c>
      <c r="C643" s="295">
        <v>0</v>
      </c>
      <c r="D643" s="295">
        <v>0</v>
      </c>
      <c r="E643" s="297">
        <v>0</v>
      </c>
      <c r="F643" s="295">
        <v>0</v>
      </c>
      <c r="G643" s="316"/>
      <c r="H643" s="316"/>
      <c r="I643" s="321">
        <v>0</v>
      </c>
    </row>
    <row r="644" spans="1:9" s="57" customFormat="1" ht="12.75">
      <c r="A644" s="292" t="s">
        <v>50</v>
      </c>
      <c r="B644" s="295">
        <v>1500</v>
      </c>
      <c r="C644" s="294">
        <v>1500</v>
      </c>
      <c r="D644" s="356">
        <v>1161</v>
      </c>
      <c r="E644" s="297">
        <f>D644/C644</f>
        <v>0.774</v>
      </c>
      <c r="F644" s="295">
        <v>13607</v>
      </c>
      <c r="G644" s="295">
        <v>13607</v>
      </c>
      <c r="H644" s="356">
        <v>12060</v>
      </c>
      <c r="I644" s="297">
        <f>H644/G644</f>
        <v>0.8863085176747263</v>
      </c>
    </row>
    <row r="645" spans="1:9" s="57" customFormat="1" ht="12.75">
      <c r="A645" s="299" t="s">
        <v>199</v>
      </c>
      <c r="B645" s="295">
        <v>0</v>
      </c>
      <c r="C645" s="312">
        <v>0</v>
      </c>
      <c r="D645" s="355">
        <v>0</v>
      </c>
      <c r="E645" s="297">
        <v>0</v>
      </c>
      <c r="F645" s="295">
        <v>-13607</v>
      </c>
      <c r="G645" s="295">
        <v>-13607</v>
      </c>
      <c r="H645" s="355">
        <v>-12060</v>
      </c>
      <c r="I645" s="297">
        <f>H645/G645</f>
        <v>0.8863085176747263</v>
      </c>
    </row>
    <row r="646" spans="1:9" s="57" customFormat="1" ht="12.75">
      <c r="A646" s="298" t="s">
        <v>52</v>
      </c>
      <c r="B646" s="295">
        <v>0</v>
      </c>
      <c r="C646" s="293"/>
      <c r="D646" s="293"/>
      <c r="E646" s="297">
        <v>0</v>
      </c>
      <c r="F646" s="295">
        <v>0</v>
      </c>
      <c r="G646" s="295">
        <v>0</v>
      </c>
      <c r="H646" s="293"/>
      <c r="I646" s="297">
        <v>0</v>
      </c>
    </row>
    <row r="647" spans="1:9" s="57" customFormat="1" ht="11.25" customHeight="1">
      <c r="A647" s="300" t="s">
        <v>53</v>
      </c>
      <c r="B647" s="295">
        <v>0</v>
      </c>
      <c r="C647" s="293"/>
      <c r="D647" s="293"/>
      <c r="E647" s="297">
        <v>0</v>
      </c>
      <c r="F647" s="295">
        <v>0</v>
      </c>
      <c r="G647" s="293"/>
      <c r="H647" s="293"/>
      <c r="I647" s="297">
        <v>0</v>
      </c>
    </row>
    <row r="648" spans="1:9" s="57" customFormat="1" ht="12.75">
      <c r="A648" s="301" t="s">
        <v>95</v>
      </c>
      <c r="B648" s="371">
        <v>0</v>
      </c>
      <c r="C648" s="295"/>
      <c r="D648" s="295"/>
      <c r="E648" s="297">
        <v>0</v>
      </c>
      <c r="F648" s="371">
        <v>0</v>
      </c>
      <c r="G648" s="295"/>
      <c r="H648" s="295"/>
      <c r="I648" s="297">
        <v>0</v>
      </c>
    </row>
    <row r="649" spans="1:9" s="57" customFormat="1" ht="12.75">
      <c r="A649" s="302" t="s">
        <v>211</v>
      </c>
      <c r="B649" s="42">
        <f>B642+B643+B644+B647+D447+B646</f>
        <v>1500</v>
      </c>
      <c r="C649" s="42">
        <f>C642+C643+C644+C647+E447+C646</f>
        <v>1500</v>
      </c>
      <c r="D649" s="42">
        <f>D642+D643+D644+D647+F447+D646</f>
        <v>1161</v>
      </c>
      <c r="E649" s="29">
        <f>D649/C649</f>
        <v>0.774</v>
      </c>
      <c r="F649" s="42">
        <f>SUM(F642:F647)</f>
        <v>0</v>
      </c>
      <c r="G649" s="42">
        <f>SUM(G642:G647)</f>
        <v>0</v>
      </c>
      <c r="H649" s="42">
        <f>SUM(H642:H647)</f>
        <v>0</v>
      </c>
      <c r="I649" s="323">
        <v>0</v>
      </c>
    </row>
    <row r="650" spans="1:9" s="57" customFormat="1" ht="11.25" customHeight="1">
      <c r="A650" s="422"/>
      <c r="B650" s="316"/>
      <c r="C650" s="402"/>
      <c r="D650" s="307"/>
      <c r="E650" s="310"/>
      <c r="F650" s="316"/>
      <c r="G650" s="309"/>
      <c r="H650" s="307"/>
      <c r="I650" s="310"/>
    </row>
    <row r="651" spans="1:9" s="57" customFormat="1" ht="12.75">
      <c r="A651" s="302" t="s">
        <v>56</v>
      </c>
      <c r="B651" s="374"/>
      <c r="C651" s="445"/>
      <c r="D651" s="375"/>
      <c r="E651" s="396"/>
      <c r="F651" s="374"/>
      <c r="G651" s="374"/>
      <c r="H651" s="375"/>
      <c r="I651" s="396"/>
    </row>
    <row r="652" spans="1:9" s="57" customFormat="1" ht="12.75" customHeight="1">
      <c r="A652" s="292" t="s">
        <v>57</v>
      </c>
      <c r="B652" s="293">
        <v>0</v>
      </c>
      <c r="C652" s="293">
        <v>0</v>
      </c>
      <c r="D652" s="293">
        <v>0</v>
      </c>
      <c r="E652" s="392">
        <v>0</v>
      </c>
      <c r="F652" s="293">
        <v>7919</v>
      </c>
      <c r="G652" s="293">
        <v>7919</v>
      </c>
      <c r="H652" s="293">
        <v>0</v>
      </c>
      <c r="I652" s="314">
        <v>0</v>
      </c>
    </row>
    <row r="653" spans="1:9" s="57" customFormat="1" ht="9.75" customHeight="1">
      <c r="A653" s="315" t="s">
        <v>58</v>
      </c>
      <c r="B653" s="295">
        <v>0</v>
      </c>
      <c r="C653" s="316">
        <v>0</v>
      </c>
      <c r="D653" s="316">
        <v>0</v>
      </c>
      <c r="E653" s="394">
        <v>0</v>
      </c>
      <c r="F653" s="295">
        <v>0</v>
      </c>
      <c r="G653" s="295">
        <v>0</v>
      </c>
      <c r="H653" s="295">
        <v>0</v>
      </c>
      <c r="I653" s="297">
        <v>0</v>
      </c>
    </row>
    <row r="654" spans="1:9" s="57" customFormat="1" ht="12.75">
      <c r="A654" s="292" t="s">
        <v>59</v>
      </c>
      <c r="B654" s="295">
        <v>0</v>
      </c>
      <c r="C654" s="295">
        <v>0</v>
      </c>
      <c r="D654" s="295">
        <v>0</v>
      </c>
      <c r="E654" s="393">
        <v>0</v>
      </c>
      <c r="F654" s="295">
        <v>0</v>
      </c>
      <c r="G654" s="295">
        <v>0</v>
      </c>
      <c r="H654" s="295">
        <v>0</v>
      </c>
      <c r="I654" s="297">
        <v>0</v>
      </c>
    </row>
    <row r="655" spans="1:9" s="57" customFormat="1" ht="12.75">
      <c r="A655" s="361" t="s">
        <v>212</v>
      </c>
      <c r="B655" s="316">
        <f>-B645</f>
        <v>0</v>
      </c>
      <c r="C655" s="316">
        <v>0</v>
      </c>
      <c r="D655" s="316">
        <v>0</v>
      </c>
      <c r="E655" s="391">
        <v>0</v>
      </c>
      <c r="F655" s="316">
        <f>-F645</f>
        <v>13607</v>
      </c>
      <c r="G655" s="316">
        <f>-G645</f>
        <v>13607</v>
      </c>
      <c r="H655" s="316">
        <f>-H645</f>
        <v>12060</v>
      </c>
      <c r="I655" s="297">
        <f>H655/G655</f>
        <v>0.8863085176747263</v>
      </c>
    </row>
    <row r="656" spans="1:9" s="57" customFormat="1" ht="12.75">
      <c r="A656" s="302" t="s">
        <v>196</v>
      </c>
      <c r="B656" s="42">
        <f>B652+B653+B654+B655</f>
        <v>0</v>
      </c>
      <c r="C656" s="303">
        <f>C652+C653+C654+C655</f>
        <v>0</v>
      </c>
      <c r="D656" s="359">
        <f>D652+D653+D654+D655</f>
        <v>0</v>
      </c>
      <c r="E656" s="323">
        <v>0</v>
      </c>
      <c r="F656" s="42">
        <f>F652+F653+F654+F655</f>
        <v>21526</v>
      </c>
      <c r="G656" s="359">
        <f>G652+G653+G654+G655</f>
        <v>21526</v>
      </c>
      <c r="H656" s="359">
        <f>H652+H653+H654+H655</f>
        <v>12060</v>
      </c>
      <c r="I656" s="323">
        <f>H656/G656</f>
        <v>0.5602527176437796</v>
      </c>
    </row>
    <row r="657" spans="1:9" s="57" customFormat="1" ht="12.75">
      <c r="A657" s="305"/>
      <c r="B657" s="316"/>
      <c r="C657" s="405"/>
      <c r="D657" s="317"/>
      <c r="E657" s="310"/>
      <c r="F657" s="316"/>
      <c r="G657" s="326"/>
      <c r="H657" s="317"/>
      <c r="I657" s="310"/>
    </row>
    <row r="658" spans="1:9" s="57" customFormat="1" ht="12.75">
      <c r="A658" s="403" t="s">
        <v>62</v>
      </c>
      <c r="B658" s="295"/>
      <c r="C658" s="382"/>
      <c r="D658" s="294"/>
      <c r="E658" s="297"/>
      <c r="F658" s="295"/>
      <c r="G658" s="295"/>
      <c r="H658" s="294"/>
      <c r="I658" s="297"/>
    </row>
    <row r="659" spans="1:9" s="57" customFormat="1" ht="12.75">
      <c r="A659" s="446" t="s">
        <v>63</v>
      </c>
      <c r="B659" s="295">
        <v>0</v>
      </c>
      <c r="C659" s="295">
        <v>0</v>
      </c>
      <c r="D659" s="295">
        <v>0</v>
      </c>
      <c r="E659" s="313">
        <v>0</v>
      </c>
      <c r="F659" s="295">
        <v>0</v>
      </c>
      <c r="G659" s="295">
        <v>0</v>
      </c>
      <c r="H659" s="295">
        <v>0</v>
      </c>
      <c r="I659" s="314">
        <v>0</v>
      </c>
    </row>
    <row r="660" spans="1:9" s="57" customFormat="1" ht="12.75">
      <c r="A660" s="319" t="s">
        <v>64</v>
      </c>
      <c r="B660" s="316">
        <v>0</v>
      </c>
      <c r="C660" s="316">
        <v>0</v>
      </c>
      <c r="D660" s="316">
        <v>0</v>
      </c>
      <c r="E660" s="320">
        <v>0</v>
      </c>
      <c r="F660" s="316">
        <v>0</v>
      </c>
      <c r="G660" s="316">
        <v>0</v>
      </c>
      <c r="H660" s="316">
        <v>0</v>
      </c>
      <c r="I660" s="321">
        <v>0</v>
      </c>
    </row>
    <row r="661" spans="1:9" s="57" customFormat="1" ht="12.75">
      <c r="A661" s="322" t="s">
        <v>156</v>
      </c>
      <c r="B661" s="42">
        <f>B659+B660</f>
        <v>0</v>
      </c>
      <c r="C661" s="303">
        <f>C659+C660</f>
        <v>0</v>
      </c>
      <c r="D661" s="359">
        <f>D659+D660</f>
        <v>0</v>
      </c>
      <c r="E661" s="323">
        <v>0</v>
      </c>
      <c r="F661" s="359">
        <f>F659+F660</f>
        <v>0</v>
      </c>
      <c r="G661" s="359">
        <f>G659+G660</f>
        <v>0</v>
      </c>
      <c r="H661" s="359">
        <f>H659+H660</f>
        <v>0</v>
      </c>
      <c r="I661" s="323">
        <v>0</v>
      </c>
    </row>
    <row r="662" spans="1:9" s="57" customFormat="1" ht="12.75">
      <c r="A662" s="305"/>
      <c r="B662" s="316"/>
      <c r="C662" s="405"/>
      <c r="D662" s="317"/>
      <c r="E662" s="310"/>
      <c r="F662" s="316"/>
      <c r="G662" s="326"/>
      <c r="H662" s="317"/>
      <c r="I662" s="310"/>
    </row>
    <row r="663" spans="1:9" s="57" customFormat="1" ht="12.75">
      <c r="A663" s="406" t="s">
        <v>101</v>
      </c>
      <c r="B663" s="295"/>
      <c r="C663" s="382"/>
      <c r="D663" s="294"/>
      <c r="E663" s="297"/>
      <c r="F663" s="295"/>
      <c r="G663" s="295"/>
      <c r="H663" s="294"/>
      <c r="I663" s="297"/>
    </row>
    <row r="664" spans="1:9" s="57" customFormat="1" ht="12.75">
      <c r="A664" s="325" t="s">
        <v>63</v>
      </c>
      <c r="B664" s="293">
        <v>0</v>
      </c>
      <c r="C664" s="404">
        <v>0</v>
      </c>
      <c r="D664" s="312">
        <v>0</v>
      </c>
      <c r="E664" s="297">
        <v>0</v>
      </c>
      <c r="F664" s="295">
        <v>0</v>
      </c>
      <c r="G664" s="295">
        <v>0</v>
      </c>
      <c r="H664" s="295">
        <v>0</v>
      </c>
      <c r="I664" s="297">
        <v>0</v>
      </c>
    </row>
    <row r="665" spans="1:9" s="57" customFormat="1" ht="12.75" customHeight="1">
      <c r="A665" s="319" t="s">
        <v>64</v>
      </c>
      <c r="B665" s="371">
        <v>0</v>
      </c>
      <c r="C665" s="429">
        <v>0</v>
      </c>
      <c r="D665" s="358">
        <v>0</v>
      </c>
      <c r="E665" s="321">
        <v>0</v>
      </c>
      <c r="F665" s="316">
        <v>0</v>
      </c>
      <c r="G665" s="316">
        <v>0</v>
      </c>
      <c r="H665" s="316">
        <v>0</v>
      </c>
      <c r="I665" s="321">
        <v>0</v>
      </c>
    </row>
    <row r="666" spans="1:9" s="57" customFormat="1" ht="12.75">
      <c r="A666" s="322" t="s">
        <v>157</v>
      </c>
      <c r="B666" s="42">
        <f>B664+B665</f>
        <v>0</v>
      </c>
      <c r="C666" s="303">
        <f>C664+C665</f>
        <v>0</v>
      </c>
      <c r="D666" s="359">
        <f>D664+D665</f>
        <v>0</v>
      </c>
      <c r="E666" s="323">
        <v>0</v>
      </c>
      <c r="F666" s="42">
        <f>F664+F665</f>
        <v>0</v>
      </c>
      <c r="G666" s="42">
        <f>G664+G665</f>
        <v>0</v>
      </c>
      <c r="H666" s="359">
        <f>H664+H665</f>
        <v>0</v>
      </c>
      <c r="I666" s="323">
        <v>0</v>
      </c>
    </row>
    <row r="667" spans="1:9" s="57" customFormat="1" ht="12.75">
      <c r="A667" s="422"/>
      <c r="B667" s="306"/>
      <c r="C667" s="405"/>
      <c r="D667" s="317"/>
      <c r="E667" s="310"/>
      <c r="F667" s="306"/>
      <c r="G667" s="326"/>
      <c r="H667" s="317"/>
      <c r="I667" s="310"/>
    </row>
    <row r="668" spans="1:9" s="57" customFormat="1" ht="12.75">
      <c r="A668" s="403" t="s">
        <v>68</v>
      </c>
      <c r="B668" s="295"/>
      <c r="C668" s="382"/>
      <c r="D668" s="294"/>
      <c r="E668" s="297"/>
      <c r="F668" s="295"/>
      <c r="G668" s="295"/>
      <c r="H668" s="294"/>
      <c r="I668" s="297"/>
    </row>
    <row r="669" spans="1:9" s="57" customFormat="1" ht="12.75">
      <c r="A669" s="327" t="s">
        <v>102</v>
      </c>
      <c r="B669" s="293">
        <v>0</v>
      </c>
      <c r="C669" s="295">
        <v>0</v>
      </c>
      <c r="D669" s="295">
        <v>0</v>
      </c>
      <c r="E669" s="313">
        <v>0</v>
      </c>
      <c r="F669" s="295">
        <v>0</v>
      </c>
      <c r="G669" s="295">
        <v>0</v>
      </c>
      <c r="H669" s="295">
        <v>0</v>
      </c>
      <c r="I669" s="314">
        <v>0</v>
      </c>
    </row>
    <row r="670" spans="1:9" s="57" customFormat="1" ht="12.75">
      <c r="A670" s="328" t="s">
        <v>158</v>
      </c>
      <c r="B670" s="371">
        <v>0</v>
      </c>
      <c r="C670" s="316">
        <v>0</v>
      </c>
      <c r="D670" s="316">
        <v>0</v>
      </c>
      <c r="E670" s="320">
        <v>0</v>
      </c>
      <c r="F670" s="316">
        <v>0</v>
      </c>
      <c r="G670" s="316">
        <v>0</v>
      </c>
      <c r="H670" s="316">
        <v>0</v>
      </c>
      <c r="I670" s="321">
        <v>0</v>
      </c>
    </row>
    <row r="671" spans="1:9" s="57" customFormat="1" ht="12.75">
      <c r="A671" s="322" t="s">
        <v>159</v>
      </c>
      <c r="B671" s="42">
        <f>B669+B670</f>
        <v>0</v>
      </c>
      <c r="C671" s="303">
        <f>C670+C669</f>
        <v>0</v>
      </c>
      <c r="D671" s="359">
        <f>D670+D669</f>
        <v>0</v>
      </c>
      <c r="E671" s="323">
        <v>0</v>
      </c>
      <c r="F671" s="42">
        <f>F669+F670</f>
        <v>0</v>
      </c>
      <c r="G671" s="42">
        <f>G669+G670</f>
        <v>0</v>
      </c>
      <c r="H671" s="303">
        <f>H669+H670</f>
        <v>0</v>
      </c>
      <c r="I671" s="323">
        <v>0</v>
      </c>
    </row>
    <row r="672" spans="1:9" s="57" customFormat="1" ht="12.75">
      <c r="A672" s="422"/>
      <c r="B672" s="306"/>
      <c r="C672" s="405"/>
      <c r="D672" s="317"/>
      <c r="E672" s="310"/>
      <c r="F672" s="306"/>
      <c r="G672" s="326"/>
      <c r="H672" s="317"/>
      <c r="I672" s="310"/>
    </row>
    <row r="673" spans="1:9" s="57" customFormat="1" ht="12.75">
      <c r="A673" s="407" t="s">
        <v>72</v>
      </c>
      <c r="B673" s="295"/>
      <c r="C673" s="382"/>
      <c r="D673" s="294"/>
      <c r="E673" s="297"/>
      <c r="F673" s="295"/>
      <c r="G673" s="295"/>
      <c r="H673" s="294"/>
      <c r="I673" s="297"/>
    </row>
    <row r="674" spans="1:9" s="57" customFormat="1" ht="12.75">
      <c r="A674" s="330" t="s">
        <v>160</v>
      </c>
      <c r="B674" s="295">
        <v>0</v>
      </c>
      <c r="C674" s="295">
        <v>0</v>
      </c>
      <c r="D674" s="295">
        <v>0</v>
      </c>
      <c r="E674" s="313">
        <v>0</v>
      </c>
      <c r="F674" s="295">
        <v>0</v>
      </c>
      <c r="G674" s="295">
        <v>0</v>
      </c>
      <c r="H674" s="295">
        <v>0</v>
      </c>
      <c r="I674" s="314">
        <v>0</v>
      </c>
    </row>
    <row r="675" spans="1:9" s="57" customFormat="1" ht="12" customHeight="1">
      <c r="A675" s="376" t="s">
        <v>161</v>
      </c>
      <c r="B675" s="316">
        <v>0</v>
      </c>
      <c r="C675" s="316">
        <v>0</v>
      </c>
      <c r="D675" s="316">
        <v>0</v>
      </c>
      <c r="E675" s="320">
        <v>0</v>
      </c>
      <c r="F675" s="316">
        <v>0</v>
      </c>
      <c r="G675" s="316">
        <v>0</v>
      </c>
      <c r="H675" s="316">
        <v>0</v>
      </c>
      <c r="I675" s="321">
        <v>0</v>
      </c>
    </row>
    <row r="676" spans="1:9" s="57" customFormat="1" ht="12.75">
      <c r="A676" s="331" t="s">
        <v>162</v>
      </c>
      <c r="B676" s="42">
        <f>B675+B674</f>
        <v>0</v>
      </c>
      <c r="C676" s="303">
        <f>C675+C674</f>
        <v>0</v>
      </c>
      <c r="D676" s="359">
        <f>D675+D674</f>
        <v>0</v>
      </c>
      <c r="E676" s="323">
        <v>0</v>
      </c>
      <c r="F676" s="359">
        <f>F675+F674</f>
        <v>0</v>
      </c>
      <c r="G676" s="359">
        <f>G675+G674</f>
        <v>0</v>
      </c>
      <c r="H676" s="359">
        <f>H675+H674</f>
        <v>0</v>
      </c>
      <c r="I676" s="323">
        <v>0</v>
      </c>
    </row>
    <row r="677" spans="1:9" s="57" customFormat="1" ht="6" customHeight="1">
      <c r="A677" s="305"/>
      <c r="B677" s="316"/>
      <c r="C677" s="317"/>
      <c r="D677" s="363"/>
      <c r="E677" s="310"/>
      <c r="F677" s="316"/>
      <c r="G677" s="363"/>
      <c r="H677" s="363"/>
      <c r="I677" s="310"/>
    </row>
    <row r="678" spans="1:9" s="57" customFormat="1" ht="27.75" customHeight="1">
      <c r="A678" s="334" t="s">
        <v>76</v>
      </c>
      <c r="B678" s="333">
        <f>B676+B671+B666+B661+B656+B649</f>
        <v>1500</v>
      </c>
      <c r="C678" s="335">
        <f>C676+C671+C666+C661+C656+C649</f>
        <v>1500</v>
      </c>
      <c r="D678" s="366">
        <f>D676+D671+D666+D661+D656+D649</f>
        <v>1161</v>
      </c>
      <c r="E678" s="29">
        <f>D678/C678</f>
        <v>0.774</v>
      </c>
      <c r="F678" s="333">
        <f>F676+F671+F666+F661+F656+F649</f>
        <v>21526</v>
      </c>
      <c r="G678" s="366">
        <f>G676+G671+G666+G661+G656+G649</f>
        <v>21526</v>
      </c>
      <c r="H678" s="366">
        <f>H676+H671+H666+H661+H656+H649</f>
        <v>12060</v>
      </c>
      <c r="I678" s="29">
        <f>H678/G678</f>
        <v>0.5602527176437796</v>
      </c>
    </row>
    <row r="679" spans="1:9" s="57" customFormat="1" ht="8.25" customHeight="1">
      <c r="A679" s="336"/>
      <c r="B679" s="316"/>
      <c r="C679" s="430"/>
      <c r="D679" s="317"/>
      <c r="E679" s="310"/>
      <c r="F679" s="316"/>
      <c r="G679" s="337"/>
      <c r="H679" s="317"/>
      <c r="I679" s="310"/>
    </row>
    <row r="680" spans="1:9" s="57" customFormat="1" ht="12.75">
      <c r="A680" s="409" t="s">
        <v>106</v>
      </c>
      <c r="B680" s="295"/>
      <c r="C680" s="411"/>
      <c r="D680" s="294"/>
      <c r="E680" s="297"/>
      <c r="F680" s="295"/>
      <c r="G680" s="410"/>
      <c r="H680" s="294"/>
      <c r="I680" s="297"/>
    </row>
    <row r="681" spans="1:9" s="57" customFormat="1" ht="12.75">
      <c r="A681" s="342" t="s">
        <v>163</v>
      </c>
      <c r="B681" s="293">
        <v>0</v>
      </c>
      <c r="C681" s="295">
        <v>0</v>
      </c>
      <c r="D681" s="295">
        <v>0</v>
      </c>
      <c r="E681" s="313">
        <v>0</v>
      </c>
      <c r="F681" s="295">
        <v>0</v>
      </c>
      <c r="G681" s="295">
        <v>0</v>
      </c>
      <c r="H681" s="295">
        <v>0</v>
      </c>
      <c r="I681" s="314">
        <v>0</v>
      </c>
    </row>
    <row r="682" spans="1:9" s="57" customFormat="1" ht="12" customHeight="1">
      <c r="A682" s="343" t="s">
        <v>164</v>
      </c>
      <c r="B682" s="371">
        <v>0</v>
      </c>
      <c r="C682" s="316">
        <v>0</v>
      </c>
      <c r="D682" s="316">
        <v>0</v>
      </c>
      <c r="E682" s="320">
        <v>0</v>
      </c>
      <c r="F682" s="316">
        <v>25350</v>
      </c>
      <c r="G682" s="316">
        <v>25350</v>
      </c>
      <c r="H682" s="316">
        <v>25350</v>
      </c>
      <c r="I682" s="321">
        <f>H682/G682</f>
        <v>1</v>
      </c>
    </row>
    <row r="683" spans="1:9" s="57" customFormat="1" ht="12.75">
      <c r="A683" s="302" t="s">
        <v>165</v>
      </c>
      <c r="B683" s="42">
        <f>B681+B682</f>
        <v>0</v>
      </c>
      <c r="C683" s="42">
        <f>C681+C682</f>
        <v>0</v>
      </c>
      <c r="D683" s="42">
        <f>D681+D682</f>
        <v>0</v>
      </c>
      <c r="E683" s="323">
        <v>0</v>
      </c>
      <c r="F683" s="42">
        <f>F681+F682</f>
        <v>25350</v>
      </c>
      <c r="G683" s="42">
        <f>G681+G682</f>
        <v>25350</v>
      </c>
      <c r="H683" s="303">
        <f>H681+H682</f>
        <v>25350</v>
      </c>
      <c r="I683" s="380">
        <f>H683/G683</f>
        <v>1</v>
      </c>
    </row>
    <row r="684" spans="1:9" s="57" customFormat="1" ht="7.5" customHeight="1">
      <c r="A684" s="331"/>
      <c r="B684" s="316"/>
      <c r="C684" s="317"/>
      <c r="D684" s="363"/>
      <c r="E684" s="310"/>
      <c r="F684" s="316"/>
      <c r="G684" s="316"/>
      <c r="H684" s="317"/>
      <c r="I684" s="310"/>
    </row>
    <row r="685" spans="1:9" s="57" customFormat="1" ht="12.75">
      <c r="A685" s="346" t="s">
        <v>166</v>
      </c>
      <c r="B685" s="333">
        <f>B678+B683</f>
        <v>1500</v>
      </c>
      <c r="C685" s="333">
        <f>C678+C683</f>
        <v>1500</v>
      </c>
      <c r="D685" s="333">
        <f>D678+D683</f>
        <v>1161</v>
      </c>
      <c r="E685" s="29">
        <f>D685/C685</f>
        <v>0.774</v>
      </c>
      <c r="F685" s="333">
        <f>F678+F683</f>
        <v>46876</v>
      </c>
      <c r="G685" s="333">
        <f>G678+G683</f>
        <v>46876</v>
      </c>
      <c r="H685" s="335">
        <f>H678+H683</f>
        <v>37410</v>
      </c>
      <c r="I685" s="29">
        <f>H685/G685</f>
        <v>0.7980629746565406</v>
      </c>
    </row>
    <row r="686" spans="1:9" s="57" customFormat="1" ht="12.75">
      <c r="A686" s="347"/>
      <c r="B686" s="348"/>
      <c r="C686" s="348"/>
      <c r="D686" s="348"/>
      <c r="E686" s="350"/>
      <c r="F686" s="348"/>
      <c r="G686" s="348"/>
      <c r="H686" s="348"/>
      <c r="I686" s="350"/>
    </row>
    <row r="687" spans="1:9" s="57" customFormat="1" ht="12.75">
      <c r="A687" s="347"/>
      <c r="B687" s="348"/>
      <c r="C687" s="348"/>
      <c r="D687" s="348"/>
      <c r="E687" s="350"/>
      <c r="F687" s="348"/>
      <c r="G687" s="348"/>
      <c r="H687" s="348"/>
      <c r="I687" s="350"/>
    </row>
    <row r="688" spans="1:9" s="57" customFormat="1" ht="12.75">
      <c r="A688" s="279"/>
      <c r="B688" s="279"/>
      <c r="C688" s="279"/>
      <c r="D688" s="279"/>
      <c r="E688" s="279"/>
      <c r="F688" s="351"/>
      <c r="G688" s="280" t="s">
        <v>146</v>
      </c>
      <c r="H688" s="280"/>
      <c r="I688" s="351"/>
    </row>
    <row r="689" spans="1:9" s="57" customFormat="1" ht="12.75">
      <c r="A689" s="281">
        <v>14</v>
      </c>
      <c r="B689" s="281"/>
      <c r="C689" s="281"/>
      <c r="D689" s="281"/>
      <c r="E689" s="281"/>
      <c r="F689" s="281"/>
      <c r="G689" s="281"/>
      <c r="H689" s="281"/>
      <c r="I689" s="281"/>
    </row>
    <row r="690" spans="1:9" s="57" customFormat="1" ht="12.75">
      <c r="A690" s="281" t="s">
        <v>167</v>
      </c>
      <c r="B690" s="281"/>
      <c r="C690" s="281"/>
      <c r="D690" s="281"/>
      <c r="E690" s="281"/>
      <c r="F690" s="281"/>
      <c r="G690" s="281"/>
      <c r="H690" s="281"/>
      <c r="I690" s="281"/>
    </row>
    <row r="691" spans="1:9" s="57" customFormat="1" ht="12.75">
      <c r="A691" s="281" t="s">
        <v>148</v>
      </c>
      <c r="B691" s="281"/>
      <c r="C691" s="281"/>
      <c r="D691" s="281"/>
      <c r="E691" s="281"/>
      <c r="F691" s="281"/>
      <c r="G691" s="281"/>
      <c r="H691" s="281"/>
      <c r="I691" s="281"/>
    </row>
    <row r="692" spans="1:9" s="57" customFormat="1" ht="12.75">
      <c r="A692" s="281"/>
      <c r="B692" s="281"/>
      <c r="C692" s="281"/>
      <c r="D692" s="281"/>
      <c r="E692" s="281"/>
      <c r="F692" s="351"/>
      <c r="G692" s="279" t="s">
        <v>89</v>
      </c>
      <c r="H692" s="279"/>
      <c r="I692" s="352"/>
    </row>
    <row r="693" spans="1:9" s="57" customFormat="1" ht="12.75">
      <c r="A693" s="285" t="s">
        <v>41</v>
      </c>
      <c r="B693" s="286" t="s">
        <v>213</v>
      </c>
      <c r="C693" s="286"/>
      <c r="D693" s="286"/>
      <c r="E693" s="286"/>
      <c r="F693" s="286" t="s">
        <v>214</v>
      </c>
      <c r="G693" s="286"/>
      <c r="H693" s="286"/>
      <c r="I693" s="286"/>
    </row>
    <row r="694" spans="1:9" s="57" customFormat="1" ht="34.5">
      <c r="A694" s="285"/>
      <c r="B694" s="287" t="s">
        <v>43</v>
      </c>
      <c r="C694" s="287" t="s">
        <v>151</v>
      </c>
      <c r="D694" s="286" t="s">
        <v>8</v>
      </c>
      <c r="E694" s="288" t="s">
        <v>152</v>
      </c>
      <c r="F694" s="287" t="s">
        <v>43</v>
      </c>
      <c r="G694" s="287" t="s">
        <v>151</v>
      </c>
      <c r="H694" s="286" t="s">
        <v>8</v>
      </c>
      <c r="I694" s="288" t="s">
        <v>152</v>
      </c>
    </row>
    <row r="695" spans="1:9" s="57" customFormat="1" ht="12.75">
      <c r="A695" s="289" t="s">
        <v>47</v>
      </c>
      <c r="B695" s="370"/>
      <c r="C695" s="291"/>
      <c r="D695" s="353"/>
      <c r="E695" s="290"/>
      <c r="F695" s="293"/>
      <c r="G695" s="299"/>
      <c r="H695" s="353"/>
      <c r="I695" s="290"/>
    </row>
    <row r="696" spans="1:9" s="57" customFormat="1" ht="12.75">
      <c r="A696" s="292" t="s">
        <v>48</v>
      </c>
      <c r="B696" s="295">
        <v>0</v>
      </c>
      <c r="C696" s="295">
        <v>1100</v>
      </c>
      <c r="D696" s="295">
        <v>1070</v>
      </c>
      <c r="E696" s="297">
        <v>0</v>
      </c>
      <c r="F696" s="295">
        <v>0</v>
      </c>
      <c r="G696" s="295"/>
      <c r="H696" s="295"/>
      <c r="I696" s="297">
        <v>0</v>
      </c>
    </row>
    <row r="697" spans="1:9" s="57" customFormat="1" ht="12.75">
      <c r="A697" s="298" t="s">
        <v>49</v>
      </c>
      <c r="B697" s="295">
        <v>0</v>
      </c>
      <c r="C697" s="295">
        <v>277</v>
      </c>
      <c r="D697" s="295">
        <v>276</v>
      </c>
      <c r="E697" s="297">
        <v>0</v>
      </c>
      <c r="F697" s="295">
        <v>0</v>
      </c>
      <c r="G697" s="316"/>
      <c r="H697" s="316"/>
      <c r="I697" s="321">
        <v>0</v>
      </c>
    </row>
    <row r="698" spans="1:9" s="57" customFormat="1" ht="12.75">
      <c r="A698" s="292" t="s">
        <v>50</v>
      </c>
      <c r="B698" s="295">
        <v>0</v>
      </c>
      <c r="C698" s="294">
        <v>2068</v>
      </c>
      <c r="D698" s="356">
        <v>2055</v>
      </c>
      <c r="E698" s="297">
        <v>0</v>
      </c>
      <c r="F698" s="295">
        <v>0</v>
      </c>
      <c r="G698" s="295">
        <v>1615</v>
      </c>
      <c r="H698" s="356">
        <v>1614</v>
      </c>
      <c r="I698" s="297">
        <v>0</v>
      </c>
    </row>
    <row r="699" spans="1:9" s="57" customFormat="1" ht="12.75">
      <c r="A699" s="299" t="s">
        <v>199</v>
      </c>
      <c r="B699" s="295">
        <v>0</v>
      </c>
      <c r="C699" s="312">
        <v>0</v>
      </c>
      <c r="D699" s="355">
        <v>0</v>
      </c>
      <c r="E699" s="297">
        <v>0</v>
      </c>
      <c r="F699" s="295">
        <v>0</v>
      </c>
      <c r="G699" s="295">
        <v>0</v>
      </c>
      <c r="H699" s="355">
        <v>0</v>
      </c>
      <c r="I699" s="297">
        <v>0</v>
      </c>
    </row>
    <row r="700" spans="1:9" s="57" customFormat="1" ht="12.75">
      <c r="A700" s="298" t="s">
        <v>52</v>
      </c>
      <c r="B700" s="295">
        <v>0</v>
      </c>
      <c r="C700" s="293"/>
      <c r="D700" s="293"/>
      <c r="E700" s="297">
        <v>0</v>
      </c>
      <c r="F700" s="295">
        <v>0</v>
      </c>
      <c r="G700" s="295">
        <v>0</v>
      </c>
      <c r="H700" s="293"/>
      <c r="I700" s="297">
        <v>0</v>
      </c>
    </row>
    <row r="701" spans="1:9" s="57" customFormat="1" ht="12.75">
      <c r="A701" s="300" t="s">
        <v>53</v>
      </c>
      <c r="B701" s="295">
        <v>0</v>
      </c>
      <c r="C701" s="293"/>
      <c r="D701" s="293"/>
      <c r="E701" s="297">
        <v>0</v>
      </c>
      <c r="F701" s="295">
        <v>0</v>
      </c>
      <c r="G701" s="293"/>
      <c r="H701" s="293"/>
      <c r="I701" s="297">
        <v>0</v>
      </c>
    </row>
    <row r="702" spans="1:9" s="57" customFormat="1" ht="12.75">
      <c r="A702" s="301" t="s">
        <v>95</v>
      </c>
      <c r="B702" s="371">
        <v>0</v>
      </c>
      <c r="C702" s="295"/>
      <c r="D702" s="295"/>
      <c r="E702" s="297">
        <v>0</v>
      </c>
      <c r="F702" s="371">
        <v>0</v>
      </c>
      <c r="G702" s="295"/>
      <c r="H702" s="295"/>
      <c r="I702" s="297">
        <v>0</v>
      </c>
    </row>
    <row r="703" spans="1:9" s="57" customFormat="1" ht="12.75">
      <c r="A703" s="302" t="s">
        <v>211</v>
      </c>
      <c r="B703" s="42">
        <f>B696+B697+B698+B701+D501+B700</f>
        <v>0</v>
      </c>
      <c r="C703" s="42">
        <f>C696+C697+C698+C701+E501+C700</f>
        <v>3445</v>
      </c>
      <c r="D703" s="42">
        <f>D696+D697+D698+D701+F501+D700</f>
        <v>3401</v>
      </c>
      <c r="E703" s="29">
        <v>0</v>
      </c>
      <c r="F703" s="42">
        <f>SUM(F696:F701)</f>
        <v>0</v>
      </c>
      <c r="G703" s="42">
        <f>SUM(G696:G701)</f>
        <v>1615</v>
      </c>
      <c r="H703" s="42">
        <f>SUM(H696:H701)</f>
        <v>1614</v>
      </c>
      <c r="I703" s="323">
        <v>0</v>
      </c>
    </row>
    <row r="704" spans="1:9" s="57" customFormat="1" ht="5.25" customHeight="1">
      <c r="A704" s="305"/>
      <c r="B704" s="316"/>
      <c r="C704" s="402"/>
      <c r="D704" s="307"/>
      <c r="E704" s="310"/>
      <c r="F704" s="316"/>
      <c r="G704" s="309"/>
      <c r="H704" s="307"/>
      <c r="I704" s="310"/>
    </row>
    <row r="705" spans="1:9" s="57" customFormat="1" ht="12.75">
      <c r="A705" s="302" t="s">
        <v>56</v>
      </c>
      <c r="B705" s="374"/>
      <c r="C705" s="445"/>
      <c r="D705" s="375"/>
      <c r="E705" s="396"/>
      <c r="F705" s="374"/>
      <c r="G705" s="374"/>
      <c r="H705" s="375"/>
      <c r="I705" s="396"/>
    </row>
    <row r="706" spans="1:10" s="57" customFormat="1" ht="12.75">
      <c r="A706" s="292" t="s">
        <v>57</v>
      </c>
      <c r="B706" s="293">
        <v>0</v>
      </c>
      <c r="C706" s="293">
        <f>'4_sz_ melléklet'!C97</f>
        <v>8725</v>
      </c>
      <c r="D706" s="293">
        <f>'4_sz_ melléklet'!D97</f>
        <v>8725</v>
      </c>
      <c r="E706" s="392">
        <f>D706/C706</f>
        <v>1</v>
      </c>
      <c r="F706" s="293">
        <v>0</v>
      </c>
      <c r="G706" s="293">
        <v>0</v>
      </c>
      <c r="H706" s="293">
        <v>0</v>
      </c>
      <c r="I706" s="314">
        <v>0</v>
      </c>
      <c r="J706" s="57" t="s">
        <v>215</v>
      </c>
    </row>
    <row r="707" spans="1:9" s="57" customFormat="1" ht="12.75">
      <c r="A707" s="315" t="s">
        <v>58</v>
      </c>
      <c r="B707" s="295">
        <v>0</v>
      </c>
      <c r="C707" s="316">
        <v>0</v>
      </c>
      <c r="D707" s="316">
        <v>0</v>
      </c>
      <c r="E707" s="394">
        <v>0</v>
      </c>
      <c r="F707" s="295">
        <v>0</v>
      </c>
      <c r="G707" s="295">
        <v>0</v>
      </c>
      <c r="H707" s="295">
        <v>0</v>
      </c>
      <c r="I707" s="297">
        <v>0</v>
      </c>
    </row>
    <row r="708" spans="1:9" s="57" customFormat="1" ht="12.75">
      <c r="A708" s="292" t="s">
        <v>59</v>
      </c>
      <c r="B708" s="295">
        <v>0</v>
      </c>
      <c r="C708" s="295">
        <v>0</v>
      </c>
      <c r="D708" s="295">
        <v>0</v>
      </c>
      <c r="E708" s="393">
        <v>0</v>
      </c>
      <c r="F708" s="295">
        <v>0</v>
      </c>
      <c r="G708" s="295">
        <v>0</v>
      </c>
      <c r="H708" s="295">
        <v>0</v>
      </c>
      <c r="I708" s="297">
        <v>0</v>
      </c>
    </row>
    <row r="709" spans="1:9" s="57" customFormat="1" ht="12.75">
      <c r="A709" s="361" t="s">
        <v>212</v>
      </c>
      <c r="B709" s="316">
        <f>-B699</f>
        <v>0</v>
      </c>
      <c r="C709" s="316">
        <v>0</v>
      </c>
      <c r="D709" s="316">
        <v>0</v>
      </c>
      <c r="E709" s="391">
        <v>0</v>
      </c>
      <c r="F709" s="316">
        <f>-F699</f>
        <v>0</v>
      </c>
      <c r="G709" s="316">
        <f>-G699</f>
        <v>0</v>
      </c>
      <c r="H709" s="316">
        <f>-H699</f>
        <v>0</v>
      </c>
      <c r="I709" s="297">
        <v>0</v>
      </c>
    </row>
    <row r="710" spans="1:9" s="57" customFormat="1" ht="12.75">
      <c r="A710" s="302" t="s">
        <v>196</v>
      </c>
      <c r="B710" s="42">
        <f>B706+B707+B708+B709</f>
        <v>0</v>
      </c>
      <c r="C710" s="303">
        <f>C706+C707+C708+C709</f>
        <v>8725</v>
      </c>
      <c r="D710" s="359">
        <f>D706+D707+D708+D709</f>
        <v>8725</v>
      </c>
      <c r="E710" s="323">
        <v>0</v>
      </c>
      <c r="F710" s="42">
        <f>F706+F707+F708+F709</f>
        <v>0</v>
      </c>
      <c r="G710" s="359">
        <f>G706+G707+G708+G709</f>
        <v>0</v>
      </c>
      <c r="H710" s="359">
        <f>H706+H707+H708+H709</f>
        <v>0</v>
      </c>
      <c r="I710" s="323">
        <v>0</v>
      </c>
    </row>
    <row r="711" spans="1:9" s="57" customFormat="1" ht="12.75">
      <c r="A711" s="305"/>
      <c r="B711" s="316"/>
      <c r="C711" s="405"/>
      <c r="D711" s="317"/>
      <c r="E711" s="310"/>
      <c r="F711" s="316"/>
      <c r="G711" s="326"/>
      <c r="H711" s="317"/>
      <c r="I711" s="310"/>
    </row>
    <row r="712" spans="1:9" s="57" customFormat="1" ht="12.75">
      <c r="A712" s="403" t="s">
        <v>62</v>
      </c>
      <c r="B712" s="295"/>
      <c r="C712" s="382"/>
      <c r="D712" s="294"/>
      <c r="E712" s="297"/>
      <c r="F712" s="295"/>
      <c r="G712" s="295"/>
      <c r="H712" s="294"/>
      <c r="I712" s="297"/>
    </row>
    <row r="713" spans="1:9" s="57" customFormat="1" ht="12.75">
      <c r="A713" s="446" t="s">
        <v>63</v>
      </c>
      <c r="B713" s="295">
        <v>0</v>
      </c>
      <c r="C713" s="295">
        <v>0</v>
      </c>
      <c r="D713" s="295">
        <v>0</v>
      </c>
      <c r="E713" s="313">
        <v>0</v>
      </c>
      <c r="F713" s="295">
        <v>0</v>
      </c>
      <c r="G713" s="295">
        <v>0</v>
      </c>
      <c r="H713" s="295">
        <v>0</v>
      </c>
      <c r="I713" s="314">
        <v>0</v>
      </c>
    </row>
    <row r="714" spans="1:9" s="57" customFormat="1" ht="12.75">
      <c r="A714" s="319" t="s">
        <v>64</v>
      </c>
      <c r="B714" s="316">
        <v>0</v>
      </c>
      <c r="C714" s="316">
        <v>0</v>
      </c>
      <c r="D714" s="316">
        <v>0</v>
      </c>
      <c r="E714" s="320">
        <v>0</v>
      </c>
      <c r="F714" s="316">
        <v>0</v>
      </c>
      <c r="G714" s="316">
        <v>0</v>
      </c>
      <c r="H714" s="316">
        <v>0</v>
      </c>
      <c r="I714" s="321">
        <v>0</v>
      </c>
    </row>
    <row r="715" spans="1:9" s="57" customFormat="1" ht="12.75">
      <c r="A715" s="322" t="s">
        <v>156</v>
      </c>
      <c r="B715" s="42">
        <f>B713+B714</f>
        <v>0</v>
      </c>
      <c r="C715" s="303">
        <f>C713+C714</f>
        <v>0</v>
      </c>
      <c r="D715" s="359">
        <f>D713+D714</f>
        <v>0</v>
      </c>
      <c r="E715" s="323">
        <v>0</v>
      </c>
      <c r="F715" s="359">
        <f>F713+F714</f>
        <v>0</v>
      </c>
      <c r="G715" s="359">
        <f>G713+G714</f>
        <v>0</v>
      </c>
      <c r="H715" s="359">
        <f>H713+H714</f>
        <v>0</v>
      </c>
      <c r="I715" s="323">
        <v>0</v>
      </c>
    </row>
    <row r="716" spans="1:9" s="57" customFormat="1" ht="6" customHeight="1">
      <c r="A716" s="305"/>
      <c r="B716" s="316"/>
      <c r="C716" s="405"/>
      <c r="D716" s="317"/>
      <c r="E716" s="310"/>
      <c r="F716" s="316"/>
      <c r="G716" s="326"/>
      <c r="H716" s="317"/>
      <c r="I716" s="310"/>
    </row>
    <row r="717" spans="1:9" s="57" customFormat="1" ht="12.75">
      <c r="A717" s="406" t="s">
        <v>101</v>
      </c>
      <c r="B717" s="295"/>
      <c r="C717" s="382"/>
      <c r="D717" s="294"/>
      <c r="E717" s="297"/>
      <c r="F717" s="295"/>
      <c r="G717" s="295"/>
      <c r="H717" s="294"/>
      <c r="I717" s="297"/>
    </row>
    <row r="718" spans="1:9" s="57" customFormat="1" ht="12.75">
      <c r="A718" s="325" t="s">
        <v>63</v>
      </c>
      <c r="B718" s="293">
        <v>0</v>
      </c>
      <c r="C718" s="404">
        <v>0</v>
      </c>
      <c r="D718" s="312">
        <v>0</v>
      </c>
      <c r="E718" s="297">
        <v>0</v>
      </c>
      <c r="F718" s="295">
        <v>0</v>
      </c>
      <c r="G718" s="295">
        <v>0</v>
      </c>
      <c r="H718" s="295">
        <v>0</v>
      </c>
      <c r="I718" s="297">
        <v>0</v>
      </c>
    </row>
    <row r="719" spans="1:9" s="57" customFormat="1" ht="12.75">
      <c r="A719" s="319" t="s">
        <v>64</v>
      </c>
      <c r="B719" s="371">
        <v>0</v>
      </c>
      <c r="C719" s="429">
        <v>0</v>
      </c>
      <c r="D719" s="358">
        <v>0</v>
      </c>
      <c r="E719" s="321">
        <v>0</v>
      </c>
      <c r="F719" s="316">
        <v>0</v>
      </c>
      <c r="G719" s="316">
        <v>0</v>
      </c>
      <c r="H719" s="316">
        <v>0</v>
      </c>
      <c r="I719" s="321">
        <v>0</v>
      </c>
    </row>
    <row r="720" spans="1:9" s="57" customFormat="1" ht="12.75">
      <c r="A720" s="322" t="s">
        <v>157</v>
      </c>
      <c r="B720" s="42">
        <f>B718+B719</f>
        <v>0</v>
      </c>
      <c r="C720" s="303">
        <f>C718+C719</f>
        <v>0</v>
      </c>
      <c r="D720" s="359">
        <f>D718+D719</f>
        <v>0</v>
      </c>
      <c r="E720" s="323">
        <v>0</v>
      </c>
      <c r="F720" s="42">
        <f>F718+F719</f>
        <v>0</v>
      </c>
      <c r="G720" s="42">
        <f>G718+G719</f>
        <v>0</v>
      </c>
      <c r="H720" s="359">
        <f>H718+H719</f>
        <v>0</v>
      </c>
      <c r="I720" s="323">
        <v>0</v>
      </c>
    </row>
    <row r="721" spans="1:9" s="57" customFormat="1" ht="12.75">
      <c r="A721" s="305"/>
      <c r="B721" s="306"/>
      <c r="C721" s="405"/>
      <c r="D721" s="317"/>
      <c r="E721" s="310"/>
      <c r="F721" s="306"/>
      <c r="G721" s="326"/>
      <c r="H721" s="317"/>
      <c r="I721" s="310"/>
    </row>
    <row r="722" spans="1:9" s="57" customFormat="1" ht="12.75">
      <c r="A722" s="403" t="s">
        <v>68</v>
      </c>
      <c r="B722" s="295"/>
      <c r="C722" s="382"/>
      <c r="D722" s="294"/>
      <c r="E722" s="297"/>
      <c r="F722" s="295"/>
      <c r="G722" s="295"/>
      <c r="H722" s="294"/>
      <c r="I722" s="297"/>
    </row>
    <row r="723" spans="1:9" s="57" customFormat="1" ht="12.75">
      <c r="A723" s="327" t="s">
        <v>102</v>
      </c>
      <c r="B723" s="293">
        <v>0</v>
      </c>
      <c r="C723" s="295">
        <v>0</v>
      </c>
      <c r="D723" s="295">
        <v>0</v>
      </c>
      <c r="E723" s="313">
        <v>0</v>
      </c>
      <c r="F723" s="295">
        <v>0</v>
      </c>
      <c r="G723" s="295">
        <v>0</v>
      </c>
      <c r="H723" s="295">
        <v>0</v>
      </c>
      <c r="I723" s="314">
        <v>0</v>
      </c>
    </row>
    <row r="724" spans="1:9" s="57" customFormat="1" ht="12.75">
      <c r="A724" s="328" t="s">
        <v>158</v>
      </c>
      <c r="B724" s="371">
        <v>0</v>
      </c>
      <c r="C724" s="316">
        <v>0</v>
      </c>
      <c r="D724" s="316">
        <v>0</v>
      </c>
      <c r="E724" s="320">
        <v>0</v>
      </c>
      <c r="F724" s="316">
        <v>0</v>
      </c>
      <c r="G724" s="316">
        <v>0</v>
      </c>
      <c r="H724" s="316">
        <v>0</v>
      </c>
      <c r="I724" s="321">
        <v>0</v>
      </c>
    </row>
    <row r="725" spans="1:9" s="57" customFormat="1" ht="12.75">
      <c r="A725" s="322" t="s">
        <v>159</v>
      </c>
      <c r="B725" s="42">
        <f>B723+B724</f>
        <v>0</v>
      </c>
      <c r="C725" s="303">
        <f>C724+C723</f>
        <v>0</v>
      </c>
      <c r="D725" s="359">
        <f>D724+D723</f>
        <v>0</v>
      </c>
      <c r="E725" s="323">
        <v>0</v>
      </c>
      <c r="F725" s="42">
        <f>F723+F724</f>
        <v>0</v>
      </c>
      <c r="G725" s="42">
        <f>G723+G724</f>
        <v>0</v>
      </c>
      <c r="H725" s="303">
        <f>H723+H724</f>
        <v>0</v>
      </c>
      <c r="I725" s="323">
        <v>0</v>
      </c>
    </row>
    <row r="726" spans="1:9" s="57" customFormat="1" ht="12.75">
      <c r="A726" s="305"/>
      <c r="B726" s="306"/>
      <c r="C726" s="405"/>
      <c r="D726" s="317"/>
      <c r="E726" s="310"/>
      <c r="F726" s="306"/>
      <c r="G726" s="326"/>
      <c r="H726" s="317"/>
      <c r="I726" s="310"/>
    </row>
    <row r="727" spans="1:9" s="57" customFormat="1" ht="12.75">
      <c r="A727" s="407" t="s">
        <v>72</v>
      </c>
      <c r="B727" s="295"/>
      <c r="C727" s="382"/>
      <c r="D727" s="294"/>
      <c r="E727" s="297"/>
      <c r="F727" s="295"/>
      <c r="G727" s="295"/>
      <c r="H727" s="294"/>
      <c r="I727" s="297"/>
    </row>
    <row r="728" spans="1:9" s="57" customFormat="1" ht="12.75">
      <c r="A728" s="330" t="s">
        <v>160</v>
      </c>
      <c r="B728" s="295">
        <v>0</v>
      </c>
      <c r="C728" s="295">
        <v>0</v>
      </c>
      <c r="D728" s="295">
        <v>0</v>
      </c>
      <c r="E728" s="313">
        <v>0</v>
      </c>
      <c r="F728" s="295">
        <v>0</v>
      </c>
      <c r="G728" s="295">
        <v>0</v>
      </c>
      <c r="H728" s="295">
        <v>0</v>
      </c>
      <c r="I728" s="314">
        <v>0</v>
      </c>
    </row>
    <row r="729" spans="1:9" s="57" customFormat="1" ht="12.75">
      <c r="A729" s="376" t="s">
        <v>161</v>
      </c>
      <c r="B729" s="316">
        <v>0</v>
      </c>
      <c r="C729" s="316">
        <v>0</v>
      </c>
      <c r="D729" s="316">
        <v>0</v>
      </c>
      <c r="E729" s="320">
        <v>0</v>
      </c>
      <c r="F729" s="316">
        <v>0</v>
      </c>
      <c r="G729" s="316">
        <v>0</v>
      </c>
      <c r="H729" s="316">
        <v>0</v>
      </c>
      <c r="I729" s="321">
        <v>0</v>
      </c>
    </row>
    <row r="730" spans="1:9" s="57" customFormat="1" ht="12.75">
      <c r="A730" s="331" t="s">
        <v>162</v>
      </c>
      <c r="B730" s="42">
        <f>B729+B728</f>
        <v>0</v>
      </c>
      <c r="C730" s="303">
        <f>C729+C728</f>
        <v>0</v>
      </c>
      <c r="D730" s="359">
        <f>D729+D728</f>
        <v>0</v>
      </c>
      <c r="E730" s="323">
        <v>0</v>
      </c>
      <c r="F730" s="359">
        <f>F729+F728</f>
        <v>0</v>
      </c>
      <c r="G730" s="359">
        <f>G729+G728</f>
        <v>0</v>
      </c>
      <c r="H730" s="359">
        <f>H729+H728</f>
        <v>0</v>
      </c>
      <c r="I730" s="323">
        <v>0</v>
      </c>
    </row>
    <row r="731" spans="1:9" s="57" customFormat="1" ht="5.25" customHeight="1">
      <c r="A731" s="305"/>
      <c r="B731" s="316"/>
      <c r="C731" s="317"/>
      <c r="D731" s="363"/>
      <c r="E731" s="310"/>
      <c r="F731" s="316"/>
      <c r="G731" s="363"/>
      <c r="H731" s="363"/>
      <c r="I731" s="310"/>
    </row>
    <row r="732" spans="1:9" s="57" customFormat="1" ht="34.5">
      <c r="A732" s="334" t="s">
        <v>76</v>
      </c>
      <c r="B732" s="333">
        <f>B730+B725+B720+B715+B710+B703</f>
        <v>0</v>
      </c>
      <c r="C732" s="335">
        <f>C730+C725+C720+C715+C710+C703</f>
        <v>12170</v>
      </c>
      <c r="D732" s="366">
        <f>D730+D725+D720+D715+D710+D703</f>
        <v>12126</v>
      </c>
      <c r="E732" s="29">
        <f>D732/C732</f>
        <v>0.9963845521774857</v>
      </c>
      <c r="F732" s="333">
        <f>F730+F725+F720+F715+F710+F703</f>
        <v>0</v>
      </c>
      <c r="G732" s="366">
        <f>G730+G725+G720+G715+G710+G703</f>
        <v>1615</v>
      </c>
      <c r="H732" s="366">
        <f>H730+H725+H720+H715+H710+H703</f>
        <v>1614</v>
      </c>
      <c r="I732" s="29">
        <f>H732/G732</f>
        <v>0.9993808049535604</v>
      </c>
    </row>
    <row r="733" spans="1:9" s="57" customFormat="1" ht="6.75" customHeight="1">
      <c r="A733" s="336"/>
      <c r="B733" s="316"/>
      <c r="C733" s="430"/>
      <c r="D733" s="317"/>
      <c r="E733" s="310"/>
      <c r="F733" s="316"/>
      <c r="G733" s="337"/>
      <c r="H733" s="317"/>
      <c r="I733" s="310"/>
    </row>
    <row r="734" spans="1:9" s="57" customFormat="1" ht="12.75">
      <c r="A734" s="409" t="s">
        <v>106</v>
      </c>
      <c r="B734" s="295"/>
      <c r="C734" s="411"/>
      <c r="D734" s="294"/>
      <c r="E734" s="297"/>
      <c r="F734" s="295"/>
      <c r="G734" s="410"/>
      <c r="H734" s="294"/>
      <c r="I734" s="297"/>
    </row>
    <row r="735" spans="1:9" s="57" customFormat="1" ht="12.75">
      <c r="A735" s="342" t="s">
        <v>163</v>
      </c>
      <c r="B735" s="293">
        <v>0</v>
      </c>
      <c r="C735" s="295">
        <v>0</v>
      </c>
      <c r="D735" s="295">
        <v>0</v>
      </c>
      <c r="E735" s="313">
        <v>0</v>
      </c>
      <c r="F735" s="295">
        <v>0</v>
      </c>
      <c r="G735" s="295">
        <v>0</v>
      </c>
      <c r="H735" s="295">
        <v>0</v>
      </c>
      <c r="I735" s="314">
        <v>0</v>
      </c>
    </row>
    <row r="736" spans="1:9" s="57" customFormat="1" ht="12.75">
      <c r="A736" s="343" t="s">
        <v>164</v>
      </c>
      <c r="B736" s="371">
        <v>0</v>
      </c>
      <c r="C736" s="316">
        <v>0</v>
      </c>
      <c r="D736" s="316">
        <v>0</v>
      </c>
      <c r="E736" s="320">
        <v>0</v>
      </c>
      <c r="F736" s="316">
        <v>0</v>
      </c>
      <c r="G736" s="316">
        <v>0</v>
      </c>
      <c r="H736" s="316">
        <v>0</v>
      </c>
      <c r="I736" s="321">
        <v>0</v>
      </c>
    </row>
    <row r="737" spans="1:9" s="57" customFormat="1" ht="12.75">
      <c r="A737" s="302" t="s">
        <v>165</v>
      </c>
      <c r="B737" s="42">
        <f>B735+B736</f>
        <v>0</v>
      </c>
      <c r="C737" s="42">
        <f>C735+C736</f>
        <v>0</v>
      </c>
      <c r="D737" s="42">
        <f>D735+D736</f>
        <v>0</v>
      </c>
      <c r="E737" s="323">
        <v>0</v>
      </c>
      <c r="F737" s="42">
        <f>F735+F736</f>
        <v>0</v>
      </c>
      <c r="G737" s="42">
        <f>G735+G736</f>
        <v>0</v>
      </c>
      <c r="H737" s="303">
        <f>H735+H736</f>
        <v>0</v>
      </c>
      <c r="I737" s="323">
        <v>0</v>
      </c>
    </row>
    <row r="738" spans="1:9" s="57" customFormat="1" ht="6" customHeight="1">
      <c r="A738" s="331"/>
      <c r="B738" s="316"/>
      <c r="C738" s="317"/>
      <c r="D738" s="363"/>
      <c r="E738" s="310"/>
      <c r="F738" s="316"/>
      <c r="G738" s="316"/>
      <c r="H738" s="317"/>
      <c r="I738" s="310"/>
    </row>
    <row r="739" spans="1:9" s="57" customFormat="1" ht="12.75">
      <c r="A739" s="346" t="s">
        <v>166</v>
      </c>
      <c r="B739" s="333">
        <f>B732+B737</f>
        <v>0</v>
      </c>
      <c r="C739" s="333">
        <f>C732+C737</f>
        <v>12170</v>
      </c>
      <c r="D739" s="333">
        <f>D732+D737</f>
        <v>12126</v>
      </c>
      <c r="E739" s="29">
        <f>D739/C739</f>
        <v>0.9963845521774857</v>
      </c>
      <c r="F739" s="333">
        <f>F732+F737</f>
        <v>0</v>
      </c>
      <c r="G739" s="333">
        <f>G732+G737</f>
        <v>1615</v>
      </c>
      <c r="H739" s="335">
        <f>H732+H737</f>
        <v>1614</v>
      </c>
      <c r="I739" s="29">
        <f>H739/G739</f>
        <v>0.9993808049535604</v>
      </c>
    </row>
    <row r="740" spans="1:9" s="57" customFormat="1" ht="12.75">
      <c r="A740" s="347"/>
      <c r="B740" s="348"/>
      <c r="C740" s="348"/>
      <c r="D740" s="348"/>
      <c r="E740" s="350"/>
      <c r="F740" s="348"/>
      <c r="G740" s="348"/>
      <c r="H740" s="348"/>
      <c r="I740" s="350"/>
    </row>
    <row r="741" spans="1:9" s="57" customFormat="1" ht="12.75">
      <c r="A741" s="279"/>
      <c r="B741" s="279"/>
      <c r="C741" s="279"/>
      <c r="D741" s="279"/>
      <c r="E741" s="279"/>
      <c r="F741" s="351"/>
      <c r="G741" s="280" t="s">
        <v>146</v>
      </c>
      <c r="H741" s="280"/>
      <c r="I741" s="351"/>
    </row>
    <row r="742" spans="1:9" s="57" customFormat="1" ht="12.75">
      <c r="A742" s="281">
        <v>15</v>
      </c>
      <c r="B742" s="281"/>
      <c r="C742" s="281"/>
      <c r="D742" s="281"/>
      <c r="E742" s="281"/>
      <c r="F742" s="281"/>
      <c r="G742" s="281"/>
      <c r="H742" s="281"/>
      <c r="I742" s="281"/>
    </row>
    <row r="743" spans="1:9" s="57" customFormat="1" ht="12.75">
      <c r="A743" s="281" t="s">
        <v>167</v>
      </c>
      <c r="B743" s="281"/>
      <c r="C743" s="281"/>
      <c r="D743" s="281"/>
      <c r="E743" s="281"/>
      <c r="F743" s="281"/>
      <c r="G743" s="281"/>
      <c r="H743" s="281"/>
      <c r="I743" s="281"/>
    </row>
    <row r="744" spans="1:9" s="57" customFormat="1" ht="12.75">
      <c r="A744" s="281" t="s">
        <v>148</v>
      </c>
      <c r="B744" s="281"/>
      <c r="C744" s="281"/>
      <c r="D744" s="281"/>
      <c r="E744" s="281"/>
      <c r="F744" s="281"/>
      <c r="G744" s="281"/>
      <c r="H744" s="281"/>
      <c r="I744" s="281"/>
    </row>
    <row r="745" spans="1:9" s="57" customFormat="1" ht="12" customHeight="1">
      <c r="A745" s="281"/>
      <c r="B745" s="281"/>
      <c r="C745" s="281"/>
      <c r="D745" s="281"/>
      <c r="E745" s="281"/>
      <c r="F745" s="351"/>
      <c r="G745" s="279" t="s">
        <v>89</v>
      </c>
      <c r="H745" s="279"/>
      <c r="I745" s="352"/>
    </row>
    <row r="746" spans="1:9" s="57" customFormat="1" ht="12.75">
      <c r="A746" s="285" t="s">
        <v>41</v>
      </c>
      <c r="B746" s="286" t="s">
        <v>216</v>
      </c>
      <c r="C746" s="286"/>
      <c r="D746" s="286"/>
      <c r="E746" s="286"/>
      <c r="F746" s="286" t="s">
        <v>217</v>
      </c>
      <c r="G746" s="286"/>
      <c r="H746" s="286"/>
      <c r="I746" s="286"/>
    </row>
    <row r="747" spans="1:9" s="57" customFormat="1" ht="37.5" customHeight="1">
      <c r="A747" s="285"/>
      <c r="B747" s="287" t="s">
        <v>43</v>
      </c>
      <c r="C747" s="287" t="s">
        <v>151</v>
      </c>
      <c r="D747" s="286" t="s">
        <v>8</v>
      </c>
      <c r="E747" s="288" t="s">
        <v>152</v>
      </c>
      <c r="F747" s="287" t="s">
        <v>43</v>
      </c>
      <c r="G747" s="287" t="s">
        <v>151</v>
      </c>
      <c r="H747" s="286" t="s">
        <v>8</v>
      </c>
      <c r="I747" s="288" t="s">
        <v>152</v>
      </c>
    </row>
    <row r="748" spans="1:9" s="57" customFormat="1" ht="12.75">
      <c r="A748" s="289" t="s">
        <v>47</v>
      </c>
      <c r="B748" s="370"/>
      <c r="C748" s="291"/>
      <c r="D748" s="353"/>
      <c r="E748" s="290"/>
      <c r="F748" s="370"/>
      <c r="G748" s="299"/>
      <c r="H748" s="353"/>
      <c r="I748" s="290"/>
    </row>
    <row r="749" spans="1:9" s="57" customFormat="1" ht="12.75">
      <c r="A749" s="292" t="s">
        <v>48</v>
      </c>
      <c r="B749" s="295">
        <v>0</v>
      </c>
      <c r="C749" s="295">
        <v>45</v>
      </c>
      <c r="D749" s="356">
        <v>45</v>
      </c>
      <c r="E749" s="297">
        <v>0</v>
      </c>
      <c r="F749" s="293">
        <f aca="true" t="shared" si="7" ref="F749:H755">B749+F642+B642+F589+B589+B536+F536+B483+F483+B429+F429+B376+F376+B324+F324+B272+F272+B219+F219+B167+F167+B114+F114+B61+F61+B8+F8+B696+F696</f>
        <v>275065</v>
      </c>
      <c r="G749" s="293">
        <f t="shared" si="7"/>
        <v>282812</v>
      </c>
      <c r="H749" s="293">
        <f t="shared" si="7"/>
        <v>250960</v>
      </c>
      <c r="I749" s="297">
        <f>H749/G749</f>
        <v>0.8873739445285207</v>
      </c>
    </row>
    <row r="750" spans="1:9" s="57" customFormat="1" ht="12.75">
      <c r="A750" s="298" t="s">
        <v>49</v>
      </c>
      <c r="B750" s="316">
        <v>0</v>
      </c>
      <c r="C750" s="316">
        <v>14</v>
      </c>
      <c r="D750" s="363">
        <v>13</v>
      </c>
      <c r="E750" s="297">
        <v>0</v>
      </c>
      <c r="F750" s="293">
        <f t="shared" si="7"/>
        <v>89180</v>
      </c>
      <c r="G750" s="293">
        <f t="shared" si="7"/>
        <v>99595</v>
      </c>
      <c r="H750" s="293">
        <f t="shared" si="7"/>
        <v>87071</v>
      </c>
      <c r="I750" s="297">
        <f>H750/G750</f>
        <v>0.8742507153973593</v>
      </c>
    </row>
    <row r="751" spans="1:9" s="57" customFormat="1" ht="12.75">
      <c r="A751" s="292" t="s">
        <v>50</v>
      </c>
      <c r="B751" s="295">
        <v>0</v>
      </c>
      <c r="C751" s="294">
        <v>5</v>
      </c>
      <c r="D751" s="356">
        <v>5</v>
      </c>
      <c r="E751" s="297">
        <v>0</v>
      </c>
      <c r="F751" s="293">
        <f t="shared" si="7"/>
        <v>468745</v>
      </c>
      <c r="G751" s="293">
        <f t="shared" si="7"/>
        <v>527425</v>
      </c>
      <c r="H751" s="293">
        <f t="shared" si="7"/>
        <v>385967</v>
      </c>
      <c r="I751" s="297">
        <f>H751/G751</f>
        <v>0.7317950419490923</v>
      </c>
    </row>
    <row r="752" spans="1:9" s="57" customFormat="1" ht="12.75">
      <c r="A752" s="299" t="s">
        <v>218</v>
      </c>
      <c r="B752" s="293">
        <v>0</v>
      </c>
      <c r="C752" s="312">
        <v>0</v>
      </c>
      <c r="D752" s="355"/>
      <c r="E752" s="297">
        <v>0</v>
      </c>
      <c r="F752" s="293">
        <f t="shared" si="7"/>
        <v>-47537</v>
      </c>
      <c r="G752" s="293">
        <f t="shared" si="7"/>
        <v>-50836</v>
      </c>
      <c r="H752" s="293">
        <f t="shared" si="7"/>
        <v>-32750</v>
      </c>
      <c r="I752" s="297">
        <f>H752/G752</f>
        <v>0.6442284994885514</v>
      </c>
    </row>
    <row r="753" spans="1:9" s="57" customFormat="1" ht="12" customHeight="1">
      <c r="A753" s="298" t="s">
        <v>52</v>
      </c>
      <c r="B753" s="293"/>
      <c r="C753" s="293"/>
      <c r="D753" s="355"/>
      <c r="E753" s="297">
        <v>0</v>
      </c>
      <c r="F753" s="293">
        <f t="shared" si="7"/>
        <v>0</v>
      </c>
      <c r="G753" s="293">
        <f t="shared" si="7"/>
        <v>0</v>
      </c>
      <c r="H753" s="293">
        <f t="shared" si="7"/>
        <v>0</v>
      </c>
      <c r="I753" s="297">
        <v>0</v>
      </c>
    </row>
    <row r="754" spans="1:9" s="57" customFormat="1" ht="12.75">
      <c r="A754" s="300" t="s">
        <v>53</v>
      </c>
      <c r="B754" s="293"/>
      <c r="C754" s="293"/>
      <c r="D754" s="355"/>
      <c r="E754" s="297">
        <v>0</v>
      </c>
      <c r="F754" s="293">
        <f t="shared" si="7"/>
        <v>264657</v>
      </c>
      <c r="G754" s="293">
        <f t="shared" si="7"/>
        <v>266007</v>
      </c>
      <c r="H754" s="293">
        <f t="shared" si="7"/>
        <v>252336</v>
      </c>
      <c r="I754" s="297">
        <f>H754/G754</f>
        <v>0.9486066156153785</v>
      </c>
    </row>
    <row r="755" spans="1:9" s="57" customFormat="1" ht="12.75">
      <c r="A755" s="301" t="s">
        <v>95</v>
      </c>
      <c r="B755" s="295"/>
      <c r="C755" s="295"/>
      <c r="D755" s="356"/>
      <c r="E755" s="441">
        <v>0</v>
      </c>
      <c r="F755" s="293">
        <f t="shared" si="7"/>
        <v>264657</v>
      </c>
      <c r="G755" s="293">
        <f t="shared" si="7"/>
        <v>266007</v>
      </c>
      <c r="H755" s="293">
        <f t="shared" si="7"/>
        <v>252336</v>
      </c>
      <c r="I755" s="297">
        <f>H755/G755</f>
        <v>0.9486066156153785</v>
      </c>
    </row>
    <row r="756" spans="1:9" s="57" customFormat="1" ht="12.75">
      <c r="A756" s="302" t="s">
        <v>155</v>
      </c>
      <c r="B756" s="42">
        <f>SUM(B749:B754)</f>
        <v>0</v>
      </c>
      <c r="C756" s="303">
        <f>C749+C750+C751+C754+C753</f>
        <v>64</v>
      </c>
      <c r="D756" s="359">
        <f>D749+D750+D751+D754+D753</f>
        <v>63</v>
      </c>
      <c r="E756" s="323">
        <v>0</v>
      </c>
      <c r="F756" s="42">
        <f>F749+F750+F751+F754+F753+F752</f>
        <v>1050110</v>
      </c>
      <c r="G756" s="42">
        <f>G749+G750+G751+G754+G753+G752</f>
        <v>1125003</v>
      </c>
      <c r="H756" s="42">
        <f>H749+H750+H751+H754+H753+H752</f>
        <v>943584</v>
      </c>
      <c r="I756" s="29">
        <f>H756/G756</f>
        <v>0.8387390966957421</v>
      </c>
    </row>
    <row r="757" spans="1:9" s="57" customFormat="1" ht="9.75" customHeight="1">
      <c r="A757" s="305"/>
      <c r="B757" s="316"/>
      <c r="C757" s="402"/>
      <c r="D757" s="307"/>
      <c r="E757" s="310"/>
      <c r="F757" s="293"/>
      <c r="G757" s="447"/>
      <c r="H757" s="307"/>
      <c r="I757" s="310"/>
    </row>
    <row r="758" spans="1:9" s="57" customFormat="1" ht="13.5" customHeight="1">
      <c r="A758" s="403" t="s">
        <v>56</v>
      </c>
      <c r="B758" s="295"/>
      <c r="C758" s="382"/>
      <c r="D758" s="294"/>
      <c r="E758" s="330"/>
      <c r="F758" s="293"/>
      <c r="G758" s="382"/>
      <c r="H758" s="294"/>
      <c r="I758" s="330"/>
    </row>
    <row r="759" spans="1:9" s="57" customFormat="1" ht="12" customHeight="1">
      <c r="A759" s="292" t="s">
        <v>57</v>
      </c>
      <c r="B759" s="293"/>
      <c r="C759" s="404"/>
      <c r="D759" s="312"/>
      <c r="E759" s="297">
        <v>0</v>
      </c>
      <c r="F759" s="293">
        <f aca="true" t="shared" si="8" ref="F759:H762">B759+B652+F652+B599+F599+B546+F546+B493+F493+B439+F439+B386+F386+B334+F334+B283+F283+B229+F229+B177+F177+B124+F124+B71+F71+B18+F18+B706+F706</f>
        <v>222523</v>
      </c>
      <c r="G759" s="293">
        <f t="shared" si="8"/>
        <v>293831</v>
      </c>
      <c r="H759" s="293">
        <f t="shared" si="8"/>
        <v>145076</v>
      </c>
      <c r="I759" s="297">
        <f>H759/G759</f>
        <v>0.49373959861280803</v>
      </c>
    </row>
    <row r="760" spans="1:9" s="57" customFormat="1" ht="12.75">
      <c r="A760" s="315" t="s">
        <v>58</v>
      </c>
      <c r="B760" s="295"/>
      <c r="C760" s="295"/>
      <c r="D760" s="295"/>
      <c r="E760" s="393">
        <v>0</v>
      </c>
      <c r="F760" s="293">
        <f t="shared" si="8"/>
        <v>78716</v>
      </c>
      <c r="G760" s="293">
        <f t="shared" si="8"/>
        <v>137284</v>
      </c>
      <c r="H760" s="293">
        <f t="shared" si="8"/>
        <v>57848</v>
      </c>
      <c r="I760" s="297">
        <f>H760/G760</f>
        <v>0.4213746685702631</v>
      </c>
    </row>
    <row r="761" spans="1:9" s="57" customFormat="1" ht="12.75">
      <c r="A761" s="292" t="s">
        <v>59</v>
      </c>
      <c r="B761" s="295"/>
      <c r="C761" s="295"/>
      <c r="D761" s="295"/>
      <c r="E761" s="393">
        <v>0</v>
      </c>
      <c r="F761" s="293">
        <f t="shared" si="8"/>
        <v>0</v>
      </c>
      <c r="G761" s="293">
        <f t="shared" si="8"/>
        <v>1250</v>
      </c>
      <c r="H761" s="293">
        <f t="shared" si="8"/>
        <v>1250</v>
      </c>
      <c r="I761" s="297">
        <v>0</v>
      </c>
    </row>
    <row r="762" spans="1:9" s="57" customFormat="1" ht="12.75">
      <c r="A762" s="343" t="s">
        <v>190</v>
      </c>
      <c r="B762" s="316">
        <f>-B752</f>
        <v>0</v>
      </c>
      <c r="C762" s="316">
        <f>-C752</f>
        <v>0</v>
      </c>
      <c r="D762" s="316">
        <f>-D752</f>
        <v>0</v>
      </c>
      <c r="E762" s="394">
        <v>0</v>
      </c>
      <c r="F762" s="293">
        <f t="shared" si="8"/>
        <v>47537</v>
      </c>
      <c r="G762" s="293">
        <f t="shared" si="8"/>
        <v>50836</v>
      </c>
      <c r="H762" s="293">
        <f t="shared" si="8"/>
        <v>32750</v>
      </c>
      <c r="I762" s="297">
        <f>H762/G762</f>
        <v>0.6442284994885514</v>
      </c>
    </row>
    <row r="763" spans="1:9" s="57" customFormat="1" ht="9.75" customHeight="1">
      <c r="A763" s="361"/>
      <c r="B763" s="371"/>
      <c r="C763" s="429"/>
      <c r="D763" s="358"/>
      <c r="E763" s="321"/>
      <c r="F763" s="316"/>
      <c r="G763" s="429"/>
      <c r="H763" s="358"/>
      <c r="I763" s="321"/>
    </row>
    <row r="764" spans="1:9" s="57" customFormat="1" ht="12.75">
      <c r="A764" s="302" t="s">
        <v>196</v>
      </c>
      <c r="B764" s="42">
        <f>SUM(B759:B763)</f>
        <v>0</v>
      </c>
      <c r="C764" s="303">
        <f>C759+C760+C761+C763</f>
        <v>0</v>
      </c>
      <c r="D764" s="359">
        <f>D759+D760+D761+D763</f>
        <v>0</v>
      </c>
      <c r="E764" s="323">
        <v>0</v>
      </c>
      <c r="F764" s="42">
        <f>SUM(F759:F763)</f>
        <v>348776</v>
      </c>
      <c r="G764" s="42">
        <f>SUM(G759:G763)</f>
        <v>483201</v>
      </c>
      <c r="H764" s="42">
        <f>SUM(H759:H763)</f>
        <v>236924</v>
      </c>
      <c r="I764" s="29">
        <f>H764/G764</f>
        <v>0.4903218329432265</v>
      </c>
    </row>
    <row r="765" spans="1:9" s="57" customFormat="1" ht="9.75" customHeight="1">
      <c r="A765" s="305"/>
      <c r="B765" s="316"/>
      <c r="C765" s="405"/>
      <c r="D765" s="317"/>
      <c r="E765" s="310"/>
      <c r="F765" s="293"/>
      <c r="G765" s="326"/>
      <c r="H765" s="317"/>
      <c r="I765" s="310"/>
    </row>
    <row r="766" spans="1:9" s="57" customFormat="1" ht="12.75">
      <c r="A766" s="403" t="s">
        <v>62</v>
      </c>
      <c r="B766" s="295"/>
      <c r="C766" s="382"/>
      <c r="D766" s="294"/>
      <c r="E766" s="297"/>
      <c r="F766" s="293"/>
      <c r="G766" s="295"/>
      <c r="H766" s="294"/>
      <c r="I766" s="297"/>
    </row>
    <row r="767" spans="1:9" s="57" customFormat="1" ht="12.75">
      <c r="A767" s="318" t="s">
        <v>63</v>
      </c>
      <c r="B767" s="295">
        <v>0</v>
      </c>
      <c r="C767" s="295">
        <v>0</v>
      </c>
      <c r="D767" s="295">
        <v>1</v>
      </c>
      <c r="E767" s="393">
        <v>0</v>
      </c>
      <c r="F767" s="293">
        <f aca="true" t="shared" si="9" ref="F767:H768">B767+B659+F659+B606+F606+B553+F553+B501+F501+B447+F447+B394+F394+B341+F341+B290+F290+B236+F236+B184+F184+B131+F131+B78+F78+B25+F25+B713+F713</f>
        <v>4501</v>
      </c>
      <c r="G767" s="293">
        <f t="shared" si="9"/>
        <v>101715</v>
      </c>
      <c r="H767" s="293">
        <f t="shared" si="9"/>
        <v>101661</v>
      </c>
      <c r="I767" s="448">
        <f>H767/G767</f>
        <v>0.9994691048517917</v>
      </c>
    </row>
    <row r="768" spans="1:9" s="57" customFormat="1" ht="12.75">
      <c r="A768" s="319" t="s">
        <v>64</v>
      </c>
      <c r="B768" s="316">
        <v>0</v>
      </c>
      <c r="C768" s="316">
        <v>0</v>
      </c>
      <c r="D768" s="316">
        <v>0</v>
      </c>
      <c r="E768" s="394">
        <v>0</v>
      </c>
      <c r="F768" s="293">
        <f t="shared" si="9"/>
        <v>0</v>
      </c>
      <c r="G768" s="293">
        <f t="shared" si="9"/>
        <v>200</v>
      </c>
      <c r="H768" s="293">
        <f t="shared" si="9"/>
        <v>200</v>
      </c>
      <c r="I768" s="448">
        <f>H768/G768</f>
        <v>1</v>
      </c>
    </row>
    <row r="769" spans="1:9" s="57" customFormat="1" ht="12.75">
      <c r="A769" s="322" t="s">
        <v>156</v>
      </c>
      <c r="B769" s="42">
        <f>B767+B768</f>
        <v>0</v>
      </c>
      <c r="C769" s="303">
        <f>C767+C768</f>
        <v>0</v>
      </c>
      <c r="D769" s="359">
        <f>D767+D768</f>
        <v>1</v>
      </c>
      <c r="E769" s="323">
        <v>0</v>
      </c>
      <c r="F769" s="42">
        <f>F767+F768</f>
        <v>4501</v>
      </c>
      <c r="G769" s="42">
        <f>G767+G768</f>
        <v>101915</v>
      </c>
      <c r="H769" s="42">
        <f>H767+H768</f>
        <v>101861</v>
      </c>
      <c r="I769" s="449">
        <f>H769/G769</f>
        <v>0.9994701466908699</v>
      </c>
    </row>
    <row r="770" spans="1:9" s="57" customFormat="1" ht="12.75">
      <c r="A770" s="305"/>
      <c r="B770" s="316"/>
      <c r="C770" s="405"/>
      <c r="D770" s="317"/>
      <c r="E770" s="310"/>
      <c r="F770" s="293"/>
      <c r="G770" s="326"/>
      <c r="H770" s="317"/>
      <c r="I770" s="314"/>
    </row>
    <row r="771" spans="1:9" s="57" customFormat="1" ht="12.75">
      <c r="A771" s="406" t="s">
        <v>101</v>
      </c>
      <c r="B771" s="295"/>
      <c r="C771" s="382"/>
      <c r="D771" s="294"/>
      <c r="E771" s="297"/>
      <c r="F771" s="293"/>
      <c r="G771" s="295"/>
      <c r="H771" s="294"/>
      <c r="I771" s="297"/>
    </row>
    <row r="772" spans="1:9" s="57" customFormat="1" ht="12.75" customHeight="1">
      <c r="A772" s="325" t="s">
        <v>63</v>
      </c>
      <c r="B772" s="295">
        <v>0</v>
      </c>
      <c r="C772" s="295">
        <v>0</v>
      </c>
      <c r="D772" s="295">
        <v>0</v>
      </c>
      <c r="E772" s="313">
        <v>0</v>
      </c>
      <c r="F772" s="293">
        <f aca="true" t="shared" si="10" ref="F772:H773">B772+F664+B664+B611+F611+B558+F558+B506+F506+B452+F452+B399+F399+B346+F346+B295+F295+B241+F241+B189+F189+B136+F136+B83+F83+B30+F30+B718+F718</f>
        <v>114980</v>
      </c>
      <c r="G772" s="293">
        <f t="shared" si="10"/>
        <v>138115</v>
      </c>
      <c r="H772" s="293">
        <f t="shared" si="10"/>
        <v>137665</v>
      </c>
      <c r="I772" s="297">
        <f>H772/G772</f>
        <v>0.9967418455634797</v>
      </c>
    </row>
    <row r="773" spans="1:9" s="57" customFormat="1" ht="12.75">
      <c r="A773" s="319" t="s">
        <v>64</v>
      </c>
      <c r="B773" s="316">
        <v>0</v>
      </c>
      <c r="C773" s="316">
        <v>0</v>
      </c>
      <c r="D773" s="316">
        <v>0</v>
      </c>
      <c r="E773" s="320">
        <v>0</v>
      </c>
      <c r="F773" s="293">
        <f t="shared" si="10"/>
        <v>72264</v>
      </c>
      <c r="G773" s="293">
        <f t="shared" si="10"/>
        <v>86840</v>
      </c>
      <c r="H773" s="293">
        <f t="shared" si="10"/>
        <v>84782</v>
      </c>
      <c r="I773" s="297">
        <f>H773/G773</f>
        <v>0.9763012436665132</v>
      </c>
    </row>
    <row r="774" spans="1:9" s="57" customFormat="1" ht="12.75">
      <c r="A774" s="322" t="s">
        <v>157</v>
      </c>
      <c r="B774" s="42">
        <f>B772+B773</f>
        <v>0</v>
      </c>
      <c r="C774" s="303">
        <f>C772+C773</f>
        <v>0</v>
      </c>
      <c r="D774" s="359">
        <f>D772+D773</f>
        <v>0</v>
      </c>
      <c r="E774" s="323">
        <v>0</v>
      </c>
      <c r="F774" s="42">
        <f>F772+F773</f>
        <v>187244</v>
      </c>
      <c r="G774" s="42">
        <f>G772+G773</f>
        <v>224955</v>
      </c>
      <c r="H774" s="42">
        <f>H772+H773</f>
        <v>222447</v>
      </c>
      <c r="I774" s="323">
        <f>H774/G774</f>
        <v>0.9888511035540442</v>
      </c>
    </row>
    <row r="775" spans="1:9" s="57" customFormat="1" ht="9.75" customHeight="1">
      <c r="A775" s="305"/>
      <c r="B775" s="306"/>
      <c r="C775" s="405"/>
      <c r="D775" s="317"/>
      <c r="E775" s="310"/>
      <c r="F775" s="293"/>
      <c r="G775" s="405"/>
      <c r="H775" s="317"/>
      <c r="I775" s="314"/>
    </row>
    <row r="776" spans="1:9" s="57" customFormat="1" ht="12.75">
      <c r="A776" s="403" t="s">
        <v>68</v>
      </c>
      <c r="B776" s="295"/>
      <c r="C776" s="382"/>
      <c r="D776" s="294"/>
      <c r="E776" s="297"/>
      <c r="F776" s="293"/>
      <c r="G776" s="382"/>
      <c r="H776" s="294"/>
      <c r="I776" s="297"/>
    </row>
    <row r="777" spans="1:9" s="57" customFormat="1" ht="12.75">
      <c r="A777" s="327" t="s">
        <v>102</v>
      </c>
      <c r="B777" s="295">
        <v>0</v>
      </c>
      <c r="C777" s="295">
        <v>0</v>
      </c>
      <c r="D777" s="295">
        <v>0</v>
      </c>
      <c r="E777" s="313">
        <v>0</v>
      </c>
      <c r="F777" s="293">
        <f aca="true" t="shared" si="11" ref="F777:H778">B777+B669+F669+B616+F616+B563+F563+B511+F511+B457+F457+B404+F404+B351+F351+B300+F300+B246+F246+B194+F194+B141+F141+B88+F88+B35+F35+B723+F723</f>
        <v>1000</v>
      </c>
      <c r="G777" s="293">
        <f t="shared" si="11"/>
        <v>200</v>
      </c>
      <c r="H777" s="293">
        <f t="shared" si="11"/>
        <v>125</v>
      </c>
      <c r="I777" s="297">
        <f>H777/G777</f>
        <v>0.625</v>
      </c>
    </row>
    <row r="778" spans="1:9" s="57" customFormat="1" ht="12.75">
      <c r="A778" s="328" t="s">
        <v>158</v>
      </c>
      <c r="B778" s="316">
        <v>0</v>
      </c>
      <c r="C778" s="316">
        <v>0</v>
      </c>
      <c r="D778" s="316">
        <v>0</v>
      </c>
      <c r="E778" s="320">
        <v>0</v>
      </c>
      <c r="F778" s="293">
        <f t="shared" si="11"/>
        <v>52278</v>
      </c>
      <c r="G778" s="293">
        <f t="shared" si="11"/>
        <v>53078</v>
      </c>
      <c r="H778" s="293">
        <f t="shared" si="11"/>
        <v>52902</v>
      </c>
      <c r="I778" s="321">
        <f>H778/G778</f>
        <v>0.9966841252496326</v>
      </c>
    </row>
    <row r="779" spans="1:9" s="57" customFormat="1" ht="12.75">
      <c r="A779" s="322" t="s">
        <v>159</v>
      </c>
      <c r="B779" s="42">
        <f>B777+B778</f>
        <v>0</v>
      </c>
      <c r="C779" s="303">
        <f>C778+C777</f>
        <v>0</v>
      </c>
      <c r="D779" s="359">
        <f>D778+D777</f>
        <v>0</v>
      </c>
      <c r="E779" s="323">
        <v>0</v>
      </c>
      <c r="F779" s="42">
        <f>SUM(F777:F778)</f>
        <v>53278</v>
      </c>
      <c r="G779" s="42">
        <f>SUM(G777:G778)</f>
        <v>53278</v>
      </c>
      <c r="H779" s="42">
        <f>SUM(H777:H778)</f>
        <v>53027</v>
      </c>
      <c r="I779" s="323">
        <f>H779/G779</f>
        <v>0.9952888621945268</v>
      </c>
    </row>
    <row r="780" spans="1:9" s="57" customFormat="1" ht="9.75" customHeight="1">
      <c r="A780" s="305"/>
      <c r="B780" s="306"/>
      <c r="C780" s="405"/>
      <c r="D780" s="317"/>
      <c r="E780" s="310"/>
      <c r="F780" s="293"/>
      <c r="G780" s="405"/>
      <c r="H780" s="317"/>
      <c r="I780" s="450"/>
    </row>
    <row r="781" spans="1:9" s="57" customFormat="1" ht="12.75">
      <c r="A781" s="407" t="s">
        <v>72</v>
      </c>
      <c r="B781" s="295"/>
      <c r="C781" s="382"/>
      <c r="D781" s="294"/>
      <c r="E781" s="297"/>
      <c r="F781" s="293"/>
      <c r="G781" s="382"/>
      <c r="H781" s="294"/>
      <c r="I781" s="297"/>
    </row>
    <row r="782" spans="1:9" s="57" customFormat="1" ht="12" customHeight="1">
      <c r="A782" s="292" t="s">
        <v>160</v>
      </c>
      <c r="B782" s="295">
        <v>0</v>
      </c>
      <c r="C782" s="295">
        <v>0</v>
      </c>
      <c r="D782" s="295">
        <v>0</v>
      </c>
      <c r="E782" s="313">
        <v>0</v>
      </c>
      <c r="F782" s="295">
        <f>F674+J674+F621+J621+F567+J567+F515+J514+F462+J462+F409+J409+F356+J356+F303+J303+F252+J252+F198+J198+F145+J145+F92+J92+F39+J39</f>
        <v>0</v>
      </c>
      <c r="G782" s="295">
        <f>G674+K674+G621+K621+G567+K567+G515+K514+G462+K462+G409+K409+G356+K356+G303+K303+G252+K252+G198+K198+G145+K145+G92+K92+G39+K39</f>
        <v>0</v>
      </c>
      <c r="H782" s="295">
        <f>H674+L674+H621+L621+H567+L567+H515+L514+H462+L462+H409+L409+H356+L356+H303+L303+H252+L252+H198+L198+H145+L145+H92+L92+H39+L39</f>
        <v>0</v>
      </c>
      <c r="I782" s="314">
        <v>0</v>
      </c>
    </row>
    <row r="783" spans="1:9" s="57" customFormat="1" ht="12.75">
      <c r="A783" s="376" t="s">
        <v>161</v>
      </c>
      <c r="B783" s="316">
        <v>0</v>
      </c>
      <c r="C783" s="316">
        <v>0</v>
      </c>
      <c r="D783" s="316">
        <v>0</v>
      </c>
      <c r="E783" s="320">
        <v>0</v>
      </c>
      <c r="F783" s="316">
        <v>0</v>
      </c>
      <c r="G783" s="316">
        <v>0</v>
      </c>
      <c r="H783" s="316">
        <v>0</v>
      </c>
      <c r="I783" s="441">
        <v>0</v>
      </c>
    </row>
    <row r="784" spans="1:9" s="57" customFormat="1" ht="12.75">
      <c r="A784" s="331" t="s">
        <v>162</v>
      </c>
      <c r="B784" s="42">
        <f>B782+B783</f>
        <v>0</v>
      </c>
      <c r="C784" s="303">
        <f>C783+C782</f>
        <v>0</v>
      </c>
      <c r="D784" s="359">
        <f>D783+D782</f>
        <v>0</v>
      </c>
      <c r="E784" s="323">
        <v>0</v>
      </c>
      <c r="F784" s="42">
        <f>F782+F783</f>
        <v>0</v>
      </c>
      <c r="G784" s="42">
        <f>G782+G783</f>
        <v>0</v>
      </c>
      <c r="H784" s="42">
        <f>H782+H783</f>
        <v>0</v>
      </c>
      <c r="I784" s="323">
        <v>0</v>
      </c>
    </row>
    <row r="785" spans="1:9" s="57" customFormat="1" ht="12.75">
      <c r="A785" s="305"/>
      <c r="B785" s="316"/>
      <c r="C785" s="317"/>
      <c r="D785" s="363"/>
      <c r="E785" s="310"/>
      <c r="F785" s="316"/>
      <c r="G785" s="363"/>
      <c r="H785" s="363"/>
      <c r="I785" s="310"/>
    </row>
    <row r="786" spans="1:9" s="57" customFormat="1" ht="27.75" customHeight="1">
      <c r="A786" s="334" t="s">
        <v>76</v>
      </c>
      <c r="B786" s="333">
        <f>B784+B779+B774+B769+B764+B756</f>
        <v>0</v>
      </c>
      <c r="C786" s="333">
        <f>C784+C779+C774+C769+C764+C756</f>
        <v>64</v>
      </c>
      <c r="D786" s="366">
        <f>D784+D779+D774+D769+D764+D756</f>
        <v>64</v>
      </c>
      <c r="E786" s="29">
        <v>0</v>
      </c>
      <c r="F786" s="42">
        <f>F784+F779+F774+F769+F764+F756</f>
        <v>1643909</v>
      </c>
      <c r="G786" s="42">
        <f>G784+G779+G774+G769+G764+G756</f>
        <v>1988352</v>
      </c>
      <c r="H786" s="42">
        <f>H784+H779+H774+H769+H764+H756</f>
        <v>1557843</v>
      </c>
      <c r="I786" s="29">
        <f>H786/G786</f>
        <v>0.7834845138084202</v>
      </c>
    </row>
    <row r="787" spans="1:9" s="57" customFormat="1" ht="12.75">
      <c r="A787" s="409" t="s">
        <v>106</v>
      </c>
      <c r="B787" s="410"/>
      <c r="C787" s="411"/>
      <c r="D787" s="294"/>
      <c r="E787" s="297"/>
      <c r="F787" s="370"/>
      <c r="G787" s="451"/>
      <c r="H787" s="381"/>
      <c r="I787" s="450"/>
    </row>
    <row r="788" spans="1:9" s="57" customFormat="1" ht="12" customHeight="1">
      <c r="A788" s="342" t="s">
        <v>163</v>
      </c>
      <c r="B788" s="340"/>
      <c r="C788" s="418"/>
      <c r="D788" s="312"/>
      <c r="E788" s="297">
        <v>0</v>
      </c>
      <c r="F788" s="293">
        <v>0</v>
      </c>
      <c r="G788" s="293">
        <v>0</v>
      </c>
      <c r="H788" s="293">
        <v>0</v>
      </c>
      <c r="I788" s="314">
        <v>0</v>
      </c>
    </row>
    <row r="789" spans="1:9" s="57" customFormat="1" ht="12.75">
      <c r="A789" s="343" t="s">
        <v>164</v>
      </c>
      <c r="B789" s="386"/>
      <c r="C789" s="444"/>
      <c r="D789" s="358"/>
      <c r="E789" s="452">
        <v>0</v>
      </c>
      <c r="F789" s="293">
        <v>0</v>
      </c>
      <c r="G789" s="293">
        <v>0</v>
      </c>
      <c r="H789" s="293">
        <v>0</v>
      </c>
      <c r="I789" s="321">
        <v>0</v>
      </c>
    </row>
    <row r="790" spans="1:9" s="57" customFormat="1" ht="12.75">
      <c r="A790" s="302" t="s">
        <v>165</v>
      </c>
      <c r="B790" s="42">
        <f>B788+B789</f>
        <v>0</v>
      </c>
      <c r="C790" s="42">
        <f>C788+C789</f>
        <v>0</v>
      </c>
      <c r="D790" s="359">
        <f>D788+D789</f>
        <v>0</v>
      </c>
      <c r="E790" s="323">
        <v>0</v>
      </c>
      <c r="F790" s="42">
        <f>SUM(F788:F789)</f>
        <v>0</v>
      </c>
      <c r="G790" s="42">
        <f>SUM(G788:G789)</f>
        <v>0</v>
      </c>
      <c r="H790" s="42">
        <f>SUM(H788:H789)</f>
        <v>0</v>
      </c>
      <c r="I790" s="323">
        <v>0</v>
      </c>
    </row>
    <row r="791" spans="1:9" s="57" customFormat="1" ht="12.75">
      <c r="A791" s="331"/>
      <c r="B791" s="316"/>
      <c r="C791" s="317"/>
      <c r="D791" s="363"/>
      <c r="E791" s="310"/>
      <c r="F791" s="316"/>
      <c r="G791" s="363"/>
      <c r="H791" s="363"/>
      <c r="I791" s="310"/>
    </row>
    <row r="792" spans="1:9" s="57" customFormat="1" ht="12.75">
      <c r="A792" s="346" t="s">
        <v>166</v>
      </c>
      <c r="B792" s="333">
        <f>B786+B790</f>
        <v>0</v>
      </c>
      <c r="C792" s="333">
        <f>C786+C790</f>
        <v>64</v>
      </c>
      <c r="D792" s="333">
        <f>D786+D790</f>
        <v>64</v>
      </c>
      <c r="E792" s="323">
        <v>0</v>
      </c>
      <c r="F792" s="42">
        <f>F786+F790</f>
        <v>1643909</v>
      </c>
      <c r="G792" s="42">
        <f>G786+G790</f>
        <v>1988352</v>
      </c>
      <c r="H792" s="42">
        <f>H786+H790</f>
        <v>1557843</v>
      </c>
      <c r="I792" s="29">
        <f>H792/G792</f>
        <v>0.7834845138084202</v>
      </c>
    </row>
    <row r="793" spans="1:9" s="57" customFormat="1" ht="12.75">
      <c r="A793" s="347"/>
      <c r="B793" s="348"/>
      <c r="C793" s="348"/>
      <c r="D793" s="348"/>
      <c r="E793" s="400"/>
      <c r="F793" s="307"/>
      <c r="G793" s="307"/>
      <c r="H793" s="307"/>
      <c r="I793" s="400"/>
    </row>
    <row r="794" spans="1:9" s="57" customFormat="1" ht="12.75" customHeight="1">
      <c r="A794" s="279"/>
      <c r="B794" s="279"/>
      <c r="C794" s="279"/>
      <c r="D794" s="279"/>
      <c r="E794" s="279"/>
      <c r="F794" s="351"/>
      <c r="G794" s="280" t="s">
        <v>146</v>
      </c>
      <c r="H794" s="280"/>
      <c r="I794" s="351"/>
    </row>
    <row r="795" spans="1:9" s="57" customFormat="1" ht="11.25" customHeight="1">
      <c r="A795" s="281">
        <v>16</v>
      </c>
      <c r="B795" s="281"/>
      <c r="C795" s="281"/>
      <c r="D795" s="281"/>
      <c r="E795" s="281"/>
      <c r="F795" s="281"/>
      <c r="G795" s="281"/>
      <c r="H795" s="281"/>
      <c r="I795" s="281"/>
    </row>
    <row r="796" spans="1:9" s="57" customFormat="1" ht="12.75">
      <c r="A796" s="281" t="s">
        <v>167</v>
      </c>
      <c r="B796" s="281"/>
      <c r="C796" s="281"/>
      <c r="D796" s="281"/>
      <c r="E796" s="281"/>
      <c r="F796" s="281"/>
      <c r="G796" s="281"/>
      <c r="H796" s="281"/>
      <c r="I796" s="281"/>
    </row>
    <row r="797" spans="1:9" s="57" customFormat="1" ht="12.75">
      <c r="A797" s="281" t="s">
        <v>148</v>
      </c>
      <c r="B797" s="281"/>
      <c r="C797" s="281"/>
      <c r="D797" s="281"/>
      <c r="E797" s="281"/>
      <c r="F797" s="281"/>
      <c r="G797" s="281"/>
      <c r="H797" s="281"/>
      <c r="I797" s="281"/>
    </row>
    <row r="798" spans="1:9" s="57" customFormat="1" ht="12.75" customHeight="1">
      <c r="A798" s="281"/>
      <c r="B798" s="281"/>
      <c r="C798" s="281"/>
      <c r="D798" s="281"/>
      <c r="E798" s="281"/>
      <c r="F798" s="351"/>
      <c r="G798" s="279" t="s">
        <v>89</v>
      </c>
      <c r="H798" s="279"/>
      <c r="I798" s="352"/>
    </row>
    <row r="799" spans="1:9" s="57" customFormat="1" ht="13.5" customHeight="1">
      <c r="A799" s="285" t="s">
        <v>41</v>
      </c>
      <c r="B799" s="286" t="s">
        <v>219</v>
      </c>
      <c r="C799" s="286"/>
      <c r="D799" s="286"/>
      <c r="E799" s="286"/>
      <c r="F799" s="286" t="s">
        <v>220</v>
      </c>
      <c r="G799" s="286"/>
      <c r="H799" s="286"/>
      <c r="I799" s="286"/>
    </row>
    <row r="800" spans="1:9" s="57" customFormat="1" ht="34.5">
      <c r="A800" s="285"/>
      <c r="B800" s="287" t="s">
        <v>43</v>
      </c>
      <c r="C800" s="287" t="s">
        <v>151</v>
      </c>
      <c r="D800" s="286" t="s">
        <v>8</v>
      </c>
      <c r="E800" s="288" t="s">
        <v>152</v>
      </c>
      <c r="F800" s="286" t="s">
        <v>43</v>
      </c>
      <c r="G800" s="389" t="s">
        <v>151</v>
      </c>
      <c r="H800" s="286" t="s">
        <v>8</v>
      </c>
      <c r="I800" s="288" t="s">
        <v>152</v>
      </c>
    </row>
    <row r="801" spans="1:9" s="57" customFormat="1" ht="12.75">
      <c r="A801" s="289" t="s">
        <v>47</v>
      </c>
      <c r="B801" s="370"/>
      <c r="C801" s="299"/>
      <c r="D801" s="353"/>
      <c r="E801" s="290"/>
      <c r="F801" s="370"/>
      <c r="G801" s="291"/>
      <c r="H801" s="290"/>
      <c r="I801" s="442"/>
    </row>
    <row r="802" spans="1:9" s="57" customFormat="1" ht="12.75">
      <c r="A802" s="292" t="s">
        <v>48</v>
      </c>
      <c r="B802" s="293"/>
      <c r="C802" s="293"/>
      <c r="D802" s="293"/>
      <c r="E802" s="297"/>
      <c r="F802" s="295">
        <f aca="true" t="shared" si="12" ref="F802:H805">B802+F749</f>
        <v>275065</v>
      </c>
      <c r="G802" s="295">
        <f t="shared" si="12"/>
        <v>282812</v>
      </c>
      <c r="H802" s="295">
        <f t="shared" si="12"/>
        <v>250960</v>
      </c>
      <c r="I802" s="393">
        <f>H802/G802</f>
        <v>0.8873739445285207</v>
      </c>
    </row>
    <row r="803" spans="1:9" s="57" customFormat="1" ht="12.75">
      <c r="A803" s="298" t="s">
        <v>49</v>
      </c>
      <c r="B803" s="293"/>
      <c r="C803" s="293"/>
      <c r="D803" s="293"/>
      <c r="E803" s="297"/>
      <c r="F803" s="295">
        <f t="shared" si="12"/>
        <v>89180</v>
      </c>
      <c r="G803" s="295">
        <f t="shared" si="12"/>
        <v>99595</v>
      </c>
      <c r="H803" s="295">
        <f t="shared" si="12"/>
        <v>87071</v>
      </c>
      <c r="I803" s="393">
        <f aca="true" t="shared" si="13" ref="I803:I809">H803/G803</f>
        <v>0.8742507153973593</v>
      </c>
    </row>
    <row r="804" spans="1:9" s="57" customFormat="1" ht="14.25" customHeight="1">
      <c r="A804" s="292" t="s">
        <v>50</v>
      </c>
      <c r="B804" s="293"/>
      <c r="C804" s="293"/>
      <c r="D804" s="293"/>
      <c r="E804" s="297"/>
      <c r="F804" s="295">
        <f t="shared" si="12"/>
        <v>468745</v>
      </c>
      <c r="G804" s="295">
        <f t="shared" si="12"/>
        <v>527425</v>
      </c>
      <c r="H804" s="295">
        <f t="shared" si="12"/>
        <v>385967</v>
      </c>
      <c r="I804" s="393">
        <f t="shared" si="13"/>
        <v>0.7317950419490923</v>
      </c>
    </row>
    <row r="805" spans="1:9" s="57" customFormat="1" ht="12.75">
      <c r="A805" s="299" t="s">
        <v>199</v>
      </c>
      <c r="B805" s="293"/>
      <c r="C805" s="293"/>
      <c r="D805" s="293"/>
      <c r="E805" s="297"/>
      <c r="F805" s="295">
        <f t="shared" si="12"/>
        <v>-47537</v>
      </c>
      <c r="G805" s="295">
        <f t="shared" si="12"/>
        <v>-50836</v>
      </c>
      <c r="H805" s="295">
        <f t="shared" si="12"/>
        <v>-32750</v>
      </c>
      <c r="I805" s="393">
        <f t="shared" si="13"/>
        <v>0.6442284994885514</v>
      </c>
    </row>
    <row r="806" spans="1:9" s="57" customFormat="1" ht="12.75">
      <c r="A806" s="298" t="s">
        <v>52</v>
      </c>
      <c r="B806" s="293"/>
      <c r="C806" s="293"/>
      <c r="D806" s="293"/>
      <c r="E806" s="297"/>
      <c r="F806" s="295">
        <f>B806+F753</f>
        <v>0</v>
      </c>
      <c r="G806" s="316">
        <v>0</v>
      </c>
      <c r="H806" s="316">
        <v>0</v>
      </c>
      <c r="I806" s="393">
        <v>0</v>
      </c>
    </row>
    <row r="807" spans="1:9" s="57" customFormat="1" ht="12.75">
      <c r="A807" s="300" t="s">
        <v>53</v>
      </c>
      <c r="B807" s="293"/>
      <c r="C807" s="293"/>
      <c r="D807" s="293"/>
      <c r="E807" s="297"/>
      <c r="F807" s="295">
        <f>B807+F754</f>
        <v>264657</v>
      </c>
      <c r="G807" s="295">
        <f>C807+G754</f>
        <v>266007</v>
      </c>
      <c r="H807" s="295">
        <f>D807+H754</f>
        <v>252336</v>
      </c>
      <c r="I807" s="393">
        <f t="shared" si="13"/>
        <v>0.9486066156153785</v>
      </c>
    </row>
    <row r="808" spans="1:9" s="57" customFormat="1" ht="12.75">
      <c r="A808" s="301" t="s">
        <v>95</v>
      </c>
      <c r="B808" s="293"/>
      <c r="C808" s="293"/>
      <c r="D808" s="293"/>
      <c r="E808" s="297"/>
      <c r="F808" s="295">
        <f>B808+F755</f>
        <v>264657</v>
      </c>
      <c r="G808" s="295">
        <f>C808+G755</f>
        <v>266007</v>
      </c>
      <c r="H808" s="295">
        <f>D808+H755</f>
        <v>252336</v>
      </c>
      <c r="I808" s="394">
        <f t="shared" si="13"/>
        <v>0.9486066156153785</v>
      </c>
    </row>
    <row r="809" spans="1:9" s="57" customFormat="1" ht="12.75">
      <c r="A809" s="302" t="s">
        <v>221</v>
      </c>
      <c r="B809" s="42">
        <f>B802+B803+B804+B807+B806+B805</f>
        <v>0</v>
      </c>
      <c r="C809" s="42">
        <f>C802+C803+C804+C807+C806+C805</f>
        <v>0</v>
      </c>
      <c r="D809" s="42">
        <f>D802+D803+D804+D807+D806+D805</f>
        <v>0</v>
      </c>
      <c r="E809" s="323">
        <v>0</v>
      </c>
      <c r="F809" s="42">
        <f>SUM(F802:F807)</f>
        <v>1050110</v>
      </c>
      <c r="G809" s="303">
        <f>G802+G803+G804+G807+G806</f>
        <v>1175839</v>
      </c>
      <c r="H809" s="42">
        <f>H802+H803+H804+H807+H806</f>
        <v>976334</v>
      </c>
      <c r="I809" s="323">
        <f t="shared" si="13"/>
        <v>0.8303296624793021</v>
      </c>
    </row>
    <row r="810" spans="1:9" s="57" customFormat="1" ht="9.75" customHeight="1">
      <c r="A810" s="383"/>
      <c r="B810" s="293"/>
      <c r="C810" s="447"/>
      <c r="D810" s="307"/>
      <c r="E810" s="310"/>
      <c r="F810" s="326"/>
      <c r="G810" s="402"/>
      <c r="H810" s="306"/>
      <c r="I810" s="391"/>
    </row>
    <row r="811" spans="1:9" s="57" customFormat="1" ht="9.75" customHeight="1">
      <c r="A811" s="453" t="s">
        <v>56</v>
      </c>
      <c r="B811" s="293"/>
      <c r="C811" s="382"/>
      <c r="D811" s="294"/>
      <c r="E811" s="330"/>
      <c r="F811" s="295"/>
      <c r="G811" s="382"/>
      <c r="H811" s="295"/>
      <c r="I811" s="454"/>
    </row>
    <row r="812" spans="1:9" s="57" customFormat="1" ht="12.75">
      <c r="A812" s="424" t="s">
        <v>57</v>
      </c>
      <c r="B812" s="293"/>
      <c r="C812" s="293"/>
      <c r="D812" s="293"/>
      <c r="E812" s="297"/>
      <c r="F812" s="293">
        <f aca="true" t="shared" si="14" ref="F812:H815">B812+F759</f>
        <v>222523</v>
      </c>
      <c r="G812" s="293">
        <f t="shared" si="14"/>
        <v>293831</v>
      </c>
      <c r="H812" s="293">
        <f t="shared" si="14"/>
        <v>145076</v>
      </c>
      <c r="I812" s="393">
        <f>H812/G812</f>
        <v>0.49373959861280803</v>
      </c>
    </row>
    <row r="813" spans="1:9" s="57" customFormat="1" ht="12.75">
      <c r="A813" s="342" t="s">
        <v>58</v>
      </c>
      <c r="B813" s="293"/>
      <c r="C813" s="293"/>
      <c r="D813" s="293"/>
      <c r="E813" s="297"/>
      <c r="F813" s="293">
        <f t="shared" si="14"/>
        <v>78716</v>
      </c>
      <c r="G813" s="293">
        <f t="shared" si="14"/>
        <v>137284</v>
      </c>
      <c r="H813" s="293">
        <f t="shared" si="14"/>
        <v>57848</v>
      </c>
      <c r="I813" s="393">
        <f>H813/G813</f>
        <v>0.4213746685702631</v>
      </c>
    </row>
    <row r="814" spans="1:9" s="57" customFormat="1" ht="12.75">
      <c r="A814" s="292" t="s">
        <v>59</v>
      </c>
      <c r="B814" s="293"/>
      <c r="C814" s="293"/>
      <c r="D814" s="293"/>
      <c r="E814" s="297"/>
      <c r="F814" s="293">
        <f t="shared" si="14"/>
        <v>0</v>
      </c>
      <c r="G814" s="293">
        <f t="shared" si="14"/>
        <v>1250</v>
      </c>
      <c r="H814" s="293">
        <f t="shared" si="14"/>
        <v>1250</v>
      </c>
      <c r="I814" s="393">
        <v>0</v>
      </c>
    </row>
    <row r="815" spans="1:9" s="57" customFormat="1" ht="12.75">
      <c r="A815" s="343" t="s">
        <v>190</v>
      </c>
      <c r="B815" s="293"/>
      <c r="C815" s="293"/>
      <c r="D815" s="293"/>
      <c r="E815" s="297"/>
      <c r="F815" s="293">
        <f t="shared" si="14"/>
        <v>47537</v>
      </c>
      <c r="G815" s="293">
        <f t="shared" si="14"/>
        <v>50836</v>
      </c>
      <c r="H815" s="293">
        <f t="shared" si="14"/>
        <v>32750</v>
      </c>
      <c r="I815" s="393">
        <f>H815/G815</f>
        <v>0.6442284994885514</v>
      </c>
    </row>
    <row r="816" spans="1:9" s="57" customFormat="1" ht="12.75">
      <c r="A816" s="361"/>
      <c r="B816" s="316"/>
      <c r="C816" s="429"/>
      <c r="D816" s="358"/>
      <c r="E816" s="321"/>
      <c r="F816" s="345"/>
      <c r="G816" s="429"/>
      <c r="H816" s="371"/>
      <c r="I816" s="394"/>
    </row>
    <row r="817" spans="1:9" s="57" customFormat="1" ht="12.75">
      <c r="A817" s="302" t="s">
        <v>201</v>
      </c>
      <c r="B817" s="42">
        <f>SUM(B812:B816)</f>
        <v>0</v>
      </c>
      <c r="C817" s="42">
        <f>SUM(C812:C816)</f>
        <v>0</v>
      </c>
      <c r="D817" s="42">
        <f>SUM(D812:D816)</f>
        <v>0</v>
      </c>
      <c r="E817" s="323">
        <v>0</v>
      </c>
      <c r="F817" s="42">
        <f>SUM(F812:F815)</f>
        <v>348776</v>
      </c>
      <c r="G817" s="303">
        <f>G812+G813+G814+G816</f>
        <v>432365</v>
      </c>
      <c r="H817" s="42">
        <f>H812+H813+H814+H816</f>
        <v>204174</v>
      </c>
      <c r="I817" s="323">
        <f>H817/G817</f>
        <v>0.4722260127438622</v>
      </c>
    </row>
    <row r="818" spans="1:9" s="57" customFormat="1" ht="12.75">
      <c r="A818" s="305"/>
      <c r="B818" s="293"/>
      <c r="C818" s="326"/>
      <c r="D818" s="317"/>
      <c r="E818" s="310"/>
      <c r="F818" s="316"/>
      <c r="G818" s="405"/>
      <c r="H818" s="316"/>
      <c r="I818" s="391"/>
    </row>
    <row r="819" spans="1:9" s="57" customFormat="1" ht="12.75">
      <c r="A819" s="403" t="s">
        <v>62</v>
      </c>
      <c r="B819" s="293"/>
      <c r="C819" s="295"/>
      <c r="D819" s="294"/>
      <c r="E819" s="297"/>
      <c r="F819" s="295"/>
      <c r="G819" s="382"/>
      <c r="H819" s="295"/>
      <c r="I819" s="393"/>
    </row>
    <row r="820" spans="1:9" s="57" customFormat="1" ht="12" customHeight="1">
      <c r="A820" s="318" t="s">
        <v>63</v>
      </c>
      <c r="B820" s="293"/>
      <c r="C820" s="293"/>
      <c r="D820" s="293"/>
      <c r="E820" s="297"/>
      <c r="F820" s="295">
        <f aca="true" t="shared" si="15" ref="F820:H821">B820+F767</f>
        <v>4501</v>
      </c>
      <c r="G820" s="295">
        <f t="shared" si="15"/>
        <v>101715</v>
      </c>
      <c r="H820" s="295">
        <f t="shared" si="15"/>
        <v>101661</v>
      </c>
      <c r="I820" s="455">
        <f>H820/G820</f>
        <v>0.9994691048517917</v>
      </c>
    </row>
    <row r="821" spans="1:9" s="57" customFormat="1" ht="12.75">
      <c r="A821" s="319" t="s">
        <v>64</v>
      </c>
      <c r="B821" s="293"/>
      <c r="C821" s="293"/>
      <c r="D821" s="293"/>
      <c r="E821" s="321"/>
      <c r="F821" s="295">
        <f t="shared" si="15"/>
        <v>0</v>
      </c>
      <c r="G821" s="295">
        <f t="shared" si="15"/>
        <v>200</v>
      </c>
      <c r="H821" s="295">
        <f t="shared" si="15"/>
        <v>200</v>
      </c>
      <c r="I821" s="456">
        <f>H821/G821</f>
        <v>1</v>
      </c>
    </row>
    <row r="822" spans="1:9" s="57" customFormat="1" ht="12.75">
      <c r="A822" s="322" t="s">
        <v>156</v>
      </c>
      <c r="B822" s="42">
        <f>B820+B821</f>
        <v>0</v>
      </c>
      <c r="C822" s="42">
        <f>C820+C821</f>
        <v>0</v>
      </c>
      <c r="D822" s="42">
        <f>D820+D821</f>
        <v>0</v>
      </c>
      <c r="E822" s="323">
        <v>0</v>
      </c>
      <c r="F822" s="42">
        <f>F820+F821</f>
        <v>4501</v>
      </c>
      <c r="G822" s="303">
        <f>G820+G821</f>
        <v>101915</v>
      </c>
      <c r="H822" s="42">
        <f>H820+H821</f>
        <v>101861</v>
      </c>
      <c r="I822" s="457">
        <f>H822/G822</f>
        <v>0.9994701466908699</v>
      </c>
    </row>
    <row r="823" spans="1:9" s="57" customFormat="1" ht="12" customHeight="1">
      <c r="A823" s="305"/>
      <c r="B823" s="293"/>
      <c r="C823" s="326"/>
      <c r="D823" s="317"/>
      <c r="E823" s="314"/>
      <c r="F823" s="316"/>
      <c r="G823" s="405"/>
      <c r="H823" s="316"/>
      <c r="I823" s="391"/>
    </row>
    <row r="824" spans="1:9" s="57" customFormat="1" ht="12.75" customHeight="1">
      <c r="A824" s="406" t="s">
        <v>101</v>
      </c>
      <c r="B824" s="293"/>
      <c r="C824" s="295"/>
      <c r="D824" s="294"/>
      <c r="E824" s="297"/>
      <c r="F824" s="295"/>
      <c r="G824" s="382"/>
      <c r="H824" s="295"/>
      <c r="I824" s="393"/>
    </row>
    <row r="825" spans="1:9" s="57" customFormat="1" ht="12.75">
      <c r="A825" s="325" t="s">
        <v>63</v>
      </c>
      <c r="B825" s="293"/>
      <c r="C825" s="293"/>
      <c r="D825" s="293"/>
      <c r="E825" s="297"/>
      <c r="F825" s="295">
        <f aca="true" t="shared" si="16" ref="F825:H826">B825+F772</f>
        <v>114980</v>
      </c>
      <c r="G825" s="295">
        <f t="shared" si="16"/>
        <v>138115</v>
      </c>
      <c r="H825" s="295">
        <f t="shared" si="16"/>
        <v>137665</v>
      </c>
      <c r="I825" s="393">
        <f>H825/G825</f>
        <v>0.9967418455634797</v>
      </c>
    </row>
    <row r="826" spans="1:10" s="57" customFormat="1" ht="12.75">
      <c r="A826" s="319" t="s">
        <v>64</v>
      </c>
      <c r="B826" s="293"/>
      <c r="C826" s="293"/>
      <c r="D826" s="293"/>
      <c r="E826" s="321"/>
      <c r="F826" s="295">
        <f t="shared" si="16"/>
        <v>72264</v>
      </c>
      <c r="G826" s="295">
        <f t="shared" si="16"/>
        <v>86840</v>
      </c>
      <c r="H826" s="295">
        <f t="shared" si="16"/>
        <v>84782</v>
      </c>
      <c r="I826" s="394">
        <f>H826/G826</f>
        <v>0.9763012436665132</v>
      </c>
      <c r="J826" s="57" t="s">
        <v>222</v>
      </c>
    </row>
    <row r="827" spans="1:9" s="57" customFormat="1" ht="12.75">
      <c r="A827" s="322" t="s">
        <v>157</v>
      </c>
      <c r="B827" s="42">
        <f>B825+B826</f>
        <v>0</v>
      </c>
      <c r="C827" s="42">
        <f>C825+C826</f>
        <v>0</v>
      </c>
      <c r="D827" s="42">
        <f>D825+D826</f>
        <v>0</v>
      </c>
      <c r="E827" s="323">
        <v>0</v>
      </c>
      <c r="F827" s="42">
        <f>F825+F826</f>
        <v>187244</v>
      </c>
      <c r="G827" s="303">
        <f>G825+G826</f>
        <v>224955</v>
      </c>
      <c r="H827" s="42">
        <f>H825+H826</f>
        <v>222447</v>
      </c>
      <c r="I827" s="323">
        <f>H827/G827</f>
        <v>0.9888511035540442</v>
      </c>
    </row>
    <row r="828" spans="1:9" s="57" customFormat="1" ht="12.75">
      <c r="A828" s="305"/>
      <c r="B828" s="293"/>
      <c r="C828" s="405"/>
      <c r="D828" s="317"/>
      <c r="E828" s="314"/>
      <c r="F828" s="326"/>
      <c r="G828" s="405"/>
      <c r="H828" s="316"/>
      <c r="I828" s="391"/>
    </row>
    <row r="829" spans="1:9" s="57" customFormat="1" ht="12.75">
      <c r="A829" s="403" t="s">
        <v>68</v>
      </c>
      <c r="B829" s="293"/>
      <c r="C829" s="382"/>
      <c r="D829" s="294"/>
      <c r="E829" s="297"/>
      <c r="F829" s="295"/>
      <c r="G829" s="382"/>
      <c r="H829" s="295"/>
      <c r="I829" s="393"/>
    </row>
    <row r="830" spans="1:9" s="57" customFormat="1" ht="12.75">
      <c r="A830" s="327" t="s">
        <v>102</v>
      </c>
      <c r="B830" s="293"/>
      <c r="C830" s="293"/>
      <c r="D830" s="293"/>
      <c r="E830" s="297"/>
      <c r="F830" s="295">
        <f aca="true" t="shared" si="17" ref="F830:H831">B830+F777</f>
        <v>1000</v>
      </c>
      <c r="G830" s="295">
        <f t="shared" si="17"/>
        <v>200</v>
      </c>
      <c r="H830" s="295">
        <f t="shared" si="17"/>
        <v>125</v>
      </c>
      <c r="I830" s="393">
        <f>H830/G830</f>
        <v>0.625</v>
      </c>
    </row>
    <row r="831" spans="1:9" s="57" customFormat="1" ht="12.75">
      <c r="A831" s="328" t="s">
        <v>158</v>
      </c>
      <c r="B831" s="293"/>
      <c r="C831" s="293"/>
      <c r="D831" s="293"/>
      <c r="E831" s="321"/>
      <c r="F831" s="295">
        <f t="shared" si="17"/>
        <v>52278</v>
      </c>
      <c r="G831" s="295">
        <f t="shared" si="17"/>
        <v>53078</v>
      </c>
      <c r="H831" s="295">
        <f t="shared" si="17"/>
        <v>52902</v>
      </c>
      <c r="I831" s="394">
        <f>H831/G831</f>
        <v>0.9966841252496326</v>
      </c>
    </row>
    <row r="832" spans="1:9" s="57" customFormat="1" ht="12.75">
      <c r="A832" s="322" t="s">
        <v>159</v>
      </c>
      <c r="B832" s="42">
        <f>SUM(B830:B831)</f>
        <v>0</v>
      </c>
      <c r="C832" s="42">
        <f>SUM(C830:C831)</f>
        <v>0</v>
      </c>
      <c r="D832" s="42">
        <f>SUM(D830:D831)</f>
        <v>0</v>
      </c>
      <c r="E832" s="323">
        <v>0</v>
      </c>
      <c r="F832" s="42">
        <f>F831+F830</f>
        <v>53278</v>
      </c>
      <c r="G832" s="303">
        <f>G831+G830</f>
        <v>53278</v>
      </c>
      <c r="H832" s="42">
        <f>H831+H830</f>
        <v>53027</v>
      </c>
      <c r="I832" s="323">
        <f>H832/G832</f>
        <v>0.9952888621945268</v>
      </c>
    </row>
    <row r="833" spans="1:9" s="57" customFormat="1" ht="6.75" customHeight="1">
      <c r="A833" s="383"/>
      <c r="B833" s="293"/>
      <c r="C833" s="405"/>
      <c r="D833" s="317"/>
      <c r="E833" s="450"/>
      <c r="F833" s="326"/>
      <c r="G833" s="405"/>
      <c r="H833" s="316"/>
      <c r="I833" s="391"/>
    </row>
    <row r="834" spans="1:9" s="57" customFormat="1" ht="9.75" customHeight="1">
      <c r="A834" s="407" t="s">
        <v>72</v>
      </c>
      <c r="B834" s="293"/>
      <c r="C834" s="382"/>
      <c r="D834" s="294"/>
      <c r="E834" s="297"/>
      <c r="F834" s="295"/>
      <c r="G834" s="382"/>
      <c r="H834" s="295"/>
      <c r="I834" s="393"/>
    </row>
    <row r="835" spans="1:9" s="57" customFormat="1" ht="12.75">
      <c r="A835" s="328" t="s">
        <v>160</v>
      </c>
      <c r="B835" s="295">
        <v>33000</v>
      </c>
      <c r="C835" s="295">
        <v>26757</v>
      </c>
      <c r="D835" s="295">
        <v>0</v>
      </c>
      <c r="E835" s="314">
        <v>0</v>
      </c>
      <c r="F835" s="295">
        <f aca="true" t="shared" si="18" ref="F835:H836">B835+F782</f>
        <v>33000</v>
      </c>
      <c r="G835" s="295">
        <f t="shared" si="18"/>
        <v>26757</v>
      </c>
      <c r="H835" s="295">
        <f t="shared" si="18"/>
        <v>0</v>
      </c>
      <c r="I835" s="393">
        <v>0</v>
      </c>
    </row>
    <row r="836" spans="1:9" s="57" customFormat="1" ht="12" customHeight="1">
      <c r="A836" s="440" t="s">
        <v>161</v>
      </c>
      <c r="B836" s="316">
        <v>45000</v>
      </c>
      <c r="C836" s="316">
        <v>4323</v>
      </c>
      <c r="D836" s="316">
        <v>0</v>
      </c>
      <c r="E836" s="441">
        <v>0</v>
      </c>
      <c r="F836" s="295">
        <f t="shared" si="18"/>
        <v>45000</v>
      </c>
      <c r="G836" s="295">
        <f t="shared" si="18"/>
        <v>4323</v>
      </c>
      <c r="H836" s="295">
        <f t="shared" si="18"/>
        <v>0</v>
      </c>
      <c r="I836" s="394">
        <f>H835/G835</f>
        <v>0</v>
      </c>
    </row>
    <row r="837" spans="1:9" s="57" customFormat="1" ht="12.75">
      <c r="A837" s="331" t="s">
        <v>162</v>
      </c>
      <c r="B837" s="42">
        <f>B835+B836</f>
        <v>78000</v>
      </c>
      <c r="C837" s="42">
        <f>C835+C836</f>
        <v>31080</v>
      </c>
      <c r="D837" s="42">
        <f>D835+D836</f>
        <v>0</v>
      </c>
      <c r="E837" s="323">
        <v>0</v>
      </c>
      <c r="F837" s="333">
        <f>F835+F836</f>
        <v>78000</v>
      </c>
      <c r="G837" s="303">
        <f>G836+G835</f>
        <v>31080</v>
      </c>
      <c r="H837" s="42">
        <f>H836+H835</f>
        <v>0</v>
      </c>
      <c r="I837" s="395">
        <f>H836/G836</f>
        <v>0</v>
      </c>
    </row>
    <row r="838" spans="1:11" s="57" customFormat="1" ht="12.75">
      <c r="A838" s="305"/>
      <c r="B838" s="316"/>
      <c r="C838" s="363"/>
      <c r="D838" s="363"/>
      <c r="E838" s="310"/>
      <c r="F838" s="333"/>
      <c r="G838" s="317"/>
      <c r="H838" s="316"/>
      <c r="I838" s="391"/>
      <c r="K838" s="57">
        <f>1363018+947165</f>
        <v>2310183</v>
      </c>
    </row>
    <row r="839" spans="1:9" s="57" customFormat="1" ht="24.75" customHeight="1">
      <c r="A839" s="334" t="s">
        <v>76</v>
      </c>
      <c r="B839" s="42">
        <f>B837+B832+B827+B822+B817+B809</f>
        <v>78000</v>
      </c>
      <c r="C839" s="42">
        <f>C837+C832+C827+C822+C817+C809</f>
        <v>31080</v>
      </c>
      <c r="D839" s="42">
        <f>D837+D832+D827+D822+D817+D809</f>
        <v>0</v>
      </c>
      <c r="E839" s="323">
        <f>D839/C839</f>
        <v>0</v>
      </c>
      <c r="F839" s="333">
        <f>F837+F832+F827+F822+F817+F809</f>
        <v>1721909</v>
      </c>
      <c r="G839" s="333">
        <f>G837+G832+G827+G822+G817+G809</f>
        <v>2019432</v>
      </c>
      <c r="H839" s="333">
        <f>H837+H832+H827+H822+H817+H809</f>
        <v>1557843</v>
      </c>
      <c r="I839" s="395">
        <f>H839/G839</f>
        <v>0.7714263218568389</v>
      </c>
    </row>
    <row r="840" spans="1:11" s="57" customFormat="1" ht="9" customHeight="1">
      <c r="A840" s="336"/>
      <c r="B840" s="293"/>
      <c r="C840" s="337"/>
      <c r="D840" s="317"/>
      <c r="E840" s="314"/>
      <c r="F840" s="458"/>
      <c r="G840" s="459"/>
      <c r="H840" s="316"/>
      <c r="I840" s="391"/>
      <c r="K840" s="57">
        <f>509371689+110853049+81517250+144935456+100488012</f>
        <v>947165456</v>
      </c>
    </row>
    <row r="841" spans="1:9" s="57" customFormat="1" ht="12" customHeight="1">
      <c r="A841" s="409" t="s">
        <v>106</v>
      </c>
      <c r="B841" s="293"/>
      <c r="C841" s="410"/>
      <c r="D841" s="294"/>
      <c r="E841" s="297"/>
      <c r="F841" s="460"/>
      <c r="G841" s="461"/>
      <c r="H841" s="295"/>
      <c r="I841" s="393"/>
    </row>
    <row r="842" spans="1:9" s="57" customFormat="1" ht="12.75">
      <c r="A842" s="342" t="s">
        <v>163</v>
      </c>
      <c r="B842" s="293">
        <f aca="true" t="shared" si="19" ref="B842:D843">B788+B681+F681+B628+F628+B575+F575+B523+F523+B469+F469+B416+F416+B363+F363+B311+F311+B258+F258+B206+F206+B153+F153+B100+F100+B47+F47</f>
        <v>160734</v>
      </c>
      <c r="C842" s="293">
        <f t="shared" si="19"/>
        <v>160734</v>
      </c>
      <c r="D842" s="293">
        <f t="shared" si="19"/>
        <v>1373942</v>
      </c>
      <c r="E842" s="297">
        <v>0</v>
      </c>
      <c r="F842" s="295">
        <f aca="true" t="shared" si="20" ref="F842:H843">B842+F788</f>
        <v>160734</v>
      </c>
      <c r="G842" s="295">
        <f t="shared" si="20"/>
        <v>160734</v>
      </c>
      <c r="H842" s="295">
        <f t="shared" si="20"/>
        <v>1373942</v>
      </c>
      <c r="I842" s="393">
        <f>H842/G842</f>
        <v>8.54792389911282</v>
      </c>
    </row>
    <row r="843" spans="1:9" s="57" customFormat="1" ht="14.25" customHeight="1">
      <c r="A843" s="343" t="s">
        <v>164</v>
      </c>
      <c r="B843" s="293">
        <f t="shared" si="19"/>
        <v>51257</v>
      </c>
      <c r="C843" s="293">
        <f t="shared" si="19"/>
        <v>51257</v>
      </c>
      <c r="D843" s="293">
        <f t="shared" si="19"/>
        <v>51257</v>
      </c>
      <c r="E843" s="321">
        <v>0</v>
      </c>
      <c r="F843" s="295">
        <f t="shared" si="20"/>
        <v>51257</v>
      </c>
      <c r="G843" s="295">
        <f t="shared" si="20"/>
        <v>51257</v>
      </c>
      <c r="H843" s="295">
        <f t="shared" si="20"/>
        <v>51257</v>
      </c>
      <c r="I843" s="393">
        <f>H843/G843</f>
        <v>1</v>
      </c>
    </row>
    <row r="844" spans="1:11" s="57" customFormat="1" ht="12.75">
      <c r="A844" s="302" t="s">
        <v>165</v>
      </c>
      <c r="B844" s="42">
        <f>SUM(B842:B843)</f>
        <v>211991</v>
      </c>
      <c r="C844" s="42">
        <f>SUM(C842:C843)</f>
        <v>211991</v>
      </c>
      <c r="D844" s="42">
        <f>SUM(D842:D843)</f>
        <v>1425199</v>
      </c>
      <c r="E844" s="323">
        <v>0</v>
      </c>
      <c r="F844" s="42">
        <f>F842+F843</f>
        <v>211991</v>
      </c>
      <c r="G844" s="42">
        <f>G842+G843</f>
        <v>211991</v>
      </c>
      <c r="H844" s="42">
        <f>H842+H843</f>
        <v>1425199</v>
      </c>
      <c r="I844" s="462">
        <f>H843/G843</f>
        <v>1</v>
      </c>
      <c r="K844" s="57">
        <f>947165+1431814</f>
        <v>2378979</v>
      </c>
    </row>
    <row r="845" spans="1:9" s="57" customFormat="1" ht="9" customHeight="1">
      <c r="A845" s="331"/>
      <c r="B845" s="316"/>
      <c r="C845" s="363"/>
      <c r="D845" s="363"/>
      <c r="E845" s="310"/>
      <c r="F845" s="414"/>
      <c r="G845" s="374"/>
      <c r="H845" s="316"/>
      <c r="I845" s="391"/>
    </row>
    <row r="846" spans="1:11" s="57" customFormat="1" ht="12.75">
      <c r="A846" s="346" t="s">
        <v>166</v>
      </c>
      <c r="B846" s="42">
        <f>B839+B844</f>
        <v>289991</v>
      </c>
      <c r="C846" s="42">
        <f>C839+C844</f>
        <v>243071</v>
      </c>
      <c r="D846" s="333">
        <f>D839+D844</f>
        <v>1425199</v>
      </c>
      <c r="E846" s="380">
        <f>D846/C846</f>
        <v>5.863303314669376</v>
      </c>
      <c r="F846" s="333">
        <f>F839+F844</f>
        <v>1933900</v>
      </c>
      <c r="G846" s="333">
        <f>G839+G844</f>
        <v>2231423</v>
      </c>
      <c r="H846" s="333">
        <f>H839+H844</f>
        <v>2983042</v>
      </c>
      <c r="I846" s="462">
        <f>H846/G846</f>
        <v>1.3368339395981848</v>
      </c>
      <c r="K846" s="57">
        <f>2596662-2378979</f>
        <v>217683</v>
      </c>
    </row>
    <row r="847" spans="1:9" s="57" customFormat="1" ht="12.75">
      <c r="A847" s="463"/>
      <c r="B847" s="317"/>
      <c r="C847" s="317"/>
      <c r="D847" s="351"/>
      <c r="E847" s="317"/>
      <c r="F847" s="317"/>
      <c r="G847" s="351"/>
      <c r="H847" s="351"/>
      <c r="I847" s="351"/>
    </row>
    <row r="848" spans="1:6" s="57" customFormat="1" ht="14.25" customHeight="1">
      <c r="A848" s="236"/>
      <c r="B848" s="90"/>
      <c r="C848" s="90"/>
      <c r="E848" s="90"/>
      <c r="F848" s="90"/>
    </row>
    <row r="849" spans="1:11" s="57" customFormat="1" ht="12.75">
      <c r="A849" s="236"/>
      <c r="B849" s="90"/>
      <c r="C849" s="90"/>
      <c r="D849" s="90"/>
      <c r="F849" s="90"/>
      <c r="K849" s="57">
        <f>715907+947165</f>
        <v>1663072</v>
      </c>
    </row>
    <row r="850" spans="1:6" s="57" customFormat="1" ht="14.25" customHeight="1">
      <c r="A850" s="222"/>
      <c r="B850" s="90"/>
      <c r="C850" s="90"/>
      <c r="D850" s="90"/>
      <c r="F850" s="90"/>
    </row>
    <row r="851" spans="1:6" s="57" customFormat="1" ht="12.75">
      <c r="A851" s="222"/>
      <c r="B851" s="90"/>
      <c r="C851" s="90"/>
      <c r="D851" s="90"/>
      <c r="F851" s="90"/>
    </row>
    <row r="852" spans="1:6" s="57" customFormat="1" ht="12.75">
      <c r="A852" s="222"/>
      <c r="B852" s="90"/>
      <c r="C852" s="90"/>
      <c r="D852" s="90"/>
      <c r="F852" s="90"/>
    </row>
    <row r="853" spans="1:11" s="57" customFormat="1" ht="13.5" customHeight="1">
      <c r="A853" s="223"/>
      <c r="B853" s="90"/>
      <c r="C853" s="90"/>
      <c r="D853" s="90"/>
      <c r="F853" s="90"/>
      <c r="K853" s="57">
        <f>1363018+947165+94000</f>
        <v>2404183</v>
      </c>
    </row>
    <row r="854" spans="2:6" s="57" customFormat="1" ht="12.75">
      <c r="B854" s="90"/>
      <c r="C854" s="90"/>
      <c r="D854" s="90"/>
      <c r="F854" s="90"/>
    </row>
    <row r="855" spans="1:6" s="57" customFormat="1" ht="12.75">
      <c r="A855" s="222"/>
      <c r="B855" s="90"/>
      <c r="C855" s="90"/>
      <c r="D855" s="90"/>
      <c r="F855" s="90"/>
    </row>
    <row r="856" spans="1:6" s="57" customFormat="1" ht="12.75">
      <c r="A856" s="222"/>
      <c r="B856" s="90"/>
      <c r="C856" s="90"/>
      <c r="D856" s="90"/>
      <c r="F856" s="90"/>
    </row>
    <row r="857" spans="1:6" s="57" customFormat="1" ht="12.75">
      <c r="A857" s="222"/>
      <c r="B857" s="90"/>
      <c r="C857" s="90"/>
      <c r="D857" s="90"/>
      <c r="F857" s="90"/>
    </row>
    <row r="858" spans="1:6" s="57" customFormat="1" ht="12.75">
      <c r="A858" s="223"/>
      <c r="B858" s="90"/>
      <c r="C858" s="90"/>
      <c r="D858" s="90"/>
      <c r="F858" s="90"/>
    </row>
    <row r="859" spans="1:6" s="57" customFormat="1" ht="12" customHeight="1">
      <c r="A859" s="223"/>
      <c r="B859" s="90"/>
      <c r="C859" s="90"/>
      <c r="D859" s="90"/>
      <c r="F859" s="90"/>
    </row>
    <row r="860" spans="1:6" s="57" customFormat="1" ht="13.5" customHeight="1">
      <c r="A860" s="222"/>
      <c r="B860" s="90"/>
      <c r="C860" s="90"/>
      <c r="D860" s="90"/>
      <c r="F860" s="90"/>
    </row>
    <row r="861" spans="1:6" s="57" customFormat="1" ht="12.75">
      <c r="A861" s="222"/>
      <c r="B861" s="90"/>
      <c r="C861" s="90"/>
      <c r="D861" s="90"/>
      <c r="F861" s="90"/>
    </row>
    <row r="862" spans="1:6" s="57" customFormat="1" ht="12.75">
      <c r="A862" s="244"/>
      <c r="B862" s="464"/>
      <c r="C862" s="464"/>
      <c r="D862" s="464"/>
      <c r="F862" s="464"/>
    </row>
    <row r="863" spans="1:6" s="57" customFormat="1" ht="12.75">
      <c r="A863" s="244"/>
      <c r="B863" s="90"/>
      <c r="C863" s="105"/>
      <c r="D863" s="90"/>
      <c r="F863" s="90"/>
    </row>
    <row r="864" spans="1:6" s="57" customFormat="1" ht="12.75">
      <c r="A864" s="222"/>
      <c r="B864" s="90"/>
      <c r="C864" s="105"/>
      <c r="D864" s="90"/>
      <c r="F864" s="90"/>
    </row>
    <row r="865" spans="1:6" s="57" customFormat="1" ht="12.75">
      <c r="A865" s="223"/>
      <c r="B865" s="90"/>
      <c r="C865" s="105"/>
      <c r="D865" s="90"/>
      <c r="F865" s="90"/>
    </row>
    <row r="866" spans="1:6" s="57" customFormat="1" ht="12.75">
      <c r="A866" s="223"/>
      <c r="B866" s="90"/>
      <c r="C866" s="105"/>
      <c r="D866" s="90"/>
      <c r="F866" s="90"/>
    </row>
    <row r="867" spans="1:6" s="57" customFormat="1" ht="12.75">
      <c r="A867" s="222"/>
      <c r="B867" s="90"/>
      <c r="C867" s="90"/>
      <c r="D867" s="90"/>
      <c r="F867" s="121"/>
    </row>
    <row r="868" spans="2:6" s="57" customFormat="1" ht="8.25" customHeight="1">
      <c r="B868" s="90"/>
      <c r="C868" s="90"/>
      <c r="D868" s="90"/>
      <c r="F868" s="90"/>
    </row>
    <row r="869" spans="1:6" s="57" customFormat="1" ht="12.75">
      <c r="A869" s="278"/>
      <c r="B869" s="464"/>
      <c r="C869" s="464"/>
      <c r="D869" s="464"/>
      <c r="F869" s="464"/>
    </row>
    <row r="870" spans="1:6" s="57" customFormat="1" ht="10.5" customHeight="1">
      <c r="A870" s="465"/>
      <c r="B870" s="465"/>
      <c r="C870" s="465"/>
      <c r="D870" s="465"/>
      <c r="E870" s="465"/>
      <c r="F870" s="464"/>
    </row>
    <row r="871" spans="1:6" s="57" customFormat="1" ht="12" customHeight="1">
      <c r="A871" s="132"/>
      <c r="B871" s="132"/>
      <c r="C871" s="132"/>
      <c r="D871" s="132"/>
      <c r="E871" s="132"/>
      <c r="F871" s="464"/>
    </row>
    <row r="872" spans="1:6" s="57" customFormat="1" ht="12.75" customHeight="1">
      <c r="A872" s="284"/>
      <c r="B872" s="284"/>
      <c r="C872" s="284"/>
      <c r="D872" s="284"/>
      <c r="E872" s="284"/>
      <c r="F872" s="464"/>
    </row>
    <row r="873" spans="1:6" s="57" customFormat="1" ht="15">
      <c r="A873" s="46"/>
      <c r="B873" s="46"/>
      <c r="C873" s="46"/>
      <c r="D873" s="46"/>
      <c r="E873" s="46"/>
      <c r="F873" s="464"/>
    </row>
    <row r="874" spans="1:5" s="57" customFormat="1" ht="12.75">
      <c r="A874" s="278"/>
      <c r="B874" s="464"/>
      <c r="D874" s="464"/>
      <c r="E874" s="466"/>
    </row>
    <row r="875" spans="1:5" s="57" customFormat="1" ht="10.5" customHeight="1">
      <c r="A875" s="467"/>
      <c r="B875" s="468"/>
      <c r="C875" s="468"/>
      <c r="D875" s="468"/>
      <c r="E875" s="468"/>
    </row>
    <row r="876" spans="1:5" s="57" customFormat="1" ht="12.75">
      <c r="A876" s="467"/>
      <c r="B876" s="468"/>
      <c r="C876" s="468"/>
      <c r="D876" s="199"/>
      <c r="E876" s="199"/>
    </row>
    <row r="877" spans="1:4" s="57" customFormat="1" ht="12.75">
      <c r="A877" s="222"/>
      <c r="B877" s="90"/>
      <c r="C877" s="90"/>
      <c r="D877" s="90"/>
    </row>
    <row r="878" spans="1:4" s="57" customFormat="1" ht="12.75">
      <c r="A878" s="223"/>
      <c r="B878" s="90"/>
      <c r="C878" s="90"/>
      <c r="D878" s="90"/>
    </row>
    <row r="879" spans="2:4" s="57" customFormat="1" ht="12.75">
      <c r="B879" s="90"/>
      <c r="C879" s="90"/>
      <c r="D879" s="90"/>
    </row>
    <row r="880" spans="2:4" s="57" customFormat="1" ht="10.5" customHeight="1">
      <c r="B880" s="90"/>
      <c r="C880" s="90"/>
      <c r="D880" s="90"/>
    </row>
    <row r="881" spans="2:4" s="57" customFormat="1" ht="12.75">
      <c r="B881" s="90"/>
      <c r="C881" s="90"/>
      <c r="D881" s="90"/>
    </row>
    <row r="882" spans="2:4" s="57" customFormat="1" ht="12.75">
      <c r="B882" s="90"/>
      <c r="C882" s="90"/>
      <c r="D882" s="90"/>
    </row>
    <row r="883" spans="2:4" s="57" customFormat="1" ht="12.75" customHeight="1">
      <c r="B883" s="90"/>
      <c r="C883" s="90"/>
      <c r="D883" s="90"/>
    </row>
    <row r="884" spans="1:4" s="57" customFormat="1" ht="12.75">
      <c r="A884" s="228"/>
      <c r="B884" s="90"/>
      <c r="C884" s="90"/>
      <c r="D884" s="90"/>
    </row>
    <row r="885" spans="1:4" s="57" customFormat="1" ht="8.25" customHeight="1">
      <c r="A885" s="237"/>
      <c r="B885" s="90"/>
      <c r="C885" s="90"/>
      <c r="D885" s="90"/>
    </row>
    <row r="886" spans="1:4" s="57" customFormat="1" ht="12.75">
      <c r="A886" s="222"/>
      <c r="B886" s="121"/>
      <c r="C886" s="121"/>
      <c r="D886" s="121"/>
    </row>
    <row r="887" spans="1:4" s="57" customFormat="1" ht="12.75">
      <c r="A887" s="222"/>
      <c r="B887" s="90"/>
      <c r="C887" s="90"/>
      <c r="D887" s="90"/>
    </row>
    <row r="888" spans="1:4" s="57" customFormat="1" ht="12.75">
      <c r="A888" s="222"/>
      <c r="B888" s="90"/>
      <c r="C888" s="90"/>
      <c r="D888" s="90"/>
    </row>
    <row r="889" spans="2:4" s="57" customFormat="1" ht="12.75" customHeight="1">
      <c r="B889" s="90"/>
      <c r="C889" s="90"/>
      <c r="D889" s="90"/>
    </row>
    <row r="890" spans="2:4" s="57" customFormat="1" ht="9.75" customHeight="1">
      <c r="B890" s="90"/>
      <c r="C890" s="90"/>
      <c r="D890" s="90"/>
    </row>
    <row r="891" spans="2:4" s="57" customFormat="1" ht="23.25" customHeight="1">
      <c r="B891" s="90"/>
      <c r="C891" s="90"/>
      <c r="D891" s="90"/>
    </row>
    <row r="892" spans="2:4" s="57" customFormat="1" ht="9.75" customHeight="1">
      <c r="B892" s="90"/>
      <c r="C892" s="90"/>
      <c r="D892" s="90"/>
    </row>
    <row r="893" spans="2:4" s="57" customFormat="1" ht="12.75">
      <c r="B893" s="90"/>
      <c r="C893" s="90"/>
      <c r="D893" s="90"/>
    </row>
    <row r="894" spans="1:4" s="57" customFormat="1" ht="12.75">
      <c r="A894" s="222"/>
      <c r="B894" s="90"/>
      <c r="C894" s="90"/>
      <c r="D894" s="90"/>
    </row>
    <row r="895" spans="1:4" s="57" customFormat="1" ht="12.75">
      <c r="A895" s="222"/>
      <c r="B895" s="90"/>
      <c r="C895" s="90"/>
      <c r="D895" s="90"/>
    </row>
    <row r="896" spans="1:4" s="57" customFormat="1" ht="13.5" customHeight="1">
      <c r="A896" s="222"/>
      <c r="B896" s="90"/>
      <c r="C896" s="90"/>
      <c r="D896" s="90"/>
    </row>
    <row r="897" spans="1:4" s="57" customFormat="1" ht="5.25" customHeight="1">
      <c r="A897" s="235"/>
      <c r="B897" s="90"/>
      <c r="C897" s="90"/>
      <c r="D897" s="90"/>
    </row>
    <row r="898" spans="1:4" s="57" customFormat="1" ht="15.75" customHeight="1">
      <c r="A898" s="236"/>
      <c r="B898" s="90"/>
      <c r="C898" s="90"/>
      <c r="D898" s="90"/>
    </row>
    <row r="899" spans="1:4" s="57" customFormat="1" ht="12.75">
      <c r="A899" s="222"/>
      <c r="B899" s="90"/>
      <c r="C899" s="90"/>
      <c r="D899" s="90"/>
    </row>
    <row r="900" spans="1:4" s="57" customFormat="1" ht="12.75">
      <c r="A900" s="222"/>
      <c r="B900" s="90"/>
      <c r="C900" s="90"/>
      <c r="D900" s="90"/>
    </row>
    <row r="901" spans="1:4" s="57" customFormat="1" ht="12.75" customHeight="1">
      <c r="A901" s="237"/>
      <c r="B901" s="90"/>
      <c r="C901" s="90"/>
      <c r="D901" s="90"/>
    </row>
    <row r="902" spans="1:4" s="57" customFormat="1" ht="12.75">
      <c r="A902" s="235"/>
      <c r="B902" s="90"/>
      <c r="C902" s="90"/>
      <c r="D902" s="90"/>
    </row>
    <row r="903" spans="1:4" s="57" customFormat="1" ht="12.75">
      <c r="A903" s="236"/>
      <c r="B903" s="90"/>
      <c r="C903" s="90"/>
      <c r="D903" s="90"/>
    </row>
    <row r="904" spans="1:4" s="57" customFormat="1" ht="12.75">
      <c r="A904" s="222"/>
      <c r="B904" s="90"/>
      <c r="C904" s="90"/>
      <c r="D904" s="90"/>
    </row>
    <row r="905" spans="1:4" s="57" customFormat="1" ht="13.5" customHeight="1">
      <c r="A905" s="222"/>
      <c r="B905" s="90"/>
      <c r="C905" s="90"/>
      <c r="D905" s="90"/>
    </row>
    <row r="906" spans="1:4" s="57" customFormat="1" ht="24.75" customHeight="1">
      <c r="A906" s="222"/>
      <c r="B906" s="90"/>
      <c r="C906" s="90"/>
      <c r="D906" s="90"/>
    </row>
    <row r="907" spans="1:4" s="57" customFormat="1" ht="12.75">
      <c r="A907" s="223"/>
      <c r="B907" s="90"/>
      <c r="C907" s="90"/>
      <c r="D907" s="90"/>
    </row>
    <row r="908" spans="2:4" s="57" customFormat="1" ht="12.75">
      <c r="B908" s="90"/>
      <c r="C908" s="90"/>
      <c r="D908" s="90"/>
    </row>
    <row r="909" spans="1:4" s="57" customFormat="1" ht="12.75">
      <c r="A909" s="222"/>
      <c r="B909" s="90"/>
      <c r="C909" s="90"/>
      <c r="D909" s="90"/>
    </row>
    <row r="910" spans="1:4" s="57" customFormat="1" ht="12.75">
      <c r="A910" s="222"/>
      <c r="B910" s="90"/>
      <c r="C910" s="90"/>
      <c r="D910" s="90"/>
    </row>
    <row r="911" spans="1:4" s="57" customFormat="1" ht="12.75">
      <c r="A911" s="222"/>
      <c r="B911" s="90"/>
      <c r="C911" s="90"/>
      <c r="D911" s="90"/>
    </row>
    <row r="912" spans="1:4" s="57" customFormat="1" ht="15.75" customHeight="1">
      <c r="A912" s="223"/>
      <c r="B912" s="90"/>
      <c r="C912" s="90"/>
      <c r="D912" s="90"/>
    </row>
    <row r="913" spans="1:4" s="57" customFormat="1" ht="14.25" customHeight="1">
      <c r="A913" s="223"/>
      <c r="B913" s="90"/>
      <c r="C913" s="90"/>
      <c r="D913" s="90"/>
    </row>
    <row r="914" spans="1:4" s="57" customFormat="1" ht="12.75">
      <c r="A914" s="222"/>
      <c r="B914" s="90"/>
      <c r="C914" s="90"/>
      <c r="D914" s="90"/>
    </row>
    <row r="915" spans="1:4" s="57" customFormat="1" ht="12.75">
      <c r="A915" s="222"/>
      <c r="B915" s="90"/>
      <c r="C915" s="90"/>
      <c r="D915" s="90"/>
    </row>
    <row r="916" spans="1:4" s="57" customFormat="1" ht="12.75">
      <c r="A916" s="469"/>
      <c r="B916" s="464"/>
      <c r="C916" s="464"/>
      <c r="D916" s="464"/>
    </row>
    <row r="917" spans="1:4" s="57" customFormat="1" ht="12.75">
      <c r="A917" s="244"/>
      <c r="B917" s="90"/>
      <c r="C917" s="105"/>
      <c r="D917" s="90"/>
    </row>
    <row r="918" spans="1:4" s="57" customFormat="1" ht="12" customHeight="1">
      <c r="A918" s="222"/>
      <c r="B918" s="90"/>
      <c r="C918" s="105"/>
      <c r="D918" s="90"/>
    </row>
    <row r="919" spans="1:4" s="57" customFormat="1" ht="12.75">
      <c r="A919" s="223"/>
      <c r="B919" s="90"/>
      <c r="C919" s="105"/>
      <c r="D919" s="90"/>
    </row>
    <row r="920" spans="1:4" s="57" customFormat="1" ht="12.75">
      <c r="A920" s="223"/>
      <c r="B920" s="90"/>
      <c r="C920" s="105"/>
      <c r="D920" s="90"/>
    </row>
    <row r="921" spans="1:4" s="57" customFormat="1" ht="12.75">
      <c r="A921" s="222"/>
      <c r="B921" s="121"/>
      <c r="C921" s="90"/>
      <c r="D921" s="90"/>
    </row>
    <row r="922" spans="2:4" s="57" customFormat="1" ht="12.75">
      <c r="B922" s="90"/>
      <c r="C922" s="90"/>
      <c r="D922" s="90"/>
    </row>
    <row r="923" spans="1:4" s="57" customFormat="1" ht="12.75">
      <c r="A923" s="278"/>
      <c r="B923" s="464"/>
      <c r="C923" s="464"/>
      <c r="D923" s="464"/>
    </row>
    <row r="924" spans="1:6" s="57" customFormat="1" ht="12.75">
      <c r="A924" s="465"/>
      <c r="B924" s="465"/>
      <c r="C924" s="465"/>
      <c r="D924" s="465"/>
      <c r="E924" s="465"/>
      <c r="F924" s="464"/>
    </row>
    <row r="925" spans="1:6" s="57" customFormat="1" ht="13.5">
      <c r="A925" s="132"/>
      <c r="B925" s="132"/>
      <c r="C925" s="132"/>
      <c r="D925" s="132"/>
      <c r="E925" s="132"/>
      <c r="F925" s="464"/>
    </row>
    <row r="926" spans="1:6" s="57" customFormat="1" ht="12.75" customHeight="1">
      <c r="A926" s="284"/>
      <c r="B926" s="284"/>
      <c r="C926" s="284"/>
      <c r="D926" s="284"/>
      <c r="E926" s="284"/>
      <c r="F926" s="464"/>
    </row>
    <row r="927" spans="1:6" s="57" customFormat="1" ht="15">
      <c r="A927" s="46"/>
      <c r="B927" s="46"/>
      <c r="C927" s="46"/>
      <c r="D927" s="46"/>
      <c r="E927" s="46"/>
      <c r="F927" s="464"/>
    </row>
    <row r="928" spans="1:9" s="57" customFormat="1" ht="12.75">
      <c r="A928" s="278"/>
      <c r="B928" s="464"/>
      <c r="D928" s="464"/>
      <c r="E928" s="466"/>
      <c r="G928" s="465"/>
      <c r="H928" s="465"/>
      <c r="I928" s="465"/>
    </row>
    <row r="929" spans="1:9" s="57" customFormat="1" ht="13.5">
      <c r="A929" s="467"/>
      <c r="B929" s="468"/>
      <c r="C929" s="468"/>
      <c r="D929" s="468"/>
      <c r="E929" s="468"/>
      <c r="G929" s="132"/>
      <c r="H929" s="132"/>
      <c r="I929" s="132"/>
    </row>
    <row r="930" spans="1:9" s="57" customFormat="1" ht="15">
      <c r="A930" s="467"/>
      <c r="B930" s="468"/>
      <c r="C930" s="468"/>
      <c r="D930" s="199"/>
      <c r="E930" s="199"/>
      <c r="G930" s="284"/>
      <c r="H930" s="284"/>
      <c r="I930" s="284"/>
    </row>
    <row r="931" spans="1:9" s="57" customFormat="1" ht="15">
      <c r="A931" s="222"/>
      <c r="B931" s="90"/>
      <c r="C931" s="90"/>
      <c r="D931" s="90"/>
      <c r="E931" s="90"/>
      <c r="F931" s="90"/>
      <c r="G931" s="46"/>
      <c r="H931" s="46"/>
      <c r="I931" s="46"/>
    </row>
    <row r="932" spans="1:9" s="57" customFormat="1" ht="12.75">
      <c r="A932" s="223"/>
      <c r="B932" s="90"/>
      <c r="C932" s="90"/>
      <c r="D932" s="90"/>
      <c r="E932" s="90"/>
      <c r="F932" s="90"/>
      <c r="G932" s="278"/>
      <c r="H932" s="180"/>
      <c r="I932" s="464"/>
    </row>
    <row r="933" spans="2:9" s="57" customFormat="1" ht="12.75">
      <c r="B933" s="90"/>
      <c r="C933" s="90"/>
      <c r="D933" s="90"/>
      <c r="E933" s="90"/>
      <c r="F933" s="90"/>
      <c r="G933" s="467"/>
      <c r="H933" s="467"/>
      <c r="I933" s="468"/>
    </row>
    <row r="934" spans="2:9" s="57" customFormat="1" ht="12.75">
      <c r="B934" s="90"/>
      <c r="C934" s="90"/>
      <c r="D934" s="90"/>
      <c r="E934" s="90"/>
      <c r="F934" s="90"/>
      <c r="G934" s="467"/>
      <c r="H934" s="467"/>
      <c r="I934" s="468"/>
    </row>
    <row r="935" spans="2:9" s="57" customFormat="1" ht="14.25" customHeight="1">
      <c r="B935" s="90"/>
      <c r="C935" s="90"/>
      <c r="D935" s="90"/>
      <c r="E935" s="90"/>
      <c r="F935" s="90"/>
      <c r="G935" s="222"/>
      <c r="I935" s="90"/>
    </row>
    <row r="936" spans="2:9" s="57" customFormat="1" ht="13.5" customHeight="1">
      <c r="B936" s="90"/>
      <c r="C936" s="90"/>
      <c r="D936" s="90"/>
      <c r="E936" s="90"/>
      <c r="F936" s="90"/>
      <c r="G936" s="223"/>
      <c r="I936" s="90"/>
    </row>
    <row r="937" spans="2:9" s="57" customFormat="1" ht="12.75">
      <c r="B937" s="90"/>
      <c r="C937" s="90"/>
      <c r="D937" s="90"/>
      <c r="E937" s="90"/>
      <c r="F937" s="90"/>
      <c r="I937" s="90"/>
    </row>
    <row r="938" spans="1:9" s="57" customFormat="1" ht="13.5" customHeight="1">
      <c r="A938" s="228"/>
      <c r="B938" s="90"/>
      <c r="C938" s="90"/>
      <c r="D938" s="90"/>
      <c r="E938" s="90"/>
      <c r="F938" s="90"/>
      <c r="I938" s="90"/>
    </row>
    <row r="939" spans="1:9" s="57" customFormat="1" ht="12.75">
      <c r="A939" s="222"/>
      <c r="B939" s="121"/>
      <c r="C939" s="121"/>
      <c r="D939" s="121"/>
      <c r="E939" s="121"/>
      <c r="F939" s="121"/>
      <c r="I939" s="90"/>
    </row>
    <row r="940" spans="1:9" s="57" customFormat="1" ht="12.75">
      <c r="A940" s="222"/>
      <c r="B940" s="90"/>
      <c r="C940" s="90"/>
      <c r="D940" s="90"/>
      <c r="E940" s="90"/>
      <c r="F940" s="90"/>
      <c r="I940" s="90"/>
    </row>
    <row r="941" spans="1:9" s="57" customFormat="1" ht="12.75">
      <c r="A941" s="222"/>
      <c r="B941" s="90"/>
      <c r="C941" s="90"/>
      <c r="D941" s="90"/>
      <c r="E941" s="90"/>
      <c r="F941" s="90"/>
      <c r="I941" s="90"/>
    </row>
    <row r="942" spans="2:9" s="57" customFormat="1" ht="12.75">
      <c r="B942" s="90"/>
      <c r="C942" s="90"/>
      <c r="D942" s="90"/>
      <c r="E942" s="90"/>
      <c r="F942" s="90"/>
      <c r="G942" s="228"/>
      <c r="I942" s="90"/>
    </row>
    <row r="943" spans="2:9" s="57" customFormat="1" ht="12.75">
      <c r="B943" s="90"/>
      <c r="C943" s="90"/>
      <c r="D943" s="90"/>
      <c r="E943" s="90"/>
      <c r="F943" s="90"/>
      <c r="G943" s="222"/>
      <c r="H943" s="470"/>
      <c r="I943" s="121"/>
    </row>
    <row r="944" spans="2:9" s="57" customFormat="1" ht="9.75" customHeight="1">
      <c r="B944" s="90"/>
      <c r="C944" s="90"/>
      <c r="D944" s="90"/>
      <c r="E944" s="90"/>
      <c r="F944" s="90"/>
      <c r="G944" s="222"/>
      <c r="I944" s="90"/>
    </row>
    <row r="945" spans="1:9" s="57" customFormat="1" ht="13.5" customHeight="1">
      <c r="A945" s="228"/>
      <c r="B945" s="90"/>
      <c r="C945" s="90"/>
      <c r="D945" s="90"/>
      <c r="E945" s="90"/>
      <c r="F945" s="90"/>
      <c r="G945" s="222"/>
      <c r="I945" s="90"/>
    </row>
    <row r="946" spans="1:9" s="57" customFormat="1" ht="9.75" customHeight="1">
      <c r="A946" s="222"/>
      <c r="B946" s="121"/>
      <c r="C946" s="121"/>
      <c r="D946" s="121"/>
      <c r="E946" s="121"/>
      <c r="F946" s="121"/>
      <c r="I946" s="90"/>
    </row>
    <row r="947" spans="1:9" s="57" customFormat="1" ht="12.75">
      <c r="A947" s="222"/>
      <c r="B947" s="90"/>
      <c r="C947" s="90"/>
      <c r="D947" s="90"/>
      <c r="E947" s="90"/>
      <c r="F947" s="90"/>
      <c r="I947" s="90"/>
    </row>
    <row r="948" spans="1:9" s="57" customFormat="1" ht="12.75">
      <c r="A948" s="222"/>
      <c r="B948" s="90"/>
      <c r="C948" s="90"/>
      <c r="D948" s="90"/>
      <c r="E948" s="90"/>
      <c r="F948" s="90"/>
      <c r="I948" s="90"/>
    </row>
    <row r="949" spans="1:9" s="57" customFormat="1" ht="12.75">
      <c r="A949" s="235"/>
      <c r="B949" s="90"/>
      <c r="C949" s="90"/>
      <c r="D949" s="90"/>
      <c r="E949" s="90"/>
      <c r="F949" s="90"/>
      <c r="G949" s="228"/>
      <c r="H949" s="228"/>
      <c r="I949" s="90"/>
    </row>
    <row r="950" spans="1:9" s="57" customFormat="1" ht="12.75">
      <c r="A950" s="236"/>
      <c r="B950" s="90"/>
      <c r="C950" s="90"/>
      <c r="D950" s="90"/>
      <c r="E950" s="90"/>
      <c r="F950" s="90"/>
      <c r="G950" s="222"/>
      <c r="H950" s="470"/>
      <c r="I950" s="121"/>
    </row>
    <row r="951" spans="1:9" s="57" customFormat="1" ht="9.75" customHeight="1">
      <c r="A951" s="222"/>
      <c r="B951" s="90"/>
      <c r="C951" s="90"/>
      <c r="D951" s="90"/>
      <c r="E951" s="90"/>
      <c r="F951" s="90"/>
      <c r="G951" s="222"/>
      <c r="I951" s="90"/>
    </row>
    <row r="952" spans="1:9" s="57" customFormat="1" ht="12.75">
      <c r="A952" s="222"/>
      <c r="B952" s="90"/>
      <c r="C952" s="90"/>
      <c r="D952" s="90"/>
      <c r="E952" s="90"/>
      <c r="F952" s="90"/>
      <c r="G952" s="222"/>
      <c r="I952" s="90"/>
    </row>
    <row r="953" spans="1:9" s="57" customFormat="1" ht="12.75">
      <c r="A953" s="237"/>
      <c r="B953" s="90"/>
      <c r="C953" s="90"/>
      <c r="D953" s="90"/>
      <c r="E953" s="90"/>
      <c r="F953" s="90"/>
      <c r="G953" s="235"/>
      <c r="I953" s="90"/>
    </row>
    <row r="954" spans="1:9" s="57" customFormat="1" ht="12.75">
      <c r="A954" s="235"/>
      <c r="B954" s="90"/>
      <c r="C954" s="90"/>
      <c r="D954" s="90"/>
      <c r="E954" s="90"/>
      <c r="F954" s="90"/>
      <c r="G954" s="236"/>
      <c r="I954" s="90"/>
    </row>
    <row r="955" spans="1:9" s="57" customFormat="1" ht="12.75">
      <c r="A955" s="236"/>
      <c r="B955" s="90"/>
      <c r="C955" s="90"/>
      <c r="D955" s="90"/>
      <c r="E955" s="90"/>
      <c r="F955" s="90"/>
      <c r="G955" s="222"/>
      <c r="I955" s="90"/>
    </row>
    <row r="956" spans="1:9" s="57" customFormat="1" ht="9.75" customHeight="1">
      <c r="A956" s="222"/>
      <c r="B956" s="121"/>
      <c r="C956" s="121"/>
      <c r="D956" s="121"/>
      <c r="E956" s="121"/>
      <c r="F956" s="121"/>
      <c r="G956" s="222"/>
      <c r="I956" s="90"/>
    </row>
    <row r="957" spans="1:9" s="57" customFormat="1" ht="12.75">
      <c r="A957" s="222"/>
      <c r="B957" s="121"/>
      <c r="C957" s="121"/>
      <c r="D957" s="121"/>
      <c r="E957" s="121"/>
      <c r="F957" s="121"/>
      <c r="G957" s="237"/>
      <c r="I957" s="90"/>
    </row>
    <row r="958" spans="1:9" s="57" customFormat="1" ht="12.75">
      <c r="A958" s="222"/>
      <c r="B958" s="90"/>
      <c r="C958" s="90"/>
      <c r="D958" s="90"/>
      <c r="E958" s="90"/>
      <c r="F958" s="90"/>
      <c r="G958" s="235"/>
      <c r="I958" s="90"/>
    </row>
    <row r="959" spans="1:9" s="57" customFormat="1" ht="12.75">
      <c r="A959" s="223"/>
      <c r="B959" s="90"/>
      <c r="C959" s="90"/>
      <c r="D959" s="90"/>
      <c r="E959" s="90"/>
      <c r="F959" s="90"/>
      <c r="G959" s="236"/>
      <c r="I959" s="90"/>
    </row>
    <row r="960" spans="2:9" s="57" customFormat="1" ht="12.75">
      <c r="B960" s="90"/>
      <c r="C960" s="90"/>
      <c r="D960" s="90"/>
      <c r="E960" s="90"/>
      <c r="F960" s="90"/>
      <c r="G960" s="222"/>
      <c r="H960" s="470"/>
      <c r="I960" s="121"/>
    </row>
    <row r="961" spans="1:9" s="57" customFormat="1" ht="9.75" customHeight="1">
      <c r="A961" s="222"/>
      <c r="B961" s="121"/>
      <c r="C961" s="121"/>
      <c r="D961" s="121"/>
      <c r="E961" s="121"/>
      <c r="F961" s="121"/>
      <c r="G961" s="222"/>
      <c r="H961" s="470"/>
      <c r="I961" s="121"/>
    </row>
    <row r="962" spans="1:9" s="57" customFormat="1" ht="12.75">
      <c r="A962" s="222"/>
      <c r="B962" s="121"/>
      <c r="C962" s="121"/>
      <c r="D962" s="121"/>
      <c r="E962" s="121"/>
      <c r="F962" s="121"/>
      <c r="G962" s="222"/>
      <c r="I962" s="90"/>
    </row>
    <row r="963" spans="1:9" s="57" customFormat="1" ht="12.75">
      <c r="A963" s="222"/>
      <c r="B963" s="90"/>
      <c r="C963" s="90"/>
      <c r="D963" s="90"/>
      <c r="E963" s="90"/>
      <c r="F963" s="90"/>
      <c r="G963" s="223"/>
      <c r="I963" s="90"/>
    </row>
    <row r="964" spans="1:9" s="57" customFormat="1" ht="12.75">
      <c r="A964" s="223"/>
      <c r="B964" s="90"/>
      <c r="C964" s="90"/>
      <c r="D964" s="90"/>
      <c r="E964" s="90"/>
      <c r="F964" s="90"/>
      <c r="I964" s="90"/>
    </row>
    <row r="965" spans="1:9" s="57" customFormat="1" ht="12.75">
      <c r="A965" s="223"/>
      <c r="B965" s="90"/>
      <c r="C965" s="90"/>
      <c r="D965" s="90"/>
      <c r="E965" s="90"/>
      <c r="F965" s="90"/>
      <c r="G965" s="222"/>
      <c r="H965" s="470"/>
      <c r="I965" s="121"/>
    </row>
    <row r="966" spans="1:9" s="57" customFormat="1" ht="9.75" customHeight="1">
      <c r="A966" s="222"/>
      <c r="B966" s="90"/>
      <c r="C966" s="90"/>
      <c r="D966" s="90"/>
      <c r="E966" s="90"/>
      <c r="F966" s="90"/>
      <c r="G966" s="222"/>
      <c r="H966" s="470"/>
      <c r="I966" s="121"/>
    </row>
    <row r="967" spans="1:9" s="57" customFormat="1" ht="27.75" customHeight="1">
      <c r="A967" s="222"/>
      <c r="B967" s="90"/>
      <c r="C967" s="90"/>
      <c r="D967" s="90"/>
      <c r="E967" s="90"/>
      <c r="F967" s="90"/>
      <c r="G967" s="222"/>
      <c r="I967" s="90"/>
    </row>
    <row r="968" spans="1:9" s="57" customFormat="1" ht="12.75">
      <c r="A968" s="469"/>
      <c r="B968" s="464"/>
      <c r="C968" s="464"/>
      <c r="D968" s="464"/>
      <c r="E968" s="464"/>
      <c r="F968" s="464"/>
      <c r="G968" s="223"/>
      <c r="I968" s="90"/>
    </row>
    <row r="969" spans="1:9" s="57" customFormat="1" ht="12.75">
      <c r="A969" s="244"/>
      <c r="B969" s="105"/>
      <c r="C969" s="105"/>
      <c r="D969" s="90"/>
      <c r="E969" s="90"/>
      <c r="F969" s="90"/>
      <c r="G969" s="223"/>
      <c r="I969" s="90"/>
    </row>
    <row r="970" spans="1:9" s="57" customFormat="1" ht="12.75">
      <c r="A970" s="222"/>
      <c r="B970" s="105"/>
      <c r="C970" s="105"/>
      <c r="D970" s="90"/>
      <c r="E970" s="90"/>
      <c r="F970" s="90"/>
      <c r="G970" s="222"/>
      <c r="I970" s="90"/>
    </row>
    <row r="971" spans="1:9" s="57" customFormat="1" ht="12.75">
      <c r="A971" s="223"/>
      <c r="B971" s="105"/>
      <c r="C971" s="105"/>
      <c r="D971" s="90"/>
      <c r="E971" s="90"/>
      <c r="F971" s="90"/>
      <c r="G971" s="222"/>
      <c r="I971" s="90"/>
    </row>
    <row r="972" spans="1:9" s="57" customFormat="1" ht="12.75">
      <c r="A972" s="223"/>
      <c r="B972" s="105"/>
      <c r="C972" s="105"/>
      <c r="D972" s="90"/>
      <c r="E972" s="90"/>
      <c r="F972" s="90"/>
      <c r="G972" s="469"/>
      <c r="H972" s="469"/>
      <c r="I972" s="464"/>
    </row>
    <row r="973" spans="1:9" s="57" customFormat="1" ht="12.75">
      <c r="A973" s="222"/>
      <c r="B973" s="121"/>
      <c r="C973" s="121"/>
      <c r="D973" s="121"/>
      <c r="E973" s="121"/>
      <c r="F973" s="121"/>
      <c r="G973" s="244"/>
      <c r="H973" s="471"/>
      <c r="I973" s="105"/>
    </row>
    <row r="974" spans="2:9" s="57" customFormat="1" ht="12.75">
      <c r="B974" s="90"/>
      <c r="C974" s="90"/>
      <c r="D974" s="90"/>
      <c r="E974" s="90"/>
      <c r="F974" s="90"/>
      <c r="G974" s="222"/>
      <c r="I974" s="105"/>
    </row>
    <row r="975" spans="1:9" s="57" customFormat="1" ht="12.75">
      <c r="A975" s="278"/>
      <c r="B975" s="464"/>
      <c r="C975" s="464"/>
      <c r="D975" s="464"/>
      <c r="E975" s="464"/>
      <c r="F975" s="464"/>
      <c r="G975" s="223"/>
      <c r="H975" s="472"/>
      <c r="I975" s="105"/>
    </row>
    <row r="976" spans="1:9" s="57" customFormat="1" ht="12" customHeight="1">
      <c r="A976" s="465"/>
      <c r="B976" s="465"/>
      <c r="C976" s="465"/>
      <c r="D976" s="465"/>
      <c r="E976" s="465"/>
      <c r="F976" s="464"/>
      <c r="G976" s="223"/>
      <c r="H976" s="472"/>
      <c r="I976" s="105"/>
    </row>
    <row r="977" spans="1:9" s="57" customFormat="1" ht="13.5">
      <c r="A977" s="132"/>
      <c r="B977" s="132"/>
      <c r="C977" s="132"/>
      <c r="D977" s="132"/>
      <c r="E977" s="132"/>
      <c r="F977" s="464"/>
      <c r="G977" s="222"/>
      <c r="H977" s="470"/>
      <c r="I977" s="121"/>
    </row>
    <row r="978" spans="1:9" s="57" customFormat="1" ht="15">
      <c r="A978" s="284"/>
      <c r="B978" s="284"/>
      <c r="C978" s="284"/>
      <c r="D978" s="284"/>
      <c r="E978" s="284"/>
      <c r="F978" s="464"/>
      <c r="I978" s="90"/>
    </row>
    <row r="979" spans="1:9" s="57" customFormat="1" ht="15">
      <c r="A979" s="46"/>
      <c r="B979" s="46"/>
      <c r="C979" s="46"/>
      <c r="D979" s="46"/>
      <c r="E979" s="46"/>
      <c r="F979" s="464"/>
      <c r="G979" s="278"/>
      <c r="H979" s="278"/>
      <c r="I979" s="464"/>
    </row>
    <row r="980" spans="1:6" s="57" customFormat="1" ht="12.75">
      <c r="A980" s="278"/>
      <c r="B980" s="464"/>
      <c r="D980" s="464"/>
      <c r="E980" s="466"/>
      <c r="F980" s="464"/>
    </row>
    <row r="981" spans="1:5" s="57" customFormat="1" ht="12.75">
      <c r="A981" s="467"/>
      <c r="B981" s="468"/>
      <c r="C981" s="468"/>
      <c r="D981" s="468"/>
      <c r="E981" s="468"/>
    </row>
    <row r="982" spans="1:5" s="57" customFormat="1" ht="12.75">
      <c r="A982" s="467"/>
      <c r="B982" s="468"/>
      <c r="C982" s="468"/>
      <c r="D982" s="199"/>
      <c r="E982" s="199"/>
    </row>
    <row r="983" spans="1:6" s="57" customFormat="1" ht="12.75">
      <c r="A983" s="222"/>
      <c r="B983" s="90"/>
      <c r="D983" s="90"/>
      <c r="E983" s="90"/>
      <c r="F983" s="90"/>
    </row>
    <row r="984" spans="1:6" s="57" customFormat="1" ht="12.75">
      <c r="A984" s="223"/>
      <c r="B984" s="90"/>
      <c r="D984" s="90"/>
      <c r="E984" s="90"/>
      <c r="F984" s="90"/>
    </row>
    <row r="985" spans="2:6" s="57" customFormat="1" ht="12.75">
      <c r="B985" s="90"/>
      <c r="D985" s="90"/>
      <c r="E985" s="90"/>
      <c r="F985" s="90"/>
    </row>
    <row r="986" spans="2:6" s="57" customFormat="1" ht="12.75">
      <c r="B986" s="90"/>
      <c r="D986" s="90"/>
      <c r="E986" s="90"/>
      <c r="F986" s="90"/>
    </row>
    <row r="987" spans="2:6" s="57" customFormat="1" ht="12.75">
      <c r="B987" s="90"/>
      <c r="D987" s="90"/>
      <c r="E987" s="90"/>
      <c r="F987" s="90"/>
    </row>
    <row r="988" spans="2:6" s="57" customFormat="1" ht="12.75">
      <c r="B988" s="90"/>
      <c r="D988" s="90"/>
      <c r="E988" s="90"/>
      <c r="F988" s="90"/>
    </row>
    <row r="989" spans="1:6" s="57" customFormat="1" ht="12.75">
      <c r="A989" s="228"/>
      <c r="B989" s="90"/>
      <c r="D989" s="90"/>
      <c r="E989" s="90"/>
      <c r="F989" s="90"/>
    </row>
    <row r="990" spans="1:6" s="57" customFormat="1" ht="9.75" customHeight="1">
      <c r="A990" s="228"/>
      <c r="B990" s="90"/>
      <c r="D990" s="90"/>
      <c r="E990" s="90"/>
      <c r="F990" s="90"/>
    </row>
    <row r="991" spans="1:6" s="57" customFormat="1" ht="12.75">
      <c r="A991" s="222"/>
      <c r="B991" s="121"/>
      <c r="D991" s="121"/>
      <c r="E991" s="121"/>
      <c r="F991" s="121"/>
    </row>
    <row r="992" spans="1:6" s="57" customFormat="1" ht="9.75" customHeight="1">
      <c r="A992" s="237"/>
      <c r="B992" s="90"/>
      <c r="D992" s="90"/>
      <c r="E992" s="90"/>
      <c r="F992" s="90"/>
    </row>
    <row r="993" spans="1:6" s="57" customFormat="1" ht="12.75">
      <c r="A993" s="222"/>
      <c r="B993" s="90"/>
      <c r="D993" s="90"/>
      <c r="E993" s="90"/>
      <c r="F993" s="90"/>
    </row>
    <row r="994" spans="2:6" s="57" customFormat="1" ht="12.75">
      <c r="B994" s="90"/>
      <c r="D994" s="90"/>
      <c r="E994" s="90"/>
      <c r="F994" s="90"/>
    </row>
    <row r="995" spans="2:6" s="57" customFormat="1" ht="12.75">
      <c r="B995" s="90"/>
      <c r="D995" s="90"/>
      <c r="E995" s="90"/>
      <c r="F995" s="90"/>
    </row>
    <row r="996" spans="2:6" s="57" customFormat="1" ht="12.75">
      <c r="B996" s="90"/>
      <c r="D996" s="90"/>
      <c r="E996" s="90"/>
      <c r="F996" s="90"/>
    </row>
    <row r="997" spans="1:6" s="57" customFormat="1" ht="12.75">
      <c r="A997" s="228"/>
      <c r="B997" s="90"/>
      <c r="D997" s="90"/>
      <c r="E997" s="90"/>
      <c r="F997" s="90"/>
    </row>
    <row r="998" spans="1:6" s="57" customFormat="1" ht="9.75" customHeight="1">
      <c r="A998" s="222"/>
      <c r="B998" s="121"/>
      <c r="D998" s="121"/>
      <c r="E998" s="121"/>
      <c r="F998" s="121"/>
    </row>
    <row r="999" spans="1:6" s="57" customFormat="1" ht="12.75">
      <c r="A999" s="237"/>
      <c r="B999" s="90"/>
      <c r="D999" s="90"/>
      <c r="E999" s="90"/>
      <c r="F999" s="90"/>
    </row>
    <row r="1000" spans="1:6" s="57" customFormat="1" ht="9.75" customHeight="1">
      <c r="A1000" s="222"/>
      <c r="B1000" s="90"/>
      <c r="D1000" s="90"/>
      <c r="E1000" s="90"/>
      <c r="F1000" s="90"/>
    </row>
    <row r="1001" spans="1:6" s="57" customFormat="1" ht="12.75">
      <c r="A1001" s="235"/>
      <c r="B1001" s="90"/>
      <c r="D1001" s="90"/>
      <c r="E1001" s="90"/>
      <c r="F1001" s="90"/>
    </row>
    <row r="1002" spans="1:6" s="57" customFormat="1" ht="12.75">
      <c r="A1002" s="236"/>
      <c r="B1002" s="90"/>
      <c r="D1002" s="90"/>
      <c r="E1002" s="90"/>
      <c r="F1002" s="90"/>
    </row>
    <row r="1003" spans="1:6" s="57" customFormat="1" ht="12.75">
      <c r="A1003" s="222"/>
      <c r="B1003" s="90"/>
      <c r="D1003" s="90"/>
      <c r="E1003" s="90"/>
      <c r="F1003" s="90"/>
    </row>
    <row r="1004" spans="1:6" s="57" customFormat="1" ht="12.75">
      <c r="A1004" s="237"/>
      <c r="B1004" s="90"/>
      <c r="D1004" s="90"/>
      <c r="E1004" s="90"/>
      <c r="F1004" s="90"/>
    </row>
    <row r="1005" spans="1:6" s="57" customFormat="1" ht="9.75" customHeight="1">
      <c r="A1005" s="237"/>
      <c r="B1005" s="90"/>
      <c r="D1005" s="90"/>
      <c r="E1005" s="90"/>
      <c r="F1005" s="90"/>
    </row>
    <row r="1006" spans="1:6" s="57" customFormat="1" ht="12.75">
      <c r="A1006" s="235"/>
      <c r="B1006" s="90"/>
      <c r="D1006" s="90"/>
      <c r="E1006" s="90"/>
      <c r="F1006" s="90"/>
    </row>
    <row r="1007" spans="1:6" s="57" customFormat="1" ht="12.75">
      <c r="A1007" s="236"/>
      <c r="B1007" s="90"/>
      <c r="D1007" s="90"/>
      <c r="E1007" s="90"/>
      <c r="F1007" s="90"/>
    </row>
    <row r="1008" spans="1:6" s="57" customFormat="1" ht="12.75">
      <c r="A1008" s="222"/>
      <c r="B1008" s="121"/>
      <c r="D1008" s="121"/>
      <c r="E1008" s="121"/>
      <c r="F1008" s="121"/>
    </row>
    <row r="1009" spans="1:6" s="57" customFormat="1" ht="12.75">
      <c r="A1009" s="237"/>
      <c r="B1009" s="121"/>
      <c r="D1009" s="121"/>
      <c r="E1009" s="121"/>
      <c r="F1009" s="121"/>
    </row>
    <row r="1010" spans="1:6" s="57" customFormat="1" ht="9.75" customHeight="1">
      <c r="A1010" s="222"/>
      <c r="B1010" s="90"/>
      <c r="D1010" s="90"/>
      <c r="E1010" s="90"/>
      <c r="F1010" s="90"/>
    </row>
    <row r="1011" spans="1:6" s="57" customFormat="1" ht="12.75">
      <c r="A1011" s="223"/>
      <c r="B1011" s="90"/>
      <c r="D1011" s="90"/>
      <c r="E1011" s="90"/>
      <c r="F1011" s="90"/>
    </row>
    <row r="1012" spans="2:6" s="57" customFormat="1" ht="12.75">
      <c r="B1012" s="90"/>
      <c r="D1012" s="90"/>
      <c r="E1012" s="90"/>
      <c r="F1012" s="90"/>
    </row>
    <row r="1013" spans="1:6" s="57" customFormat="1" ht="12.75">
      <c r="A1013" s="222"/>
      <c r="B1013" s="121"/>
      <c r="D1013" s="121"/>
      <c r="E1013" s="121"/>
      <c r="F1013" s="121"/>
    </row>
    <row r="1014" spans="1:6" s="57" customFormat="1" ht="12.75">
      <c r="A1014" s="237"/>
      <c r="B1014" s="121"/>
      <c r="D1014" s="121"/>
      <c r="E1014" s="121"/>
      <c r="F1014" s="121"/>
    </row>
    <row r="1015" spans="1:6" s="57" customFormat="1" ht="9.75" customHeight="1">
      <c r="A1015" s="222"/>
      <c r="B1015" s="90"/>
      <c r="D1015" s="90"/>
      <c r="E1015" s="90"/>
      <c r="F1015" s="90"/>
    </row>
    <row r="1016" spans="1:6" s="57" customFormat="1" ht="12.75">
      <c r="A1016" s="223"/>
      <c r="B1016" s="90"/>
      <c r="D1016" s="90"/>
      <c r="E1016" s="90"/>
      <c r="F1016" s="90"/>
    </row>
    <row r="1017" spans="1:6" s="57" customFormat="1" ht="12.75">
      <c r="A1017" s="223"/>
      <c r="B1017" s="90"/>
      <c r="D1017" s="90"/>
      <c r="E1017" s="90"/>
      <c r="F1017" s="90"/>
    </row>
    <row r="1018" spans="1:6" s="57" customFormat="1" ht="12.75">
      <c r="A1018" s="222"/>
      <c r="B1018" s="90"/>
      <c r="D1018" s="90"/>
      <c r="E1018" s="90"/>
      <c r="F1018" s="90"/>
    </row>
    <row r="1019" spans="1:6" s="57" customFormat="1" ht="12.75">
      <c r="A1019" s="237"/>
      <c r="B1019" s="90"/>
      <c r="D1019" s="90"/>
      <c r="E1019" s="90"/>
      <c r="F1019" s="90"/>
    </row>
    <row r="1020" spans="1:6" s="57" customFormat="1" ht="12.75">
      <c r="A1020" s="469"/>
      <c r="B1020" s="464"/>
      <c r="D1020" s="464"/>
      <c r="E1020" s="464"/>
      <c r="F1020" s="464"/>
    </row>
    <row r="1021" spans="1:6" s="57" customFormat="1" ht="27.75" customHeight="1">
      <c r="A1021" s="278"/>
      <c r="B1021" s="105"/>
      <c r="D1021" s="90"/>
      <c r="E1021" s="90"/>
      <c r="F1021" s="90"/>
    </row>
    <row r="1022" spans="1:6" s="57" customFormat="1" ht="9.75" customHeight="1">
      <c r="A1022" s="222"/>
      <c r="B1022" s="105"/>
      <c r="D1022" s="90"/>
      <c r="E1022" s="90"/>
      <c r="F1022" s="90"/>
    </row>
    <row r="1023" spans="1:6" s="57" customFormat="1" ht="12.75">
      <c r="A1023" s="223"/>
      <c r="B1023" s="105"/>
      <c r="D1023" s="90"/>
      <c r="E1023" s="90"/>
      <c r="F1023" s="90"/>
    </row>
    <row r="1024" spans="1:6" s="57" customFormat="1" ht="12.75">
      <c r="A1024" s="223"/>
      <c r="B1024" s="105"/>
      <c r="D1024" s="90"/>
      <c r="E1024" s="90"/>
      <c r="F1024" s="90"/>
    </row>
    <row r="1025" spans="1:6" s="57" customFormat="1" ht="12.75">
      <c r="A1025" s="222"/>
      <c r="B1025" s="121"/>
      <c r="D1025" s="121"/>
      <c r="E1025" s="121"/>
      <c r="F1025" s="121"/>
    </row>
    <row r="1026" spans="1:6" s="57" customFormat="1" ht="12.75">
      <c r="A1026" s="228"/>
      <c r="B1026" s="90"/>
      <c r="D1026" s="90"/>
      <c r="E1026" s="90"/>
      <c r="F1026" s="90"/>
    </row>
    <row r="1027" spans="1:6" s="57" customFormat="1" ht="12.75">
      <c r="A1027" s="278"/>
      <c r="B1027" s="464"/>
      <c r="D1027" s="464"/>
      <c r="E1027" s="464"/>
      <c r="F1027" s="464"/>
    </row>
    <row r="1028" spans="1:6" s="57" customFormat="1" ht="12.75">
      <c r="A1028" s="465"/>
      <c r="B1028" s="465"/>
      <c r="C1028" s="465"/>
      <c r="D1028" s="465"/>
      <c r="E1028" s="465"/>
      <c r="F1028" s="464"/>
    </row>
    <row r="1029" spans="1:6" s="57" customFormat="1" ht="13.5">
      <c r="A1029" s="132"/>
      <c r="B1029" s="132"/>
      <c r="C1029" s="132"/>
      <c r="D1029" s="132"/>
      <c r="E1029" s="132"/>
      <c r="F1029" s="464"/>
    </row>
    <row r="1030" spans="1:6" s="57" customFormat="1" ht="12" customHeight="1">
      <c r="A1030" s="284"/>
      <c r="B1030" s="284"/>
      <c r="C1030" s="284"/>
      <c r="D1030" s="284"/>
      <c r="E1030" s="284"/>
      <c r="F1030" s="464"/>
    </row>
    <row r="1031" spans="1:6" s="57" customFormat="1" ht="15">
      <c r="A1031" s="46"/>
      <c r="B1031" s="46"/>
      <c r="C1031" s="46"/>
      <c r="D1031" s="46"/>
      <c r="E1031" s="46"/>
      <c r="F1031" s="464"/>
    </row>
    <row r="1032" spans="1:6" s="57" customFormat="1" ht="12.75">
      <c r="A1032" s="278"/>
      <c r="B1032" s="464"/>
      <c r="D1032" s="464"/>
      <c r="E1032" s="466"/>
      <c r="F1032" s="464"/>
    </row>
    <row r="1033" spans="1:12" s="57" customFormat="1" ht="12.75">
      <c r="A1033" s="467"/>
      <c r="B1033" s="468"/>
      <c r="C1033" s="468"/>
      <c r="D1033" s="468"/>
      <c r="E1033" s="468"/>
      <c r="J1033" s="465"/>
      <c r="K1033" s="465"/>
      <c r="L1033" s="465"/>
    </row>
    <row r="1034" spans="1:12" s="57" customFormat="1" ht="13.5" customHeight="1">
      <c r="A1034" s="467"/>
      <c r="B1034" s="468"/>
      <c r="C1034" s="468"/>
      <c r="D1034" s="199"/>
      <c r="E1034" s="199"/>
      <c r="J1034" s="132"/>
      <c r="K1034" s="132"/>
      <c r="L1034" s="132"/>
    </row>
    <row r="1035" spans="1:12" s="57" customFormat="1" ht="15">
      <c r="A1035" s="237"/>
      <c r="B1035" s="90"/>
      <c r="C1035" s="90"/>
      <c r="E1035" s="90"/>
      <c r="F1035" s="90"/>
      <c r="J1035" s="284"/>
      <c r="K1035" s="284"/>
      <c r="L1035" s="284"/>
    </row>
    <row r="1036" spans="1:12" s="57" customFormat="1" ht="15">
      <c r="A1036" s="223"/>
      <c r="B1036" s="90"/>
      <c r="C1036" s="90"/>
      <c r="E1036" s="90"/>
      <c r="F1036" s="90"/>
      <c r="J1036" s="46"/>
      <c r="K1036" s="46"/>
      <c r="L1036" s="46"/>
    </row>
    <row r="1037" spans="2:12" s="57" customFormat="1" ht="12.75">
      <c r="B1037" s="90"/>
      <c r="C1037" s="90"/>
      <c r="E1037" s="90"/>
      <c r="F1037" s="90"/>
      <c r="K1037" s="464"/>
      <c r="L1037" s="466"/>
    </row>
    <row r="1038" spans="2:12" s="57" customFormat="1" ht="12.75">
      <c r="B1038" s="90"/>
      <c r="C1038" s="90"/>
      <c r="E1038" s="90"/>
      <c r="F1038" s="90"/>
      <c r="J1038" s="468"/>
      <c r="K1038" s="468"/>
      <c r="L1038" s="468"/>
    </row>
    <row r="1039" spans="2:12" s="57" customFormat="1" ht="12.75">
      <c r="B1039" s="90"/>
      <c r="C1039" s="90"/>
      <c r="E1039" s="90"/>
      <c r="F1039" s="90"/>
      <c r="J1039" s="468"/>
      <c r="K1039" s="199"/>
      <c r="L1039" s="199"/>
    </row>
    <row r="1040" spans="2:12" s="57" customFormat="1" ht="12.75">
      <c r="B1040" s="90"/>
      <c r="C1040" s="90"/>
      <c r="E1040" s="90"/>
      <c r="F1040" s="90"/>
      <c r="J1040" s="90"/>
      <c r="K1040" s="90"/>
      <c r="L1040" s="90"/>
    </row>
    <row r="1041" spans="1:12" s="57" customFormat="1" ht="12.75">
      <c r="A1041" s="228"/>
      <c r="B1041" s="90"/>
      <c r="C1041" s="90"/>
      <c r="E1041" s="90"/>
      <c r="F1041" s="90"/>
      <c r="J1041" s="90"/>
      <c r="K1041" s="90"/>
      <c r="L1041" s="90"/>
    </row>
    <row r="1042" spans="1:12" s="57" customFormat="1" ht="12.75">
      <c r="A1042" s="228"/>
      <c r="B1042" s="90"/>
      <c r="C1042" s="90"/>
      <c r="E1042" s="90"/>
      <c r="F1042" s="90"/>
      <c r="J1042" s="90"/>
      <c r="K1042" s="90"/>
      <c r="L1042" s="90"/>
    </row>
    <row r="1043" spans="1:12" s="57" customFormat="1" ht="12.75">
      <c r="A1043" s="222"/>
      <c r="B1043" s="121"/>
      <c r="C1043" s="121"/>
      <c r="E1043" s="121"/>
      <c r="F1043" s="121"/>
      <c r="J1043" s="90"/>
      <c r="K1043" s="90"/>
      <c r="L1043" s="90"/>
    </row>
    <row r="1044" spans="1:12" s="57" customFormat="1" ht="12.75">
      <c r="A1044" s="237"/>
      <c r="B1044" s="90"/>
      <c r="C1044" s="90"/>
      <c r="E1044" s="90"/>
      <c r="F1044" s="90"/>
      <c r="J1044" s="90"/>
      <c r="K1044" s="90"/>
      <c r="L1044" s="90"/>
    </row>
    <row r="1045" spans="1:12" s="57" customFormat="1" ht="9.75" customHeight="1">
      <c r="A1045" s="222"/>
      <c r="B1045" s="90"/>
      <c r="C1045" s="90"/>
      <c r="E1045" s="90"/>
      <c r="F1045" s="90"/>
      <c r="J1045" s="90"/>
      <c r="K1045" s="90"/>
      <c r="L1045" s="90"/>
    </row>
    <row r="1046" spans="2:12" s="57" customFormat="1" ht="12.75">
      <c r="B1046" s="90"/>
      <c r="C1046" s="90"/>
      <c r="E1046" s="90"/>
      <c r="F1046" s="90"/>
      <c r="J1046" s="90"/>
      <c r="K1046" s="90"/>
      <c r="L1046" s="90"/>
    </row>
    <row r="1047" spans="2:12" s="57" customFormat="1" ht="12.75">
      <c r="B1047" s="90"/>
      <c r="C1047" s="90"/>
      <c r="E1047" s="90"/>
      <c r="F1047" s="90"/>
      <c r="J1047" s="90"/>
      <c r="K1047" s="90"/>
      <c r="L1047" s="90"/>
    </row>
    <row r="1048" spans="2:12" s="57" customFormat="1" ht="12.75">
      <c r="B1048" s="90"/>
      <c r="C1048" s="90"/>
      <c r="E1048" s="90"/>
      <c r="F1048" s="90"/>
      <c r="J1048" s="121"/>
      <c r="K1048" s="121"/>
      <c r="L1048" s="121"/>
    </row>
    <row r="1049" spans="1:12" s="57" customFormat="1" ht="12.75">
      <c r="A1049" s="228"/>
      <c r="B1049" s="90"/>
      <c r="C1049" s="90"/>
      <c r="E1049" s="90"/>
      <c r="F1049" s="90"/>
      <c r="J1049" s="90"/>
      <c r="K1049" s="90"/>
      <c r="L1049" s="90"/>
    </row>
    <row r="1050" spans="1:12" s="57" customFormat="1" ht="12.75">
      <c r="A1050" s="222"/>
      <c r="B1050" s="121"/>
      <c r="C1050" s="121"/>
      <c r="E1050" s="121"/>
      <c r="F1050" s="121"/>
      <c r="J1050" s="90"/>
      <c r="K1050" s="90"/>
      <c r="L1050" s="90"/>
    </row>
    <row r="1051" spans="1:12" s="57" customFormat="1" ht="12.75">
      <c r="A1051" s="237"/>
      <c r="B1051" s="90"/>
      <c r="C1051" s="90"/>
      <c r="E1051" s="90"/>
      <c r="F1051" s="90"/>
      <c r="J1051" s="90"/>
      <c r="K1051" s="90"/>
      <c r="L1051" s="90"/>
    </row>
    <row r="1052" spans="1:12" s="57" customFormat="1" ht="12.75">
      <c r="A1052" s="222"/>
      <c r="B1052" s="90"/>
      <c r="C1052" s="90"/>
      <c r="E1052" s="90"/>
      <c r="F1052" s="90"/>
      <c r="J1052" s="90"/>
      <c r="K1052" s="90"/>
      <c r="L1052" s="90"/>
    </row>
    <row r="1053" spans="1:12" s="57" customFormat="1" ht="12.75">
      <c r="A1053" s="235"/>
      <c r="B1053" s="90"/>
      <c r="C1053" s="90"/>
      <c r="E1053" s="90"/>
      <c r="F1053" s="90"/>
      <c r="J1053" s="90"/>
      <c r="K1053" s="90"/>
      <c r="L1053" s="90"/>
    </row>
    <row r="1054" spans="1:12" s="57" customFormat="1" ht="12.75">
      <c r="A1054" s="236"/>
      <c r="B1054" s="90"/>
      <c r="C1054" s="90"/>
      <c r="E1054" s="90"/>
      <c r="F1054" s="90"/>
      <c r="J1054" s="90"/>
      <c r="K1054" s="90"/>
      <c r="L1054" s="90"/>
    </row>
    <row r="1055" spans="1:12" s="57" customFormat="1" ht="12.75">
      <c r="A1055" s="222"/>
      <c r="B1055" s="90"/>
      <c r="C1055" s="90"/>
      <c r="E1055" s="90"/>
      <c r="F1055" s="90"/>
      <c r="J1055" s="121"/>
      <c r="K1055" s="121"/>
      <c r="L1055" s="121"/>
    </row>
    <row r="1056" spans="1:12" s="57" customFormat="1" ht="12.75">
      <c r="A1056" s="237"/>
      <c r="B1056" s="90"/>
      <c r="C1056" s="90"/>
      <c r="E1056" s="90"/>
      <c r="F1056" s="90"/>
      <c r="J1056" s="90"/>
      <c r="K1056" s="90"/>
      <c r="L1056" s="90"/>
    </row>
    <row r="1057" spans="1:12" s="57" customFormat="1" ht="12.75">
      <c r="A1057" s="237"/>
      <c r="B1057" s="90"/>
      <c r="C1057" s="90"/>
      <c r="E1057" s="90"/>
      <c r="F1057" s="90"/>
      <c r="J1057" s="90"/>
      <c r="K1057" s="90"/>
      <c r="L1057" s="90"/>
    </row>
    <row r="1058" spans="1:12" s="57" customFormat="1" ht="12.75">
      <c r="A1058" s="235"/>
      <c r="B1058" s="90"/>
      <c r="C1058" s="90"/>
      <c r="E1058" s="90"/>
      <c r="F1058" s="90"/>
      <c r="J1058" s="90"/>
      <c r="K1058" s="90"/>
      <c r="L1058" s="90"/>
    </row>
    <row r="1059" spans="1:12" s="57" customFormat="1" ht="12.75">
      <c r="A1059" s="236"/>
      <c r="B1059" s="90"/>
      <c r="C1059" s="90"/>
      <c r="E1059" s="90"/>
      <c r="F1059" s="90"/>
      <c r="J1059" s="90"/>
      <c r="K1059" s="90"/>
      <c r="L1059" s="90"/>
    </row>
    <row r="1060" spans="1:12" s="57" customFormat="1" ht="12.75">
      <c r="A1060" s="222"/>
      <c r="B1060" s="121"/>
      <c r="C1060" s="121"/>
      <c r="E1060" s="121"/>
      <c r="F1060" s="121"/>
      <c r="J1060" s="90"/>
      <c r="K1060" s="90"/>
      <c r="L1060" s="90"/>
    </row>
    <row r="1061" spans="1:12" s="57" customFormat="1" ht="12.75">
      <c r="A1061" s="237"/>
      <c r="B1061" s="121"/>
      <c r="C1061" s="121"/>
      <c r="E1061" s="121"/>
      <c r="F1061" s="121"/>
      <c r="J1061" s="90"/>
      <c r="K1061" s="90"/>
      <c r="L1061" s="90"/>
    </row>
    <row r="1062" spans="1:12" s="57" customFormat="1" ht="12.75">
      <c r="A1062" s="222"/>
      <c r="B1062" s="90"/>
      <c r="C1062" s="90"/>
      <c r="E1062" s="90"/>
      <c r="F1062" s="90"/>
      <c r="J1062" s="90"/>
      <c r="K1062" s="90"/>
      <c r="L1062" s="90"/>
    </row>
    <row r="1063" spans="1:12" s="57" customFormat="1" ht="12.75">
      <c r="A1063" s="223"/>
      <c r="B1063" s="90"/>
      <c r="C1063" s="90"/>
      <c r="E1063" s="90"/>
      <c r="F1063" s="90"/>
      <c r="J1063" s="90"/>
      <c r="K1063" s="90"/>
      <c r="L1063" s="90"/>
    </row>
    <row r="1064" spans="2:12" s="57" customFormat="1" ht="12.75">
      <c r="B1064" s="90"/>
      <c r="C1064" s="90"/>
      <c r="E1064" s="90"/>
      <c r="F1064" s="90"/>
      <c r="J1064" s="90"/>
      <c r="K1064" s="90"/>
      <c r="L1064" s="90"/>
    </row>
    <row r="1065" spans="1:12" s="57" customFormat="1" ht="12.75">
      <c r="A1065" s="222"/>
      <c r="B1065" s="121"/>
      <c r="C1065" s="121"/>
      <c r="E1065" s="121"/>
      <c r="F1065" s="121"/>
      <c r="J1065" s="121"/>
      <c r="K1065" s="121"/>
      <c r="L1065" s="121"/>
    </row>
    <row r="1066" spans="1:12" s="57" customFormat="1" ht="12.75">
      <c r="A1066" s="237"/>
      <c r="B1066" s="121"/>
      <c r="C1066" s="121"/>
      <c r="E1066" s="121"/>
      <c r="F1066" s="121"/>
      <c r="J1066" s="121"/>
      <c r="K1066" s="121"/>
      <c r="L1066" s="121"/>
    </row>
    <row r="1067" spans="1:12" s="57" customFormat="1" ht="12.75">
      <c r="A1067" s="222"/>
      <c r="B1067" s="90"/>
      <c r="C1067" s="90"/>
      <c r="E1067" s="90"/>
      <c r="F1067" s="90"/>
      <c r="J1067" s="90"/>
      <c r="K1067" s="90"/>
      <c r="L1067" s="90"/>
    </row>
    <row r="1068" spans="1:12" s="57" customFormat="1" ht="12.75">
      <c r="A1068" s="223"/>
      <c r="B1068" s="90"/>
      <c r="C1068" s="90"/>
      <c r="E1068" s="90"/>
      <c r="F1068" s="90"/>
      <c r="J1068" s="90"/>
      <c r="K1068" s="90"/>
      <c r="L1068" s="90"/>
    </row>
    <row r="1069" spans="1:12" s="57" customFormat="1" ht="12.75">
      <c r="A1069" s="223"/>
      <c r="B1069" s="90"/>
      <c r="C1069" s="90"/>
      <c r="E1069" s="90"/>
      <c r="F1069" s="90"/>
      <c r="J1069" s="90"/>
      <c r="K1069" s="90"/>
      <c r="L1069" s="90"/>
    </row>
    <row r="1070" spans="1:12" s="57" customFormat="1" ht="12.75">
      <c r="A1070" s="222"/>
      <c r="B1070" s="90"/>
      <c r="C1070" s="90"/>
      <c r="E1070" s="90"/>
      <c r="F1070" s="90"/>
      <c r="J1070" s="121"/>
      <c r="K1070" s="121"/>
      <c r="L1070" s="121"/>
    </row>
    <row r="1071" spans="1:12" s="57" customFormat="1" ht="12.75">
      <c r="A1071" s="237"/>
      <c r="B1071" s="90"/>
      <c r="C1071" s="90"/>
      <c r="E1071" s="90"/>
      <c r="F1071" s="90"/>
      <c r="J1071" s="121"/>
      <c r="K1071" s="121"/>
      <c r="L1071" s="121"/>
    </row>
    <row r="1072" spans="1:12" s="57" customFormat="1" ht="12.75">
      <c r="A1072" s="469"/>
      <c r="B1072" s="464"/>
      <c r="C1072" s="464"/>
      <c r="E1072" s="464"/>
      <c r="F1072" s="464"/>
      <c r="J1072" s="90"/>
      <c r="K1072" s="90"/>
      <c r="L1072" s="90"/>
    </row>
    <row r="1073" spans="1:12" s="57" customFormat="1" ht="27.75" customHeight="1">
      <c r="A1073" s="278"/>
      <c r="B1073" s="90"/>
      <c r="C1073" s="105"/>
      <c r="E1073" s="90"/>
      <c r="F1073" s="90"/>
      <c r="J1073" s="90"/>
      <c r="K1073" s="90"/>
      <c r="L1073" s="90"/>
    </row>
    <row r="1074" spans="1:12" s="57" customFormat="1" ht="12.75">
      <c r="A1074" s="222"/>
      <c r="B1074" s="90"/>
      <c r="C1074" s="105"/>
      <c r="E1074" s="90"/>
      <c r="F1074" s="90"/>
      <c r="J1074" s="90"/>
      <c r="K1074" s="90"/>
      <c r="L1074" s="90"/>
    </row>
    <row r="1075" spans="1:12" s="57" customFormat="1" ht="12.75">
      <c r="A1075" s="223"/>
      <c r="B1075" s="90"/>
      <c r="C1075" s="105"/>
      <c r="E1075" s="90"/>
      <c r="F1075" s="90"/>
      <c r="J1075" s="90"/>
      <c r="K1075" s="90"/>
      <c r="L1075" s="90"/>
    </row>
    <row r="1076" spans="1:12" s="57" customFormat="1" ht="12.75">
      <c r="A1076" s="223"/>
      <c r="B1076" s="90"/>
      <c r="C1076" s="105"/>
      <c r="E1076" s="90"/>
      <c r="F1076" s="90"/>
      <c r="J1076" s="90"/>
      <c r="K1076" s="90"/>
      <c r="L1076" s="90"/>
    </row>
    <row r="1077" spans="1:12" s="57" customFormat="1" ht="12.75">
      <c r="A1077" s="222"/>
      <c r="B1077" s="121"/>
      <c r="C1077" s="121"/>
      <c r="E1077" s="121"/>
      <c r="F1077" s="121"/>
      <c r="J1077" s="464"/>
      <c r="K1077" s="464"/>
      <c r="L1077" s="464"/>
    </row>
    <row r="1078" spans="1:12" s="57" customFormat="1" ht="12.75">
      <c r="A1078" s="228"/>
      <c r="B1078" s="90"/>
      <c r="C1078" s="90"/>
      <c r="E1078" s="90"/>
      <c r="F1078" s="90"/>
      <c r="J1078" s="105"/>
      <c r="K1078" s="90"/>
      <c r="L1078" s="90"/>
    </row>
    <row r="1079" spans="1:12" s="57" customFormat="1" ht="12.75">
      <c r="A1079" s="278"/>
      <c r="B1079" s="464"/>
      <c r="C1079" s="464"/>
      <c r="E1079" s="464"/>
      <c r="F1079" s="464"/>
      <c r="J1079" s="105"/>
      <c r="K1079" s="90"/>
      <c r="L1079" s="90"/>
    </row>
    <row r="1080" spans="1:12" s="57" customFormat="1" ht="12.75">
      <c r="A1080" s="465"/>
      <c r="B1080" s="465"/>
      <c r="C1080" s="465"/>
      <c r="D1080" s="465"/>
      <c r="E1080" s="465"/>
      <c r="F1080" s="464"/>
      <c r="J1080" s="105"/>
      <c r="K1080" s="90"/>
      <c r="L1080" s="90"/>
    </row>
    <row r="1081" spans="1:12" s="57" customFormat="1" ht="13.5">
      <c r="A1081" s="132"/>
      <c r="B1081" s="132"/>
      <c r="C1081" s="132"/>
      <c r="D1081" s="132"/>
      <c r="E1081" s="132"/>
      <c r="F1081" s="464"/>
      <c r="J1081" s="105"/>
      <c r="K1081" s="90"/>
      <c r="L1081" s="90"/>
    </row>
    <row r="1082" spans="1:12" s="57" customFormat="1" ht="15">
      <c r="A1082" s="284"/>
      <c r="B1082" s="284"/>
      <c r="C1082" s="284"/>
      <c r="D1082" s="284"/>
      <c r="E1082" s="284"/>
      <c r="F1082" s="464"/>
      <c r="J1082" s="121"/>
      <c r="K1082" s="121"/>
      <c r="L1082" s="121"/>
    </row>
    <row r="1083" spans="1:12" s="57" customFormat="1" ht="15">
      <c r="A1083" s="46"/>
      <c r="B1083" s="46"/>
      <c r="C1083" s="46"/>
      <c r="D1083" s="46"/>
      <c r="E1083" s="46"/>
      <c r="F1083" s="464"/>
      <c r="J1083" s="90"/>
      <c r="K1083" s="90"/>
      <c r="L1083" s="90"/>
    </row>
    <row r="1084" spans="1:12" s="57" customFormat="1" ht="12.75">
      <c r="A1084" s="278"/>
      <c r="B1084" s="464"/>
      <c r="D1084" s="464"/>
      <c r="E1084" s="466"/>
      <c r="F1084" s="464"/>
      <c r="J1084" s="464"/>
      <c r="K1084" s="464"/>
      <c r="L1084" s="464"/>
    </row>
    <row r="1085" spans="1:5" s="57" customFormat="1" ht="12.75">
      <c r="A1085" s="467"/>
      <c r="B1085" s="468"/>
      <c r="C1085" s="468"/>
      <c r="D1085" s="468"/>
      <c r="E1085" s="468"/>
    </row>
    <row r="1086" spans="1:5" s="57" customFormat="1" ht="13.5" customHeight="1">
      <c r="A1086" s="467"/>
      <c r="B1086" s="468"/>
      <c r="C1086" s="468"/>
      <c r="D1086" s="199"/>
      <c r="E1086" s="199"/>
    </row>
    <row r="1087" spans="1:6" s="57" customFormat="1" ht="12.75">
      <c r="A1087" s="222"/>
      <c r="B1087" s="90"/>
      <c r="C1087" s="90"/>
      <c r="D1087" s="90"/>
      <c r="F1087" s="90"/>
    </row>
    <row r="1088" spans="1:6" s="57" customFormat="1" ht="12.75">
      <c r="A1088" s="223"/>
      <c r="B1088" s="90"/>
      <c r="C1088" s="90"/>
      <c r="D1088" s="90"/>
      <c r="F1088" s="90"/>
    </row>
    <row r="1089" spans="2:6" s="57" customFormat="1" ht="12.75">
      <c r="B1089" s="90"/>
      <c r="C1089" s="90"/>
      <c r="D1089" s="90"/>
      <c r="F1089" s="90"/>
    </row>
    <row r="1090" spans="2:6" s="57" customFormat="1" ht="12.75">
      <c r="B1090" s="90"/>
      <c r="C1090" s="90"/>
      <c r="D1090" s="90"/>
      <c r="F1090" s="90"/>
    </row>
    <row r="1091" spans="2:6" s="57" customFormat="1" ht="12.75">
      <c r="B1091" s="90"/>
      <c r="C1091" s="90"/>
      <c r="D1091" s="90"/>
      <c r="F1091" s="90"/>
    </row>
    <row r="1092" spans="2:6" s="57" customFormat="1" ht="12.75">
      <c r="B1092" s="90"/>
      <c r="C1092" s="90"/>
      <c r="D1092" s="90"/>
      <c r="F1092" s="90"/>
    </row>
    <row r="1093" spans="1:6" s="57" customFormat="1" ht="12.75">
      <c r="A1093" s="228"/>
      <c r="B1093" s="90"/>
      <c r="C1093" s="90"/>
      <c r="D1093" s="90"/>
      <c r="F1093" s="90"/>
    </row>
    <row r="1094" spans="1:6" s="57" customFormat="1" ht="12.75">
      <c r="A1094" s="228"/>
      <c r="B1094" s="90"/>
      <c r="C1094" s="90"/>
      <c r="D1094" s="90"/>
      <c r="F1094" s="90"/>
    </row>
    <row r="1095" spans="1:6" s="57" customFormat="1" ht="12.75">
      <c r="A1095" s="222"/>
      <c r="B1095" s="121"/>
      <c r="C1095" s="121"/>
      <c r="D1095" s="121"/>
      <c r="F1095" s="121"/>
    </row>
    <row r="1096" spans="1:6" s="57" customFormat="1" ht="12.75">
      <c r="A1096" s="237"/>
      <c r="B1096" s="90"/>
      <c r="C1096" s="90"/>
      <c r="D1096" s="90"/>
      <c r="F1096" s="90"/>
    </row>
    <row r="1097" spans="1:6" s="57" customFormat="1" ht="12.75">
      <c r="A1097" s="222"/>
      <c r="B1097" s="90"/>
      <c r="C1097" s="90"/>
      <c r="D1097" s="90"/>
      <c r="F1097" s="90"/>
    </row>
    <row r="1098" spans="2:6" s="57" customFormat="1" ht="12.75">
      <c r="B1098" s="90"/>
      <c r="C1098" s="90"/>
      <c r="D1098" s="90"/>
      <c r="F1098" s="90"/>
    </row>
    <row r="1099" spans="2:6" s="57" customFormat="1" ht="12.75">
      <c r="B1099" s="90"/>
      <c r="C1099" s="90"/>
      <c r="D1099" s="90"/>
      <c r="F1099" s="90"/>
    </row>
    <row r="1100" spans="2:6" s="57" customFormat="1" ht="12.75">
      <c r="B1100" s="90"/>
      <c r="C1100" s="90"/>
      <c r="D1100" s="90"/>
      <c r="F1100" s="90"/>
    </row>
    <row r="1101" spans="1:6" s="57" customFormat="1" ht="12.75">
      <c r="A1101" s="228"/>
      <c r="B1101" s="90"/>
      <c r="C1101" s="90"/>
      <c r="D1101" s="90"/>
      <c r="F1101" s="90"/>
    </row>
    <row r="1102" spans="1:6" s="57" customFormat="1" ht="12.75">
      <c r="A1102" s="222"/>
      <c r="B1102" s="121"/>
      <c r="C1102" s="121"/>
      <c r="D1102" s="121"/>
      <c r="F1102" s="121"/>
    </row>
    <row r="1103" spans="1:6" s="57" customFormat="1" ht="12.75">
      <c r="A1103" s="222"/>
      <c r="B1103" s="90"/>
      <c r="C1103" s="90"/>
      <c r="D1103" s="90"/>
      <c r="F1103" s="90"/>
    </row>
    <row r="1104" spans="1:6" s="57" customFormat="1" ht="12.75">
      <c r="A1104" s="222"/>
      <c r="B1104" s="90"/>
      <c r="C1104" s="90"/>
      <c r="D1104" s="90"/>
      <c r="F1104" s="90"/>
    </row>
    <row r="1105" spans="1:6" s="57" customFormat="1" ht="12.75">
      <c r="A1105" s="235"/>
      <c r="B1105" s="90"/>
      <c r="C1105" s="90"/>
      <c r="D1105" s="90"/>
      <c r="F1105" s="90"/>
    </row>
    <row r="1106" spans="1:6" s="57" customFormat="1" ht="12.75">
      <c r="A1106" s="236"/>
      <c r="B1106" s="90"/>
      <c r="C1106" s="90"/>
      <c r="D1106" s="90"/>
      <c r="F1106" s="90"/>
    </row>
    <row r="1107" spans="1:6" s="57" customFormat="1" ht="12.75">
      <c r="A1107" s="222"/>
      <c r="B1107" s="90"/>
      <c r="C1107" s="90"/>
      <c r="D1107" s="90"/>
      <c r="F1107" s="90"/>
    </row>
    <row r="1108" spans="1:6" s="57" customFormat="1" ht="12.75">
      <c r="A1108" s="222"/>
      <c r="B1108" s="90"/>
      <c r="C1108" s="90"/>
      <c r="D1108" s="90"/>
      <c r="F1108" s="90"/>
    </row>
    <row r="1109" spans="1:6" s="57" customFormat="1" ht="12.75">
      <c r="A1109" s="237"/>
      <c r="B1109" s="90"/>
      <c r="C1109" s="90"/>
      <c r="D1109" s="90"/>
      <c r="F1109" s="90"/>
    </row>
    <row r="1110" spans="1:6" s="57" customFormat="1" ht="12.75">
      <c r="A1110" s="235"/>
      <c r="B1110" s="90"/>
      <c r="C1110" s="90"/>
      <c r="D1110" s="90"/>
      <c r="F1110" s="90"/>
    </row>
    <row r="1111" spans="1:6" s="57" customFormat="1" ht="12.75">
      <c r="A1111" s="236"/>
      <c r="B1111" s="90"/>
      <c r="C1111" s="90"/>
      <c r="D1111" s="90"/>
      <c r="F1111" s="90"/>
    </row>
    <row r="1112" spans="1:6" s="57" customFormat="1" ht="12.75">
      <c r="A1112" s="222"/>
      <c r="B1112" s="121"/>
      <c r="C1112" s="121"/>
      <c r="D1112" s="121"/>
      <c r="F1112" s="121"/>
    </row>
    <row r="1113" spans="1:6" s="57" customFormat="1" ht="12.75">
      <c r="A1113" s="222"/>
      <c r="B1113" s="121"/>
      <c r="C1113" s="121"/>
      <c r="D1113" s="121"/>
      <c r="F1113" s="121"/>
    </row>
    <row r="1114" spans="1:6" s="57" customFormat="1" ht="12.75">
      <c r="A1114" s="222"/>
      <c r="B1114" s="90"/>
      <c r="C1114" s="90"/>
      <c r="D1114" s="90"/>
      <c r="F1114" s="90"/>
    </row>
    <row r="1115" spans="1:6" s="57" customFormat="1" ht="12.75">
      <c r="A1115" s="223"/>
      <c r="B1115" s="90"/>
      <c r="C1115" s="90"/>
      <c r="D1115" s="90"/>
      <c r="F1115" s="90"/>
    </row>
    <row r="1116" spans="2:6" s="57" customFormat="1" ht="12.75">
      <c r="B1116" s="90"/>
      <c r="C1116" s="90"/>
      <c r="D1116" s="90"/>
      <c r="F1116" s="90"/>
    </row>
    <row r="1117" spans="1:6" s="57" customFormat="1" ht="12.75">
      <c r="A1117" s="222"/>
      <c r="B1117" s="121"/>
      <c r="C1117" s="121"/>
      <c r="D1117" s="121"/>
      <c r="F1117" s="121"/>
    </row>
    <row r="1118" spans="1:6" s="57" customFormat="1" ht="12.75">
      <c r="A1118" s="222"/>
      <c r="B1118" s="121"/>
      <c r="C1118" s="121"/>
      <c r="D1118" s="121"/>
      <c r="F1118" s="121"/>
    </row>
    <row r="1119" spans="1:6" s="57" customFormat="1" ht="12.75">
      <c r="A1119" s="222"/>
      <c r="B1119" s="90"/>
      <c r="C1119" s="90"/>
      <c r="D1119" s="90"/>
      <c r="F1119" s="90"/>
    </row>
    <row r="1120" spans="1:6" s="57" customFormat="1" ht="12.75">
      <c r="A1120" s="223"/>
      <c r="B1120" s="90"/>
      <c r="C1120" s="90"/>
      <c r="D1120" s="90"/>
      <c r="F1120" s="90"/>
    </row>
    <row r="1121" spans="1:6" s="57" customFormat="1" ht="12.75">
      <c r="A1121" s="223"/>
      <c r="B1121" s="90"/>
      <c r="C1121" s="90"/>
      <c r="D1121" s="90"/>
      <c r="F1121" s="90"/>
    </row>
    <row r="1122" spans="1:6" s="57" customFormat="1" ht="12.75">
      <c r="A1122" s="222"/>
      <c r="B1122" s="90"/>
      <c r="C1122" s="90"/>
      <c r="D1122" s="90"/>
      <c r="F1122" s="90"/>
    </row>
    <row r="1123" spans="1:6" s="57" customFormat="1" ht="12.75">
      <c r="A1123" s="237"/>
      <c r="B1123" s="90"/>
      <c r="C1123" s="90"/>
      <c r="D1123" s="90"/>
      <c r="F1123" s="90"/>
    </row>
    <row r="1124" spans="1:6" s="57" customFormat="1" ht="12.75">
      <c r="A1124" s="469"/>
      <c r="B1124" s="464"/>
      <c r="C1124" s="464"/>
      <c r="D1124" s="464"/>
      <c r="F1124" s="464"/>
    </row>
    <row r="1125" spans="1:6" s="57" customFormat="1" ht="27.75" customHeight="1">
      <c r="A1125" s="278"/>
      <c r="B1125" s="90"/>
      <c r="C1125" s="105"/>
      <c r="D1125" s="90"/>
      <c r="F1125" s="90"/>
    </row>
    <row r="1126" spans="1:6" s="57" customFormat="1" ht="12.75">
      <c r="A1126" s="222"/>
      <c r="B1126" s="90"/>
      <c r="C1126" s="105"/>
      <c r="D1126" s="90"/>
      <c r="F1126" s="90"/>
    </row>
    <row r="1127" spans="1:6" s="57" customFormat="1" ht="12.75">
      <c r="A1127" s="223"/>
      <c r="B1127" s="90"/>
      <c r="C1127" s="105"/>
      <c r="D1127" s="90"/>
      <c r="F1127" s="90"/>
    </row>
    <row r="1128" spans="1:6" s="57" customFormat="1" ht="12.75">
      <c r="A1128" s="223"/>
      <c r="B1128" s="90"/>
      <c r="C1128" s="105"/>
      <c r="D1128" s="90"/>
      <c r="F1128" s="90"/>
    </row>
    <row r="1129" spans="1:6" s="57" customFormat="1" ht="12.75">
      <c r="A1129" s="222"/>
      <c r="B1129" s="121"/>
      <c r="C1129" s="121"/>
      <c r="D1129" s="121"/>
      <c r="F1129" s="121"/>
    </row>
    <row r="1130" spans="1:6" s="57" customFormat="1" ht="12.75">
      <c r="A1130" s="228"/>
      <c r="B1130" s="90"/>
      <c r="C1130" s="90"/>
      <c r="D1130" s="90"/>
      <c r="F1130" s="90"/>
    </row>
    <row r="1131" spans="1:6" s="57" customFormat="1" ht="12.75">
      <c r="A1131" s="278"/>
      <c r="B1131" s="464"/>
      <c r="C1131" s="464"/>
      <c r="D1131" s="464"/>
      <c r="F1131" s="464"/>
    </row>
    <row r="1132" spans="1:6" s="57" customFormat="1" ht="12.75">
      <c r="A1132" s="465"/>
      <c r="B1132" s="465"/>
      <c r="C1132" s="465"/>
      <c r="D1132" s="465"/>
      <c r="E1132" s="465"/>
      <c r="F1132" s="464"/>
    </row>
    <row r="1133" spans="1:6" s="57" customFormat="1" ht="13.5">
      <c r="A1133" s="132"/>
      <c r="B1133" s="132"/>
      <c r="C1133" s="132"/>
      <c r="D1133" s="132"/>
      <c r="E1133" s="132"/>
      <c r="F1133" s="464"/>
    </row>
    <row r="1134" spans="1:6" s="57" customFormat="1" ht="15">
      <c r="A1134" s="284"/>
      <c r="B1134" s="284"/>
      <c r="C1134" s="284"/>
      <c r="D1134" s="284"/>
      <c r="E1134" s="284"/>
      <c r="F1134" s="464"/>
    </row>
    <row r="1135" spans="1:6" s="57" customFormat="1" ht="15">
      <c r="A1135" s="46"/>
      <c r="B1135" s="46"/>
      <c r="C1135" s="46"/>
      <c r="D1135" s="46"/>
      <c r="E1135" s="46"/>
      <c r="F1135" s="464"/>
    </row>
    <row r="1136" spans="1:6" s="57" customFormat="1" ht="12.75">
      <c r="A1136" s="278"/>
      <c r="B1136" s="464"/>
      <c r="D1136" s="464"/>
      <c r="E1136" s="466"/>
      <c r="F1136" s="464"/>
    </row>
    <row r="1137" spans="1:5" s="57" customFormat="1" ht="12.75">
      <c r="A1137" s="467"/>
      <c r="B1137" s="468"/>
      <c r="C1137" s="468"/>
      <c r="D1137" s="468"/>
      <c r="E1137" s="468"/>
    </row>
    <row r="1138" spans="1:5" s="57" customFormat="1" ht="13.5" customHeight="1">
      <c r="A1138" s="467"/>
      <c r="B1138" s="468"/>
      <c r="C1138" s="468"/>
      <c r="D1138" s="199"/>
      <c r="E1138" s="199"/>
    </row>
    <row r="1139" spans="1:5" s="57" customFormat="1" ht="12.75">
      <c r="A1139" s="222"/>
      <c r="B1139" s="90"/>
      <c r="C1139" s="90"/>
      <c r="D1139" s="90"/>
      <c r="E1139" s="90"/>
    </row>
    <row r="1140" spans="1:5" s="57" customFormat="1" ht="12.75">
      <c r="A1140" s="223"/>
      <c r="B1140" s="90"/>
      <c r="C1140" s="90"/>
      <c r="D1140" s="90"/>
      <c r="E1140" s="90"/>
    </row>
    <row r="1141" spans="2:5" s="57" customFormat="1" ht="12.75">
      <c r="B1141" s="90"/>
      <c r="C1141" s="90"/>
      <c r="D1141" s="90"/>
      <c r="E1141" s="90"/>
    </row>
    <row r="1142" spans="2:5" s="57" customFormat="1" ht="12.75">
      <c r="B1142" s="90"/>
      <c r="C1142" s="90"/>
      <c r="D1142" s="90"/>
      <c r="E1142" s="90"/>
    </row>
    <row r="1143" spans="2:5" s="57" customFormat="1" ht="12.75">
      <c r="B1143" s="90"/>
      <c r="C1143" s="90"/>
      <c r="D1143" s="90"/>
      <c r="E1143" s="90"/>
    </row>
    <row r="1144" spans="2:5" s="57" customFormat="1" ht="12.75">
      <c r="B1144" s="90"/>
      <c r="C1144" s="90"/>
      <c r="D1144" s="90"/>
      <c r="E1144" s="90"/>
    </row>
    <row r="1145" spans="2:5" s="57" customFormat="1" ht="12.75">
      <c r="B1145" s="90"/>
      <c r="C1145" s="90"/>
      <c r="D1145" s="90"/>
      <c r="E1145" s="90"/>
    </row>
    <row r="1146" spans="1:5" s="57" customFormat="1" ht="12.75">
      <c r="A1146" s="228"/>
      <c r="B1146" s="90"/>
      <c r="C1146" s="90"/>
      <c r="D1146" s="90"/>
      <c r="E1146" s="90"/>
    </row>
    <row r="1147" spans="1:5" s="57" customFormat="1" ht="12.75">
      <c r="A1147" s="222"/>
      <c r="B1147" s="121"/>
      <c r="C1147" s="121"/>
      <c r="D1147" s="121"/>
      <c r="E1147" s="121"/>
    </row>
    <row r="1148" spans="1:5" s="57" customFormat="1" ht="12.75">
      <c r="A1148" s="222"/>
      <c r="B1148" s="90"/>
      <c r="C1148" s="90"/>
      <c r="D1148" s="90"/>
      <c r="E1148" s="90"/>
    </row>
    <row r="1149" spans="1:5" s="57" customFormat="1" ht="12.75">
      <c r="A1149" s="222"/>
      <c r="B1149" s="90"/>
      <c r="C1149" s="90"/>
      <c r="D1149" s="90"/>
      <c r="E1149" s="90"/>
    </row>
    <row r="1150" spans="2:5" s="57" customFormat="1" ht="12.75">
      <c r="B1150" s="90"/>
      <c r="C1150" s="90"/>
      <c r="D1150" s="90"/>
      <c r="E1150" s="90"/>
    </row>
    <row r="1151" spans="2:5" s="57" customFormat="1" ht="12.75">
      <c r="B1151" s="90"/>
      <c r="C1151" s="90"/>
      <c r="D1151" s="90"/>
      <c r="E1151" s="90"/>
    </row>
    <row r="1152" spans="2:5" s="57" customFormat="1" ht="12.75">
      <c r="B1152" s="90"/>
      <c r="C1152" s="90"/>
      <c r="D1152" s="90"/>
      <c r="E1152" s="90"/>
    </row>
    <row r="1153" spans="1:5" s="57" customFormat="1" ht="12.75">
      <c r="A1153" s="228"/>
      <c r="B1153" s="90"/>
      <c r="C1153" s="90"/>
      <c r="D1153" s="90"/>
      <c r="E1153" s="90"/>
    </row>
    <row r="1154" spans="1:5" s="57" customFormat="1" ht="12.75">
      <c r="A1154" s="222"/>
      <c r="B1154" s="121"/>
      <c r="C1154" s="121"/>
      <c r="D1154" s="121"/>
      <c r="E1154" s="121"/>
    </row>
    <row r="1155" spans="1:5" s="57" customFormat="1" ht="12.75">
      <c r="A1155" s="222"/>
      <c r="B1155" s="90"/>
      <c r="C1155" s="90"/>
      <c r="D1155" s="90"/>
      <c r="E1155" s="90"/>
    </row>
    <row r="1156" spans="1:5" s="57" customFormat="1" ht="12.75">
      <c r="A1156" s="222"/>
      <c r="B1156" s="90"/>
      <c r="C1156" s="90"/>
      <c r="D1156" s="90"/>
      <c r="E1156" s="90"/>
    </row>
    <row r="1157" spans="1:5" s="57" customFormat="1" ht="12.75">
      <c r="A1157" s="235"/>
      <c r="B1157" s="90"/>
      <c r="C1157" s="90"/>
      <c r="D1157" s="90"/>
      <c r="E1157" s="90"/>
    </row>
    <row r="1158" spans="1:5" s="57" customFormat="1" ht="12.75">
      <c r="A1158" s="236"/>
      <c r="B1158" s="90"/>
      <c r="C1158" s="90"/>
      <c r="D1158" s="90"/>
      <c r="E1158" s="90"/>
    </row>
    <row r="1159" spans="1:5" s="57" customFormat="1" ht="12.75">
      <c r="A1159" s="222"/>
      <c r="B1159" s="90"/>
      <c r="C1159" s="90"/>
      <c r="D1159" s="90"/>
      <c r="E1159" s="90"/>
    </row>
    <row r="1160" spans="1:5" s="57" customFormat="1" ht="12.75">
      <c r="A1160" s="222"/>
      <c r="B1160" s="90"/>
      <c r="C1160" s="90"/>
      <c r="D1160" s="90"/>
      <c r="E1160" s="90"/>
    </row>
    <row r="1161" spans="1:5" s="57" customFormat="1" ht="12.75">
      <c r="A1161" s="237"/>
      <c r="B1161" s="90"/>
      <c r="C1161" s="90"/>
      <c r="D1161" s="90"/>
      <c r="E1161" s="90"/>
    </row>
    <row r="1162" spans="1:5" s="57" customFormat="1" ht="12.75">
      <c r="A1162" s="235"/>
      <c r="B1162" s="90"/>
      <c r="C1162" s="90"/>
      <c r="D1162" s="90"/>
      <c r="E1162" s="90"/>
    </row>
    <row r="1163" spans="1:5" s="57" customFormat="1" ht="12.75">
      <c r="A1163" s="236"/>
      <c r="B1163" s="90"/>
      <c r="C1163" s="90"/>
      <c r="D1163" s="90"/>
      <c r="E1163" s="90"/>
    </row>
    <row r="1164" spans="1:5" s="57" customFormat="1" ht="12.75">
      <c r="A1164" s="222"/>
      <c r="B1164" s="121"/>
      <c r="C1164" s="121"/>
      <c r="D1164" s="121"/>
      <c r="E1164" s="121"/>
    </row>
    <row r="1165" spans="1:5" s="57" customFormat="1" ht="12.75">
      <c r="A1165" s="222"/>
      <c r="B1165" s="121"/>
      <c r="C1165" s="121"/>
      <c r="D1165" s="121"/>
      <c r="E1165" s="121"/>
    </row>
    <row r="1166" spans="1:5" s="57" customFormat="1" ht="12.75">
      <c r="A1166" s="222"/>
      <c r="B1166" s="90"/>
      <c r="C1166" s="90"/>
      <c r="D1166" s="90"/>
      <c r="E1166" s="90"/>
    </row>
    <row r="1167" spans="1:5" s="57" customFormat="1" ht="12.75">
      <c r="A1167" s="223"/>
      <c r="B1167" s="90"/>
      <c r="C1167" s="90"/>
      <c r="D1167" s="90"/>
      <c r="E1167" s="90"/>
    </row>
    <row r="1168" spans="2:5" s="57" customFormat="1" ht="12.75">
      <c r="B1168" s="90"/>
      <c r="C1168" s="90"/>
      <c r="D1168" s="90"/>
      <c r="E1168" s="90"/>
    </row>
    <row r="1169" spans="1:5" s="57" customFormat="1" ht="12.75">
      <c r="A1169" s="222"/>
      <c r="B1169" s="121"/>
      <c r="C1169" s="121"/>
      <c r="D1169" s="121"/>
      <c r="E1169" s="121"/>
    </row>
    <row r="1170" spans="1:5" s="57" customFormat="1" ht="12.75">
      <c r="A1170" s="222"/>
      <c r="B1170" s="121"/>
      <c r="C1170" s="121"/>
      <c r="D1170" s="121"/>
      <c r="E1170" s="121"/>
    </row>
    <row r="1171" spans="1:5" s="57" customFormat="1" ht="12.75">
      <c r="A1171" s="222"/>
      <c r="B1171" s="90"/>
      <c r="C1171" s="90"/>
      <c r="D1171" s="90"/>
      <c r="E1171" s="90"/>
    </row>
    <row r="1172" spans="1:5" s="57" customFormat="1" ht="12.75">
      <c r="A1172" s="223"/>
      <c r="B1172" s="90"/>
      <c r="C1172" s="90"/>
      <c r="D1172" s="90"/>
      <c r="E1172" s="90"/>
    </row>
    <row r="1173" spans="1:5" s="57" customFormat="1" ht="12.75">
      <c r="A1173" s="223"/>
      <c r="B1173" s="90"/>
      <c r="C1173" s="90"/>
      <c r="D1173" s="90"/>
      <c r="E1173" s="90"/>
    </row>
    <row r="1174" spans="1:5" s="57" customFormat="1" ht="12.75">
      <c r="A1174" s="222"/>
      <c r="B1174" s="90"/>
      <c r="C1174" s="90"/>
      <c r="D1174" s="90"/>
      <c r="E1174" s="90"/>
    </row>
    <row r="1175" spans="1:5" s="57" customFormat="1" ht="12.75">
      <c r="A1175" s="222"/>
      <c r="B1175" s="90"/>
      <c r="C1175" s="90"/>
      <c r="D1175" s="90"/>
      <c r="E1175" s="90"/>
    </row>
    <row r="1176" spans="1:5" s="57" customFormat="1" ht="12.75">
      <c r="A1176" s="469"/>
      <c r="B1176" s="464"/>
      <c r="C1176" s="464"/>
      <c r="D1176" s="464"/>
      <c r="E1176" s="464"/>
    </row>
    <row r="1177" spans="1:5" s="57" customFormat="1" ht="27.75" customHeight="1">
      <c r="A1177" s="244"/>
      <c r="B1177" s="90"/>
      <c r="C1177" s="105"/>
      <c r="D1177" s="90"/>
      <c r="E1177" s="90"/>
    </row>
    <row r="1178" spans="1:5" s="57" customFormat="1" ht="12.75">
      <c r="A1178" s="222"/>
      <c r="B1178" s="90"/>
      <c r="C1178" s="105"/>
      <c r="D1178" s="90"/>
      <c r="E1178" s="90"/>
    </row>
    <row r="1179" spans="1:5" s="57" customFormat="1" ht="12.75">
      <c r="A1179" s="223"/>
      <c r="B1179" s="90"/>
      <c r="C1179" s="105"/>
      <c r="D1179" s="90"/>
      <c r="E1179" s="90"/>
    </row>
    <row r="1180" spans="1:5" s="57" customFormat="1" ht="12.75">
      <c r="A1180" s="223"/>
      <c r="B1180" s="90"/>
      <c r="C1180" s="105"/>
      <c r="D1180" s="90"/>
      <c r="E1180" s="90"/>
    </row>
    <row r="1181" spans="1:5" s="57" customFormat="1" ht="12.75">
      <c r="A1181" s="222"/>
      <c r="B1181" s="121"/>
      <c r="C1181" s="121"/>
      <c r="D1181" s="121"/>
      <c r="E1181" s="121"/>
    </row>
    <row r="1182" spans="2:5" s="57" customFormat="1" ht="12.75">
      <c r="B1182" s="90"/>
      <c r="C1182" s="90"/>
      <c r="D1182" s="90"/>
      <c r="E1182" s="90"/>
    </row>
    <row r="1183" spans="1:5" s="57" customFormat="1" ht="12.75">
      <c r="A1183" s="278"/>
      <c r="B1183" s="464"/>
      <c r="C1183" s="464"/>
      <c r="D1183" s="464"/>
      <c r="E1183" s="464"/>
    </row>
    <row r="1184" spans="1:5" s="57" customFormat="1" ht="12.75">
      <c r="A1184" s="465"/>
      <c r="B1184" s="465"/>
      <c r="C1184" s="465"/>
      <c r="D1184" s="465"/>
      <c r="E1184" s="465"/>
    </row>
    <row r="1185" spans="1:5" s="57" customFormat="1" ht="13.5">
      <c r="A1185" s="132"/>
      <c r="B1185" s="132"/>
      <c r="C1185" s="132"/>
      <c r="D1185" s="132"/>
      <c r="E1185" s="132"/>
    </row>
    <row r="1186" spans="1:5" s="57" customFormat="1" ht="15">
      <c r="A1186" s="284"/>
      <c r="B1186" s="284"/>
      <c r="C1186" s="284"/>
      <c r="D1186" s="284"/>
      <c r="E1186" s="284"/>
    </row>
    <row r="1187" spans="1:5" s="57" customFormat="1" ht="15">
      <c r="A1187" s="46"/>
      <c r="B1187" s="46"/>
      <c r="C1187" s="46"/>
      <c r="D1187" s="46"/>
      <c r="E1187" s="46"/>
    </row>
    <row r="1188" spans="1:5" s="57" customFormat="1" ht="12.75">
      <c r="A1188" s="278"/>
      <c r="B1188" s="464"/>
      <c r="D1188" s="464"/>
      <c r="E1188" s="466"/>
    </row>
    <row r="1189" spans="1:5" s="57" customFormat="1" ht="12.75">
      <c r="A1189" s="467"/>
      <c r="B1189" s="468"/>
      <c r="C1189" s="468"/>
      <c r="D1189" s="468"/>
      <c r="E1189" s="468"/>
    </row>
    <row r="1190" spans="1:5" s="57" customFormat="1" ht="13.5" customHeight="1">
      <c r="A1190" s="467"/>
      <c r="B1190" s="468"/>
      <c r="C1190" s="468"/>
      <c r="D1190" s="199"/>
      <c r="E1190" s="199"/>
    </row>
    <row r="1191" spans="1:6" s="57" customFormat="1" ht="12.75">
      <c r="A1191" s="222"/>
      <c r="B1191" s="90"/>
      <c r="C1191" s="90"/>
      <c r="D1191" s="90"/>
      <c r="E1191" s="90"/>
      <c r="F1191" s="90"/>
    </row>
    <row r="1192" spans="1:6" s="57" customFormat="1" ht="12.75">
      <c r="A1192" s="223"/>
      <c r="B1192" s="90"/>
      <c r="C1192" s="90"/>
      <c r="D1192" s="90"/>
      <c r="E1192" s="90"/>
      <c r="F1192" s="90"/>
    </row>
    <row r="1193" spans="2:6" s="57" customFormat="1" ht="12.75">
      <c r="B1193" s="90"/>
      <c r="C1193" s="90"/>
      <c r="D1193" s="90"/>
      <c r="E1193" s="90"/>
      <c r="F1193" s="90"/>
    </row>
    <row r="1194" spans="2:6" s="57" customFormat="1" ht="12.75">
      <c r="B1194" s="90"/>
      <c r="C1194" s="90"/>
      <c r="D1194" s="90"/>
      <c r="E1194" s="90"/>
      <c r="F1194" s="90"/>
    </row>
    <row r="1195" spans="2:6" s="57" customFormat="1" ht="12.75">
      <c r="B1195" s="90"/>
      <c r="C1195" s="90"/>
      <c r="D1195" s="90"/>
      <c r="E1195" s="90"/>
      <c r="F1195" s="90"/>
    </row>
    <row r="1196" spans="2:6" s="57" customFormat="1" ht="12.75">
      <c r="B1196" s="90"/>
      <c r="C1196" s="90"/>
      <c r="D1196" s="90"/>
      <c r="E1196" s="90"/>
      <c r="F1196" s="90"/>
    </row>
    <row r="1197" spans="2:6" s="57" customFormat="1" ht="12.75">
      <c r="B1197" s="90"/>
      <c r="C1197" s="90"/>
      <c r="D1197" s="90"/>
      <c r="E1197" s="90"/>
      <c r="F1197" s="90"/>
    </row>
    <row r="1198" spans="1:6" s="57" customFormat="1" ht="12.75">
      <c r="A1198" s="228"/>
      <c r="B1198" s="90"/>
      <c r="C1198" s="90"/>
      <c r="D1198" s="90"/>
      <c r="E1198" s="90"/>
      <c r="F1198" s="90"/>
    </row>
    <row r="1199" spans="1:6" s="57" customFormat="1" ht="12.75">
      <c r="A1199" s="222"/>
      <c r="B1199" s="121"/>
      <c r="C1199" s="121"/>
      <c r="D1199" s="121"/>
      <c r="E1199" s="121"/>
      <c r="F1199" s="121"/>
    </row>
    <row r="1200" spans="1:6" s="57" customFormat="1" ht="12.75">
      <c r="A1200" s="222"/>
      <c r="B1200" s="90"/>
      <c r="C1200" s="90"/>
      <c r="D1200" s="90"/>
      <c r="E1200" s="90"/>
      <c r="F1200" s="90"/>
    </row>
    <row r="1201" spans="1:6" s="57" customFormat="1" ht="12.75">
      <c r="A1201" s="222"/>
      <c r="B1201" s="90"/>
      <c r="C1201" s="90"/>
      <c r="D1201" s="90"/>
      <c r="E1201" s="90"/>
      <c r="F1201" s="90"/>
    </row>
    <row r="1202" spans="2:6" s="57" customFormat="1" ht="12.75">
      <c r="B1202" s="90"/>
      <c r="C1202" s="90"/>
      <c r="D1202" s="90"/>
      <c r="E1202" s="90"/>
      <c r="F1202" s="90"/>
    </row>
    <row r="1203" spans="2:6" s="57" customFormat="1" ht="12.75">
      <c r="B1203" s="90"/>
      <c r="C1203" s="90"/>
      <c r="D1203" s="90"/>
      <c r="E1203" s="90"/>
      <c r="F1203" s="90"/>
    </row>
    <row r="1204" spans="2:6" s="57" customFormat="1" ht="12.75">
      <c r="B1204" s="90"/>
      <c r="C1204" s="90"/>
      <c r="D1204" s="90"/>
      <c r="E1204" s="90"/>
      <c r="F1204" s="90"/>
    </row>
    <row r="1205" spans="1:6" s="57" customFormat="1" ht="12.75">
      <c r="A1205" s="228"/>
      <c r="B1205" s="90"/>
      <c r="C1205" s="90"/>
      <c r="D1205" s="90"/>
      <c r="E1205" s="90"/>
      <c r="F1205" s="90"/>
    </row>
    <row r="1206" spans="1:6" s="57" customFormat="1" ht="12.75">
      <c r="A1206" s="222"/>
      <c r="B1206" s="121"/>
      <c r="C1206" s="121"/>
      <c r="D1206" s="121"/>
      <c r="E1206" s="121"/>
      <c r="F1206" s="121"/>
    </row>
    <row r="1207" spans="1:6" s="57" customFormat="1" ht="12.75">
      <c r="A1207" s="222"/>
      <c r="B1207" s="90"/>
      <c r="C1207" s="90"/>
      <c r="D1207" s="90"/>
      <c r="E1207" s="90"/>
      <c r="F1207" s="90"/>
    </row>
    <row r="1208" spans="1:6" s="57" customFormat="1" ht="12.75">
      <c r="A1208" s="222"/>
      <c r="B1208" s="90"/>
      <c r="C1208" s="90"/>
      <c r="D1208" s="90"/>
      <c r="E1208" s="90"/>
      <c r="F1208" s="90"/>
    </row>
    <row r="1209" spans="1:6" s="57" customFormat="1" ht="12.75">
      <c r="A1209" s="235"/>
      <c r="B1209" s="90"/>
      <c r="C1209" s="90"/>
      <c r="D1209" s="90"/>
      <c r="E1209" s="90"/>
      <c r="F1209" s="90"/>
    </row>
    <row r="1210" spans="1:6" s="57" customFormat="1" ht="12.75">
      <c r="A1210" s="236"/>
      <c r="B1210" s="90"/>
      <c r="C1210" s="90"/>
      <c r="D1210" s="90"/>
      <c r="E1210" s="90"/>
      <c r="F1210" s="90"/>
    </row>
    <row r="1211" spans="1:6" s="57" customFormat="1" ht="12.75">
      <c r="A1211" s="222"/>
      <c r="B1211" s="121"/>
      <c r="C1211" s="121"/>
      <c r="D1211" s="121"/>
      <c r="E1211" s="121"/>
      <c r="F1211" s="121"/>
    </row>
    <row r="1212" spans="1:6" s="57" customFormat="1" ht="12.75">
      <c r="A1212" s="222"/>
      <c r="B1212" s="90"/>
      <c r="C1212" s="90"/>
      <c r="D1212" s="90"/>
      <c r="E1212" s="90"/>
      <c r="F1212" s="90"/>
    </row>
    <row r="1213" spans="1:6" s="57" customFormat="1" ht="12.75">
      <c r="A1213" s="237"/>
      <c r="B1213" s="90"/>
      <c r="C1213" s="90"/>
      <c r="D1213" s="90"/>
      <c r="E1213" s="90"/>
      <c r="F1213" s="90"/>
    </row>
    <row r="1214" spans="1:6" s="57" customFormat="1" ht="12.75">
      <c r="A1214" s="235"/>
      <c r="B1214" s="90"/>
      <c r="C1214" s="90"/>
      <c r="D1214" s="90"/>
      <c r="E1214" s="90"/>
      <c r="F1214" s="90"/>
    </row>
    <row r="1215" spans="1:6" s="57" customFormat="1" ht="12.75">
      <c r="A1215" s="236"/>
      <c r="B1215" s="90"/>
      <c r="C1215" s="90"/>
      <c r="D1215" s="90"/>
      <c r="E1215" s="90"/>
      <c r="F1215" s="90"/>
    </row>
    <row r="1216" spans="1:6" s="57" customFormat="1" ht="12.75">
      <c r="A1216" s="222"/>
      <c r="B1216" s="121"/>
      <c r="C1216" s="121"/>
      <c r="D1216" s="121"/>
      <c r="E1216" s="121"/>
      <c r="F1216" s="121"/>
    </row>
    <row r="1217" spans="1:6" s="57" customFormat="1" ht="12.75">
      <c r="A1217" s="222"/>
      <c r="B1217" s="121"/>
      <c r="C1217" s="121"/>
      <c r="D1217" s="121"/>
      <c r="E1217" s="121"/>
      <c r="F1217" s="121"/>
    </row>
    <row r="1218" spans="1:6" s="57" customFormat="1" ht="12.75">
      <c r="A1218" s="222"/>
      <c r="B1218" s="90"/>
      <c r="C1218" s="90"/>
      <c r="D1218" s="90"/>
      <c r="E1218" s="90"/>
      <c r="F1218" s="90"/>
    </row>
    <row r="1219" spans="1:6" s="57" customFormat="1" ht="12.75">
      <c r="A1219" s="223"/>
      <c r="B1219" s="90"/>
      <c r="C1219" s="90"/>
      <c r="D1219" s="90"/>
      <c r="E1219" s="90"/>
      <c r="F1219" s="90"/>
    </row>
    <row r="1220" spans="2:6" s="57" customFormat="1" ht="12.75">
      <c r="B1220" s="90"/>
      <c r="C1220" s="90"/>
      <c r="D1220" s="90"/>
      <c r="E1220" s="90"/>
      <c r="F1220" s="90"/>
    </row>
    <row r="1221" spans="1:6" s="57" customFormat="1" ht="12.75">
      <c r="A1221" s="222"/>
      <c r="B1221" s="121"/>
      <c r="C1221" s="121"/>
      <c r="D1221" s="121"/>
      <c r="E1221" s="121"/>
      <c r="F1221" s="121"/>
    </row>
    <row r="1222" spans="1:6" s="57" customFormat="1" ht="12.75">
      <c r="A1222" s="222"/>
      <c r="B1222" s="121"/>
      <c r="C1222" s="121"/>
      <c r="D1222" s="121"/>
      <c r="E1222" s="121"/>
      <c r="F1222" s="121"/>
    </row>
    <row r="1223" spans="1:6" s="57" customFormat="1" ht="12.75">
      <c r="A1223" s="222"/>
      <c r="B1223" s="90"/>
      <c r="C1223" s="90"/>
      <c r="D1223" s="90"/>
      <c r="E1223" s="90"/>
      <c r="F1223" s="90"/>
    </row>
    <row r="1224" spans="1:6" s="57" customFormat="1" ht="12.75">
      <c r="A1224" s="223"/>
      <c r="B1224" s="90"/>
      <c r="C1224" s="90"/>
      <c r="D1224" s="90"/>
      <c r="E1224" s="90"/>
      <c r="F1224" s="90"/>
    </row>
    <row r="1225" spans="1:6" s="57" customFormat="1" ht="12.75">
      <c r="A1225" s="223"/>
      <c r="B1225" s="90"/>
      <c r="C1225" s="90"/>
      <c r="D1225" s="90"/>
      <c r="E1225" s="90"/>
      <c r="F1225" s="90"/>
    </row>
    <row r="1226" spans="1:6" s="57" customFormat="1" ht="12.75">
      <c r="A1226" s="222"/>
      <c r="B1226" s="121"/>
      <c r="C1226" s="121"/>
      <c r="D1226" s="121"/>
      <c r="E1226" s="121"/>
      <c r="F1226" s="121"/>
    </row>
    <row r="1227" spans="1:6" s="57" customFormat="1" ht="12.75">
      <c r="A1227" s="222"/>
      <c r="B1227" s="90"/>
      <c r="C1227" s="90"/>
      <c r="D1227" s="90"/>
      <c r="E1227" s="90"/>
      <c r="F1227" s="90"/>
    </row>
    <row r="1228" spans="1:6" s="57" customFormat="1" ht="12.75">
      <c r="A1228" s="469"/>
      <c r="B1228" s="464"/>
      <c r="C1228" s="464"/>
      <c r="D1228" s="464"/>
      <c r="E1228" s="464"/>
      <c r="F1228" s="121"/>
    </row>
    <row r="1229" spans="1:6" s="57" customFormat="1" ht="27.75" customHeight="1">
      <c r="A1229" s="244"/>
      <c r="B1229" s="105"/>
      <c r="C1229" s="105"/>
      <c r="D1229" s="90"/>
      <c r="E1229" s="90"/>
      <c r="F1229" s="90"/>
    </row>
    <row r="1230" spans="1:6" s="57" customFormat="1" ht="12.75">
      <c r="A1230" s="222"/>
      <c r="B1230" s="105"/>
      <c r="C1230" s="105"/>
      <c r="D1230" s="90"/>
      <c r="E1230" s="90"/>
      <c r="F1230" s="90"/>
    </row>
    <row r="1231" spans="1:6" s="57" customFormat="1" ht="12.75">
      <c r="A1231" s="223"/>
      <c r="B1231" s="105"/>
      <c r="C1231" s="105"/>
      <c r="D1231" s="90"/>
      <c r="E1231" s="90"/>
      <c r="F1231" s="90"/>
    </row>
    <row r="1232" spans="1:6" s="57" customFormat="1" ht="12.75">
      <c r="A1232" s="223"/>
      <c r="B1232" s="105"/>
      <c r="C1232" s="105"/>
      <c r="D1232" s="90"/>
      <c r="E1232" s="90"/>
      <c r="F1232" s="90"/>
    </row>
    <row r="1233" spans="1:6" s="57" customFormat="1" ht="12.75">
      <c r="A1233" s="222"/>
      <c r="B1233" s="121"/>
      <c r="C1233" s="121"/>
      <c r="D1233" s="121"/>
      <c r="E1233" s="121"/>
      <c r="F1233" s="121"/>
    </row>
    <row r="1234" spans="2:6" s="57" customFormat="1" ht="12.75">
      <c r="B1234" s="90"/>
      <c r="C1234" s="90"/>
      <c r="D1234" s="90"/>
      <c r="E1234" s="90"/>
      <c r="F1234" s="90"/>
    </row>
    <row r="1235" spans="1:6" s="57" customFormat="1" ht="12.75">
      <c r="A1235" s="278"/>
      <c r="B1235" s="464"/>
      <c r="C1235" s="464"/>
      <c r="D1235" s="464"/>
      <c r="E1235" s="464"/>
      <c r="F1235" s="464"/>
    </row>
    <row r="1236" spans="1:6" s="57" customFormat="1" ht="12.75">
      <c r="A1236" s="465"/>
      <c r="B1236" s="465"/>
      <c r="C1236" s="465"/>
      <c r="D1236" s="465"/>
      <c r="E1236" s="465"/>
      <c r="F1236" s="464"/>
    </row>
    <row r="1237" spans="1:6" s="57" customFormat="1" ht="13.5">
      <c r="A1237" s="132"/>
      <c r="B1237" s="132"/>
      <c r="C1237" s="132"/>
      <c r="D1237" s="132"/>
      <c r="E1237" s="132"/>
      <c r="F1237" s="464"/>
    </row>
    <row r="1238" spans="1:6" s="57" customFormat="1" ht="15">
      <c r="A1238" s="284"/>
      <c r="B1238" s="284"/>
      <c r="C1238" s="284"/>
      <c r="D1238" s="284"/>
      <c r="E1238" s="284"/>
      <c r="F1238" s="464"/>
    </row>
    <row r="1239" spans="1:6" s="57" customFormat="1" ht="15">
      <c r="A1239" s="46"/>
      <c r="B1239" s="46"/>
      <c r="C1239" s="46"/>
      <c r="D1239" s="46"/>
      <c r="E1239" s="46"/>
      <c r="F1239" s="464"/>
    </row>
    <row r="1240" spans="1:6" s="57" customFormat="1" ht="12.75">
      <c r="A1240" s="278"/>
      <c r="B1240" s="464"/>
      <c r="D1240" s="464"/>
      <c r="E1240" s="466"/>
      <c r="F1240" s="464"/>
    </row>
    <row r="1241" spans="1:5" s="57" customFormat="1" ht="12.75">
      <c r="A1241" s="467"/>
      <c r="B1241" s="468"/>
      <c r="C1241" s="468"/>
      <c r="D1241" s="468"/>
      <c r="E1241" s="468"/>
    </row>
    <row r="1242" spans="1:5" s="57" customFormat="1" ht="13.5" customHeight="1">
      <c r="A1242" s="467"/>
      <c r="B1242" s="468"/>
      <c r="C1242" s="468"/>
      <c r="D1242" s="199"/>
      <c r="E1242" s="199"/>
    </row>
    <row r="1243" spans="1:6" s="57" customFormat="1" ht="12.75">
      <c r="A1243" s="222"/>
      <c r="B1243" s="90"/>
      <c r="D1243" s="90"/>
      <c r="E1243" s="90"/>
      <c r="F1243" s="90"/>
    </row>
    <row r="1244" spans="1:6" s="57" customFormat="1" ht="12.75">
      <c r="A1244" s="223"/>
      <c r="B1244" s="90"/>
      <c r="D1244" s="90"/>
      <c r="E1244" s="90"/>
      <c r="F1244" s="90"/>
    </row>
    <row r="1245" spans="2:6" s="57" customFormat="1" ht="12.75">
      <c r="B1245" s="90"/>
      <c r="D1245" s="90"/>
      <c r="E1245" s="90"/>
      <c r="F1245" s="90"/>
    </row>
    <row r="1246" spans="2:6" s="57" customFormat="1" ht="12.75">
      <c r="B1246" s="90"/>
      <c r="D1246" s="90"/>
      <c r="E1246" s="90"/>
      <c r="F1246" s="90"/>
    </row>
    <row r="1247" spans="2:6" s="57" customFormat="1" ht="12.75">
      <c r="B1247" s="90"/>
      <c r="D1247" s="90"/>
      <c r="E1247" s="90"/>
      <c r="F1247" s="90"/>
    </row>
    <row r="1248" spans="2:6" s="57" customFormat="1" ht="12.75">
      <c r="B1248" s="90"/>
      <c r="D1248" s="90"/>
      <c r="E1248" s="90"/>
      <c r="F1248" s="90"/>
    </row>
    <row r="1249" spans="2:6" s="57" customFormat="1" ht="12.75">
      <c r="B1249" s="90"/>
      <c r="D1249" s="90"/>
      <c r="E1249" s="90"/>
      <c r="F1249" s="90"/>
    </row>
    <row r="1250" spans="1:6" s="57" customFormat="1" ht="12.75">
      <c r="A1250" s="228"/>
      <c r="B1250" s="90"/>
      <c r="D1250" s="90"/>
      <c r="E1250" s="90"/>
      <c r="F1250" s="90"/>
    </row>
    <row r="1251" spans="1:6" s="57" customFormat="1" ht="12.75">
      <c r="A1251" s="222"/>
      <c r="B1251" s="121"/>
      <c r="D1251" s="121"/>
      <c r="E1251" s="121"/>
      <c r="F1251" s="121"/>
    </row>
    <row r="1252" spans="1:6" s="57" customFormat="1" ht="12.75">
      <c r="A1252" s="222"/>
      <c r="B1252" s="90"/>
      <c r="D1252" s="90"/>
      <c r="E1252" s="90"/>
      <c r="F1252" s="90"/>
    </row>
    <row r="1253" spans="1:6" s="57" customFormat="1" ht="12.75">
      <c r="A1253" s="222"/>
      <c r="B1253" s="90"/>
      <c r="D1253" s="90"/>
      <c r="E1253" s="90"/>
      <c r="F1253" s="90"/>
    </row>
    <row r="1254" spans="2:6" s="57" customFormat="1" ht="12.75">
      <c r="B1254" s="90"/>
      <c r="D1254" s="90"/>
      <c r="E1254" s="90"/>
      <c r="F1254" s="90"/>
    </row>
    <row r="1255" spans="2:6" s="57" customFormat="1" ht="12.75">
      <c r="B1255" s="90"/>
      <c r="D1255" s="90"/>
      <c r="E1255" s="90"/>
      <c r="F1255" s="90"/>
    </row>
    <row r="1256" spans="2:6" s="57" customFormat="1" ht="12.75">
      <c r="B1256" s="90"/>
      <c r="D1256" s="90"/>
      <c r="E1256" s="90"/>
      <c r="F1256" s="90"/>
    </row>
    <row r="1257" spans="1:6" s="57" customFormat="1" ht="12.75">
      <c r="A1257" s="228"/>
      <c r="B1257" s="90"/>
      <c r="D1257" s="90"/>
      <c r="E1257" s="90"/>
      <c r="F1257" s="90"/>
    </row>
    <row r="1258" spans="1:6" s="57" customFormat="1" ht="12.75">
      <c r="A1258" s="222"/>
      <c r="B1258" s="121"/>
      <c r="D1258" s="121"/>
      <c r="E1258" s="121"/>
      <c r="F1258" s="121"/>
    </row>
    <row r="1259" spans="1:6" s="57" customFormat="1" ht="12.75">
      <c r="A1259" s="222"/>
      <c r="B1259" s="90"/>
      <c r="D1259" s="90"/>
      <c r="E1259" s="90"/>
      <c r="F1259" s="90"/>
    </row>
    <row r="1260" spans="1:6" s="57" customFormat="1" ht="12.75">
      <c r="A1260" s="222"/>
      <c r="B1260" s="90"/>
      <c r="D1260" s="90"/>
      <c r="E1260" s="90"/>
      <c r="F1260" s="90"/>
    </row>
    <row r="1261" spans="1:6" s="57" customFormat="1" ht="12.75">
      <c r="A1261" s="235"/>
      <c r="B1261" s="90"/>
      <c r="D1261" s="90"/>
      <c r="E1261" s="90"/>
      <c r="F1261" s="90"/>
    </row>
    <row r="1262" spans="1:6" s="57" customFormat="1" ht="12.75">
      <c r="A1262" s="236"/>
      <c r="B1262" s="90"/>
      <c r="D1262" s="90"/>
      <c r="E1262" s="90"/>
      <c r="F1262" s="90"/>
    </row>
    <row r="1263" spans="1:6" s="57" customFormat="1" ht="12.75">
      <c r="A1263" s="222"/>
      <c r="B1263" s="121"/>
      <c r="D1263" s="121"/>
      <c r="E1263" s="121"/>
      <c r="F1263" s="121"/>
    </row>
    <row r="1264" spans="1:6" s="57" customFormat="1" ht="12.75">
      <c r="A1264" s="222"/>
      <c r="B1264" s="90"/>
      <c r="D1264" s="90"/>
      <c r="E1264" s="90"/>
      <c r="F1264" s="90"/>
    </row>
    <row r="1265" spans="1:6" s="57" customFormat="1" ht="12.75">
      <c r="A1265" s="237"/>
      <c r="B1265" s="90"/>
      <c r="D1265" s="90"/>
      <c r="E1265" s="90"/>
      <c r="F1265" s="90"/>
    </row>
    <row r="1266" spans="1:6" s="57" customFormat="1" ht="12.75">
      <c r="A1266" s="235"/>
      <c r="B1266" s="90"/>
      <c r="D1266" s="90"/>
      <c r="E1266" s="90"/>
      <c r="F1266" s="90"/>
    </row>
    <row r="1267" spans="1:6" s="57" customFormat="1" ht="12.75">
      <c r="A1267" s="236"/>
      <c r="B1267" s="90"/>
      <c r="D1267" s="90"/>
      <c r="E1267" s="90"/>
      <c r="F1267" s="90"/>
    </row>
    <row r="1268" spans="1:6" s="57" customFormat="1" ht="12.75">
      <c r="A1268" s="222"/>
      <c r="B1268" s="121"/>
      <c r="D1268" s="121"/>
      <c r="E1268" s="121"/>
      <c r="F1268" s="121"/>
    </row>
    <row r="1269" spans="1:6" s="57" customFormat="1" ht="12.75">
      <c r="A1269" s="222"/>
      <c r="B1269" s="121"/>
      <c r="D1269" s="121"/>
      <c r="E1269" s="121"/>
      <c r="F1269" s="121"/>
    </row>
    <row r="1270" spans="1:6" s="57" customFormat="1" ht="12.75">
      <c r="A1270" s="222"/>
      <c r="B1270" s="90"/>
      <c r="D1270" s="90"/>
      <c r="E1270" s="90"/>
      <c r="F1270" s="90"/>
    </row>
    <row r="1271" spans="1:6" s="57" customFormat="1" ht="12.75">
      <c r="A1271" s="223"/>
      <c r="B1271" s="90"/>
      <c r="D1271" s="90"/>
      <c r="E1271" s="90"/>
      <c r="F1271" s="90"/>
    </row>
    <row r="1272" spans="2:6" s="57" customFormat="1" ht="12.75">
      <c r="B1272" s="90"/>
      <c r="D1272" s="90"/>
      <c r="E1272" s="90"/>
      <c r="F1272" s="90"/>
    </row>
    <row r="1273" spans="1:6" s="57" customFormat="1" ht="12.75">
      <c r="A1273" s="222"/>
      <c r="B1273" s="121"/>
      <c r="D1273" s="121"/>
      <c r="E1273" s="121"/>
      <c r="F1273" s="121"/>
    </row>
    <row r="1274" spans="1:6" s="57" customFormat="1" ht="12.75">
      <c r="A1274" s="222"/>
      <c r="B1274" s="121"/>
      <c r="D1274" s="121"/>
      <c r="E1274" s="121"/>
      <c r="F1274" s="121"/>
    </row>
    <row r="1275" spans="1:6" s="57" customFormat="1" ht="12.75">
      <c r="A1275" s="222"/>
      <c r="B1275" s="90"/>
      <c r="D1275" s="90"/>
      <c r="E1275" s="90"/>
      <c r="F1275" s="90"/>
    </row>
    <row r="1276" spans="1:6" s="57" customFormat="1" ht="12.75">
      <c r="A1276" s="223"/>
      <c r="B1276" s="90"/>
      <c r="D1276" s="90"/>
      <c r="E1276" s="90"/>
      <c r="F1276" s="90"/>
    </row>
    <row r="1277" spans="1:6" s="57" customFormat="1" ht="12.75">
      <c r="A1277" s="223"/>
      <c r="B1277" s="90"/>
      <c r="D1277" s="90"/>
      <c r="E1277" s="90"/>
      <c r="F1277" s="90"/>
    </row>
    <row r="1278" spans="1:6" s="57" customFormat="1" ht="12.75">
      <c r="A1278" s="222"/>
      <c r="B1278" s="121"/>
      <c r="D1278" s="121"/>
      <c r="E1278" s="121"/>
      <c r="F1278" s="121"/>
    </row>
    <row r="1279" spans="1:6" s="57" customFormat="1" ht="12.75">
      <c r="A1279" s="222"/>
      <c r="B1279" s="90"/>
      <c r="D1279" s="90"/>
      <c r="E1279" s="90"/>
      <c r="F1279" s="90"/>
    </row>
    <row r="1280" spans="1:6" s="57" customFormat="1" ht="12.75">
      <c r="A1280" s="469"/>
      <c r="B1280" s="464"/>
      <c r="D1280" s="464"/>
      <c r="E1280" s="464"/>
      <c r="F1280" s="121"/>
    </row>
    <row r="1281" spans="1:6" s="57" customFormat="1" ht="27.75" customHeight="1">
      <c r="A1281" s="244"/>
      <c r="B1281" s="105"/>
      <c r="D1281" s="90"/>
      <c r="E1281" s="90"/>
      <c r="F1281" s="90"/>
    </row>
    <row r="1282" spans="1:6" s="57" customFormat="1" ht="12.75">
      <c r="A1282" s="222"/>
      <c r="B1282" s="105"/>
      <c r="D1282" s="90"/>
      <c r="E1282" s="90"/>
      <c r="F1282" s="90"/>
    </row>
    <row r="1283" spans="1:6" s="57" customFormat="1" ht="12.75">
      <c r="A1283" s="223"/>
      <c r="B1283" s="105"/>
      <c r="D1283" s="90"/>
      <c r="E1283" s="90"/>
      <c r="F1283" s="90"/>
    </row>
    <row r="1284" spans="1:6" s="57" customFormat="1" ht="12.75">
      <c r="A1284" s="223"/>
      <c r="B1284" s="105"/>
      <c r="D1284" s="90"/>
      <c r="E1284" s="90"/>
      <c r="F1284" s="90"/>
    </row>
    <row r="1285" spans="1:6" s="57" customFormat="1" ht="12.75">
      <c r="A1285" s="222"/>
      <c r="B1285" s="121"/>
      <c r="D1285" s="121"/>
      <c r="E1285" s="121"/>
      <c r="F1285" s="121"/>
    </row>
    <row r="1286" spans="2:6" s="57" customFormat="1" ht="12.75">
      <c r="B1286" s="90"/>
      <c r="D1286" s="90"/>
      <c r="E1286" s="90"/>
      <c r="F1286" s="90"/>
    </row>
    <row r="1287" spans="1:6" s="57" customFormat="1" ht="12.75">
      <c r="A1287" s="278"/>
      <c r="B1287" s="464"/>
      <c r="D1287" s="464"/>
      <c r="E1287" s="464"/>
      <c r="F1287" s="464"/>
    </row>
    <row r="1288" spans="1:6" s="57" customFormat="1" ht="12.75">
      <c r="A1288" s="465"/>
      <c r="B1288" s="465"/>
      <c r="C1288" s="465"/>
      <c r="D1288" s="465"/>
      <c r="E1288" s="465"/>
      <c r="F1288" s="464"/>
    </row>
    <row r="1289" spans="1:6" s="57" customFormat="1" ht="13.5">
      <c r="A1289" s="132"/>
      <c r="B1289" s="132"/>
      <c r="C1289" s="132"/>
      <c r="D1289" s="132"/>
      <c r="E1289" s="132"/>
      <c r="F1289" s="464"/>
    </row>
    <row r="1290" spans="1:6" s="57" customFormat="1" ht="15">
      <c r="A1290" s="284"/>
      <c r="B1290" s="284"/>
      <c r="C1290" s="284"/>
      <c r="D1290" s="284"/>
      <c r="E1290" s="284"/>
      <c r="F1290" s="464"/>
    </row>
    <row r="1291" spans="1:6" s="57" customFormat="1" ht="15">
      <c r="A1291" s="46"/>
      <c r="B1291" s="46"/>
      <c r="C1291" s="46"/>
      <c r="D1291" s="46"/>
      <c r="E1291" s="46"/>
      <c r="F1291" s="464"/>
    </row>
    <row r="1292" spans="1:6" s="57" customFormat="1" ht="12.75">
      <c r="A1292" s="278"/>
      <c r="B1292" s="464"/>
      <c r="D1292" s="464"/>
      <c r="E1292" s="466"/>
      <c r="F1292" s="464"/>
    </row>
    <row r="1293" spans="1:5" s="57" customFormat="1" ht="12.75">
      <c r="A1293" s="467"/>
      <c r="B1293" s="468"/>
      <c r="C1293" s="468"/>
      <c r="D1293" s="468"/>
      <c r="E1293" s="468"/>
    </row>
    <row r="1294" spans="1:5" s="57" customFormat="1" ht="13.5" customHeight="1">
      <c r="A1294" s="467"/>
      <c r="B1294" s="468"/>
      <c r="C1294" s="468"/>
      <c r="D1294" s="199"/>
      <c r="E1294" s="199"/>
    </row>
    <row r="1295" spans="1:6" s="57" customFormat="1" ht="12.75">
      <c r="A1295" s="222"/>
      <c r="B1295" s="90"/>
      <c r="C1295" s="90"/>
      <c r="E1295" s="90"/>
      <c r="F1295" s="90"/>
    </row>
    <row r="1296" spans="1:6" s="57" customFormat="1" ht="12.75">
      <c r="A1296" s="223"/>
      <c r="B1296" s="90"/>
      <c r="C1296" s="90"/>
      <c r="E1296" s="90"/>
      <c r="F1296" s="90"/>
    </row>
    <row r="1297" spans="2:6" s="57" customFormat="1" ht="12.75">
      <c r="B1297" s="90"/>
      <c r="C1297" s="90"/>
      <c r="E1297" s="90"/>
      <c r="F1297" s="90"/>
    </row>
    <row r="1298" spans="2:6" s="57" customFormat="1" ht="12.75">
      <c r="B1298" s="90"/>
      <c r="C1298" s="90"/>
      <c r="E1298" s="90"/>
      <c r="F1298" s="90"/>
    </row>
    <row r="1299" spans="2:6" s="57" customFormat="1" ht="12.75">
      <c r="B1299" s="90"/>
      <c r="C1299" s="90"/>
      <c r="E1299" s="90"/>
      <c r="F1299" s="90"/>
    </row>
    <row r="1300" spans="2:6" s="57" customFormat="1" ht="12.75">
      <c r="B1300" s="90"/>
      <c r="C1300" s="90"/>
      <c r="E1300" s="90"/>
      <c r="F1300" s="90"/>
    </row>
    <row r="1301" spans="2:6" s="57" customFormat="1" ht="12.75">
      <c r="B1301" s="90"/>
      <c r="C1301" s="90"/>
      <c r="E1301" s="90"/>
      <c r="F1301" s="90"/>
    </row>
    <row r="1302" spans="1:6" s="57" customFormat="1" ht="12.75">
      <c r="A1302" s="228"/>
      <c r="B1302" s="90"/>
      <c r="C1302" s="90"/>
      <c r="E1302" s="90"/>
      <c r="F1302" s="90"/>
    </row>
    <row r="1303" spans="1:6" s="57" customFormat="1" ht="12.75">
      <c r="A1303" s="222"/>
      <c r="B1303" s="121"/>
      <c r="C1303" s="121"/>
      <c r="E1303" s="121"/>
      <c r="F1303" s="121"/>
    </row>
    <row r="1304" spans="1:6" s="57" customFormat="1" ht="12.75">
      <c r="A1304" s="222"/>
      <c r="B1304" s="90"/>
      <c r="C1304" s="90"/>
      <c r="E1304" s="90"/>
      <c r="F1304" s="90"/>
    </row>
    <row r="1305" spans="1:6" s="57" customFormat="1" ht="12.75">
      <c r="A1305" s="222"/>
      <c r="B1305" s="90"/>
      <c r="C1305" s="90"/>
      <c r="E1305" s="90"/>
      <c r="F1305" s="90"/>
    </row>
    <row r="1306" spans="2:6" s="57" customFormat="1" ht="12.75">
      <c r="B1306" s="90"/>
      <c r="C1306" s="90"/>
      <c r="E1306" s="90"/>
      <c r="F1306" s="90"/>
    </row>
    <row r="1307" spans="2:6" s="57" customFormat="1" ht="12.75">
      <c r="B1307" s="90"/>
      <c r="C1307" s="90"/>
      <c r="E1307" s="90"/>
      <c r="F1307" s="90"/>
    </row>
    <row r="1308" spans="2:6" s="57" customFormat="1" ht="12.75">
      <c r="B1308" s="90"/>
      <c r="C1308" s="90"/>
      <c r="E1308" s="90"/>
      <c r="F1308" s="90"/>
    </row>
    <row r="1309" spans="1:6" s="57" customFormat="1" ht="12.75">
      <c r="A1309" s="228"/>
      <c r="B1309" s="90"/>
      <c r="C1309" s="90"/>
      <c r="E1309" s="90"/>
      <c r="F1309" s="90"/>
    </row>
    <row r="1310" spans="1:6" s="57" customFormat="1" ht="12.75">
      <c r="A1310" s="222"/>
      <c r="B1310" s="121"/>
      <c r="C1310" s="121"/>
      <c r="E1310" s="121"/>
      <c r="F1310" s="121"/>
    </row>
    <row r="1311" spans="1:6" s="57" customFormat="1" ht="12.75">
      <c r="A1311" s="222"/>
      <c r="B1311" s="90"/>
      <c r="C1311" s="90"/>
      <c r="E1311" s="90"/>
      <c r="F1311" s="90"/>
    </row>
    <row r="1312" spans="1:6" s="57" customFormat="1" ht="12.75">
      <c r="A1312" s="222"/>
      <c r="B1312" s="90"/>
      <c r="C1312" s="90"/>
      <c r="E1312" s="90"/>
      <c r="F1312" s="90"/>
    </row>
    <row r="1313" spans="1:6" s="57" customFormat="1" ht="12.75">
      <c r="A1313" s="235"/>
      <c r="B1313" s="90"/>
      <c r="C1313" s="90"/>
      <c r="E1313" s="90"/>
      <c r="F1313" s="90"/>
    </row>
    <row r="1314" spans="1:6" s="57" customFormat="1" ht="12.75">
      <c r="A1314" s="236"/>
      <c r="B1314" s="90"/>
      <c r="C1314" s="90"/>
      <c r="E1314" s="90"/>
      <c r="F1314" s="90"/>
    </row>
    <row r="1315" spans="1:6" s="57" customFormat="1" ht="12.75">
      <c r="A1315" s="222"/>
      <c r="B1315" s="121"/>
      <c r="C1315" s="121"/>
      <c r="E1315" s="121"/>
      <c r="F1315" s="121"/>
    </row>
    <row r="1316" spans="1:6" s="57" customFormat="1" ht="12.75">
      <c r="A1316" s="222"/>
      <c r="B1316" s="90"/>
      <c r="C1316" s="90"/>
      <c r="E1316" s="90"/>
      <c r="F1316" s="90"/>
    </row>
    <row r="1317" spans="1:6" s="57" customFormat="1" ht="12.75">
      <c r="A1317" s="237"/>
      <c r="B1317" s="90"/>
      <c r="C1317" s="90"/>
      <c r="E1317" s="90"/>
      <c r="F1317" s="90"/>
    </row>
    <row r="1318" spans="1:6" s="57" customFormat="1" ht="12.75">
      <c r="A1318" s="235"/>
      <c r="B1318" s="90"/>
      <c r="C1318" s="90"/>
      <c r="E1318" s="90"/>
      <c r="F1318" s="90"/>
    </row>
    <row r="1319" spans="1:6" s="57" customFormat="1" ht="12.75">
      <c r="A1319" s="236"/>
      <c r="B1319" s="90"/>
      <c r="C1319" s="90"/>
      <c r="E1319" s="90"/>
      <c r="F1319" s="90"/>
    </row>
    <row r="1320" spans="1:6" s="57" customFormat="1" ht="12.75">
      <c r="A1320" s="222"/>
      <c r="B1320" s="121"/>
      <c r="C1320" s="121"/>
      <c r="E1320" s="121"/>
      <c r="F1320" s="121"/>
    </row>
    <row r="1321" spans="1:6" s="57" customFormat="1" ht="12.75">
      <c r="A1321" s="222"/>
      <c r="B1321" s="121"/>
      <c r="C1321" s="121"/>
      <c r="E1321" s="121"/>
      <c r="F1321" s="121"/>
    </row>
    <row r="1322" spans="1:6" s="57" customFormat="1" ht="12.75">
      <c r="A1322" s="222"/>
      <c r="B1322" s="90"/>
      <c r="C1322" s="90"/>
      <c r="E1322" s="90"/>
      <c r="F1322" s="90"/>
    </row>
    <row r="1323" spans="1:6" s="57" customFormat="1" ht="12.75">
      <c r="A1323" s="223"/>
      <c r="B1323" s="90"/>
      <c r="C1323" s="90"/>
      <c r="E1323" s="90"/>
      <c r="F1323" s="90"/>
    </row>
    <row r="1324" spans="2:6" s="57" customFormat="1" ht="12.75">
      <c r="B1324" s="90"/>
      <c r="C1324" s="90"/>
      <c r="E1324" s="90"/>
      <c r="F1324" s="90"/>
    </row>
    <row r="1325" spans="1:6" s="57" customFormat="1" ht="12.75">
      <c r="A1325" s="222"/>
      <c r="B1325" s="121"/>
      <c r="C1325" s="121"/>
      <c r="E1325" s="121"/>
      <c r="F1325" s="121"/>
    </row>
    <row r="1326" spans="1:6" s="57" customFormat="1" ht="12.75">
      <c r="A1326" s="222"/>
      <c r="B1326" s="121"/>
      <c r="C1326" s="121"/>
      <c r="E1326" s="121"/>
      <c r="F1326" s="121"/>
    </row>
    <row r="1327" spans="1:6" s="57" customFormat="1" ht="12.75">
      <c r="A1327" s="222"/>
      <c r="B1327" s="90"/>
      <c r="C1327" s="90"/>
      <c r="E1327" s="90"/>
      <c r="F1327" s="90"/>
    </row>
    <row r="1328" spans="1:6" s="57" customFormat="1" ht="12.75">
      <c r="A1328" s="223"/>
      <c r="B1328" s="90"/>
      <c r="C1328" s="90"/>
      <c r="E1328" s="90"/>
      <c r="F1328" s="90"/>
    </row>
    <row r="1329" spans="1:6" s="57" customFormat="1" ht="12.75">
      <c r="A1329" s="223"/>
      <c r="B1329" s="90"/>
      <c r="C1329" s="90"/>
      <c r="E1329" s="90"/>
      <c r="F1329" s="90"/>
    </row>
    <row r="1330" spans="1:6" s="57" customFormat="1" ht="12.75">
      <c r="A1330" s="222"/>
      <c r="B1330" s="121"/>
      <c r="C1330" s="121"/>
      <c r="E1330" s="121"/>
      <c r="F1330" s="121"/>
    </row>
    <row r="1331" spans="1:6" s="57" customFormat="1" ht="12.75">
      <c r="A1331" s="222"/>
      <c r="B1331" s="90"/>
      <c r="C1331" s="90"/>
      <c r="E1331" s="90"/>
      <c r="F1331" s="90"/>
    </row>
    <row r="1332" spans="1:6" s="57" customFormat="1" ht="12.75">
      <c r="A1332" s="469"/>
      <c r="B1332" s="464"/>
      <c r="C1332" s="464"/>
      <c r="E1332" s="464"/>
      <c r="F1332" s="121"/>
    </row>
    <row r="1333" spans="1:6" s="57" customFormat="1" ht="27.75" customHeight="1">
      <c r="A1333" s="244"/>
      <c r="B1333" s="90"/>
      <c r="C1333" s="105"/>
      <c r="E1333" s="90"/>
      <c r="F1333" s="90"/>
    </row>
    <row r="1334" spans="1:6" s="57" customFormat="1" ht="12.75">
      <c r="A1334" s="222"/>
      <c r="B1334" s="90"/>
      <c r="C1334" s="105"/>
      <c r="E1334" s="90"/>
      <c r="F1334" s="90"/>
    </row>
    <row r="1335" spans="1:6" s="57" customFormat="1" ht="12.75">
      <c r="A1335" s="223"/>
      <c r="B1335" s="90"/>
      <c r="C1335" s="105"/>
      <c r="E1335" s="90"/>
      <c r="F1335" s="90"/>
    </row>
    <row r="1336" spans="1:6" s="57" customFormat="1" ht="12.75">
      <c r="A1336" s="223"/>
      <c r="B1336" s="90"/>
      <c r="C1336" s="105"/>
      <c r="E1336" s="90"/>
      <c r="F1336" s="90"/>
    </row>
    <row r="1337" spans="1:6" s="57" customFormat="1" ht="12.75">
      <c r="A1337" s="222"/>
      <c r="B1337" s="121"/>
      <c r="C1337" s="121"/>
      <c r="E1337" s="121"/>
      <c r="F1337" s="121"/>
    </row>
    <row r="1338" spans="2:6" s="57" customFormat="1" ht="12.75">
      <c r="B1338" s="90"/>
      <c r="C1338" s="90"/>
      <c r="E1338" s="90"/>
      <c r="F1338" s="90"/>
    </row>
    <row r="1339" spans="1:6" s="57" customFormat="1" ht="12.75">
      <c r="A1339" s="278"/>
      <c r="B1339" s="464"/>
      <c r="C1339" s="464"/>
      <c r="E1339" s="464"/>
      <c r="F1339" s="464"/>
    </row>
    <row r="1340" spans="1:6" s="57" customFormat="1" ht="12.75">
      <c r="A1340" s="465"/>
      <c r="B1340" s="465"/>
      <c r="C1340" s="465"/>
      <c r="D1340" s="465"/>
      <c r="E1340" s="465"/>
      <c r="F1340" s="464"/>
    </row>
    <row r="1341" spans="1:6" s="57" customFormat="1" ht="13.5">
      <c r="A1341" s="132"/>
      <c r="B1341" s="132"/>
      <c r="C1341" s="132"/>
      <c r="D1341" s="132"/>
      <c r="E1341" s="132"/>
      <c r="F1341" s="464"/>
    </row>
    <row r="1342" spans="1:6" s="57" customFormat="1" ht="15">
      <c r="A1342" s="284"/>
      <c r="B1342" s="284"/>
      <c r="C1342" s="284"/>
      <c r="D1342" s="284"/>
      <c r="E1342" s="284"/>
      <c r="F1342" s="464"/>
    </row>
    <row r="1343" spans="1:6" s="57" customFormat="1" ht="15">
      <c r="A1343" s="46"/>
      <c r="B1343" s="46"/>
      <c r="C1343" s="46"/>
      <c r="D1343" s="46"/>
      <c r="E1343" s="46"/>
      <c r="F1343" s="464"/>
    </row>
    <row r="1344" spans="1:6" s="57" customFormat="1" ht="12.75">
      <c r="A1344" s="278"/>
      <c r="B1344" s="464"/>
      <c r="D1344" s="464"/>
      <c r="E1344" s="466"/>
      <c r="F1344" s="464"/>
    </row>
    <row r="1345" spans="1:5" s="57" customFormat="1" ht="12.75">
      <c r="A1345" s="467"/>
      <c r="B1345" s="468"/>
      <c r="C1345" s="468"/>
      <c r="D1345" s="468"/>
      <c r="E1345" s="468"/>
    </row>
    <row r="1346" spans="1:5" s="57" customFormat="1" ht="13.5" customHeight="1">
      <c r="A1346" s="467"/>
      <c r="B1346" s="468"/>
      <c r="C1346" s="468"/>
      <c r="D1346" s="199"/>
      <c r="E1346" s="199"/>
    </row>
    <row r="1347" spans="1:6" s="57" customFormat="1" ht="12.75">
      <c r="A1347" s="222"/>
      <c r="B1347" s="90"/>
      <c r="C1347" s="90"/>
      <c r="D1347" s="90"/>
      <c r="F1347" s="90"/>
    </row>
    <row r="1348" spans="1:6" s="57" customFormat="1" ht="12.75">
      <c r="A1348" s="223"/>
      <c r="B1348" s="90"/>
      <c r="C1348" s="90"/>
      <c r="D1348" s="90"/>
      <c r="F1348" s="90"/>
    </row>
    <row r="1349" spans="2:6" s="57" customFormat="1" ht="12.75">
      <c r="B1349" s="90"/>
      <c r="C1349" s="90"/>
      <c r="D1349" s="90"/>
      <c r="F1349" s="90"/>
    </row>
    <row r="1350" spans="2:6" s="57" customFormat="1" ht="12.75">
      <c r="B1350" s="90"/>
      <c r="C1350" s="90"/>
      <c r="D1350" s="90"/>
      <c r="F1350" s="90"/>
    </row>
    <row r="1351" spans="2:6" s="57" customFormat="1" ht="12.75">
      <c r="B1351" s="90"/>
      <c r="C1351" s="90"/>
      <c r="D1351" s="90"/>
      <c r="F1351" s="90"/>
    </row>
    <row r="1352" spans="2:6" s="57" customFormat="1" ht="12.75">
      <c r="B1352" s="90"/>
      <c r="C1352" s="90"/>
      <c r="D1352" s="90"/>
      <c r="F1352" s="90"/>
    </row>
    <row r="1353" spans="2:6" s="57" customFormat="1" ht="12.75">
      <c r="B1353" s="90"/>
      <c r="C1353" s="90"/>
      <c r="D1353" s="90"/>
      <c r="F1353" s="90"/>
    </row>
    <row r="1354" spans="1:6" s="57" customFormat="1" ht="12.75">
      <c r="A1354" s="228"/>
      <c r="B1354" s="90"/>
      <c r="C1354" s="90"/>
      <c r="D1354" s="90"/>
      <c r="F1354" s="90"/>
    </row>
    <row r="1355" spans="1:6" s="57" customFormat="1" ht="12.75">
      <c r="A1355" s="222"/>
      <c r="B1355" s="121"/>
      <c r="C1355" s="121"/>
      <c r="D1355" s="121"/>
      <c r="F1355" s="121"/>
    </row>
    <row r="1356" spans="1:6" s="57" customFormat="1" ht="12.75">
      <c r="A1356" s="222"/>
      <c r="B1356" s="90"/>
      <c r="C1356" s="90"/>
      <c r="D1356" s="90"/>
      <c r="F1356" s="90"/>
    </row>
    <row r="1357" spans="1:6" s="57" customFormat="1" ht="12.75">
      <c r="A1357" s="222"/>
      <c r="B1357" s="90"/>
      <c r="C1357" s="90"/>
      <c r="D1357" s="90"/>
      <c r="F1357" s="90"/>
    </row>
    <row r="1358" spans="2:6" s="57" customFormat="1" ht="12.75">
      <c r="B1358" s="90"/>
      <c r="C1358" s="90"/>
      <c r="D1358" s="90"/>
      <c r="F1358" s="90"/>
    </row>
    <row r="1359" spans="2:6" s="57" customFormat="1" ht="12.75">
      <c r="B1359" s="90"/>
      <c r="C1359" s="90"/>
      <c r="D1359" s="90"/>
      <c r="F1359" s="90"/>
    </row>
    <row r="1360" spans="2:6" s="57" customFormat="1" ht="12.75">
      <c r="B1360" s="90"/>
      <c r="C1360" s="90"/>
      <c r="D1360" s="90"/>
      <c r="F1360" s="90"/>
    </row>
    <row r="1361" spans="1:6" s="57" customFormat="1" ht="12.75">
      <c r="A1361" s="228"/>
      <c r="B1361" s="90"/>
      <c r="C1361" s="90"/>
      <c r="D1361" s="90"/>
      <c r="F1361" s="90"/>
    </row>
    <row r="1362" spans="1:6" s="57" customFormat="1" ht="12.75">
      <c r="A1362" s="222"/>
      <c r="B1362" s="121"/>
      <c r="C1362" s="121"/>
      <c r="D1362" s="121"/>
      <c r="F1362" s="121"/>
    </row>
    <row r="1363" spans="1:6" s="57" customFormat="1" ht="12.75">
      <c r="A1363" s="222"/>
      <c r="B1363" s="90"/>
      <c r="C1363" s="90"/>
      <c r="D1363" s="90"/>
      <c r="F1363" s="90"/>
    </row>
    <row r="1364" spans="1:6" s="57" customFormat="1" ht="12.75">
      <c r="A1364" s="222"/>
      <c r="B1364" s="90"/>
      <c r="C1364" s="90"/>
      <c r="D1364" s="90"/>
      <c r="F1364" s="90"/>
    </row>
    <row r="1365" spans="1:6" s="57" customFormat="1" ht="12.75">
      <c r="A1365" s="235"/>
      <c r="B1365" s="90"/>
      <c r="C1365" s="90"/>
      <c r="D1365" s="90"/>
      <c r="F1365" s="90"/>
    </row>
    <row r="1366" spans="1:6" s="57" customFormat="1" ht="12.75">
      <c r="A1366" s="236"/>
      <c r="B1366" s="90"/>
      <c r="C1366" s="90"/>
      <c r="D1366" s="90"/>
      <c r="F1366" s="90"/>
    </row>
    <row r="1367" spans="1:6" s="57" customFormat="1" ht="12.75">
      <c r="A1367" s="222"/>
      <c r="B1367" s="121"/>
      <c r="C1367" s="121"/>
      <c r="D1367" s="121"/>
      <c r="F1367" s="121"/>
    </row>
    <row r="1368" spans="1:6" s="57" customFormat="1" ht="12.75">
      <c r="A1368" s="222"/>
      <c r="B1368" s="90"/>
      <c r="C1368" s="90"/>
      <c r="D1368" s="90"/>
      <c r="F1368" s="90"/>
    </row>
    <row r="1369" spans="1:6" s="57" customFormat="1" ht="12.75">
      <c r="A1369" s="237"/>
      <c r="B1369" s="90"/>
      <c r="C1369" s="90"/>
      <c r="D1369" s="90"/>
      <c r="F1369" s="90"/>
    </row>
    <row r="1370" spans="1:6" s="57" customFormat="1" ht="12.75">
      <c r="A1370" s="235"/>
      <c r="B1370" s="90"/>
      <c r="C1370" s="90"/>
      <c r="D1370" s="90"/>
      <c r="F1370" s="90"/>
    </row>
    <row r="1371" spans="1:6" s="57" customFormat="1" ht="12.75">
      <c r="A1371" s="236"/>
      <c r="B1371" s="90"/>
      <c r="C1371" s="90"/>
      <c r="D1371" s="90"/>
      <c r="F1371" s="90"/>
    </row>
    <row r="1372" spans="1:6" s="57" customFormat="1" ht="12.75">
      <c r="A1372" s="222"/>
      <c r="B1372" s="121"/>
      <c r="C1372" s="121"/>
      <c r="D1372" s="121"/>
      <c r="F1372" s="121"/>
    </row>
    <row r="1373" spans="1:6" s="57" customFormat="1" ht="12.75">
      <c r="A1373" s="222"/>
      <c r="B1373" s="121"/>
      <c r="C1373" s="121"/>
      <c r="D1373" s="121"/>
      <c r="F1373" s="121"/>
    </row>
    <row r="1374" spans="1:6" s="57" customFormat="1" ht="12.75">
      <c r="A1374" s="222"/>
      <c r="B1374" s="90"/>
      <c r="C1374" s="90"/>
      <c r="D1374" s="90"/>
      <c r="F1374" s="90"/>
    </row>
    <row r="1375" spans="1:6" s="57" customFormat="1" ht="12.75">
      <c r="A1375" s="223"/>
      <c r="B1375" s="90"/>
      <c r="C1375" s="90"/>
      <c r="D1375" s="90"/>
      <c r="F1375" s="90"/>
    </row>
    <row r="1376" spans="2:6" s="57" customFormat="1" ht="12.75">
      <c r="B1376" s="90"/>
      <c r="C1376" s="90"/>
      <c r="D1376" s="90"/>
      <c r="F1376" s="90"/>
    </row>
    <row r="1377" spans="1:6" s="57" customFormat="1" ht="12.75">
      <c r="A1377" s="222"/>
      <c r="B1377" s="121"/>
      <c r="C1377" s="121"/>
      <c r="D1377" s="121"/>
      <c r="F1377" s="121"/>
    </row>
    <row r="1378" spans="1:6" s="57" customFormat="1" ht="12.75">
      <c r="A1378" s="222"/>
      <c r="B1378" s="121"/>
      <c r="C1378" s="121"/>
      <c r="D1378" s="121"/>
      <c r="F1378" s="121"/>
    </row>
    <row r="1379" spans="1:6" s="57" customFormat="1" ht="12.75">
      <c r="A1379" s="222"/>
      <c r="B1379" s="90"/>
      <c r="C1379" s="90"/>
      <c r="D1379" s="90"/>
      <c r="F1379" s="90"/>
    </row>
    <row r="1380" spans="1:6" s="57" customFormat="1" ht="12.75">
      <c r="A1380" s="223"/>
      <c r="B1380" s="90"/>
      <c r="C1380" s="90"/>
      <c r="D1380" s="90"/>
      <c r="F1380" s="90"/>
    </row>
    <row r="1381" spans="1:6" s="57" customFormat="1" ht="12.75">
      <c r="A1381" s="223"/>
      <c r="B1381" s="90"/>
      <c r="C1381" s="90"/>
      <c r="D1381" s="90"/>
      <c r="F1381" s="90"/>
    </row>
    <row r="1382" spans="1:6" s="57" customFormat="1" ht="12.75">
      <c r="A1382" s="222"/>
      <c r="B1382" s="121"/>
      <c r="C1382" s="121"/>
      <c r="D1382" s="121"/>
      <c r="F1382" s="121"/>
    </row>
    <row r="1383" spans="1:6" s="57" customFormat="1" ht="12.75">
      <c r="A1383" s="222"/>
      <c r="B1383" s="90"/>
      <c r="C1383" s="90"/>
      <c r="D1383" s="90"/>
      <c r="F1383" s="90"/>
    </row>
    <row r="1384" spans="1:6" s="57" customFormat="1" ht="12.75">
      <c r="A1384" s="469"/>
      <c r="B1384" s="464"/>
      <c r="C1384" s="464"/>
      <c r="D1384" s="464"/>
      <c r="F1384" s="121"/>
    </row>
    <row r="1385" spans="1:6" s="57" customFormat="1" ht="27.75" customHeight="1">
      <c r="A1385" s="244"/>
      <c r="B1385" s="90"/>
      <c r="C1385" s="105"/>
      <c r="D1385" s="90"/>
      <c r="F1385" s="90"/>
    </row>
    <row r="1386" spans="1:6" s="57" customFormat="1" ht="12.75">
      <c r="A1386" s="222"/>
      <c r="B1386" s="90"/>
      <c r="C1386" s="105"/>
      <c r="D1386" s="90"/>
      <c r="F1386" s="90"/>
    </row>
    <row r="1387" spans="1:6" s="57" customFormat="1" ht="12.75">
      <c r="A1387" s="223"/>
      <c r="B1387" s="90"/>
      <c r="C1387" s="105"/>
      <c r="D1387" s="90"/>
      <c r="F1387" s="90"/>
    </row>
    <row r="1388" spans="1:6" s="57" customFormat="1" ht="12.75">
      <c r="A1388" s="223"/>
      <c r="B1388" s="90"/>
      <c r="C1388" s="105"/>
      <c r="D1388" s="90"/>
      <c r="F1388" s="90"/>
    </row>
    <row r="1389" spans="1:6" s="57" customFormat="1" ht="12.75">
      <c r="A1389" s="222"/>
      <c r="B1389" s="121"/>
      <c r="C1389" s="121"/>
      <c r="D1389" s="121"/>
      <c r="F1389" s="121"/>
    </row>
    <row r="1390" spans="2:6" s="57" customFormat="1" ht="12.75">
      <c r="B1390" s="90"/>
      <c r="C1390" s="90"/>
      <c r="D1390" s="90"/>
      <c r="F1390" s="90"/>
    </row>
    <row r="1391" spans="1:6" s="57" customFormat="1" ht="12.75">
      <c r="A1391" s="278"/>
      <c r="B1391" s="464"/>
      <c r="C1391" s="464"/>
      <c r="D1391" s="464"/>
      <c r="F1391" s="464"/>
    </row>
    <row r="1392" spans="1:6" s="57" customFormat="1" ht="12.75">
      <c r="A1392" s="465"/>
      <c r="B1392" s="465"/>
      <c r="C1392" s="465"/>
      <c r="D1392" s="465"/>
      <c r="E1392" s="465"/>
      <c r="F1392" s="464"/>
    </row>
    <row r="1393" spans="1:6" s="57" customFormat="1" ht="13.5">
      <c r="A1393" s="132"/>
      <c r="B1393" s="132"/>
      <c r="C1393" s="132"/>
      <c r="D1393" s="132"/>
      <c r="E1393" s="132"/>
      <c r="F1393" s="464"/>
    </row>
    <row r="1394" spans="1:6" s="57" customFormat="1" ht="15">
      <c r="A1394" s="284"/>
      <c r="B1394" s="284"/>
      <c r="C1394" s="284"/>
      <c r="D1394" s="284"/>
      <c r="E1394" s="284"/>
      <c r="F1394" s="464"/>
    </row>
    <row r="1395" spans="1:6" s="57" customFormat="1" ht="15">
      <c r="A1395" s="46"/>
      <c r="B1395" s="46"/>
      <c r="C1395" s="46"/>
      <c r="D1395" s="46"/>
      <c r="E1395" s="46"/>
      <c r="F1395" s="464"/>
    </row>
    <row r="1396" spans="1:6" s="57" customFormat="1" ht="12.75">
      <c r="A1396" s="278"/>
      <c r="B1396" s="464"/>
      <c r="D1396" s="464"/>
      <c r="E1396" s="466"/>
      <c r="F1396" s="464"/>
    </row>
    <row r="1397" spans="1:5" s="57" customFormat="1" ht="12.75">
      <c r="A1397" s="467"/>
      <c r="B1397" s="468"/>
      <c r="C1397" s="468"/>
      <c r="D1397" s="468"/>
      <c r="E1397" s="468"/>
    </row>
    <row r="1398" spans="1:5" s="57" customFormat="1" ht="13.5" customHeight="1">
      <c r="A1398" s="467"/>
      <c r="B1398" s="468"/>
      <c r="C1398" s="468"/>
      <c r="D1398" s="199"/>
      <c r="E1398" s="199"/>
    </row>
    <row r="1399" spans="1:8" s="57" customFormat="1" ht="12.75">
      <c r="A1399" s="222"/>
      <c r="B1399" s="90"/>
      <c r="C1399" s="473"/>
      <c r="D1399" s="473"/>
      <c r="E1399" s="468"/>
      <c r="F1399" s="468"/>
      <c r="G1399" s="199"/>
      <c r="H1399" s="199"/>
    </row>
    <row r="1400" spans="1:5" s="57" customFormat="1" ht="12.75">
      <c r="A1400" s="223"/>
      <c r="B1400" s="90"/>
      <c r="C1400" s="90"/>
      <c r="D1400" s="90"/>
      <c r="E1400" s="90"/>
    </row>
    <row r="1401" spans="2:5" s="57" customFormat="1" ht="12.75">
      <c r="B1401" s="90"/>
      <c r="C1401" s="90"/>
      <c r="D1401" s="90"/>
      <c r="E1401" s="90"/>
    </row>
    <row r="1402" spans="2:5" s="57" customFormat="1" ht="12.75">
      <c r="B1402" s="90"/>
      <c r="C1402" s="90"/>
      <c r="D1402" s="90"/>
      <c r="E1402" s="90"/>
    </row>
    <row r="1403" spans="2:5" s="57" customFormat="1" ht="12.75">
      <c r="B1403" s="90"/>
      <c r="C1403" s="90"/>
      <c r="D1403" s="90"/>
      <c r="E1403" s="90"/>
    </row>
    <row r="1404" spans="2:5" s="57" customFormat="1" ht="12.75">
      <c r="B1404" s="90"/>
      <c r="C1404" s="90"/>
      <c r="D1404" s="90"/>
      <c r="E1404" s="90"/>
    </row>
    <row r="1405" spans="2:5" s="57" customFormat="1" ht="12.75">
      <c r="B1405" s="90"/>
      <c r="C1405" s="90"/>
      <c r="D1405" s="90"/>
      <c r="E1405" s="90"/>
    </row>
    <row r="1406" spans="1:5" s="57" customFormat="1" ht="12.75">
      <c r="A1406" s="228"/>
      <c r="B1406" s="90"/>
      <c r="C1406" s="90"/>
      <c r="D1406" s="90"/>
      <c r="E1406" s="90"/>
    </row>
    <row r="1407" spans="1:5" s="57" customFormat="1" ht="12.75">
      <c r="A1407" s="222"/>
      <c r="B1407" s="121"/>
      <c r="C1407" s="121"/>
      <c r="D1407" s="121"/>
      <c r="E1407" s="121"/>
    </row>
    <row r="1408" spans="1:5" s="57" customFormat="1" ht="12.75">
      <c r="A1408" s="222"/>
      <c r="B1408" s="90"/>
      <c r="C1408" s="90"/>
      <c r="D1408" s="90"/>
      <c r="E1408" s="90"/>
    </row>
    <row r="1409" spans="1:5" s="57" customFormat="1" ht="12.75">
      <c r="A1409" s="222"/>
      <c r="B1409" s="90"/>
      <c r="C1409" s="90"/>
      <c r="D1409" s="90"/>
      <c r="E1409" s="90"/>
    </row>
    <row r="1410" spans="2:5" s="57" customFormat="1" ht="12.75">
      <c r="B1410" s="90"/>
      <c r="C1410" s="90"/>
      <c r="D1410" s="90"/>
      <c r="E1410" s="90"/>
    </row>
    <row r="1411" spans="2:5" s="57" customFormat="1" ht="12.75">
      <c r="B1411" s="90"/>
      <c r="C1411" s="90"/>
      <c r="D1411" s="90"/>
      <c r="E1411" s="90"/>
    </row>
    <row r="1412" spans="2:5" s="57" customFormat="1" ht="12.75">
      <c r="B1412" s="90"/>
      <c r="C1412" s="90"/>
      <c r="D1412" s="90"/>
      <c r="E1412" s="90"/>
    </row>
    <row r="1413" spans="1:5" s="57" customFormat="1" ht="12.75">
      <c r="A1413" s="228"/>
      <c r="B1413" s="90"/>
      <c r="C1413" s="90"/>
      <c r="D1413" s="90"/>
      <c r="E1413" s="90"/>
    </row>
    <row r="1414" spans="1:5" s="57" customFormat="1" ht="12.75">
      <c r="A1414" s="222"/>
      <c r="B1414" s="121"/>
      <c r="C1414" s="121"/>
      <c r="D1414" s="121"/>
      <c r="E1414" s="121"/>
    </row>
    <row r="1415" spans="1:5" s="57" customFormat="1" ht="12.75">
      <c r="A1415" s="222"/>
      <c r="B1415" s="90"/>
      <c r="C1415" s="90"/>
      <c r="D1415" s="90"/>
      <c r="E1415" s="90"/>
    </row>
    <row r="1416" spans="1:5" s="57" customFormat="1" ht="12.75">
      <c r="A1416" s="222"/>
      <c r="B1416" s="90"/>
      <c r="C1416" s="90"/>
      <c r="D1416" s="90"/>
      <c r="E1416" s="90"/>
    </row>
    <row r="1417" spans="1:5" s="57" customFormat="1" ht="12.75">
      <c r="A1417" s="235"/>
      <c r="B1417" s="90"/>
      <c r="C1417" s="90"/>
      <c r="D1417" s="90"/>
      <c r="E1417" s="90"/>
    </row>
    <row r="1418" spans="1:5" s="57" customFormat="1" ht="12.75">
      <c r="A1418" s="236"/>
      <c r="B1418" s="90"/>
      <c r="C1418" s="90"/>
      <c r="D1418" s="90"/>
      <c r="E1418" s="90"/>
    </row>
    <row r="1419" spans="1:5" s="57" customFormat="1" ht="12.75">
      <c r="A1419" s="222"/>
      <c r="B1419" s="121"/>
      <c r="C1419" s="121"/>
      <c r="D1419" s="121"/>
      <c r="E1419" s="121"/>
    </row>
    <row r="1420" spans="1:5" s="57" customFormat="1" ht="12.75">
      <c r="A1420" s="222"/>
      <c r="B1420" s="90"/>
      <c r="C1420" s="90"/>
      <c r="D1420" s="90"/>
      <c r="E1420" s="90"/>
    </row>
    <row r="1421" spans="1:5" s="57" customFormat="1" ht="12.75">
      <c r="A1421" s="237"/>
      <c r="B1421" s="90"/>
      <c r="C1421" s="90"/>
      <c r="D1421" s="90"/>
      <c r="E1421" s="90"/>
    </row>
    <row r="1422" spans="1:5" s="57" customFormat="1" ht="12.75">
      <c r="A1422" s="235"/>
      <c r="B1422" s="90"/>
      <c r="C1422" s="90"/>
      <c r="D1422" s="90"/>
      <c r="E1422" s="90"/>
    </row>
    <row r="1423" spans="1:5" s="57" customFormat="1" ht="12.75">
      <c r="A1423" s="236"/>
      <c r="B1423" s="90"/>
      <c r="C1423" s="90"/>
      <c r="D1423" s="90"/>
      <c r="E1423" s="90"/>
    </row>
    <row r="1424" spans="1:5" s="57" customFormat="1" ht="12.75">
      <c r="A1424" s="222"/>
      <c r="B1424" s="121"/>
      <c r="C1424" s="121"/>
      <c r="D1424" s="121"/>
      <c r="E1424" s="121"/>
    </row>
    <row r="1425" spans="1:5" s="57" customFormat="1" ht="12.75">
      <c r="A1425" s="222"/>
      <c r="B1425" s="121"/>
      <c r="C1425" s="121"/>
      <c r="D1425" s="121"/>
      <c r="E1425" s="121"/>
    </row>
    <row r="1426" spans="1:5" s="57" customFormat="1" ht="12.75">
      <c r="A1426" s="222"/>
      <c r="B1426" s="90"/>
      <c r="C1426" s="90"/>
      <c r="D1426" s="90"/>
      <c r="E1426" s="90"/>
    </row>
    <row r="1427" spans="1:5" s="57" customFormat="1" ht="12.75">
      <c r="A1427" s="223"/>
      <c r="B1427" s="90"/>
      <c r="C1427" s="90"/>
      <c r="D1427" s="90"/>
      <c r="E1427" s="90"/>
    </row>
    <row r="1428" spans="2:5" s="57" customFormat="1" ht="12.75">
      <c r="B1428" s="90"/>
      <c r="C1428" s="90"/>
      <c r="D1428" s="90"/>
      <c r="E1428" s="90"/>
    </row>
    <row r="1429" spans="1:5" s="57" customFormat="1" ht="12.75">
      <c r="A1429" s="222"/>
      <c r="B1429" s="121"/>
      <c r="C1429" s="121"/>
      <c r="D1429" s="121"/>
      <c r="E1429" s="121"/>
    </row>
    <row r="1430" spans="1:5" s="57" customFormat="1" ht="12.75">
      <c r="A1430" s="222"/>
      <c r="B1430" s="121"/>
      <c r="C1430" s="121"/>
      <c r="D1430" s="121"/>
      <c r="E1430" s="121"/>
    </row>
    <row r="1431" spans="1:5" s="57" customFormat="1" ht="12.75">
      <c r="A1431" s="222"/>
      <c r="B1431" s="90"/>
      <c r="C1431" s="90"/>
      <c r="D1431" s="90"/>
      <c r="E1431" s="90"/>
    </row>
    <row r="1432" spans="1:5" s="57" customFormat="1" ht="12.75">
      <c r="A1432" s="223"/>
      <c r="B1432" s="90"/>
      <c r="C1432" s="90"/>
      <c r="D1432" s="90"/>
      <c r="E1432" s="90"/>
    </row>
    <row r="1433" spans="1:5" s="57" customFormat="1" ht="12.75">
      <c r="A1433" s="223"/>
      <c r="B1433" s="90"/>
      <c r="C1433" s="90"/>
      <c r="D1433" s="90"/>
      <c r="E1433" s="90"/>
    </row>
    <row r="1434" spans="1:5" s="57" customFormat="1" ht="12.75">
      <c r="A1434" s="222"/>
      <c r="B1434" s="121"/>
      <c r="C1434" s="121"/>
      <c r="D1434" s="121"/>
      <c r="E1434" s="121"/>
    </row>
    <row r="1435" spans="1:5" s="57" customFormat="1" ht="12.75">
      <c r="A1435" s="222"/>
      <c r="B1435" s="90"/>
      <c r="C1435" s="90"/>
      <c r="D1435" s="90"/>
      <c r="E1435" s="90"/>
    </row>
    <row r="1436" spans="1:5" s="57" customFormat="1" ht="12.75">
      <c r="A1436" s="469"/>
      <c r="B1436" s="121"/>
      <c r="C1436" s="464"/>
      <c r="D1436" s="464"/>
      <c r="E1436" s="464"/>
    </row>
    <row r="1437" spans="1:5" s="57" customFormat="1" ht="27.75" customHeight="1">
      <c r="A1437" s="244"/>
      <c r="B1437" s="90"/>
      <c r="C1437" s="105"/>
      <c r="D1437" s="90"/>
      <c r="E1437" s="90"/>
    </row>
    <row r="1438" spans="1:5" s="57" customFormat="1" ht="12.75">
      <c r="A1438" s="222"/>
      <c r="B1438" s="90"/>
      <c r="C1438" s="105"/>
      <c r="D1438" s="90"/>
      <c r="E1438" s="90"/>
    </row>
    <row r="1439" spans="1:5" s="57" customFormat="1" ht="12.75">
      <c r="A1439" s="223"/>
      <c r="B1439" s="90"/>
      <c r="C1439" s="105"/>
      <c r="D1439" s="90"/>
      <c r="E1439" s="90"/>
    </row>
    <row r="1440" spans="1:5" s="57" customFormat="1" ht="12.75">
      <c r="A1440" s="223"/>
      <c r="B1440" s="90"/>
      <c r="C1440" s="105"/>
      <c r="D1440" s="90"/>
      <c r="E1440" s="90"/>
    </row>
    <row r="1441" spans="1:5" s="57" customFormat="1" ht="12.75">
      <c r="A1441" s="222"/>
      <c r="B1441" s="121"/>
      <c r="C1441" s="121"/>
      <c r="D1441" s="121"/>
      <c r="E1441" s="121"/>
    </row>
    <row r="1442" spans="2:5" s="57" customFormat="1" ht="12.75">
      <c r="B1442" s="90"/>
      <c r="C1442" s="90"/>
      <c r="D1442" s="90"/>
      <c r="E1442" s="90"/>
    </row>
    <row r="1443" spans="1:5" s="57" customFormat="1" ht="12.75">
      <c r="A1443" s="278"/>
      <c r="B1443" s="464"/>
      <c r="C1443" s="464"/>
      <c r="D1443" s="464"/>
      <c r="E1443" s="464"/>
    </row>
    <row r="1444" spans="1:9" s="57" customFormat="1" ht="12.75">
      <c r="A1444"/>
      <c r="B1444"/>
      <c r="C1444"/>
      <c r="D1444"/>
      <c r="E1444"/>
      <c r="F1444"/>
      <c r="G1444"/>
      <c r="H1444"/>
      <c r="I1444"/>
    </row>
    <row r="1445" spans="1:9" s="57" customFormat="1" ht="12.75">
      <c r="A1445"/>
      <c r="B1445"/>
      <c r="C1445"/>
      <c r="D1445"/>
      <c r="E1445"/>
      <c r="F1445"/>
      <c r="G1445"/>
      <c r="H1445"/>
      <c r="I1445"/>
    </row>
    <row r="1446" spans="1:9" s="57" customFormat="1" ht="12.75">
      <c r="A1446"/>
      <c r="B1446"/>
      <c r="C1446"/>
      <c r="D1446"/>
      <c r="E1446"/>
      <c r="F1446"/>
      <c r="G1446"/>
      <c r="H1446"/>
      <c r="I1446"/>
    </row>
    <row r="1447" spans="1:9" s="57" customFormat="1" ht="12.75">
      <c r="A1447"/>
      <c r="B1447"/>
      <c r="C1447"/>
      <c r="D1447"/>
      <c r="E1447"/>
      <c r="F1447"/>
      <c r="G1447"/>
      <c r="H1447"/>
      <c r="I1447"/>
    </row>
    <row r="1448" spans="1:9" s="57" customFormat="1" ht="12.75">
      <c r="A1448"/>
      <c r="B1448"/>
      <c r="C1448"/>
      <c r="D1448"/>
      <c r="E1448"/>
      <c r="F1448"/>
      <c r="G1448"/>
      <c r="H1448"/>
      <c r="I1448"/>
    </row>
    <row r="1449" spans="1:9" s="57" customFormat="1" ht="12.75">
      <c r="A1449"/>
      <c r="B1449"/>
      <c r="C1449"/>
      <c r="D1449"/>
      <c r="E1449"/>
      <c r="F1449"/>
      <c r="G1449"/>
      <c r="H1449"/>
      <c r="I1449"/>
    </row>
    <row r="1450" spans="1:9" s="57" customFormat="1" ht="12.75">
      <c r="A1450"/>
      <c r="B1450"/>
      <c r="C1450"/>
      <c r="D1450"/>
      <c r="E1450"/>
      <c r="F1450"/>
      <c r="G1450"/>
      <c r="H1450"/>
      <c r="I1450"/>
    </row>
    <row r="1451" spans="1:9" s="57" customFormat="1" ht="12.75">
      <c r="A1451"/>
      <c r="B1451"/>
      <c r="C1451"/>
      <c r="D1451"/>
      <c r="E1451"/>
      <c r="F1451"/>
      <c r="G1451"/>
      <c r="H1451"/>
      <c r="I1451"/>
    </row>
    <row r="1452" spans="1:9" s="57" customFormat="1" ht="12.75">
      <c r="A1452"/>
      <c r="B1452"/>
      <c r="C1452"/>
      <c r="D1452"/>
      <c r="E1452"/>
      <c r="F1452"/>
      <c r="G1452"/>
      <c r="H1452"/>
      <c r="I1452"/>
    </row>
    <row r="1453" spans="1:9" s="57" customFormat="1" ht="12.75">
      <c r="A1453"/>
      <c r="B1453"/>
      <c r="C1453"/>
      <c r="D1453"/>
      <c r="E1453"/>
      <c r="F1453"/>
      <c r="G1453"/>
      <c r="H1453"/>
      <c r="I1453"/>
    </row>
    <row r="1454" spans="1:9" s="57" customFormat="1" ht="12.75">
      <c r="A1454"/>
      <c r="B1454"/>
      <c r="C1454"/>
      <c r="D1454"/>
      <c r="E1454"/>
      <c r="F1454"/>
      <c r="G1454"/>
      <c r="H1454"/>
      <c r="I1454"/>
    </row>
    <row r="1455" spans="1:9" s="57" customFormat="1" ht="12.75">
      <c r="A1455"/>
      <c r="B1455"/>
      <c r="C1455"/>
      <c r="D1455"/>
      <c r="E1455"/>
      <c r="F1455"/>
      <c r="G1455"/>
      <c r="H1455"/>
      <c r="I1455"/>
    </row>
    <row r="1456" spans="1:9" s="57" customFormat="1" ht="12.75">
      <c r="A1456"/>
      <c r="B1456"/>
      <c r="C1456"/>
      <c r="D1456"/>
      <c r="E1456"/>
      <c r="F1456"/>
      <c r="G1456"/>
      <c r="H1456"/>
      <c r="I1456"/>
    </row>
    <row r="1457" spans="1:9" s="57" customFormat="1" ht="12.75">
      <c r="A1457"/>
      <c r="B1457"/>
      <c r="C1457"/>
      <c r="D1457"/>
      <c r="E1457"/>
      <c r="F1457"/>
      <c r="G1457"/>
      <c r="H1457"/>
      <c r="I1457"/>
    </row>
    <row r="1458" spans="1:9" s="57" customFormat="1" ht="12.75">
      <c r="A1458"/>
      <c r="B1458"/>
      <c r="C1458"/>
      <c r="D1458"/>
      <c r="E1458"/>
      <c r="F1458"/>
      <c r="G1458"/>
      <c r="H1458"/>
      <c r="I1458"/>
    </row>
    <row r="1459" spans="1:9" s="57" customFormat="1" ht="12.75">
      <c r="A1459"/>
      <c r="B1459"/>
      <c r="C1459"/>
      <c r="D1459"/>
      <c r="E1459"/>
      <c r="F1459"/>
      <c r="G1459"/>
      <c r="H1459"/>
      <c r="I1459"/>
    </row>
    <row r="1460" spans="1:9" s="57" customFormat="1" ht="12.75">
      <c r="A1460"/>
      <c r="B1460"/>
      <c r="C1460"/>
      <c r="D1460"/>
      <c r="E1460"/>
      <c r="F1460"/>
      <c r="G1460"/>
      <c r="H1460"/>
      <c r="I1460"/>
    </row>
    <row r="1461" spans="1:9" s="57" customFormat="1" ht="12.75">
      <c r="A1461"/>
      <c r="B1461"/>
      <c r="C1461"/>
      <c r="D1461"/>
      <c r="E1461"/>
      <c r="F1461"/>
      <c r="G1461"/>
      <c r="H1461"/>
      <c r="I1461"/>
    </row>
    <row r="1462" spans="1:9" s="57" customFormat="1" ht="12.75">
      <c r="A1462"/>
      <c r="B1462"/>
      <c r="C1462"/>
      <c r="D1462"/>
      <c r="E1462"/>
      <c r="F1462"/>
      <c r="G1462"/>
      <c r="H1462"/>
      <c r="I1462"/>
    </row>
    <row r="1463" spans="1:9" s="57" customFormat="1" ht="12.75">
      <c r="A1463"/>
      <c r="B1463"/>
      <c r="C1463"/>
      <c r="D1463"/>
      <c r="E1463"/>
      <c r="F1463"/>
      <c r="G1463"/>
      <c r="H1463"/>
      <c r="I1463"/>
    </row>
    <row r="1464" spans="1:9" s="57" customFormat="1" ht="12.75">
      <c r="A1464"/>
      <c r="B1464"/>
      <c r="C1464"/>
      <c r="D1464"/>
      <c r="E1464"/>
      <c r="F1464"/>
      <c r="G1464"/>
      <c r="H1464"/>
      <c r="I1464"/>
    </row>
    <row r="1465" spans="1:9" s="57" customFormat="1" ht="12.75">
      <c r="A1465"/>
      <c r="B1465"/>
      <c r="C1465"/>
      <c r="D1465"/>
      <c r="E1465"/>
      <c r="F1465"/>
      <c r="G1465"/>
      <c r="H1465"/>
      <c r="I1465"/>
    </row>
    <row r="1466" spans="1:9" s="57" customFormat="1" ht="12.75">
      <c r="A1466"/>
      <c r="B1466"/>
      <c r="C1466"/>
      <c r="D1466"/>
      <c r="E1466"/>
      <c r="F1466"/>
      <c r="G1466"/>
      <c r="H1466"/>
      <c r="I1466"/>
    </row>
    <row r="1467" spans="1:9" s="57" customFormat="1" ht="12.75">
      <c r="A1467"/>
      <c r="B1467"/>
      <c r="C1467"/>
      <c r="D1467"/>
      <c r="E1467"/>
      <c r="F1467"/>
      <c r="G1467"/>
      <c r="H1467"/>
      <c r="I1467"/>
    </row>
    <row r="1468" spans="1:9" s="57" customFormat="1" ht="12.75">
      <c r="A1468"/>
      <c r="B1468"/>
      <c r="C1468"/>
      <c r="D1468"/>
      <c r="E1468"/>
      <c r="F1468"/>
      <c r="G1468"/>
      <c r="H1468"/>
      <c r="I1468"/>
    </row>
    <row r="1469" spans="1:9" s="57" customFormat="1" ht="12.75">
      <c r="A1469"/>
      <c r="B1469"/>
      <c r="C1469"/>
      <c r="D1469"/>
      <c r="E1469"/>
      <c r="F1469"/>
      <c r="G1469"/>
      <c r="H1469"/>
      <c r="I1469"/>
    </row>
    <row r="1470" spans="1:9" s="57" customFormat="1" ht="12.75">
      <c r="A1470"/>
      <c r="B1470"/>
      <c r="C1470"/>
      <c r="D1470"/>
      <c r="E1470"/>
      <c r="F1470"/>
      <c r="G1470"/>
      <c r="H1470"/>
      <c r="I1470"/>
    </row>
    <row r="1471" spans="1:9" s="57" customFormat="1" ht="12.75">
      <c r="A1471"/>
      <c r="B1471"/>
      <c r="C1471"/>
      <c r="D1471"/>
      <c r="E1471"/>
      <c r="F1471"/>
      <c r="G1471"/>
      <c r="H1471"/>
      <c r="I1471"/>
    </row>
    <row r="1472" spans="1:9" s="57" customFormat="1" ht="12.75">
      <c r="A1472"/>
      <c r="B1472"/>
      <c r="C1472"/>
      <c r="D1472"/>
      <c r="E1472"/>
      <c r="F1472"/>
      <c r="G1472"/>
      <c r="H1472"/>
      <c r="I1472"/>
    </row>
    <row r="1473" spans="1:9" s="57" customFormat="1" ht="12.75">
      <c r="A1473"/>
      <c r="B1473"/>
      <c r="C1473"/>
      <c r="D1473"/>
      <c r="E1473"/>
      <c r="F1473"/>
      <c r="G1473"/>
      <c r="H1473"/>
      <c r="I1473"/>
    </row>
    <row r="1474" spans="1:9" s="57" customFormat="1" ht="12.75">
      <c r="A1474"/>
      <c r="B1474"/>
      <c r="C1474"/>
      <c r="D1474"/>
      <c r="E1474"/>
      <c r="F1474"/>
      <c r="G1474"/>
      <c r="H1474"/>
      <c r="I1474"/>
    </row>
    <row r="1475" spans="1:9" s="57" customFormat="1" ht="12.75">
      <c r="A1475"/>
      <c r="B1475"/>
      <c r="C1475"/>
      <c r="D1475"/>
      <c r="E1475"/>
      <c r="F1475"/>
      <c r="G1475"/>
      <c r="H1475"/>
      <c r="I1475"/>
    </row>
    <row r="1476" spans="1:9" s="57" customFormat="1" ht="12.75">
      <c r="A1476"/>
      <c r="B1476"/>
      <c r="C1476"/>
      <c r="D1476"/>
      <c r="E1476"/>
      <c r="F1476"/>
      <c r="G1476"/>
      <c r="H1476"/>
      <c r="I1476"/>
    </row>
    <row r="1477" spans="1:9" s="57" customFormat="1" ht="12.75">
      <c r="A1477"/>
      <c r="B1477"/>
      <c r="C1477"/>
      <c r="D1477"/>
      <c r="E1477"/>
      <c r="F1477"/>
      <c r="G1477"/>
      <c r="H1477"/>
      <c r="I1477"/>
    </row>
    <row r="1478" spans="1:9" s="57" customFormat="1" ht="12.75">
      <c r="A1478"/>
      <c r="B1478"/>
      <c r="C1478"/>
      <c r="D1478"/>
      <c r="E1478"/>
      <c r="F1478"/>
      <c r="G1478"/>
      <c r="H1478"/>
      <c r="I1478"/>
    </row>
    <row r="1479" spans="1:9" s="57" customFormat="1" ht="12.75">
      <c r="A1479"/>
      <c r="B1479"/>
      <c r="C1479"/>
      <c r="D1479"/>
      <c r="E1479"/>
      <c r="F1479"/>
      <c r="G1479"/>
      <c r="H1479"/>
      <c r="I1479"/>
    </row>
    <row r="1480" spans="1:9" s="57" customFormat="1" ht="12.75">
      <c r="A1480"/>
      <c r="B1480"/>
      <c r="C1480"/>
      <c r="D1480"/>
      <c r="E1480"/>
      <c r="F1480"/>
      <c r="G1480"/>
      <c r="H1480"/>
      <c r="I1480"/>
    </row>
    <row r="1481" spans="1:9" s="57" customFormat="1" ht="12.75">
      <c r="A1481"/>
      <c r="B1481"/>
      <c r="C1481"/>
      <c r="D1481"/>
      <c r="E1481"/>
      <c r="F1481"/>
      <c r="G1481"/>
      <c r="H1481"/>
      <c r="I1481"/>
    </row>
    <row r="1482" spans="1:9" s="57" customFormat="1" ht="12.75">
      <c r="A1482"/>
      <c r="B1482"/>
      <c r="C1482"/>
      <c r="D1482"/>
      <c r="E1482"/>
      <c r="F1482"/>
      <c r="G1482"/>
      <c r="H1482"/>
      <c r="I1482"/>
    </row>
    <row r="1483" spans="1:9" s="57" customFormat="1" ht="12.75">
      <c r="A1483"/>
      <c r="B1483"/>
      <c r="C1483"/>
      <c r="D1483"/>
      <c r="E1483"/>
      <c r="F1483"/>
      <c r="G1483"/>
      <c r="H1483"/>
      <c r="I1483"/>
    </row>
    <row r="1484" spans="1:9" s="57" customFormat="1" ht="12.75">
      <c r="A1484"/>
      <c r="B1484"/>
      <c r="C1484"/>
      <c r="D1484"/>
      <c r="E1484"/>
      <c r="F1484"/>
      <c r="G1484"/>
      <c r="H1484"/>
      <c r="I1484"/>
    </row>
    <row r="1485" spans="1:9" s="57" customFormat="1" ht="12.75">
      <c r="A1485"/>
      <c r="B1485"/>
      <c r="C1485"/>
      <c r="D1485"/>
      <c r="E1485"/>
      <c r="F1485"/>
      <c r="G1485"/>
      <c r="H1485"/>
      <c r="I1485"/>
    </row>
    <row r="1486" spans="1:9" s="57" customFormat="1" ht="12.75">
      <c r="A1486"/>
      <c r="B1486"/>
      <c r="C1486"/>
      <c r="D1486"/>
      <c r="E1486"/>
      <c r="F1486"/>
      <c r="G1486"/>
      <c r="H1486"/>
      <c r="I1486"/>
    </row>
    <row r="1487" spans="1:9" s="57" customFormat="1" ht="12.75">
      <c r="A1487"/>
      <c r="B1487"/>
      <c r="C1487"/>
      <c r="D1487"/>
      <c r="E1487"/>
      <c r="F1487"/>
      <c r="G1487"/>
      <c r="H1487"/>
      <c r="I1487"/>
    </row>
    <row r="1488" spans="1:9" s="57" customFormat="1" ht="12.75">
      <c r="A1488"/>
      <c r="B1488"/>
      <c r="C1488"/>
      <c r="D1488"/>
      <c r="E1488"/>
      <c r="F1488"/>
      <c r="G1488"/>
      <c r="H1488"/>
      <c r="I1488"/>
    </row>
    <row r="1489" spans="1:9" s="57" customFormat="1" ht="27.75" customHeight="1">
      <c r="A1489"/>
      <c r="B1489"/>
      <c r="C1489"/>
      <c r="D1489"/>
      <c r="E1489"/>
      <c r="F1489"/>
      <c r="G1489"/>
      <c r="H1489"/>
      <c r="I1489"/>
    </row>
    <row r="1490" spans="1:9" s="57" customFormat="1" ht="12.75">
      <c r="A1490"/>
      <c r="B1490"/>
      <c r="C1490"/>
      <c r="D1490"/>
      <c r="E1490"/>
      <c r="F1490"/>
      <c r="G1490"/>
      <c r="H1490"/>
      <c r="I1490"/>
    </row>
    <row r="1491" spans="1:9" s="57" customFormat="1" ht="12.75">
      <c r="A1491"/>
      <c r="B1491"/>
      <c r="C1491"/>
      <c r="D1491"/>
      <c r="E1491"/>
      <c r="F1491"/>
      <c r="G1491"/>
      <c r="H1491"/>
      <c r="I1491"/>
    </row>
    <row r="1492" spans="1:9" s="57" customFormat="1" ht="12.75">
      <c r="A1492"/>
      <c r="B1492"/>
      <c r="C1492"/>
      <c r="D1492"/>
      <c r="E1492"/>
      <c r="F1492"/>
      <c r="G1492"/>
      <c r="H1492"/>
      <c r="I1492"/>
    </row>
    <row r="1493" spans="1:9" s="57" customFormat="1" ht="12.75">
      <c r="A1493"/>
      <c r="B1493"/>
      <c r="C1493"/>
      <c r="D1493"/>
      <c r="E1493"/>
      <c r="F1493"/>
      <c r="G1493"/>
      <c r="H1493"/>
      <c r="I1493"/>
    </row>
    <row r="1494" spans="1:9" s="57" customFormat="1" ht="12.75">
      <c r="A1494"/>
      <c r="B1494"/>
      <c r="C1494"/>
      <c r="D1494"/>
      <c r="E1494"/>
      <c r="F1494"/>
      <c r="G1494"/>
      <c r="H1494"/>
      <c r="I1494"/>
    </row>
    <row r="1495" spans="1:9" s="57" customFormat="1" ht="12.75">
      <c r="A1495"/>
      <c r="B1495"/>
      <c r="C1495"/>
      <c r="D1495"/>
      <c r="E1495"/>
      <c r="F1495"/>
      <c r="G1495"/>
      <c r="H1495"/>
      <c r="I1495"/>
    </row>
    <row r="1496" spans="1:9" s="57" customFormat="1" ht="12.75">
      <c r="A1496"/>
      <c r="B1496"/>
      <c r="C1496"/>
      <c r="D1496"/>
      <c r="E1496"/>
      <c r="F1496"/>
      <c r="G1496"/>
      <c r="H1496"/>
      <c r="I1496"/>
    </row>
    <row r="1497" spans="1:9" s="57" customFormat="1" ht="12.75">
      <c r="A1497"/>
      <c r="B1497"/>
      <c r="C1497"/>
      <c r="D1497"/>
      <c r="E1497"/>
      <c r="F1497"/>
      <c r="G1497"/>
      <c r="H1497"/>
      <c r="I1497"/>
    </row>
    <row r="1498" spans="1:9" s="57" customFormat="1" ht="12.75">
      <c r="A1498"/>
      <c r="B1498"/>
      <c r="C1498"/>
      <c r="D1498"/>
      <c r="E1498"/>
      <c r="F1498"/>
      <c r="G1498"/>
      <c r="H1498"/>
      <c r="I1498"/>
    </row>
    <row r="1499" spans="1:9" s="57" customFormat="1" ht="12.75">
      <c r="A1499"/>
      <c r="B1499"/>
      <c r="C1499"/>
      <c r="D1499"/>
      <c r="E1499"/>
      <c r="F1499"/>
      <c r="G1499"/>
      <c r="H1499"/>
      <c r="I1499"/>
    </row>
    <row r="1500" spans="1:9" s="57" customFormat="1" ht="12.75">
      <c r="A1500"/>
      <c r="B1500"/>
      <c r="C1500"/>
      <c r="D1500"/>
      <c r="E1500"/>
      <c r="F1500"/>
      <c r="G1500"/>
      <c r="H1500"/>
      <c r="I1500"/>
    </row>
    <row r="1501" spans="1:9" s="57" customFormat="1" ht="12.75">
      <c r="A1501"/>
      <c r="B1501"/>
      <c r="C1501"/>
      <c r="D1501"/>
      <c r="E1501"/>
      <c r="F1501"/>
      <c r="G1501"/>
      <c r="H1501"/>
      <c r="I1501"/>
    </row>
    <row r="1502" spans="1:9" s="57" customFormat="1" ht="12.75">
      <c r="A1502"/>
      <c r="B1502"/>
      <c r="C1502"/>
      <c r="D1502"/>
      <c r="E1502"/>
      <c r="F1502"/>
      <c r="G1502"/>
      <c r="H1502"/>
      <c r="I1502"/>
    </row>
    <row r="1503" spans="1:9" s="57" customFormat="1" ht="12.75">
      <c r="A1503"/>
      <c r="B1503"/>
      <c r="C1503"/>
      <c r="D1503"/>
      <c r="E1503"/>
      <c r="F1503"/>
      <c r="G1503"/>
      <c r="H1503"/>
      <c r="I1503"/>
    </row>
    <row r="1504" spans="1:9" s="57" customFormat="1" ht="12.75">
      <c r="A1504"/>
      <c r="B1504"/>
      <c r="C1504"/>
      <c r="D1504"/>
      <c r="E1504"/>
      <c r="F1504"/>
      <c r="G1504"/>
      <c r="H1504"/>
      <c r="I1504"/>
    </row>
    <row r="1505" spans="1:9" s="57" customFormat="1" ht="12.75">
      <c r="A1505"/>
      <c r="B1505"/>
      <c r="C1505"/>
      <c r="D1505"/>
      <c r="E1505"/>
      <c r="F1505"/>
      <c r="G1505"/>
      <c r="H1505"/>
      <c r="I1505"/>
    </row>
    <row r="1506" spans="1:9" s="57" customFormat="1" ht="12.75">
      <c r="A1506"/>
      <c r="B1506"/>
      <c r="C1506"/>
      <c r="D1506"/>
      <c r="E1506"/>
      <c r="F1506"/>
      <c r="G1506"/>
      <c r="H1506"/>
      <c r="I1506"/>
    </row>
    <row r="1507" spans="1:9" s="57" customFormat="1" ht="12.75">
      <c r="A1507"/>
      <c r="B1507"/>
      <c r="C1507"/>
      <c r="D1507"/>
      <c r="E1507"/>
      <c r="F1507"/>
      <c r="G1507"/>
      <c r="H1507"/>
      <c r="I1507"/>
    </row>
    <row r="1508" spans="1:9" s="57" customFormat="1" ht="12.75">
      <c r="A1508"/>
      <c r="B1508"/>
      <c r="C1508"/>
      <c r="D1508"/>
      <c r="E1508"/>
      <c r="F1508"/>
      <c r="G1508"/>
      <c r="H1508"/>
      <c r="I1508"/>
    </row>
    <row r="1509" spans="1:9" s="57" customFormat="1" ht="12.75">
      <c r="A1509"/>
      <c r="B1509"/>
      <c r="C1509"/>
      <c r="D1509"/>
      <c r="E1509"/>
      <c r="F1509"/>
      <c r="G1509"/>
      <c r="H1509"/>
      <c r="I1509"/>
    </row>
    <row r="1510" spans="1:9" s="57" customFormat="1" ht="12.75">
      <c r="A1510"/>
      <c r="B1510"/>
      <c r="C1510"/>
      <c r="D1510"/>
      <c r="E1510"/>
      <c r="F1510"/>
      <c r="G1510"/>
      <c r="H1510"/>
      <c r="I1510"/>
    </row>
    <row r="1511" spans="1:9" s="57" customFormat="1" ht="12.75">
      <c r="A1511"/>
      <c r="B1511"/>
      <c r="C1511"/>
      <c r="D1511"/>
      <c r="E1511"/>
      <c r="F1511"/>
      <c r="G1511"/>
      <c r="H1511"/>
      <c r="I1511"/>
    </row>
    <row r="1512" spans="1:9" s="57" customFormat="1" ht="12.75">
      <c r="A1512"/>
      <c r="B1512"/>
      <c r="C1512"/>
      <c r="D1512"/>
      <c r="E1512"/>
      <c r="F1512"/>
      <c r="G1512"/>
      <c r="H1512"/>
      <c r="I1512"/>
    </row>
    <row r="1513" spans="1:9" s="57" customFormat="1" ht="12.75">
      <c r="A1513"/>
      <c r="B1513"/>
      <c r="C1513"/>
      <c r="D1513"/>
      <c r="E1513"/>
      <c r="F1513"/>
      <c r="G1513"/>
      <c r="H1513"/>
      <c r="I1513"/>
    </row>
    <row r="1514" spans="1:9" s="57" customFormat="1" ht="12.75">
      <c r="A1514"/>
      <c r="B1514"/>
      <c r="C1514"/>
      <c r="D1514"/>
      <c r="E1514"/>
      <c r="F1514"/>
      <c r="G1514"/>
      <c r="H1514"/>
      <c r="I1514"/>
    </row>
    <row r="1515" spans="1:9" s="57" customFormat="1" ht="12.75">
      <c r="A1515"/>
      <c r="B1515"/>
      <c r="C1515"/>
      <c r="D1515"/>
      <c r="E1515"/>
      <c r="F1515"/>
      <c r="G1515"/>
      <c r="H1515"/>
      <c r="I1515"/>
    </row>
    <row r="1516" spans="1:9" s="57" customFormat="1" ht="12.75">
      <c r="A1516"/>
      <c r="B1516"/>
      <c r="C1516"/>
      <c r="D1516"/>
      <c r="E1516"/>
      <c r="F1516"/>
      <c r="G1516"/>
      <c r="H1516"/>
      <c r="I1516"/>
    </row>
    <row r="1517" spans="1:9" s="57" customFormat="1" ht="12.75">
      <c r="A1517"/>
      <c r="B1517"/>
      <c r="C1517"/>
      <c r="D1517"/>
      <c r="E1517"/>
      <c r="F1517"/>
      <c r="G1517"/>
      <c r="H1517"/>
      <c r="I1517"/>
    </row>
    <row r="1518" spans="1:9" s="57" customFormat="1" ht="12.75">
      <c r="A1518"/>
      <c r="B1518"/>
      <c r="C1518"/>
      <c r="D1518"/>
      <c r="E1518"/>
      <c r="F1518"/>
      <c r="G1518"/>
      <c r="H1518"/>
      <c r="I1518"/>
    </row>
    <row r="1519" spans="1:9" s="57" customFormat="1" ht="12.75">
      <c r="A1519"/>
      <c r="B1519"/>
      <c r="C1519"/>
      <c r="D1519"/>
      <c r="E1519"/>
      <c r="F1519"/>
      <c r="G1519"/>
      <c r="H1519"/>
      <c r="I1519"/>
    </row>
    <row r="1520" spans="1:9" s="57" customFormat="1" ht="12.75">
      <c r="A1520"/>
      <c r="B1520"/>
      <c r="C1520"/>
      <c r="D1520"/>
      <c r="E1520"/>
      <c r="F1520"/>
      <c r="G1520"/>
      <c r="H1520"/>
      <c r="I1520"/>
    </row>
    <row r="1521" spans="1:9" s="57" customFormat="1" ht="12.75">
      <c r="A1521"/>
      <c r="B1521"/>
      <c r="C1521"/>
      <c r="D1521"/>
      <c r="E1521"/>
      <c r="F1521"/>
      <c r="G1521"/>
      <c r="H1521"/>
      <c r="I1521"/>
    </row>
    <row r="1522" spans="1:9" s="57" customFormat="1" ht="12.75">
      <c r="A1522"/>
      <c r="B1522"/>
      <c r="C1522"/>
      <c r="D1522"/>
      <c r="E1522"/>
      <c r="F1522"/>
      <c r="G1522"/>
      <c r="H1522"/>
      <c r="I1522"/>
    </row>
    <row r="1523" spans="1:9" s="57" customFormat="1" ht="12.75">
      <c r="A1523"/>
      <c r="B1523"/>
      <c r="C1523"/>
      <c r="D1523"/>
      <c r="E1523"/>
      <c r="F1523"/>
      <c r="G1523"/>
      <c r="H1523"/>
      <c r="I1523"/>
    </row>
    <row r="1524" spans="1:9" s="57" customFormat="1" ht="12.75">
      <c r="A1524"/>
      <c r="B1524"/>
      <c r="C1524"/>
      <c r="D1524"/>
      <c r="E1524"/>
      <c r="F1524"/>
      <c r="G1524"/>
      <c r="H1524"/>
      <c r="I1524"/>
    </row>
    <row r="1525" spans="1:9" s="57" customFormat="1" ht="12.75">
      <c r="A1525"/>
      <c r="B1525"/>
      <c r="C1525"/>
      <c r="D1525"/>
      <c r="E1525"/>
      <c r="F1525"/>
      <c r="G1525"/>
      <c r="H1525"/>
      <c r="I1525"/>
    </row>
    <row r="1526" spans="1:9" s="57" customFormat="1" ht="12.75">
      <c r="A1526"/>
      <c r="B1526"/>
      <c r="C1526"/>
      <c r="D1526"/>
      <c r="E1526"/>
      <c r="F1526"/>
      <c r="G1526"/>
      <c r="H1526"/>
      <c r="I1526"/>
    </row>
    <row r="1527" spans="1:9" s="57" customFormat="1" ht="12.75">
      <c r="A1527"/>
      <c r="B1527"/>
      <c r="C1527"/>
      <c r="D1527"/>
      <c r="E1527"/>
      <c r="F1527"/>
      <c r="G1527"/>
      <c r="H1527"/>
      <c r="I1527"/>
    </row>
    <row r="1528" spans="1:9" s="57" customFormat="1" ht="12.75">
      <c r="A1528"/>
      <c r="B1528"/>
      <c r="C1528"/>
      <c r="D1528"/>
      <c r="E1528"/>
      <c r="F1528"/>
      <c r="G1528"/>
      <c r="H1528"/>
      <c r="I1528"/>
    </row>
    <row r="1529" spans="1:9" s="57" customFormat="1" ht="12.75">
      <c r="A1529"/>
      <c r="B1529"/>
      <c r="C1529"/>
      <c r="D1529"/>
      <c r="E1529"/>
      <c r="F1529"/>
      <c r="G1529"/>
      <c r="H1529"/>
      <c r="I1529"/>
    </row>
    <row r="1530" spans="1:9" s="57" customFormat="1" ht="12.75">
      <c r="A1530"/>
      <c r="B1530"/>
      <c r="C1530"/>
      <c r="D1530"/>
      <c r="E1530"/>
      <c r="F1530"/>
      <c r="G1530"/>
      <c r="H1530"/>
      <c r="I1530"/>
    </row>
    <row r="1531" spans="1:9" s="57" customFormat="1" ht="12.75">
      <c r="A1531"/>
      <c r="B1531"/>
      <c r="C1531"/>
      <c r="D1531"/>
      <c r="E1531"/>
      <c r="F1531"/>
      <c r="G1531"/>
      <c r="H1531"/>
      <c r="I1531"/>
    </row>
    <row r="1532" spans="1:9" s="57" customFormat="1" ht="12.75">
      <c r="A1532"/>
      <c r="B1532"/>
      <c r="C1532"/>
      <c r="D1532"/>
      <c r="E1532"/>
      <c r="F1532"/>
      <c r="G1532"/>
      <c r="H1532"/>
      <c r="I1532"/>
    </row>
    <row r="1533" spans="1:9" s="57" customFormat="1" ht="12.75">
      <c r="A1533"/>
      <c r="B1533"/>
      <c r="C1533"/>
      <c r="D1533"/>
      <c r="E1533"/>
      <c r="F1533"/>
      <c r="G1533"/>
      <c r="H1533"/>
      <c r="I1533"/>
    </row>
    <row r="1534" spans="1:9" s="57" customFormat="1" ht="12.75">
      <c r="A1534"/>
      <c r="B1534"/>
      <c r="C1534"/>
      <c r="D1534"/>
      <c r="E1534"/>
      <c r="F1534"/>
      <c r="G1534"/>
      <c r="H1534"/>
      <c r="I1534"/>
    </row>
    <row r="1535" spans="1:9" s="57" customFormat="1" ht="12.75">
      <c r="A1535"/>
      <c r="B1535"/>
      <c r="C1535"/>
      <c r="D1535"/>
      <c r="E1535"/>
      <c r="F1535"/>
      <c r="G1535"/>
      <c r="H1535"/>
      <c r="I1535"/>
    </row>
    <row r="1536" spans="1:9" s="57" customFormat="1" ht="12.75">
      <c r="A1536"/>
      <c r="B1536"/>
      <c r="C1536"/>
      <c r="D1536"/>
      <c r="E1536"/>
      <c r="F1536"/>
      <c r="G1536"/>
      <c r="H1536"/>
      <c r="I1536"/>
    </row>
    <row r="1537" spans="1:9" s="57" customFormat="1" ht="12.75">
      <c r="A1537"/>
      <c r="B1537"/>
      <c r="C1537"/>
      <c r="D1537"/>
      <c r="E1537"/>
      <c r="F1537"/>
      <c r="G1537"/>
      <c r="H1537"/>
      <c r="I1537"/>
    </row>
    <row r="1538" spans="1:9" s="57" customFormat="1" ht="12.75">
      <c r="A1538"/>
      <c r="B1538"/>
      <c r="C1538"/>
      <c r="D1538"/>
      <c r="E1538"/>
      <c r="F1538"/>
      <c r="G1538"/>
      <c r="H1538"/>
      <c r="I1538"/>
    </row>
    <row r="1539" spans="1:9" s="57" customFormat="1" ht="12.75">
      <c r="A1539"/>
      <c r="B1539"/>
      <c r="C1539"/>
      <c r="D1539"/>
      <c r="E1539"/>
      <c r="F1539"/>
      <c r="G1539"/>
      <c r="H1539"/>
      <c r="I1539"/>
    </row>
    <row r="1540" spans="1:9" s="57" customFormat="1" ht="12.75">
      <c r="A1540"/>
      <c r="B1540"/>
      <c r="C1540"/>
      <c r="D1540"/>
      <c r="E1540"/>
      <c r="F1540"/>
      <c r="G1540"/>
      <c r="H1540"/>
      <c r="I1540"/>
    </row>
    <row r="1541" spans="1:9" s="57" customFormat="1" ht="27.75" customHeight="1">
      <c r="A1541"/>
      <c r="B1541"/>
      <c r="C1541"/>
      <c r="D1541"/>
      <c r="E1541"/>
      <c r="F1541"/>
      <c r="G1541"/>
      <c r="H1541"/>
      <c r="I1541"/>
    </row>
    <row r="1542" spans="1:9" s="57" customFormat="1" ht="12.75">
      <c r="A1542"/>
      <c r="B1542"/>
      <c r="C1542"/>
      <c r="D1542"/>
      <c r="E1542"/>
      <c r="F1542"/>
      <c r="G1542"/>
      <c r="H1542"/>
      <c r="I1542"/>
    </row>
    <row r="1543" spans="1:9" s="57" customFormat="1" ht="12.75">
      <c r="A1543"/>
      <c r="B1543"/>
      <c r="C1543"/>
      <c r="D1543"/>
      <c r="E1543"/>
      <c r="F1543"/>
      <c r="G1543"/>
      <c r="H1543"/>
      <c r="I1543"/>
    </row>
    <row r="1544" spans="1:9" s="57" customFormat="1" ht="12.75">
      <c r="A1544"/>
      <c r="B1544"/>
      <c r="C1544"/>
      <c r="D1544"/>
      <c r="E1544"/>
      <c r="F1544"/>
      <c r="G1544"/>
      <c r="H1544"/>
      <c r="I1544"/>
    </row>
    <row r="1545" spans="1:9" s="57" customFormat="1" ht="12.75">
      <c r="A1545"/>
      <c r="B1545"/>
      <c r="C1545"/>
      <c r="D1545"/>
      <c r="E1545"/>
      <c r="F1545"/>
      <c r="G1545"/>
      <c r="H1545"/>
      <c r="I1545"/>
    </row>
    <row r="1546" spans="1:9" s="57" customFormat="1" ht="12.75">
      <c r="A1546"/>
      <c r="B1546"/>
      <c r="C1546"/>
      <c r="D1546"/>
      <c r="E1546"/>
      <c r="F1546"/>
      <c r="G1546"/>
      <c r="H1546"/>
      <c r="I1546"/>
    </row>
    <row r="1547" spans="1:9" s="57" customFormat="1" ht="12.75">
      <c r="A1547"/>
      <c r="B1547"/>
      <c r="C1547"/>
      <c r="D1547"/>
      <c r="E1547"/>
      <c r="F1547"/>
      <c r="G1547"/>
      <c r="H1547"/>
      <c r="I1547"/>
    </row>
    <row r="1548" spans="1:9" s="57" customFormat="1" ht="12.75">
      <c r="A1548"/>
      <c r="B1548"/>
      <c r="C1548"/>
      <c r="D1548"/>
      <c r="E1548"/>
      <c r="F1548"/>
      <c r="G1548"/>
      <c r="H1548"/>
      <c r="I1548"/>
    </row>
  </sheetData>
  <mergeCells count="199">
    <mergeCell ref="A1:E1"/>
    <mergeCell ref="G1:H1"/>
    <mergeCell ref="A2:I2"/>
    <mergeCell ref="A3:I3"/>
    <mergeCell ref="A5:A6"/>
    <mergeCell ref="B5:E5"/>
    <mergeCell ref="F5:I5"/>
    <mergeCell ref="G53:H53"/>
    <mergeCell ref="A54:I54"/>
    <mergeCell ref="A55:I55"/>
    <mergeCell ref="A56:I56"/>
    <mergeCell ref="A57:E57"/>
    <mergeCell ref="G57:H57"/>
    <mergeCell ref="A58:A59"/>
    <mergeCell ref="B58:E58"/>
    <mergeCell ref="F58:I58"/>
    <mergeCell ref="G106:H106"/>
    <mergeCell ref="A107:I107"/>
    <mergeCell ref="A108:I108"/>
    <mergeCell ref="A109:I109"/>
    <mergeCell ref="A110:E110"/>
    <mergeCell ref="G110:H110"/>
    <mergeCell ref="A111:A112"/>
    <mergeCell ref="B111:E111"/>
    <mergeCell ref="F111:I111"/>
    <mergeCell ref="G159:H159"/>
    <mergeCell ref="A160:I160"/>
    <mergeCell ref="A161:I161"/>
    <mergeCell ref="A162:I162"/>
    <mergeCell ref="G163:H163"/>
    <mergeCell ref="A164:A165"/>
    <mergeCell ref="B164:E164"/>
    <mergeCell ref="F164:I164"/>
    <mergeCell ref="G211:H211"/>
    <mergeCell ref="A212:I212"/>
    <mergeCell ref="A213:I213"/>
    <mergeCell ref="A214:I214"/>
    <mergeCell ref="G215:H215"/>
    <mergeCell ref="A216:A217"/>
    <mergeCell ref="B216:E216"/>
    <mergeCell ref="F216:I216"/>
    <mergeCell ref="G264:H264"/>
    <mergeCell ref="A265:I265"/>
    <mergeCell ref="A266:I266"/>
    <mergeCell ref="A267:I267"/>
    <mergeCell ref="G268:H268"/>
    <mergeCell ref="A269:A270"/>
    <mergeCell ref="B269:E269"/>
    <mergeCell ref="F269:I269"/>
    <mergeCell ref="G316:H316"/>
    <mergeCell ref="A317:I317"/>
    <mergeCell ref="A318:I318"/>
    <mergeCell ref="A319:I319"/>
    <mergeCell ref="G320:H320"/>
    <mergeCell ref="A321:A322"/>
    <mergeCell ref="B321:E321"/>
    <mergeCell ref="F321:I321"/>
    <mergeCell ref="G368:H368"/>
    <mergeCell ref="A369:I369"/>
    <mergeCell ref="A370:I370"/>
    <mergeCell ref="A371:I371"/>
    <mergeCell ref="G372:H372"/>
    <mergeCell ref="A373:A374"/>
    <mergeCell ref="B373:E373"/>
    <mergeCell ref="F373:I373"/>
    <mergeCell ref="G421:H421"/>
    <mergeCell ref="A422:I422"/>
    <mergeCell ref="A423:I423"/>
    <mergeCell ref="A424:I424"/>
    <mergeCell ref="G425:H425"/>
    <mergeCell ref="A426:A427"/>
    <mergeCell ref="B426:E426"/>
    <mergeCell ref="F426:I426"/>
    <mergeCell ref="G475:H475"/>
    <mergeCell ref="A476:I476"/>
    <mergeCell ref="A477:I477"/>
    <mergeCell ref="A478:I478"/>
    <mergeCell ref="G479:H479"/>
    <mergeCell ref="A480:A481"/>
    <mergeCell ref="B480:E480"/>
    <mergeCell ref="F480:I480"/>
    <mergeCell ref="G528:H528"/>
    <mergeCell ref="A529:I529"/>
    <mergeCell ref="A530:I530"/>
    <mergeCell ref="A531:I531"/>
    <mergeCell ref="G532:H532"/>
    <mergeCell ref="A533:A534"/>
    <mergeCell ref="B533:E533"/>
    <mergeCell ref="F533:I533"/>
    <mergeCell ref="G581:H581"/>
    <mergeCell ref="A582:I582"/>
    <mergeCell ref="A583:I583"/>
    <mergeCell ref="A584:I584"/>
    <mergeCell ref="G585:H585"/>
    <mergeCell ref="A586:A587"/>
    <mergeCell ref="B586:E586"/>
    <mergeCell ref="F586:I586"/>
    <mergeCell ref="G634:H634"/>
    <mergeCell ref="A635:I635"/>
    <mergeCell ref="A636:I636"/>
    <mergeCell ref="A637:I637"/>
    <mergeCell ref="G638:H638"/>
    <mergeCell ref="A639:A640"/>
    <mergeCell ref="B639:E639"/>
    <mergeCell ref="F639:I639"/>
    <mergeCell ref="G688:H688"/>
    <mergeCell ref="A689:I689"/>
    <mergeCell ref="A690:I690"/>
    <mergeCell ref="A691:I691"/>
    <mergeCell ref="G692:H692"/>
    <mergeCell ref="A693:A694"/>
    <mergeCell ref="B693:E693"/>
    <mergeCell ref="F693:I693"/>
    <mergeCell ref="G741:H741"/>
    <mergeCell ref="A742:I742"/>
    <mergeCell ref="A743:I743"/>
    <mergeCell ref="A744:I744"/>
    <mergeCell ref="G745:H745"/>
    <mergeCell ref="A746:A747"/>
    <mergeCell ref="B746:E746"/>
    <mergeCell ref="F746:I746"/>
    <mergeCell ref="G794:H794"/>
    <mergeCell ref="A795:I795"/>
    <mergeCell ref="A796:I796"/>
    <mergeCell ref="A797:I797"/>
    <mergeCell ref="G798:H798"/>
    <mergeCell ref="A799:A800"/>
    <mergeCell ref="B799:E799"/>
    <mergeCell ref="F799:I799"/>
    <mergeCell ref="A870:E870"/>
    <mergeCell ref="A871:E871"/>
    <mergeCell ref="A872:E872"/>
    <mergeCell ref="A873:E873"/>
    <mergeCell ref="A875:A876"/>
    <mergeCell ref="B875:E875"/>
    <mergeCell ref="A924:E924"/>
    <mergeCell ref="A925:E925"/>
    <mergeCell ref="A926:E926"/>
    <mergeCell ref="A927:E927"/>
    <mergeCell ref="A929:A930"/>
    <mergeCell ref="B929:E929"/>
    <mergeCell ref="G933:H934"/>
    <mergeCell ref="G949:H949"/>
    <mergeCell ref="G972:H972"/>
    <mergeCell ref="A976:E976"/>
    <mergeCell ref="A977:E977"/>
    <mergeCell ref="A978:E978"/>
    <mergeCell ref="A979:E979"/>
    <mergeCell ref="G979:H979"/>
    <mergeCell ref="A981:A982"/>
    <mergeCell ref="B981:E981"/>
    <mergeCell ref="A1028:E1028"/>
    <mergeCell ref="A1029:E1029"/>
    <mergeCell ref="A1030:E1030"/>
    <mergeCell ref="A1031:E1031"/>
    <mergeCell ref="A1033:A1034"/>
    <mergeCell ref="B1033:E1033"/>
    <mergeCell ref="A1080:E1080"/>
    <mergeCell ref="A1081:E1081"/>
    <mergeCell ref="A1082:E1082"/>
    <mergeCell ref="A1083:E1083"/>
    <mergeCell ref="A1085:A1086"/>
    <mergeCell ref="B1085:E1085"/>
    <mergeCell ref="A1132:E1132"/>
    <mergeCell ref="A1133:E1133"/>
    <mergeCell ref="A1134:E1134"/>
    <mergeCell ref="A1135:E1135"/>
    <mergeCell ref="A1137:A1138"/>
    <mergeCell ref="B1137:E1137"/>
    <mergeCell ref="A1184:E1184"/>
    <mergeCell ref="A1185:E1185"/>
    <mergeCell ref="A1186:E1186"/>
    <mergeCell ref="A1187:E1187"/>
    <mergeCell ref="A1189:A1190"/>
    <mergeCell ref="B1189:E1189"/>
    <mergeCell ref="A1236:E1236"/>
    <mergeCell ref="A1237:E1237"/>
    <mergeCell ref="A1238:E1238"/>
    <mergeCell ref="A1239:E1239"/>
    <mergeCell ref="A1241:A1242"/>
    <mergeCell ref="B1241:E1241"/>
    <mergeCell ref="A1288:E1288"/>
    <mergeCell ref="A1289:E1289"/>
    <mergeCell ref="A1290:E1290"/>
    <mergeCell ref="A1291:E1291"/>
    <mergeCell ref="A1293:A1294"/>
    <mergeCell ref="B1293:E1293"/>
    <mergeCell ref="A1340:E1340"/>
    <mergeCell ref="A1341:E1341"/>
    <mergeCell ref="A1342:E1342"/>
    <mergeCell ref="A1343:E1343"/>
    <mergeCell ref="A1345:A1346"/>
    <mergeCell ref="B1345:E1345"/>
    <mergeCell ref="A1392:E1392"/>
    <mergeCell ref="A1393:E1393"/>
    <mergeCell ref="A1394:E1394"/>
    <mergeCell ref="A1395:E1395"/>
    <mergeCell ref="A1397:A1398"/>
    <mergeCell ref="B1397:E1397"/>
  </mergeCells>
  <printOptions/>
  <pageMargins left="0.7875" right="0.5902777777777778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72"/>
  <sheetViews>
    <sheetView workbookViewId="0" topLeftCell="A1">
      <selection activeCell="A145" sqref="A145"/>
    </sheetView>
  </sheetViews>
  <sheetFormatPr defaultColWidth="9.140625" defaultRowHeight="12.75"/>
  <cols>
    <col min="1" max="1" width="39.140625" style="0" customWidth="1"/>
    <col min="2" max="2" width="13.00390625" style="0" customWidth="1"/>
    <col min="3" max="3" width="11.421875" style="0" customWidth="1"/>
    <col min="4" max="4" width="12.57421875" style="0" customWidth="1"/>
    <col min="5" max="5" width="10.57421875" style="0" customWidth="1"/>
  </cols>
  <sheetData>
    <row r="1" spans="1:4" ht="12.75">
      <c r="A1" s="474" t="s">
        <v>223</v>
      </c>
      <c r="B1" s="474"/>
      <c r="C1" s="474"/>
      <c r="D1" s="474"/>
    </row>
    <row r="2" spans="1:4" ht="12.75">
      <c r="A2" s="475"/>
      <c r="B2" s="475"/>
      <c r="C2" s="475"/>
      <c r="D2" s="475"/>
    </row>
    <row r="3" spans="1:5" ht="15">
      <c r="A3" s="46" t="s">
        <v>224</v>
      </c>
      <c r="B3" s="46"/>
      <c r="C3" s="46"/>
      <c r="D3" s="46"/>
      <c r="E3" s="46"/>
    </row>
    <row r="4" spans="1:4" ht="15">
      <c r="A4" s="47"/>
      <c r="B4" s="47"/>
      <c r="C4" s="47"/>
      <c r="D4" s="47"/>
    </row>
    <row r="5" spans="1:4" ht="12.75">
      <c r="A5" s="476" t="s">
        <v>40</v>
      </c>
      <c r="B5" s="476"/>
      <c r="C5" s="476"/>
      <c r="D5" s="476"/>
    </row>
    <row r="6" spans="1:5" ht="30" customHeight="1">
      <c r="A6" s="477" t="s">
        <v>225</v>
      </c>
      <c r="B6" s="478" t="s">
        <v>43</v>
      </c>
      <c r="C6" s="479" t="s">
        <v>44</v>
      </c>
      <c r="D6" s="480" t="s">
        <v>8</v>
      </c>
      <c r="E6" s="113" t="s">
        <v>226</v>
      </c>
    </row>
    <row r="7" spans="1:5" ht="24" customHeight="1">
      <c r="A7" s="481" t="s">
        <v>227</v>
      </c>
      <c r="B7" s="482"/>
      <c r="C7" s="483"/>
      <c r="D7" s="484"/>
      <c r="E7" s="485"/>
    </row>
    <row r="8" spans="1:64" s="491" customFormat="1" ht="12.75">
      <c r="A8" s="486" t="s">
        <v>228</v>
      </c>
      <c r="B8" s="487">
        <f>SUM(B10:B10)</f>
        <v>2640</v>
      </c>
      <c r="C8" s="488">
        <f>SUM(C10:C10)</f>
        <v>4190</v>
      </c>
      <c r="D8" s="489">
        <f>SUM(D10:D10)</f>
        <v>4040</v>
      </c>
      <c r="E8" s="490">
        <f>D8/C8</f>
        <v>0.964200477326969</v>
      </c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</row>
    <row r="9" spans="1:64" ht="12.75">
      <c r="A9" s="64" t="s">
        <v>229</v>
      </c>
      <c r="B9" s="492"/>
      <c r="C9" s="64"/>
      <c r="D9" s="129"/>
      <c r="E9" s="493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ht="12.75">
      <c r="A10" s="139" t="s">
        <v>230</v>
      </c>
      <c r="B10" s="494">
        <v>2640</v>
      </c>
      <c r="C10" s="495">
        <v>4190</v>
      </c>
      <c r="D10" s="186">
        <v>4040</v>
      </c>
      <c r="E10" s="496">
        <f>D10/C10</f>
        <v>0.964200477326969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s="491" customFormat="1" ht="12.75">
      <c r="A11" s="486" t="s">
        <v>231</v>
      </c>
      <c r="B11" s="489">
        <f>SUM(B12:B13)</f>
        <v>0</v>
      </c>
      <c r="C11" s="488">
        <f>SUM(C12:C13)</f>
        <v>0</v>
      </c>
      <c r="D11" s="489">
        <f>SUM(D12:D13)</f>
        <v>0</v>
      </c>
      <c r="E11" s="490">
        <v>0</v>
      </c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</row>
    <row r="12" spans="1:64" ht="12.75">
      <c r="A12" s="64" t="s">
        <v>128</v>
      </c>
      <c r="B12" s="492"/>
      <c r="C12" s="64"/>
      <c r="D12" s="129">
        <v>0</v>
      </c>
      <c r="E12" s="497">
        <v>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5" ht="12.75">
      <c r="A13" s="139"/>
      <c r="B13" s="494"/>
      <c r="C13" s="139"/>
      <c r="D13" s="498"/>
      <c r="E13" s="499"/>
    </row>
    <row r="14" spans="1:5" s="142" customFormat="1" ht="12.75">
      <c r="A14" s="143" t="s">
        <v>232</v>
      </c>
      <c r="B14" s="500">
        <f>B8+B11</f>
        <v>2640</v>
      </c>
      <c r="C14" s="501">
        <f>C8+C11</f>
        <v>4190</v>
      </c>
      <c r="D14" s="502">
        <f>D8+D11</f>
        <v>4040</v>
      </c>
      <c r="E14" s="493">
        <f>D14/C14</f>
        <v>0.964200477326969</v>
      </c>
    </row>
    <row r="15" spans="1:5" s="142" customFormat="1" ht="6.75" customHeight="1">
      <c r="A15" s="159"/>
      <c r="B15" s="502"/>
      <c r="C15" s="501"/>
      <c r="D15" s="502"/>
      <c r="E15" s="493"/>
    </row>
    <row r="16" spans="1:5" s="142" customFormat="1" ht="6.75" customHeight="1">
      <c r="A16" s="157"/>
      <c r="B16" s="503"/>
      <c r="C16" s="504"/>
      <c r="D16" s="503"/>
      <c r="E16" s="505"/>
    </row>
    <row r="17" spans="1:5" ht="24" customHeight="1">
      <c r="A17" s="506" t="s">
        <v>233</v>
      </c>
      <c r="B17" s="507"/>
      <c r="C17" s="508"/>
      <c r="D17" s="112"/>
      <c r="E17" s="505"/>
    </row>
    <row r="18" spans="1:5" ht="12.75">
      <c r="A18" s="486" t="s">
        <v>228</v>
      </c>
      <c r="B18" s="488">
        <f>SUM(B20:B27)</f>
        <v>4501</v>
      </c>
      <c r="C18" s="488">
        <f>SUM(C20:C27)</f>
        <v>101715</v>
      </c>
      <c r="D18" s="488">
        <f>SUM(D20:D27)</f>
        <v>101661</v>
      </c>
      <c r="E18" s="490">
        <f>D18/C18</f>
        <v>0.9994691048517917</v>
      </c>
    </row>
    <row r="19" spans="1:5" ht="12.75">
      <c r="A19" s="64" t="s">
        <v>229</v>
      </c>
      <c r="B19" s="509"/>
      <c r="C19" s="59"/>
      <c r="D19" s="93"/>
      <c r="E19" s="493"/>
    </row>
    <row r="20" spans="1:5" ht="12.75">
      <c r="A20" s="140" t="s">
        <v>234</v>
      </c>
      <c r="B20" s="510">
        <v>4401</v>
      </c>
      <c r="C20" s="61">
        <v>4401</v>
      </c>
      <c r="D20" s="186">
        <v>4401</v>
      </c>
      <c r="E20" s="496">
        <f>D20/C20</f>
        <v>1</v>
      </c>
    </row>
    <row r="21" spans="1:5" ht="12.75">
      <c r="A21" s="139" t="s">
        <v>235</v>
      </c>
      <c r="B21" s="510">
        <v>100</v>
      </c>
      <c r="C21" s="495">
        <v>50</v>
      </c>
      <c r="D21" s="186">
        <v>48</v>
      </c>
      <c r="E21" s="496">
        <f>D21/C21</f>
        <v>0.96</v>
      </c>
    </row>
    <row r="22" spans="1:5" ht="12.75">
      <c r="A22" s="139" t="s">
        <v>236</v>
      </c>
      <c r="B22" s="510">
        <v>0</v>
      </c>
      <c r="C22" s="139">
        <v>0</v>
      </c>
      <c r="D22" s="186">
        <v>1</v>
      </c>
      <c r="E22" s="496">
        <v>0</v>
      </c>
    </row>
    <row r="23" spans="1:5" ht="12.75">
      <c r="A23" s="139" t="s">
        <v>237</v>
      </c>
      <c r="B23" s="510"/>
      <c r="C23" s="66">
        <v>6728</v>
      </c>
      <c r="D23" s="186">
        <v>6675</v>
      </c>
      <c r="E23" s="496">
        <f>D23/C23</f>
        <v>0.9921224732461356</v>
      </c>
    </row>
    <row r="24" spans="1:5" ht="12.75">
      <c r="A24" s="139" t="s">
        <v>238</v>
      </c>
      <c r="B24" s="510"/>
      <c r="C24" s="66">
        <v>1995</v>
      </c>
      <c r="D24" s="186">
        <v>1995</v>
      </c>
      <c r="E24" s="496">
        <f>D24/C24</f>
        <v>1</v>
      </c>
    </row>
    <row r="25" spans="1:5" ht="12.75">
      <c r="A25" s="139" t="s">
        <v>239</v>
      </c>
      <c r="B25" s="510"/>
      <c r="C25" s="66">
        <v>1089</v>
      </c>
      <c r="D25" s="186">
        <v>1089</v>
      </c>
      <c r="E25" s="496">
        <f>D25/C25</f>
        <v>1</v>
      </c>
    </row>
    <row r="26" spans="1:5" ht="12.75">
      <c r="A26" s="139" t="s">
        <v>240</v>
      </c>
      <c r="B26" s="510"/>
      <c r="C26" s="225">
        <v>87452</v>
      </c>
      <c r="D26" s="186">
        <v>87452</v>
      </c>
      <c r="E26" s="496">
        <f>D26/C26</f>
        <v>1</v>
      </c>
    </row>
    <row r="27" spans="1:5" ht="12.75">
      <c r="A27" s="139"/>
      <c r="B27" s="510"/>
      <c r="C27" s="511"/>
      <c r="D27" s="186"/>
      <c r="E27" s="496"/>
    </row>
    <row r="28" spans="1:5" ht="12.75">
      <c r="A28" s="486" t="s">
        <v>231</v>
      </c>
      <c r="B28" s="489">
        <v>0</v>
      </c>
      <c r="C28" s="488">
        <f>SUM(C30:C30)</f>
        <v>200</v>
      </c>
      <c r="D28" s="489">
        <f>SUM(D30:D30)</f>
        <v>200</v>
      </c>
      <c r="E28" s="490">
        <f>D28/C28</f>
        <v>1</v>
      </c>
    </row>
    <row r="29" spans="1:5" ht="12.75">
      <c r="A29" s="64" t="s">
        <v>128</v>
      </c>
      <c r="B29" s="512"/>
      <c r="C29" s="64"/>
      <c r="D29" s="129"/>
      <c r="E29" s="493"/>
    </row>
    <row r="30" spans="1:5" ht="12.75">
      <c r="A30" s="139" t="s">
        <v>241</v>
      </c>
      <c r="B30" s="509">
        <v>0</v>
      </c>
      <c r="C30" s="139">
        <v>200</v>
      </c>
      <c r="D30" s="498">
        <v>200</v>
      </c>
      <c r="E30" s="496">
        <f>D30/C30</f>
        <v>1</v>
      </c>
    </row>
    <row r="31" spans="1:5" ht="12.75">
      <c r="A31" s="143" t="s">
        <v>232</v>
      </c>
      <c r="B31" s="501">
        <f>B18+B28</f>
        <v>4501</v>
      </c>
      <c r="C31" s="502">
        <f>C18+C28</f>
        <v>101915</v>
      </c>
      <c r="D31" s="501">
        <f>D18+D28</f>
        <v>101861</v>
      </c>
      <c r="E31" s="490">
        <f>D31/C31</f>
        <v>0.9994701466908699</v>
      </c>
    </row>
    <row r="32" spans="1:5" ht="12.75">
      <c r="A32" s="143"/>
      <c r="B32" s="501"/>
      <c r="C32" s="502"/>
      <c r="D32" s="501"/>
      <c r="E32" s="493"/>
    </row>
    <row r="33" spans="1:5" ht="12.75">
      <c r="A33" s="513"/>
      <c r="B33" s="514"/>
      <c r="C33" s="503"/>
      <c r="D33" s="504"/>
      <c r="E33" s="515"/>
    </row>
    <row r="34" spans="1:5" ht="24" customHeight="1">
      <c r="A34" s="506" t="s">
        <v>85</v>
      </c>
      <c r="B34" s="516"/>
      <c r="C34" s="508"/>
      <c r="D34" s="112"/>
      <c r="E34" s="490"/>
    </row>
    <row r="35" spans="1:5" ht="12.75">
      <c r="A35" s="486" t="s">
        <v>228</v>
      </c>
      <c r="B35" s="489">
        <f>B18+B8</f>
        <v>7141</v>
      </c>
      <c r="C35" s="488">
        <f>C18+C8</f>
        <v>105905</v>
      </c>
      <c r="D35" s="489">
        <f>D18+D8</f>
        <v>105701</v>
      </c>
      <c r="E35" s="490">
        <f>D35/C35</f>
        <v>0.9980737453378028</v>
      </c>
    </row>
    <row r="36" spans="1:5" ht="12.75">
      <c r="A36" s="64" t="s">
        <v>229</v>
      </c>
      <c r="B36" s="517"/>
      <c r="C36" s="64"/>
      <c r="D36" s="129"/>
      <c r="E36" s="493"/>
    </row>
    <row r="37" spans="1:5" ht="12.75">
      <c r="A37" s="139" t="s">
        <v>234</v>
      </c>
      <c r="B37" s="518">
        <f>SUM(B20)</f>
        <v>4401</v>
      </c>
      <c r="C37" s="518">
        <f>SUM(C20)</f>
        <v>4401</v>
      </c>
      <c r="D37" s="518">
        <f>SUM(D20)</f>
        <v>4401</v>
      </c>
      <c r="E37" s="519">
        <f>D37/C37</f>
        <v>1</v>
      </c>
    </row>
    <row r="38" spans="1:5" ht="12.75">
      <c r="A38" s="139" t="s">
        <v>242</v>
      </c>
      <c r="B38" s="518">
        <f>B21</f>
        <v>100</v>
      </c>
      <c r="C38" s="518">
        <f>C21</f>
        <v>50</v>
      </c>
      <c r="D38" s="518">
        <f>D21</f>
        <v>48</v>
      </c>
      <c r="E38" s="496">
        <v>0</v>
      </c>
    </row>
    <row r="39" spans="1:5" ht="12.75">
      <c r="A39" s="139" t="s">
        <v>230</v>
      </c>
      <c r="B39" s="517">
        <f>SUM(B10)</f>
        <v>2640</v>
      </c>
      <c r="C39" s="517">
        <f>SUM(C10)</f>
        <v>4190</v>
      </c>
      <c r="D39" s="517">
        <f>SUM(D10)</f>
        <v>4040</v>
      </c>
      <c r="E39" s="499">
        <f>D39/C39</f>
        <v>0.964200477326969</v>
      </c>
    </row>
    <row r="40" spans="1:5" ht="12.75">
      <c r="A40" s="139" t="s">
        <v>236</v>
      </c>
      <c r="B40" s="518">
        <f>B22</f>
        <v>0</v>
      </c>
      <c r="C40" s="518">
        <f>C22</f>
        <v>0</v>
      </c>
      <c r="D40" s="518">
        <f>D22</f>
        <v>1</v>
      </c>
      <c r="E40" s="499">
        <v>0</v>
      </c>
    </row>
    <row r="41" spans="1:5" ht="12.75">
      <c r="A41" s="139" t="s">
        <v>237</v>
      </c>
      <c r="B41" s="509"/>
      <c r="C41" s="101">
        <v>6728</v>
      </c>
      <c r="D41" s="93">
        <f>D23</f>
        <v>6675</v>
      </c>
      <c r="E41" s="499">
        <f>D41/C41</f>
        <v>0.9921224732461356</v>
      </c>
    </row>
    <row r="42" spans="1:5" ht="12.75">
      <c r="A42" s="139" t="s">
        <v>238</v>
      </c>
      <c r="B42" s="510"/>
      <c r="C42" s="66">
        <v>1995</v>
      </c>
      <c r="D42" s="186">
        <v>1995</v>
      </c>
      <c r="E42" s="499">
        <f>D42/C42</f>
        <v>1</v>
      </c>
    </row>
    <row r="43" spans="1:5" ht="12.75">
      <c r="A43" s="139" t="s">
        <v>239</v>
      </c>
      <c r="B43" s="510"/>
      <c r="C43" s="66">
        <v>1089</v>
      </c>
      <c r="D43" s="186">
        <v>1089</v>
      </c>
      <c r="E43" s="499">
        <f>D43/C43</f>
        <v>1</v>
      </c>
    </row>
    <row r="44" spans="1:5" ht="12.75">
      <c r="A44" s="139" t="s">
        <v>240</v>
      </c>
      <c r="B44" s="510"/>
      <c r="C44" s="225">
        <v>87452</v>
      </c>
      <c r="D44" s="186">
        <v>87452</v>
      </c>
      <c r="E44" s="499">
        <f>D44/C44</f>
        <v>1</v>
      </c>
    </row>
    <row r="45" spans="1:5" ht="12.75">
      <c r="A45" s="486" t="s">
        <v>231</v>
      </c>
      <c r="B45" s="488">
        <f>SUM(B47:B49)</f>
        <v>0</v>
      </c>
      <c r="C45" s="488">
        <f>SUM(C47:C49)</f>
        <v>200</v>
      </c>
      <c r="D45" s="489">
        <f>SUM(D47:D49)</f>
        <v>200</v>
      </c>
      <c r="E45" s="490">
        <v>0</v>
      </c>
    </row>
    <row r="46" spans="1:5" ht="12.75">
      <c r="A46" s="64" t="s">
        <v>128</v>
      </c>
      <c r="B46" s="512"/>
      <c r="C46" s="64"/>
      <c r="D46" s="129"/>
      <c r="E46" s="493"/>
    </row>
    <row r="47" spans="1:5" ht="12.75">
      <c r="A47" s="139" t="s">
        <v>241</v>
      </c>
      <c r="B47" s="517">
        <f>B30</f>
        <v>0</v>
      </c>
      <c r="C47" s="517">
        <f>C30</f>
        <v>200</v>
      </c>
      <c r="D47" s="517">
        <f>D30</f>
        <v>200</v>
      </c>
      <c r="E47" s="496">
        <f>D47/C47</f>
        <v>1</v>
      </c>
    </row>
    <row r="48" spans="1:5" ht="12.75">
      <c r="A48" s="139"/>
      <c r="B48" s="518"/>
      <c r="C48" s="139"/>
      <c r="D48" s="498"/>
      <c r="E48" s="496"/>
    </row>
    <row r="49" spans="1:5" ht="12.75">
      <c r="A49" s="511"/>
      <c r="B49" s="520"/>
      <c r="C49" s="225"/>
      <c r="D49" s="521"/>
      <c r="E49" s="522"/>
    </row>
    <row r="50" spans="1:5" ht="12.75">
      <c r="A50" s="160" t="s">
        <v>232</v>
      </c>
      <c r="B50" s="488">
        <f>B35+B45</f>
        <v>7141</v>
      </c>
      <c r="C50" s="488">
        <f>C35+C45</f>
        <v>106105</v>
      </c>
      <c r="D50" s="488">
        <f>D35+D45</f>
        <v>105901</v>
      </c>
      <c r="E50" s="490">
        <f>D50/C50</f>
        <v>0.9980773761839687</v>
      </c>
    </row>
    <row r="51" spans="1:5" ht="12.75">
      <c r="A51" s="222"/>
      <c r="B51" s="523"/>
      <c r="C51" s="523"/>
      <c r="D51" s="523"/>
      <c r="E51" s="470"/>
    </row>
    <row r="52" spans="1:5" ht="12.75">
      <c r="A52" s="474" t="s">
        <v>243</v>
      </c>
      <c r="B52" s="474"/>
      <c r="C52" s="474"/>
      <c r="D52" s="474"/>
      <c r="E52" s="474"/>
    </row>
    <row r="53" spans="1:5" ht="15">
      <c r="A53" s="524" t="s">
        <v>244</v>
      </c>
      <c r="B53" s="524"/>
      <c r="C53" s="524"/>
      <c r="D53" s="524"/>
      <c r="E53" s="524"/>
    </row>
    <row r="54" spans="1:4" ht="12.75">
      <c r="A54" s="476" t="s">
        <v>40</v>
      </c>
      <c r="B54" s="476"/>
      <c r="C54" s="476"/>
      <c r="D54" s="476"/>
    </row>
    <row r="55" spans="1:5" ht="27.75" customHeight="1">
      <c r="A55" s="525" t="s">
        <v>225</v>
      </c>
      <c r="B55" s="526" t="s">
        <v>43</v>
      </c>
      <c r="C55" s="526" t="s">
        <v>44</v>
      </c>
      <c r="D55" s="113" t="s">
        <v>8</v>
      </c>
      <c r="E55" s="527" t="s">
        <v>245</v>
      </c>
    </row>
    <row r="56" spans="1:5" ht="15.75" customHeight="1">
      <c r="A56" s="528" t="s">
        <v>227</v>
      </c>
      <c r="B56" s="526"/>
      <c r="C56" s="526"/>
      <c r="D56" s="526"/>
      <c r="E56" s="113"/>
    </row>
    <row r="57" spans="1:5" s="142" customFormat="1" ht="12.75">
      <c r="A57" s="486" t="s">
        <v>228</v>
      </c>
      <c r="B57" s="85">
        <f>SUM(B59:B59)</f>
        <v>0</v>
      </c>
      <c r="C57" s="85">
        <f>SUM(C59:C59)</f>
        <v>0</v>
      </c>
      <c r="D57" s="85">
        <f>SUM(D59:D59)</f>
        <v>0</v>
      </c>
      <c r="E57" s="88">
        <v>0</v>
      </c>
    </row>
    <row r="58" spans="1:5" ht="12.75">
      <c r="A58" s="64" t="s">
        <v>128</v>
      </c>
      <c r="B58" s="77"/>
      <c r="C58" s="77"/>
      <c r="D58" s="78"/>
      <c r="E58" s="529"/>
    </row>
    <row r="59" spans="1:5" ht="7.5" customHeight="1">
      <c r="A59" s="64"/>
      <c r="B59" s="77"/>
      <c r="C59" s="80"/>
      <c r="D59" s="61"/>
      <c r="E59" s="530"/>
    </row>
    <row r="60" spans="1:5" ht="12.75">
      <c r="A60" s="486" t="s">
        <v>246</v>
      </c>
      <c r="B60" s="85">
        <f>SUM(B62:B62)</f>
        <v>0</v>
      </c>
      <c r="C60" s="85">
        <f>SUM(C62:C62)</f>
        <v>0</v>
      </c>
      <c r="D60" s="85">
        <f>SUM(D62:D62)</f>
        <v>0</v>
      </c>
      <c r="E60" s="88">
        <v>0</v>
      </c>
    </row>
    <row r="61" spans="1:5" ht="12.75">
      <c r="A61" s="64" t="s">
        <v>128</v>
      </c>
      <c r="B61" s="77"/>
      <c r="C61" s="77"/>
      <c r="D61" s="78"/>
      <c r="E61" s="529"/>
    </row>
    <row r="62" spans="1:5" ht="8.25" customHeight="1">
      <c r="A62" s="511"/>
      <c r="B62" s="82"/>
      <c r="C62" s="82"/>
      <c r="D62" s="66"/>
      <c r="E62" s="531"/>
    </row>
    <row r="63" spans="1:5" s="142" customFormat="1" ht="12.75" customHeight="1">
      <c r="A63" s="143" t="s">
        <v>232</v>
      </c>
      <c r="B63" s="532">
        <f>B57+B60</f>
        <v>0</v>
      </c>
      <c r="C63" s="532">
        <f>C57+C60</f>
        <v>0</v>
      </c>
      <c r="D63" s="532">
        <f>D57+D60</f>
        <v>0</v>
      </c>
      <c r="E63" s="88">
        <v>0</v>
      </c>
    </row>
    <row r="64" spans="1:5" s="142" customFormat="1" ht="7.5" customHeight="1">
      <c r="A64" s="159"/>
      <c r="B64" s="226"/>
      <c r="C64" s="533"/>
      <c r="D64" s="226"/>
      <c r="E64" s="529"/>
    </row>
    <row r="65" spans="1:5" s="142" customFormat="1" ht="6.75" customHeight="1">
      <c r="A65" s="157"/>
      <c r="B65" s="534"/>
      <c r="C65" s="535"/>
      <c r="D65" s="534"/>
      <c r="E65" s="536"/>
    </row>
    <row r="66" spans="1:5" s="538" customFormat="1" ht="15.75" customHeight="1">
      <c r="A66" s="528" t="s">
        <v>233</v>
      </c>
      <c r="B66" s="54"/>
      <c r="C66" s="537"/>
      <c r="D66" s="537"/>
      <c r="E66" s="88"/>
    </row>
    <row r="67" spans="1:5" ht="12.75" customHeight="1">
      <c r="A67" s="486" t="s">
        <v>228</v>
      </c>
      <c r="B67" s="86">
        <f>SUM(B68:B78)</f>
        <v>114980</v>
      </c>
      <c r="C67" s="86">
        <f>SUM(C68:C81)</f>
        <v>138115</v>
      </c>
      <c r="D67" s="86">
        <f>SUM(D68:D81)</f>
        <v>137665</v>
      </c>
      <c r="E67" s="88">
        <f aca="true" t="shared" si="0" ref="E67:E127">D67/C67</f>
        <v>0.9967418455634797</v>
      </c>
    </row>
    <row r="68" spans="1:5" ht="12.75">
      <c r="A68" s="539" t="s">
        <v>247</v>
      </c>
      <c r="B68" s="61">
        <v>36000</v>
      </c>
      <c r="C68" s="61">
        <v>39741</v>
      </c>
      <c r="D68" s="148">
        <v>40742</v>
      </c>
      <c r="E68" s="540">
        <f t="shared" si="0"/>
        <v>1.0251880929015376</v>
      </c>
    </row>
    <row r="69" spans="1:5" ht="12.75">
      <c r="A69" s="229" t="s">
        <v>248</v>
      </c>
      <c r="B69" s="61">
        <v>45000</v>
      </c>
      <c r="C69" s="61">
        <v>45000</v>
      </c>
      <c r="D69" s="148">
        <v>43986</v>
      </c>
      <c r="E69" s="541">
        <f t="shared" si="0"/>
        <v>0.9774666666666667</v>
      </c>
    </row>
    <row r="70" spans="1:5" ht="12.75">
      <c r="A70" s="229" t="s">
        <v>249</v>
      </c>
      <c r="B70" s="61">
        <v>20000</v>
      </c>
      <c r="C70" s="61">
        <v>20000</v>
      </c>
      <c r="D70" s="148">
        <v>20000</v>
      </c>
      <c r="E70" s="540">
        <f t="shared" si="0"/>
        <v>1</v>
      </c>
    </row>
    <row r="71" spans="1:5" ht="12.75">
      <c r="A71" s="542" t="s">
        <v>250</v>
      </c>
      <c r="B71" s="66">
        <v>4200</v>
      </c>
      <c r="C71" s="66">
        <v>3200</v>
      </c>
      <c r="D71" s="543">
        <v>3200</v>
      </c>
      <c r="E71" s="540">
        <f t="shared" si="0"/>
        <v>1</v>
      </c>
    </row>
    <row r="72" spans="1:5" ht="12.75">
      <c r="A72" s="544" t="s">
        <v>251</v>
      </c>
      <c r="B72" s="66">
        <v>6000</v>
      </c>
      <c r="C72" s="66">
        <v>6000</v>
      </c>
      <c r="D72" s="543">
        <v>6000</v>
      </c>
      <c r="E72" s="540">
        <f t="shared" si="0"/>
        <v>1</v>
      </c>
    </row>
    <row r="73" spans="1:5" ht="12.75">
      <c r="A73" s="544" t="s">
        <v>252</v>
      </c>
      <c r="B73" s="66">
        <v>2000</v>
      </c>
      <c r="C73" s="66">
        <v>2000</v>
      </c>
      <c r="D73" s="543">
        <v>2000</v>
      </c>
      <c r="E73" s="540">
        <f t="shared" si="0"/>
        <v>1</v>
      </c>
    </row>
    <row r="74" spans="1:5" ht="12.75">
      <c r="A74" s="544" t="s">
        <v>253</v>
      </c>
      <c r="B74" s="66">
        <v>640</v>
      </c>
      <c r="C74" s="66">
        <v>640</v>
      </c>
      <c r="D74" s="543">
        <v>640</v>
      </c>
      <c r="E74" s="540">
        <f t="shared" si="0"/>
        <v>1</v>
      </c>
    </row>
    <row r="75" spans="1:5" ht="12.75">
      <c r="A75" s="229" t="s">
        <v>254</v>
      </c>
      <c r="B75" s="66">
        <v>500</v>
      </c>
      <c r="C75" s="66">
        <v>500</v>
      </c>
      <c r="D75" s="543">
        <v>50</v>
      </c>
      <c r="E75" s="540">
        <f t="shared" si="0"/>
        <v>0.1</v>
      </c>
    </row>
    <row r="76" spans="1:5" ht="12.75">
      <c r="A76" s="542" t="s">
        <v>255</v>
      </c>
      <c r="B76" s="66">
        <v>160</v>
      </c>
      <c r="C76" s="66">
        <v>160</v>
      </c>
      <c r="D76" s="543">
        <v>160</v>
      </c>
      <c r="E76" s="540">
        <f t="shared" si="0"/>
        <v>1</v>
      </c>
    </row>
    <row r="77" spans="1:5" ht="12.75">
      <c r="A77" s="542" t="s">
        <v>256</v>
      </c>
      <c r="B77" s="66">
        <v>480</v>
      </c>
      <c r="C77" s="66">
        <v>480</v>
      </c>
      <c r="D77" s="543">
        <v>480</v>
      </c>
      <c r="E77" s="540">
        <f t="shared" si="0"/>
        <v>1</v>
      </c>
    </row>
    <row r="78" spans="1:5" ht="12.75">
      <c r="A78" s="542" t="s">
        <v>257</v>
      </c>
      <c r="B78" s="66"/>
      <c r="C78" s="66">
        <v>19770</v>
      </c>
      <c r="D78" s="543">
        <v>19770</v>
      </c>
      <c r="E78" s="540">
        <f t="shared" si="0"/>
        <v>1</v>
      </c>
    </row>
    <row r="79" spans="1:5" ht="12.75">
      <c r="A79" s="521" t="s">
        <v>258</v>
      </c>
      <c r="B79" s="66"/>
      <c r="C79" s="66">
        <v>457</v>
      </c>
      <c r="D79" s="224">
        <v>457</v>
      </c>
      <c r="E79" s="540">
        <f t="shared" si="0"/>
        <v>1</v>
      </c>
    </row>
    <row r="80" spans="1:5" ht="12.75">
      <c r="A80" s="521" t="s">
        <v>259</v>
      </c>
      <c r="B80" s="66"/>
      <c r="C80" s="66">
        <v>128</v>
      </c>
      <c r="D80" s="224">
        <v>128</v>
      </c>
      <c r="E80" s="540">
        <f t="shared" si="0"/>
        <v>1</v>
      </c>
    </row>
    <row r="81" spans="1:5" ht="12.75">
      <c r="A81" s="545" t="s">
        <v>260</v>
      </c>
      <c r="B81" s="66">
        <v>0</v>
      </c>
      <c r="C81" s="66">
        <v>39</v>
      </c>
      <c r="D81" s="546">
        <v>52</v>
      </c>
      <c r="E81" s="541">
        <v>0</v>
      </c>
    </row>
    <row r="82" spans="1:5" ht="12.75" customHeight="1">
      <c r="A82" s="547" t="s">
        <v>246</v>
      </c>
      <c r="B82" s="86">
        <f>SUM(B84:B90)</f>
        <v>72264</v>
      </c>
      <c r="C82" s="86">
        <f>SUM(C84:C90)</f>
        <v>86840</v>
      </c>
      <c r="D82" s="86">
        <f>SUM(D84:D90)</f>
        <v>84782</v>
      </c>
      <c r="E82" s="88">
        <f t="shared" si="0"/>
        <v>0.9763012436665132</v>
      </c>
    </row>
    <row r="83" spans="1:5" ht="12.75">
      <c r="A83" s="548" t="s">
        <v>128</v>
      </c>
      <c r="B83" s="137"/>
      <c r="C83" s="137"/>
      <c r="D83" s="137"/>
      <c r="E83" s="549"/>
    </row>
    <row r="84" spans="1:5" ht="12.75">
      <c r="A84" s="227" t="s">
        <v>261</v>
      </c>
      <c r="B84" s="61">
        <v>35021</v>
      </c>
      <c r="C84" s="61">
        <v>35709</v>
      </c>
      <c r="D84" s="61">
        <v>35610</v>
      </c>
      <c r="E84" s="550">
        <f t="shared" si="0"/>
        <v>0.9972275896832731</v>
      </c>
    </row>
    <row r="85" spans="1:5" ht="12.75">
      <c r="A85" s="227" t="s">
        <v>262</v>
      </c>
      <c r="B85" s="61">
        <v>31243</v>
      </c>
      <c r="C85" s="61">
        <v>34680</v>
      </c>
      <c r="D85" s="61">
        <v>34680</v>
      </c>
      <c r="E85" s="551">
        <f t="shared" si="0"/>
        <v>1</v>
      </c>
    </row>
    <row r="86" spans="1:5" ht="12.75">
      <c r="A86" s="552" t="s">
        <v>263</v>
      </c>
      <c r="B86" s="61">
        <v>0</v>
      </c>
      <c r="C86" s="61">
        <v>10125</v>
      </c>
      <c r="D86" s="61">
        <v>10107</v>
      </c>
      <c r="E86" s="551">
        <v>0</v>
      </c>
    </row>
    <row r="87" spans="1:5" ht="12.75">
      <c r="A87" s="229" t="s">
        <v>264</v>
      </c>
      <c r="B87" s="61">
        <v>5000</v>
      </c>
      <c r="C87" s="61">
        <v>5000</v>
      </c>
      <c r="D87" s="61">
        <v>4000</v>
      </c>
      <c r="E87" s="551">
        <f t="shared" si="0"/>
        <v>0.8</v>
      </c>
    </row>
    <row r="88" spans="1:5" ht="12.75">
      <c r="A88" s="229" t="s">
        <v>265</v>
      </c>
      <c r="B88" s="61">
        <v>1000</v>
      </c>
      <c r="C88" s="61">
        <v>1000</v>
      </c>
      <c r="D88" s="61">
        <v>59</v>
      </c>
      <c r="E88" s="551">
        <f t="shared" si="0"/>
        <v>0.059</v>
      </c>
    </row>
    <row r="89" spans="1:5" ht="12.75">
      <c r="A89" s="229" t="s">
        <v>266</v>
      </c>
      <c r="B89" s="61">
        <v>0</v>
      </c>
      <c r="C89" s="61">
        <v>27</v>
      </c>
      <c r="D89" s="61">
        <v>27</v>
      </c>
      <c r="E89" s="551">
        <f t="shared" si="0"/>
        <v>1</v>
      </c>
    </row>
    <row r="90" spans="1:5" ht="12.75">
      <c r="A90" s="553" t="s">
        <v>267</v>
      </c>
      <c r="B90" s="193">
        <v>0</v>
      </c>
      <c r="C90" s="147">
        <v>299</v>
      </c>
      <c r="D90" s="147">
        <v>299</v>
      </c>
      <c r="E90" s="554">
        <f t="shared" si="0"/>
        <v>1</v>
      </c>
    </row>
    <row r="91" spans="1:5" ht="12.75" customHeight="1">
      <c r="A91" s="159" t="s">
        <v>232</v>
      </c>
      <c r="B91" s="86">
        <f>B67+B82</f>
        <v>187244</v>
      </c>
      <c r="C91" s="86">
        <f>C67+C82</f>
        <v>224955</v>
      </c>
      <c r="D91" s="226">
        <f>D67+D82</f>
        <v>222447</v>
      </c>
      <c r="E91" s="88">
        <f t="shared" si="0"/>
        <v>0.9888511035540442</v>
      </c>
    </row>
    <row r="92" spans="1:5" ht="6.75" customHeight="1">
      <c r="A92" s="159"/>
      <c r="B92" s="226"/>
      <c r="C92" s="533"/>
      <c r="D92" s="226"/>
      <c r="E92" s="529"/>
    </row>
    <row r="93" spans="1:5" ht="6" customHeight="1">
      <c r="A93" s="157"/>
      <c r="B93" s="534"/>
      <c r="C93" s="535"/>
      <c r="D93" s="534"/>
      <c r="E93" s="531"/>
    </row>
    <row r="94" spans="1:5" ht="12.75" customHeight="1">
      <c r="A94" s="555" t="s">
        <v>85</v>
      </c>
      <c r="B94" s="508"/>
      <c r="C94" s="556"/>
      <c r="D94" s="557"/>
      <c r="E94" s="88"/>
    </row>
    <row r="95" spans="1:5" ht="12.75">
      <c r="A95" s="486" t="s">
        <v>228</v>
      </c>
      <c r="B95" s="86">
        <f>SUM(B97:B106)</f>
        <v>114980</v>
      </c>
      <c r="C95" s="86">
        <f>SUM(C97:C116)</f>
        <v>138115</v>
      </c>
      <c r="D95" s="86">
        <f>SUM(D97:D116)</f>
        <v>137665</v>
      </c>
      <c r="E95" s="88">
        <f t="shared" si="0"/>
        <v>0.9967418455634797</v>
      </c>
    </row>
    <row r="96" spans="1:5" ht="12.75">
      <c r="A96" s="59" t="s">
        <v>128</v>
      </c>
      <c r="B96" s="558"/>
      <c r="C96" s="137"/>
      <c r="D96" s="137"/>
      <c r="E96" s="529"/>
    </row>
    <row r="97" spans="1:5" ht="12.75">
      <c r="A97" s="559" t="s">
        <v>268</v>
      </c>
      <c r="B97" s="191">
        <f>B68</f>
        <v>36000</v>
      </c>
      <c r="C97" s="191">
        <f>C68</f>
        <v>39741</v>
      </c>
      <c r="D97" s="191">
        <f>D68</f>
        <v>40742</v>
      </c>
      <c r="E97" s="540">
        <f t="shared" si="0"/>
        <v>1.0251880929015376</v>
      </c>
    </row>
    <row r="98" spans="1:5" ht="12.75">
      <c r="A98" s="139" t="s">
        <v>248</v>
      </c>
      <c r="B98" s="191">
        <f aca="true" t="shared" si="1" ref="B98:D106">B69</f>
        <v>45000</v>
      </c>
      <c r="C98" s="191">
        <f t="shared" si="1"/>
        <v>45000</v>
      </c>
      <c r="D98" s="191">
        <f t="shared" si="1"/>
        <v>43986</v>
      </c>
      <c r="E98" s="540">
        <f t="shared" si="0"/>
        <v>0.9774666666666667</v>
      </c>
    </row>
    <row r="99" spans="1:5" ht="12.75" customHeight="1">
      <c r="A99" s="139" t="s">
        <v>249</v>
      </c>
      <c r="B99" s="191">
        <f t="shared" si="1"/>
        <v>20000</v>
      </c>
      <c r="C99" s="191">
        <f t="shared" si="1"/>
        <v>20000</v>
      </c>
      <c r="D99" s="191">
        <f t="shared" si="1"/>
        <v>20000</v>
      </c>
      <c r="E99" s="540">
        <f t="shared" si="0"/>
        <v>1</v>
      </c>
    </row>
    <row r="100" spans="1:5" ht="12.75" customHeight="1">
      <c r="A100" s="225" t="s">
        <v>250</v>
      </c>
      <c r="B100" s="191">
        <f t="shared" si="1"/>
        <v>4200</v>
      </c>
      <c r="C100" s="191">
        <f t="shared" si="1"/>
        <v>3200</v>
      </c>
      <c r="D100" s="191">
        <f t="shared" si="1"/>
        <v>3200</v>
      </c>
      <c r="E100" s="540">
        <f t="shared" si="0"/>
        <v>1</v>
      </c>
    </row>
    <row r="101" spans="1:5" ht="12.75" customHeight="1">
      <c r="A101" s="560" t="s">
        <v>251</v>
      </c>
      <c r="B101" s="191">
        <f t="shared" si="1"/>
        <v>6000</v>
      </c>
      <c r="C101" s="191">
        <f t="shared" si="1"/>
        <v>6000</v>
      </c>
      <c r="D101" s="191">
        <f t="shared" si="1"/>
        <v>6000</v>
      </c>
      <c r="E101" s="540">
        <f t="shared" si="0"/>
        <v>1</v>
      </c>
    </row>
    <row r="102" spans="1:5" ht="12.75">
      <c r="A102" s="560" t="s">
        <v>252</v>
      </c>
      <c r="B102" s="191">
        <f t="shared" si="1"/>
        <v>2000</v>
      </c>
      <c r="C102" s="191">
        <f t="shared" si="1"/>
        <v>2000</v>
      </c>
      <c r="D102" s="191">
        <f t="shared" si="1"/>
        <v>2000</v>
      </c>
      <c r="E102" s="540">
        <f t="shared" si="0"/>
        <v>1</v>
      </c>
    </row>
    <row r="103" spans="1:6" ht="12.75">
      <c r="A103" s="560" t="s">
        <v>253</v>
      </c>
      <c r="B103" s="191">
        <f t="shared" si="1"/>
        <v>640</v>
      </c>
      <c r="C103" s="191">
        <f t="shared" si="1"/>
        <v>640</v>
      </c>
      <c r="D103" s="191">
        <f t="shared" si="1"/>
        <v>640</v>
      </c>
      <c r="E103" s="540">
        <f t="shared" si="0"/>
        <v>1</v>
      </c>
      <c r="F103">
        <v>52557</v>
      </c>
    </row>
    <row r="104" spans="1:5" ht="12.75">
      <c r="A104" s="139" t="s">
        <v>254</v>
      </c>
      <c r="B104" s="191">
        <f t="shared" si="1"/>
        <v>500</v>
      </c>
      <c r="C104" s="191">
        <f t="shared" si="1"/>
        <v>500</v>
      </c>
      <c r="D104" s="191">
        <f t="shared" si="1"/>
        <v>50</v>
      </c>
      <c r="E104" s="540">
        <f t="shared" si="0"/>
        <v>0.1</v>
      </c>
    </row>
    <row r="105" spans="1:5" ht="12.75">
      <c r="A105" s="225" t="s">
        <v>255</v>
      </c>
      <c r="B105" s="561">
        <f t="shared" si="1"/>
        <v>160</v>
      </c>
      <c r="C105" s="561">
        <f t="shared" si="1"/>
        <v>160</v>
      </c>
      <c r="D105" s="561">
        <f t="shared" si="1"/>
        <v>160</v>
      </c>
      <c r="E105" s="540">
        <f t="shared" si="0"/>
        <v>1</v>
      </c>
    </row>
    <row r="106" spans="1:5" ht="12.75">
      <c r="A106" s="139" t="s">
        <v>256</v>
      </c>
      <c r="B106" s="561">
        <f t="shared" si="1"/>
        <v>480</v>
      </c>
      <c r="C106" s="561">
        <f t="shared" si="1"/>
        <v>480</v>
      </c>
      <c r="D106" s="561">
        <f t="shared" si="1"/>
        <v>480</v>
      </c>
      <c r="E106" s="540">
        <f t="shared" si="0"/>
        <v>1</v>
      </c>
    </row>
    <row r="107" spans="1:5" ht="12.75">
      <c r="A107" s="57"/>
      <c r="B107" s="216"/>
      <c r="C107" s="216"/>
      <c r="D107" s="216"/>
      <c r="E107" s="562"/>
    </row>
    <row r="108" spans="1:5" ht="12.75">
      <c r="A108" s="174">
        <v>2</v>
      </c>
      <c r="B108" s="174"/>
      <c r="C108" s="174"/>
      <c r="D108" s="174"/>
      <c r="E108" s="174"/>
    </row>
    <row r="109" spans="1:5" ht="12.75">
      <c r="A109" s="474" t="s">
        <v>243</v>
      </c>
      <c r="B109" s="474"/>
      <c r="C109" s="474"/>
      <c r="D109" s="474"/>
      <c r="E109" s="474"/>
    </row>
    <row r="110" spans="1:5" ht="15">
      <c r="A110" s="524" t="s">
        <v>244</v>
      </c>
      <c r="B110" s="524"/>
      <c r="C110" s="524"/>
      <c r="D110" s="524"/>
      <c r="E110" s="524"/>
    </row>
    <row r="111" spans="1:4" ht="12.75">
      <c r="A111" s="476" t="s">
        <v>40</v>
      </c>
      <c r="B111" s="476"/>
      <c r="C111" s="476"/>
      <c r="D111" s="476"/>
    </row>
    <row r="112" spans="1:5" ht="24.75">
      <c r="A112" s="563" t="s">
        <v>225</v>
      </c>
      <c r="B112" s="564" t="s">
        <v>43</v>
      </c>
      <c r="C112" s="564" t="s">
        <v>44</v>
      </c>
      <c r="D112" s="565" t="s">
        <v>8</v>
      </c>
      <c r="E112" s="566" t="s">
        <v>245</v>
      </c>
    </row>
    <row r="113" spans="1:5" ht="12.75">
      <c r="A113" s="139" t="s">
        <v>257</v>
      </c>
      <c r="B113" s="561"/>
      <c r="C113" s="561">
        <f aca="true" t="shared" si="2" ref="C113:D116">C78</f>
        <v>19770</v>
      </c>
      <c r="D113" s="561">
        <f t="shared" si="2"/>
        <v>19770</v>
      </c>
      <c r="E113" s="540">
        <f>D113/C113</f>
        <v>1</v>
      </c>
    </row>
    <row r="114" spans="1:5" ht="12.75">
      <c r="A114" s="521" t="s">
        <v>258</v>
      </c>
      <c r="B114" s="66"/>
      <c r="C114" s="66">
        <f t="shared" si="2"/>
        <v>457</v>
      </c>
      <c r="D114" s="66">
        <f t="shared" si="2"/>
        <v>457</v>
      </c>
      <c r="E114" s="540">
        <f>D114/C114</f>
        <v>1</v>
      </c>
    </row>
    <row r="115" spans="1:5" ht="12.75">
      <c r="A115" s="521" t="s">
        <v>259</v>
      </c>
      <c r="B115" s="66"/>
      <c r="C115" s="66">
        <f t="shared" si="2"/>
        <v>128</v>
      </c>
      <c r="D115" s="66">
        <f t="shared" si="2"/>
        <v>128</v>
      </c>
      <c r="E115" s="540">
        <f>D115/C115</f>
        <v>1</v>
      </c>
    </row>
    <row r="116" spans="1:5" ht="12.75">
      <c r="A116" s="567" t="s">
        <v>260</v>
      </c>
      <c r="B116" s="109">
        <v>0</v>
      </c>
      <c r="C116" s="109">
        <f t="shared" si="2"/>
        <v>39</v>
      </c>
      <c r="D116" s="109">
        <f t="shared" si="2"/>
        <v>52</v>
      </c>
      <c r="E116" s="568">
        <f>D116/C116</f>
        <v>1.3333333333333333</v>
      </c>
    </row>
    <row r="117" spans="1:5" ht="12.75">
      <c r="A117" s="146"/>
      <c r="B117" s="569"/>
      <c r="C117" s="570"/>
      <c r="D117" s="571"/>
      <c r="E117" s="572"/>
    </row>
    <row r="118" spans="1:5" ht="12.75">
      <c r="A118" s="547" t="s">
        <v>246</v>
      </c>
      <c r="B118" s="85">
        <f>SUM(B120:B126)</f>
        <v>72264</v>
      </c>
      <c r="C118" s="85">
        <f>SUM(C120:C126)</f>
        <v>86840</v>
      </c>
      <c r="D118" s="85">
        <f>SUM(D120:D126)</f>
        <v>84782</v>
      </c>
      <c r="E118" s="88">
        <f t="shared" si="0"/>
        <v>0.9763012436665132</v>
      </c>
    </row>
    <row r="119" spans="1:5" ht="12.75">
      <c r="A119" s="227" t="s">
        <v>128</v>
      </c>
      <c r="B119" s="190"/>
      <c r="C119" s="78"/>
      <c r="D119" s="163"/>
      <c r="E119" s="529"/>
    </row>
    <row r="120" spans="1:5" ht="12.75">
      <c r="A120" s="227" t="s">
        <v>261</v>
      </c>
      <c r="B120" s="190">
        <f aca="true" t="shared" si="3" ref="B120:D121">B84</f>
        <v>35021</v>
      </c>
      <c r="C120" s="190">
        <f t="shared" si="3"/>
        <v>35709</v>
      </c>
      <c r="D120" s="190">
        <f t="shared" si="3"/>
        <v>35610</v>
      </c>
      <c r="E120" s="540">
        <f t="shared" si="0"/>
        <v>0.9972275896832731</v>
      </c>
    </row>
    <row r="121" spans="1:5" ht="12.75">
      <c r="A121" s="227" t="s">
        <v>262</v>
      </c>
      <c r="B121" s="190">
        <f t="shared" si="3"/>
        <v>31243</v>
      </c>
      <c r="C121" s="190">
        <f t="shared" si="3"/>
        <v>34680</v>
      </c>
      <c r="D121" s="190">
        <f t="shared" si="3"/>
        <v>34680</v>
      </c>
      <c r="E121" s="540">
        <f t="shared" si="0"/>
        <v>1</v>
      </c>
    </row>
    <row r="122" spans="1:5" ht="12.75">
      <c r="A122" s="552" t="s">
        <v>263</v>
      </c>
      <c r="B122" s="61">
        <v>0</v>
      </c>
      <c r="C122" s="190">
        <f>C86</f>
        <v>10125</v>
      </c>
      <c r="D122" s="61">
        <v>10107</v>
      </c>
      <c r="E122" s="540">
        <f t="shared" si="0"/>
        <v>0.9982222222222222</v>
      </c>
    </row>
    <row r="123" spans="1:5" ht="12.75">
      <c r="A123" s="229" t="s">
        <v>264</v>
      </c>
      <c r="B123" s="190">
        <f>B87</f>
        <v>5000</v>
      </c>
      <c r="C123" s="191">
        <f>C87</f>
        <v>5000</v>
      </c>
      <c r="D123" s="190">
        <f>D87</f>
        <v>4000</v>
      </c>
      <c r="E123" s="540">
        <f t="shared" si="0"/>
        <v>0.8</v>
      </c>
    </row>
    <row r="124" spans="1:5" ht="12.75">
      <c r="A124" s="139" t="s">
        <v>265</v>
      </c>
      <c r="B124" s="190">
        <v>1000</v>
      </c>
      <c r="C124" s="191">
        <f>C88</f>
        <v>1000</v>
      </c>
      <c r="D124" s="190">
        <f>D88</f>
        <v>59</v>
      </c>
      <c r="E124" s="540">
        <f t="shared" si="0"/>
        <v>0.059</v>
      </c>
    </row>
    <row r="125" spans="1:5" ht="12.75">
      <c r="A125" s="227" t="s">
        <v>266</v>
      </c>
      <c r="B125" s="61">
        <v>0</v>
      </c>
      <c r="C125" s="191">
        <f>C89</f>
        <v>27</v>
      </c>
      <c r="D125" s="191">
        <f>D89</f>
        <v>27</v>
      </c>
      <c r="E125" s="540">
        <f t="shared" si="0"/>
        <v>1</v>
      </c>
    </row>
    <row r="126" spans="1:5" ht="12.75">
      <c r="A126" s="553" t="s">
        <v>267</v>
      </c>
      <c r="B126" s="193">
        <v>0</v>
      </c>
      <c r="C126" s="191">
        <f>C90</f>
        <v>299</v>
      </c>
      <c r="D126" s="191">
        <f>D90</f>
        <v>299</v>
      </c>
      <c r="E126" s="541">
        <f>D126/C126</f>
        <v>1</v>
      </c>
    </row>
    <row r="127" spans="1:5" ht="12.75">
      <c r="A127" s="160" t="s">
        <v>232</v>
      </c>
      <c r="B127" s="85">
        <f>B95+B118</f>
        <v>187244</v>
      </c>
      <c r="C127" s="86">
        <f>C95+C118</f>
        <v>224955</v>
      </c>
      <c r="D127" s="87">
        <f>D95+D118</f>
        <v>222447</v>
      </c>
      <c r="E127" s="250">
        <f t="shared" si="0"/>
        <v>0.9888511035540442</v>
      </c>
    </row>
    <row r="129" spans="1:5" ht="15">
      <c r="A129" s="49"/>
      <c r="E129" s="573" t="s">
        <v>269</v>
      </c>
    </row>
    <row r="130" ht="9.75" customHeight="1">
      <c r="A130" s="49"/>
    </row>
    <row r="131" spans="1:5" ht="15">
      <c r="A131" s="46" t="s">
        <v>270</v>
      </c>
      <c r="B131" s="46"/>
      <c r="C131" s="46"/>
      <c r="D131" s="46"/>
      <c r="E131" s="46"/>
    </row>
    <row r="132" ht="10.5" customHeight="1">
      <c r="A132" s="49"/>
    </row>
    <row r="133" ht="12.75">
      <c r="B133" s="51" t="s">
        <v>271</v>
      </c>
    </row>
    <row r="134" spans="1:5" ht="24.75">
      <c r="A134" s="574" t="s">
        <v>272</v>
      </c>
      <c r="B134" s="575" t="s">
        <v>43</v>
      </c>
      <c r="C134" s="564" t="s">
        <v>44</v>
      </c>
      <c r="D134" s="565" t="s">
        <v>8</v>
      </c>
      <c r="E134" s="566" t="s">
        <v>245</v>
      </c>
    </row>
    <row r="135" spans="1:5" ht="24.75">
      <c r="A135" s="576" t="s">
        <v>273</v>
      </c>
      <c r="B135" s="577"/>
      <c r="C135" s="577"/>
      <c r="D135" s="578"/>
      <c r="E135" s="579"/>
    </row>
    <row r="136" spans="1:5" ht="12.75">
      <c r="A136" s="542" t="s">
        <v>274</v>
      </c>
      <c r="B136" s="580">
        <v>1000</v>
      </c>
      <c r="C136" s="580">
        <v>200</v>
      </c>
      <c r="D136" s="581">
        <v>125</v>
      </c>
      <c r="E136" s="83">
        <f>D136/C136</f>
        <v>0.625</v>
      </c>
    </row>
    <row r="137" spans="1:5" ht="24.75">
      <c r="A137" s="582" t="s">
        <v>275</v>
      </c>
      <c r="B137" s="583">
        <f>SUM(B136)</f>
        <v>1000</v>
      </c>
      <c r="C137" s="583">
        <f>SUM(C135:C136)</f>
        <v>200</v>
      </c>
      <c r="D137" s="583">
        <f>SUM(D135:D136)</f>
        <v>125</v>
      </c>
      <c r="E137" s="88">
        <f>D137/C137</f>
        <v>0.625</v>
      </c>
    </row>
    <row r="138" spans="1:5" ht="12.75">
      <c r="A138" s="584"/>
      <c r="B138" s="585"/>
      <c r="C138" s="585"/>
      <c r="D138" s="586"/>
      <c r="E138" s="95"/>
    </row>
    <row r="139" spans="1:5" ht="24.75">
      <c r="A139" s="576" t="s">
        <v>276</v>
      </c>
      <c r="B139" s="577"/>
      <c r="C139" s="577"/>
      <c r="D139" s="578"/>
      <c r="E139" s="62"/>
    </row>
    <row r="140" spans="1:5" s="107" customFormat="1" ht="12.75">
      <c r="A140" s="587" t="s">
        <v>277</v>
      </c>
      <c r="B140" s="588">
        <v>0</v>
      </c>
      <c r="C140" s="588">
        <v>450</v>
      </c>
      <c r="D140" s="589">
        <v>450</v>
      </c>
      <c r="E140" s="62">
        <f>D140/C140</f>
        <v>1</v>
      </c>
    </row>
    <row r="141" spans="1:5" ht="12.75">
      <c r="A141" s="590" t="s">
        <v>278</v>
      </c>
      <c r="B141" s="577">
        <v>5000</v>
      </c>
      <c r="C141" s="577">
        <v>5900</v>
      </c>
      <c r="D141" s="578">
        <v>5900</v>
      </c>
      <c r="E141" s="62">
        <f>D141/C141</f>
        <v>1</v>
      </c>
    </row>
    <row r="142" spans="1:5" ht="12.75">
      <c r="A142" s="544" t="s">
        <v>279</v>
      </c>
      <c r="B142" s="580">
        <v>47278</v>
      </c>
      <c r="C142" s="580">
        <v>46728</v>
      </c>
      <c r="D142" s="581">
        <v>46552</v>
      </c>
      <c r="E142" s="62">
        <f>D142/C142</f>
        <v>0.9962335216572504</v>
      </c>
    </row>
    <row r="143" spans="1:5" ht="24.75">
      <c r="A143" s="582" t="s">
        <v>280</v>
      </c>
      <c r="B143" s="583">
        <f>SUM(B140:B142)</f>
        <v>52278</v>
      </c>
      <c r="C143" s="583">
        <f>SUM(C140:C142)</f>
        <v>53078</v>
      </c>
      <c r="D143" s="583">
        <f>SUM(D140:D142)</f>
        <v>52902</v>
      </c>
      <c r="E143" s="88">
        <f>D143/C143</f>
        <v>0.9966841252496326</v>
      </c>
    </row>
    <row r="144" spans="1:5" ht="12.75">
      <c r="A144" s="591"/>
      <c r="B144" s="592"/>
      <c r="C144" s="592"/>
      <c r="D144" s="593"/>
      <c r="E144" s="594"/>
    </row>
    <row r="145" spans="1:5" ht="12.75">
      <c r="A145" s="141" t="s">
        <v>281</v>
      </c>
      <c r="B145" s="595">
        <f>B137+B143</f>
        <v>53278</v>
      </c>
      <c r="C145" s="583">
        <f>C137+C143</f>
        <v>53278</v>
      </c>
      <c r="D145" s="583">
        <f>D137+D143</f>
        <v>53027</v>
      </c>
      <c r="E145" s="88">
        <f>D145/C145</f>
        <v>0.9952888621945268</v>
      </c>
    </row>
    <row r="146" spans="1:5" ht="12.75">
      <c r="A146" s="222"/>
      <c r="B146" s="57"/>
      <c r="C146" s="57"/>
      <c r="D146" s="57"/>
      <c r="E146" s="57"/>
    </row>
    <row r="147" spans="1:5" ht="12.75">
      <c r="A147" s="222"/>
      <c r="B147" s="57"/>
      <c r="C147" s="57"/>
      <c r="D147" s="57"/>
      <c r="E147" s="57"/>
    </row>
    <row r="148" spans="1:5" ht="12.75">
      <c r="A148" s="222"/>
      <c r="B148" s="57"/>
      <c r="C148" s="57"/>
      <c r="D148" s="57"/>
      <c r="E148" s="57"/>
    </row>
    <row r="149" spans="1:5" ht="12.75">
      <c r="A149" s="222"/>
      <c r="B149" s="57"/>
      <c r="C149" s="57"/>
      <c r="D149" s="57"/>
      <c r="E149" s="57"/>
    </row>
    <row r="150" spans="1:5" ht="12.75">
      <c r="A150" s="222"/>
      <c r="B150" s="57"/>
      <c r="C150" s="57"/>
      <c r="D150" s="57"/>
      <c r="E150" s="57"/>
    </row>
    <row r="151" spans="1:5" ht="12.75">
      <c r="A151" s="222"/>
      <c r="B151" s="57"/>
      <c r="C151" s="57"/>
      <c r="D151" s="57"/>
      <c r="E151" s="57"/>
    </row>
    <row r="152" spans="1:5" ht="12.75">
      <c r="A152" s="222"/>
      <c r="B152" s="57"/>
      <c r="C152" s="57"/>
      <c r="D152" s="57"/>
      <c r="E152" s="57"/>
    </row>
    <row r="153" spans="1:5" ht="12.75">
      <c r="A153" s="222"/>
      <c r="B153" s="57"/>
      <c r="C153" s="57"/>
      <c r="D153" s="57"/>
      <c r="E153" s="57"/>
    </row>
    <row r="154" spans="1:5" ht="12.75">
      <c r="A154" s="222"/>
      <c r="B154" s="57"/>
      <c r="C154" s="57"/>
      <c r="D154" s="57"/>
      <c r="E154" s="57"/>
    </row>
    <row r="155" spans="1:5" ht="12.75">
      <c r="A155" s="222"/>
      <c r="B155" s="57"/>
      <c r="C155" s="57"/>
      <c r="D155" s="57"/>
      <c r="E155" s="57"/>
    </row>
    <row r="159" spans="1:5" ht="12.75">
      <c r="A159" s="474" t="s">
        <v>282</v>
      </c>
      <c r="B159" s="474"/>
      <c r="C159" s="474"/>
      <c r="D159" s="474"/>
      <c r="E159" s="474"/>
    </row>
    <row r="160" spans="1:5" ht="15">
      <c r="A160" s="524" t="s">
        <v>283</v>
      </c>
      <c r="B160" s="524"/>
      <c r="C160" s="524"/>
      <c r="D160" s="524"/>
      <c r="E160" s="524"/>
    </row>
    <row r="161" spans="1:4" ht="12.75">
      <c r="A161" s="476" t="s">
        <v>40</v>
      </c>
      <c r="B161" s="476"/>
      <c r="C161" s="476"/>
      <c r="D161" s="476"/>
    </row>
    <row r="162" spans="1:5" ht="24.75">
      <c r="A162" s="563" t="s">
        <v>5</v>
      </c>
      <c r="B162" s="564" t="s">
        <v>43</v>
      </c>
      <c r="C162" s="564" t="s">
        <v>44</v>
      </c>
      <c r="D162" s="565" t="s">
        <v>8</v>
      </c>
      <c r="E162" s="566" t="s">
        <v>245</v>
      </c>
    </row>
    <row r="163" spans="1:5" ht="12.75">
      <c r="A163" s="596" t="s">
        <v>284</v>
      </c>
      <c r="B163" s="597"/>
      <c r="C163" s="597"/>
      <c r="D163" s="597"/>
      <c r="E163" s="598"/>
    </row>
    <row r="164" spans="1:5" ht="12.75">
      <c r="A164" s="599" t="s">
        <v>285</v>
      </c>
      <c r="B164" s="600"/>
      <c r="C164" s="600">
        <v>150</v>
      </c>
      <c r="D164" s="600">
        <v>0</v>
      </c>
      <c r="E164" s="601">
        <f>D164/C164</f>
        <v>0</v>
      </c>
    </row>
    <row r="165" spans="1:5" ht="12.75">
      <c r="A165" s="602" t="s">
        <v>286</v>
      </c>
      <c r="B165" s="603"/>
      <c r="C165" s="603">
        <f>SUM(C164)</f>
        <v>150</v>
      </c>
      <c r="D165" s="603">
        <f>SUM(D164)</f>
        <v>0</v>
      </c>
      <c r="E165" s="604">
        <f>D165/C165</f>
        <v>0</v>
      </c>
    </row>
    <row r="166" spans="1:5" ht="12.75">
      <c r="A166" s="584"/>
      <c r="B166" s="605"/>
      <c r="C166" s="605"/>
      <c r="D166" s="605"/>
      <c r="E166" s="606"/>
    </row>
    <row r="167" spans="1:5" ht="12.75">
      <c r="A167" s="596" t="s">
        <v>287</v>
      </c>
      <c r="B167" s="597"/>
      <c r="C167" s="597"/>
      <c r="D167" s="577"/>
      <c r="E167" s="598"/>
    </row>
    <row r="168" spans="1:5" ht="12.75">
      <c r="A168" s="607" t="s">
        <v>288</v>
      </c>
      <c r="B168" s="608"/>
      <c r="C168" s="592">
        <v>1250</v>
      </c>
      <c r="D168" s="592">
        <v>1250</v>
      </c>
      <c r="E168" s="609">
        <f>D168/C168</f>
        <v>1</v>
      </c>
    </row>
    <row r="169" spans="1:5" ht="12.75">
      <c r="A169" s="602" t="s">
        <v>286</v>
      </c>
      <c r="B169" s="603"/>
      <c r="C169" s="583">
        <f>SUM(C168)</f>
        <v>1250</v>
      </c>
      <c r="D169" s="610">
        <f>SUM(D168)</f>
        <v>1250</v>
      </c>
      <c r="E169" s="88">
        <f>D169/C169</f>
        <v>1</v>
      </c>
    </row>
    <row r="170" spans="1:5" ht="12.75">
      <c r="A170" s="607"/>
      <c r="B170" s="608"/>
      <c r="C170" s="592"/>
      <c r="D170" s="592"/>
      <c r="E170" s="611"/>
    </row>
    <row r="171" spans="1:5" ht="12.75">
      <c r="A171" s="612"/>
      <c r="B171" s="600"/>
      <c r="C171" s="580"/>
      <c r="D171" s="580"/>
      <c r="E171" s="613"/>
    </row>
    <row r="172" spans="1:5" ht="12.75">
      <c r="A172" s="602" t="s">
        <v>289</v>
      </c>
      <c r="B172" s="603"/>
      <c r="C172" s="583">
        <f>SUM(C165+C169)</f>
        <v>1400</v>
      </c>
      <c r="D172" s="583">
        <f>SUM(D165+D169)</f>
        <v>1250</v>
      </c>
      <c r="E172" s="604">
        <f>D172/C172</f>
        <v>0.8928571428571429</v>
      </c>
    </row>
  </sheetData>
  <mergeCells count="14">
    <mergeCell ref="A1:D1"/>
    <mergeCell ref="A3:E3"/>
    <mergeCell ref="A5:D5"/>
    <mergeCell ref="A52:E52"/>
    <mergeCell ref="A53:E53"/>
    <mergeCell ref="A54:D54"/>
    <mergeCell ref="A108:E108"/>
    <mergeCell ref="A109:E109"/>
    <mergeCell ref="A110:E110"/>
    <mergeCell ref="A111:D111"/>
    <mergeCell ref="A131:E131"/>
    <mergeCell ref="A159:E159"/>
    <mergeCell ref="A160:E160"/>
    <mergeCell ref="A161:D16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">
      <selection activeCell="A144" sqref="A144"/>
    </sheetView>
  </sheetViews>
  <sheetFormatPr defaultColWidth="9.140625" defaultRowHeight="12.75"/>
  <cols>
    <col min="1" max="1" width="32.421875" style="0" customWidth="1"/>
    <col min="2" max="2" width="13.421875" style="0" customWidth="1"/>
    <col min="3" max="4" width="13.7109375" style="0" customWidth="1"/>
    <col min="5" max="5" width="13.28125" style="0" customWidth="1"/>
    <col min="6" max="6" width="14.421875" style="0" customWidth="1"/>
    <col min="7" max="7" width="16.421875" style="0" customWidth="1"/>
  </cols>
  <sheetData>
    <row r="1" spans="1:7" ht="13.5">
      <c r="A1" s="614"/>
      <c r="B1" s="614"/>
      <c r="C1" s="614"/>
      <c r="D1" s="614" t="s">
        <v>290</v>
      </c>
      <c r="E1" s="614"/>
      <c r="F1" s="45"/>
      <c r="G1" s="45"/>
    </row>
    <row r="2" spans="1:7" ht="15">
      <c r="A2" s="615" t="s">
        <v>291</v>
      </c>
      <c r="B2" s="615"/>
      <c r="C2" s="615"/>
      <c r="D2" s="615"/>
      <c r="E2" s="615"/>
      <c r="F2" s="48"/>
      <c r="G2" s="48"/>
    </row>
    <row r="3" spans="1:8" ht="12.75">
      <c r="A3" s="1"/>
      <c r="B3" s="1"/>
      <c r="C3" s="1"/>
      <c r="D3" s="1"/>
      <c r="E3" s="282" t="s">
        <v>40</v>
      </c>
      <c r="F3" s="57"/>
      <c r="G3" s="277"/>
      <c r="H3" s="57"/>
    </row>
    <row r="4" spans="1:8" ht="12.75">
      <c r="A4" s="616" t="s">
        <v>292</v>
      </c>
      <c r="B4" s="6" t="s">
        <v>293</v>
      </c>
      <c r="C4" s="6"/>
      <c r="D4" s="6"/>
      <c r="E4" s="6"/>
      <c r="F4" s="222"/>
      <c r="G4" s="222"/>
      <c r="H4" s="57"/>
    </row>
    <row r="5" spans="1:8" ht="25.5" customHeight="1">
      <c r="A5" s="616"/>
      <c r="B5" s="617" t="s">
        <v>43</v>
      </c>
      <c r="C5" s="618" t="s">
        <v>44</v>
      </c>
      <c r="D5" s="618" t="s">
        <v>8</v>
      </c>
      <c r="E5" s="618" t="s">
        <v>226</v>
      </c>
      <c r="F5" s="222"/>
      <c r="G5" s="222"/>
      <c r="H5" s="57"/>
    </row>
    <row r="6" spans="1:8" ht="15">
      <c r="A6" s="619" t="s">
        <v>294</v>
      </c>
      <c r="B6" s="333">
        <f>B7+B8</f>
        <v>270309</v>
      </c>
      <c r="C6" s="333">
        <f>C7+C8</f>
        <v>271233</v>
      </c>
      <c r="D6" s="333">
        <f>D7+D8</f>
        <v>274548</v>
      </c>
      <c r="E6" s="620">
        <f>D6/C6</f>
        <v>1.0122219641415315</v>
      </c>
      <c r="F6" s="621"/>
      <c r="G6" s="621"/>
      <c r="H6" s="57"/>
    </row>
    <row r="7" spans="1:8" ht="15" customHeight="1">
      <c r="A7" s="622" t="s">
        <v>295</v>
      </c>
      <c r="B7" s="374">
        <f>'2_a_d_sz_ melléklet'!B13</f>
        <v>270309</v>
      </c>
      <c r="C7" s="374">
        <f>'2_a_d_sz_ melléklet'!C13</f>
        <v>271233</v>
      </c>
      <c r="D7" s="374">
        <f>'2_a_d_sz_ melléklet'!D13</f>
        <v>274548</v>
      </c>
      <c r="E7" s="623">
        <f>D7/C7</f>
        <v>1.0122219641415315</v>
      </c>
      <c r="F7" s="624"/>
      <c r="G7" s="624"/>
      <c r="H7" s="57"/>
    </row>
    <row r="8" spans="1:8" s="107" customFormat="1" ht="15" customHeight="1">
      <c r="A8" s="625" t="s">
        <v>296</v>
      </c>
      <c r="B8" s="626">
        <f>B9+B10+B11+B12</f>
        <v>0</v>
      </c>
      <c r="C8" s="626">
        <f>C9+C10+C11+C12</f>
        <v>0</v>
      </c>
      <c r="D8" s="626">
        <f>D9+D10+D11+D12</f>
        <v>0</v>
      </c>
      <c r="E8" s="627">
        <v>0</v>
      </c>
      <c r="F8" s="628"/>
      <c r="G8" s="628"/>
      <c r="H8" s="472"/>
    </row>
    <row r="9" spans="1:8" ht="10.5" customHeight="1">
      <c r="A9" s="629" t="s">
        <v>297</v>
      </c>
      <c r="B9" s="293">
        <v>0</v>
      </c>
      <c r="C9" s="293">
        <v>0</v>
      </c>
      <c r="D9" s="293">
        <v>0</v>
      </c>
      <c r="E9" s="630">
        <v>0</v>
      </c>
      <c r="F9" s="624"/>
      <c r="G9" s="631"/>
      <c r="H9" s="57"/>
    </row>
    <row r="10" spans="1:8" ht="12" customHeight="1">
      <c r="A10" s="632" t="s">
        <v>298</v>
      </c>
      <c r="B10" s="293">
        <v>0</v>
      </c>
      <c r="C10" s="293">
        <v>0</v>
      </c>
      <c r="D10" s="293">
        <v>0</v>
      </c>
      <c r="E10" s="633">
        <v>0</v>
      </c>
      <c r="F10" s="624"/>
      <c r="G10" s="631"/>
      <c r="H10" s="57"/>
    </row>
    <row r="11" spans="1:8" ht="12.75" customHeight="1">
      <c r="A11" s="632" t="s">
        <v>299</v>
      </c>
      <c r="B11" s="293">
        <v>0</v>
      </c>
      <c r="C11" s="293">
        <v>0</v>
      </c>
      <c r="D11" s="293">
        <v>0</v>
      </c>
      <c r="E11" s="634">
        <v>0</v>
      </c>
      <c r="F11" s="624"/>
      <c r="G11" s="631"/>
      <c r="H11" s="57"/>
    </row>
    <row r="12" spans="1:8" ht="12.75" customHeight="1">
      <c r="A12" s="635" t="s">
        <v>300</v>
      </c>
      <c r="B12" s="371">
        <v>0</v>
      </c>
      <c r="C12" s="293">
        <v>0</v>
      </c>
      <c r="D12" s="293">
        <v>0</v>
      </c>
      <c r="E12" s="636">
        <v>0</v>
      </c>
      <c r="F12" s="624"/>
      <c r="G12" s="631"/>
      <c r="H12" s="57"/>
    </row>
    <row r="13" spans="1:8" ht="18.75" customHeight="1">
      <c r="A13" s="637" t="s">
        <v>301</v>
      </c>
      <c r="B13" s="638">
        <f>B14+B20+B25</f>
        <v>339076</v>
      </c>
      <c r="C13" s="638">
        <f>C14+C20+C25</f>
        <v>391855</v>
      </c>
      <c r="D13" s="638">
        <f>D14+D20+D25</f>
        <v>459280</v>
      </c>
      <c r="E13" s="620">
        <f>D13/C13</f>
        <v>1.1720661979558766</v>
      </c>
      <c r="F13" s="639"/>
      <c r="G13" s="639"/>
      <c r="H13" s="57"/>
    </row>
    <row r="14" spans="1:8" s="107" customFormat="1" ht="15">
      <c r="A14" s="622" t="s">
        <v>302</v>
      </c>
      <c r="B14" s="640">
        <f>SUM(B15:B19)</f>
        <v>0</v>
      </c>
      <c r="C14" s="640">
        <f>SUM(C15:C19)</f>
        <v>0</v>
      </c>
      <c r="D14" s="640">
        <f>SUM(D15:D19)</f>
        <v>0</v>
      </c>
      <c r="E14" s="620">
        <v>0</v>
      </c>
      <c r="F14" s="624"/>
      <c r="G14" s="624"/>
      <c r="H14" s="472"/>
    </row>
    <row r="15" spans="1:8" ht="13.5" customHeight="1">
      <c r="A15" s="641" t="s">
        <v>303</v>
      </c>
      <c r="B15" s="293">
        <v>0</v>
      </c>
      <c r="C15" s="293">
        <v>0</v>
      </c>
      <c r="D15" s="293">
        <v>0</v>
      </c>
      <c r="E15" s="623">
        <v>0</v>
      </c>
      <c r="F15" s="624"/>
      <c r="G15" s="624"/>
      <c r="H15" s="57"/>
    </row>
    <row r="16" spans="1:8" ht="12.75" customHeight="1">
      <c r="A16" s="642" t="s">
        <v>304</v>
      </c>
      <c r="B16" s="293">
        <v>0</v>
      </c>
      <c r="C16" s="293">
        <v>0</v>
      </c>
      <c r="D16" s="293">
        <v>0</v>
      </c>
      <c r="E16" s="634">
        <v>0</v>
      </c>
      <c r="F16" s="624"/>
      <c r="G16" s="624"/>
      <c r="H16" s="57"/>
    </row>
    <row r="17" spans="1:8" ht="12.75" customHeight="1">
      <c r="A17" s="632" t="s">
        <v>305</v>
      </c>
      <c r="B17" s="295">
        <v>0</v>
      </c>
      <c r="C17" s="295">
        <v>0</v>
      </c>
      <c r="D17" s="295">
        <v>0</v>
      </c>
      <c r="E17" s="633">
        <v>0</v>
      </c>
      <c r="F17" s="624"/>
      <c r="G17" s="624"/>
      <c r="H17" s="57"/>
    </row>
    <row r="18" spans="1:8" ht="15">
      <c r="A18" s="643" t="s">
        <v>306</v>
      </c>
      <c r="B18" s="293">
        <v>0</v>
      </c>
      <c r="C18" s="293">
        <v>0</v>
      </c>
      <c r="D18" s="293">
        <v>0</v>
      </c>
      <c r="E18" s="634">
        <v>0</v>
      </c>
      <c r="F18" s="624"/>
      <c r="G18" s="624"/>
      <c r="H18" s="57"/>
    </row>
    <row r="19" spans="1:8" ht="15">
      <c r="A19" s="635" t="s">
        <v>307</v>
      </c>
      <c r="B19" s="316">
        <v>0</v>
      </c>
      <c r="C19" s="316">
        <v>0</v>
      </c>
      <c r="D19" s="316">
        <v>0</v>
      </c>
      <c r="E19" s="636">
        <v>0</v>
      </c>
      <c r="F19" s="624"/>
      <c r="G19" s="624"/>
      <c r="H19" s="57"/>
    </row>
    <row r="20" spans="1:8" s="107" customFormat="1" ht="15">
      <c r="A20" s="622" t="s">
        <v>308</v>
      </c>
      <c r="B20" s="374">
        <f>B21+B23</f>
        <v>339076</v>
      </c>
      <c r="C20" s="374">
        <f>C21+C23</f>
        <v>371855</v>
      </c>
      <c r="D20" s="374">
        <f>D21+D23</f>
        <v>371828</v>
      </c>
      <c r="E20" s="620">
        <f>D20/C20</f>
        <v>0.9999273910529642</v>
      </c>
      <c r="F20" s="624"/>
      <c r="G20" s="624"/>
      <c r="H20" s="472"/>
    </row>
    <row r="21" spans="1:8" ht="15">
      <c r="A21" s="644" t="s">
        <v>309</v>
      </c>
      <c r="B21" s="371">
        <f>'2_f_h_sz_ melléklet'!B51</f>
        <v>339076</v>
      </c>
      <c r="C21" s="371">
        <f>'2_f_h_sz_ melléklet'!C51</f>
        <v>359926</v>
      </c>
      <c r="D21" s="371">
        <f>'2_f_h_sz_ melléklet'!D51</f>
        <v>359899</v>
      </c>
      <c r="E21" s="623">
        <f>D21/C21</f>
        <v>0.9999249845801637</v>
      </c>
      <c r="F21" s="624"/>
      <c r="G21" s="624"/>
      <c r="H21" s="57"/>
    </row>
    <row r="22" spans="1:8" ht="15">
      <c r="A22" s="643" t="s">
        <v>310</v>
      </c>
      <c r="B22" s="371">
        <f>'2_k_ sz_ melléklet'!B146</f>
        <v>324444</v>
      </c>
      <c r="C22" s="371">
        <f>'2_k_ sz_ melléklet'!C146</f>
        <v>317690</v>
      </c>
      <c r="D22" s="371">
        <f>'2_k_ sz_ melléklet'!D146</f>
        <v>317690</v>
      </c>
      <c r="E22" s="634">
        <f>D22/C22</f>
        <v>1</v>
      </c>
      <c r="F22" s="624"/>
      <c r="G22" s="624"/>
      <c r="H22" s="57"/>
    </row>
    <row r="23" spans="1:8" ht="15">
      <c r="A23" s="643" t="s">
        <v>311</v>
      </c>
      <c r="B23" s="295">
        <f>'2_f_h_sz_ melléklet'!B80</f>
        <v>0</v>
      </c>
      <c r="C23" s="295">
        <f>'2_f_h_sz_ melléklet'!C80</f>
        <v>11929</v>
      </c>
      <c r="D23" s="295">
        <f>'2_f_h_sz_ melléklet'!D80</f>
        <v>11929</v>
      </c>
      <c r="E23" s="634">
        <f>D23/C23</f>
        <v>1</v>
      </c>
      <c r="F23" s="624"/>
      <c r="G23" s="624"/>
      <c r="H23" s="57"/>
    </row>
    <row r="24" spans="1:8" ht="15">
      <c r="A24" s="645" t="s">
        <v>310</v>
      </c>
      <c r="B24" s="293">
        <f>'2_k_ sz_ melléklet'!B148</f>
        <v>0</v>
      </c>
      <c r="C24" s="293">
        <f>'2_k_ sz_ melléklet'!C148</f>
        <v>0</v>
      </c>
      <c r="D24" s="293">
        <f>'2_k_ sz_ melléklet'!D148</f>
        <v>0</v>
      </c>
      <c r="E24" s="634">
        <v>0</v>
      </c>
      <c r="F24" s="624"/>
      <c r="G24" s="624"/>
      <c r="H24" s="57"/>
    </row>
    <row r="25" spans="1:8" s="107" customFormat="1" ht="15">
      <c r="A25" s="646" t="s">
        <v>312</v>
      </c>
      <c r="B25" s="345">
        <f>'2_k_ sz_ melléklet'!B149</f>
        <v>0</v>
      </c>
      <c r="C25" s="345">
        <f>'2_k_ sz_ melléklet'!C149</f>
        <v>20000</v>
      </c>
      <c r="D25" s="345">
        <f>'2_k_ sz_ melléklet'!D149</f>
        <v>87452</v>
      </c>
      <c r="E25" s="636">
        <v>0</v>
      </c>
      <c r="F25" s="624"/>
      <c r="G25" s="624"/>
      <c r="H25" s="472"/>
    </row>
    <row r="26" spans="1:8" s="142" customFormat="1" ht="24" customHeight="1">
      <c r="A26" s="637" t="s">
        <v>313</v>
      </c>
      <c r="B26" s="333">
        <f>B27+B28+B29+B30</f>
        <v>36500</v>
      </c>
      <c r="C26" s="333">
        <f>C27+C28+C29+C30</f>
        <v>45006</v>
      </c>
      <c r="D26" s="333">
        <f>D27+D28+D29+D30</f>
        <v>38326</v>
      </c>
      <c r="E26" s="647">
        <f>D26/C26</f>
        <v>0.8515753455094877</v>
      </c>
      <c r="F26" s="621"/>
      <c r="G26" s="621"/>
      <c r="H26" s="470"/>
    </row>
    <row r="27" spans="1:8" ht="18" customHeight="1">
      <c r="A27" s="645" t="s">
        <v>314</v>
      </c>
      <c r="B27" s="293">
        <f>'2_i_j_sz_ mell_'!B10</f>
        <v>500</v>
      </c>
      <c r="C27" s="293">
        <f>'2_i_j_sz_ mell_'!C10</f>
        <v>500</v>
      </c>
      <c r="D27" s="293">
        <f>'2_i_j_sz_ mell_'!D10</f>
        <v>450</v>
      </c>
      <c r="E27" s="623">
        <f>D27/C27</f>
        <v>0.9</v>
      </c>
      <c r="F27" s="624" t="s">
        <v>315</v>
      </c>
      <c r="G27" s="624"/>
      <c r="H27" s="57"/>
    </row>
    <row r="28" spans="1:8" ht="15">
      <c r="A28" s="643" t="s">
        <v>316</v>
      </c>
      <c r="B28" s="460">
        <v>0</v>
      </c>
      <c r="C28" s="460">
        <v>0</v>
      </c>
      <c r="D28" s="460">
        <v>0</v>
      </c>
      <c r="E28" s="648">
        <v>0</v>
      </c>
      <c r="F28" s="631"/>
      <c r="G28" s="631"/>
      <c r="H28" s="57"/>
    </row>
    <row r="29" spans="1:8" ht="15">
      <c r="A29" s="643" t="s">
        <v>317</v>
      </c>
      <c r="B29" s="295">
        <v>0</v>
      </c>
      <c r="C29" s="295">
        <v>0</v>
      </c>
      <c r="D29" s="295">
        <v>0</v>
      </c>
      <c r="E29" s="648">
        <v>0</v>
      </c>
      <c r="F29" s="624"/>
      <c r="G29" s="624"/>
      <c r="H29" s="57"/>
    </row>
    <row r="30" spans="1:8" ht="15">
      <c r="A30" s="643" t="s">
        <v>318</v>
      </c>
      <c r="B30" s="460">
        <f>'2_i_j_sz_ mell_'!B61</f>
        <v>36000</v>
      </c>
      <c r="C30" s="460">
        <f>'2_i_j_sz_ mell_'!C61</f>
        <v>44506</v>
      </c>
      <c r="D30" s="460">
        <f>'2_i_j_sz_ mell_'!D61</f>
        <v>37876</v>
      </c>
      <c r="E30" s="648">
        <f>D30/C30</f>
        <v>0.851031321619557</v>
      </c>
      <c r="F30" s="631"/>
      <c r="G30" s="631"/>
      <c r="H30" s="57"/>
    </row>
    <row r="31" spans="1:8" ht="6.75" customHeight="1">
      <c r="A31" s="649"/>
      <c r="B31" s="650"/>
      <c r="C31" s="651"/>
      <c r="D31" s="651"/>
      <c r="E31" s="652"/>
      <c r="F31" s="631"/>
      <c r="G31" s="631"/>
      <c r="H31" s="57"/>
    </row>
    <row r="32" spans="1:8" ht="30.75" customHeight="1">
      <c r="A32" s="619" t="s">
        <v>319</v>
      </c>
      <c r="B32" s="653">
        <f>B36+B34+B35</f>
        <v>0</v>
      </c>
      <c r="C32" s="653">
        <f>C36+C34+C35</f>
        <v>0</v>
      </c>
      <c r="D32" s="653">
        <f>D36+D34+D35</f>
        <v>0</v>
      </c>
      <c r="E32" s="620">
        <v>0</v>
      </c>
      <c r="F32" s="621"/>
      <c r="G32" s="621"/>
      <c r="H32" s="57"/>
    </row>
    <row r="33" spans="1:8" s="142" customFormat="1" ht="9" customHeight="1">
      <c r="A33" s="654"/>
      <c r="B33" s="655"/>
      <c r="C33" s="347"/>
      <c r="D33" s="656"/>
      <c r="E33" s="647"/>
      <c r="F33" s="621"/>
      <c r="G33" s="621"/>
      <c r="H33" s="470"/>
    </row>
    <row r="34" spans="1:8" ht="15">
      <c r="A34" s="643" t="s">
        <v>320</v>
      </c>
      <c r="B34" s="657">
        <v>0</v>
      </c>
      <c r="C34" s="657">
        <v>0</v>
      </c>
      <c r="D34" s="657">
        <v>0</v>
      </c>
      <c r="E34" s="634">
        <v>0</v>
      </c>
      <c r="F34" s="624"/>
      <c r="G34" s="624"/>
      <c r="H34" s="57"/>
    </row>
    <row r="35" spans="1:8" ht="15">
      <c r="A35" s="643" t="s">
        <v>321</v>
      </c>
      <c r="B35" s="657">
        <v>0</v>
      </c>
      <c r="C35" s="657">
        <v>0</v>
      </c>
      <c r="D35" s="657">
        <v>0</v>
      </c>
      <c r="E35" s="634">
        <v>0</v>
      </c>
      <c r="F35" s="624"/>
      <c r="G35" s="624"/>
      <c r="H35" s="57"/>
    </row>
    <row r="36" spans="1:8" ht="15">
      <c r="A36" s="643" t="s">
        <v>322</v>
      </c>
      <c r="B36" s="658"/>
      <c r="C36" s="659"/>
      <c r="D36" s="660"/>
      <c r="E36" s="636">
        <v>0</v>
      </c>
      <c r="F36" s="624"/>
      <c r="G36" s="624"/>
      <c r="H36" s="57"/>
    </row>
    <row r="37" spans="1:8" s="142" customFormat="1" ht="15">
      <c r="A37" s="619" t="s">
        <v>323</v>
      </c>
      <c r="B37" s="653">
        <f>B39+B40</f>
        <v>0</v>
      </c>
      <c r="C37" s="333">
        <f>C39+C40</f>
        <v>103388</v>
      </c>
      <c r="D37" s="333">
        <f>D39+D40</f>
        <v>103388</v>
      </c>
      <c r="E37" s="620">
        <f>D37/C37</f>
        <v>1</v>
      </c>
      <c r="F37" s="621"/>
      <c r="G37" s="621"/>
      <c r="H37" s="470"/>
    </row>
    <row r="38" spans="1:8" ht="16.5" customHeight="1">
      <c r="A38" s="641" t="s">
        <v>324</v>
      </c>
      <c r="B38" s="661"/>
      <c r="C38" s="662"/>
      <c r="D38" s="663"/>
      <c r="E38" s="623"/>
      <c r="F38" s="624"/>
      <c r="G38" s="624"/>
      <c r="H38" s="57"/>
    </row>
    <row r="39" spans="1:8" ht="12.75" customHeight="1">
      <c r="A39" s="643" t="s">
        <v>325</v>
      </c>
      <c r="B39" s="657">
        <f>'2_k_ sz_ melléklet'!B161</f>
        <v>0</v>
      </c>
      <c r="C39" s="295">
        <f>'2_k_ sz_ melléklet'!C161</f>
        <v>91852</v>
      </c>
      <c r="D39" s="295">
        <f>'2_k_ sz_ melléklet'!D161</f>
        <v>91852</v>
      </c>
      <c r="E39" s="634">
        <f>D39/C39</f>
        <v>1</v>
      </c>
      <c r="F39" s="624"/>
      <c r="G39" s="624"/>
      <c r="H39" s="57"/>
    </row>
    <row r="40" spans="1:8" ht="13.5" customHeight="1">
      <c r="A40" s="664" t="s">
        <v>326</v>
      </c>
      <c r="B40" s="665">
        <f>'2_k_ sz_ melléklet'!B162</f>
        <v>0</v>
      </c>
      <c r="C40" s="345">
        <f>'2_k_ sz_ melléklet'!C162</f>
        <v>11536</v>
      </c>
      <c r="D40" s="345">
        <f>'2_k_ sz_ melléklet'!D162</f>
        <v>11536</v>
      </c>
      <c r="E40" s="634">
        <f>D40/C40</f>
        <v>1</v>
      </c>
      <c r="F40" s="666"/>
      <c r="G40" s="666"/>
      <c r="H40" s="57"/>
    </row>
    <row r="41" spans="1:8" s="142" customFormat="1" ht="28.5" customHeight="1">
      <c r="A41" s="667" t="s">
        <v>327</v>
      </c>
      <c r="B41" s="42">
        <f>B37+B32+B26+B13+B6</f>
        <v>645885</v>
      </c>
      <c r="C41" s="42">
        <f>C37+C32+C26+C13+C6</f>
        <v>811482</v>
      </c>
      <c r="D41" s="42">
        <f>D37+D32+D26+D13+D6</f>
        <v>875542</v>
      </c>
      <c r="E41" s="668">
        <f>D41/C41</f>
        <v>1.0789419851580195</v>
      </c>
      <c r="F41" s="666"/>
      <c r="G41" s="666"/>
      <c r="H41" s="470"/>
    </row>
    <row r="42" spans="1:8" s="142" customFormat="1" ht="15">
      <c r="A42" s="669" t="s">
        <v>328</v>
      </c>
      <c r="B42" s="670">
        <f>B43+B44</f>
        <v>0</v>
      </c>
      <c r="C42" s="670">
        <f>C43+C44</f>
        <v>0</v>
      </c>
      <c r="D42" s="670">
        <f>D43+D44</f>
        <v>0</v>
      </c>
      <c r="E42" s="671">
        <v>0</v>
      </c>
      <c r="F42" s="666"/>
      <c r="G42" s="666"/>
      <c r="H42" s="470"/>
    </row>
    <row r="43" spans="1:8" ht="18" customHeight="1">
      <c r="A43" s="672" t="s">
        <v>329</v>
      </c>
      <c r="B43" s="673">
        <f>'2_k_ sz_ melléklet'!B169</f>
        <v>0</v>
      </c>
      <c r="C43" s="673">
        <f>'2_k_ sz_ melléklet'!C169</f>
        <v>0</v>
      </c>
      <c r="D43" s="673">
        <f>'2_k_ sz_ melléklet'!D169</f>
        <v>0</v>
      </c>
      <c r="E43" s="674">
        <v>0</v>
      </c>
      <c r="F43" s="624"/>
      <c r="G43" s="624"/>
      <c r="H43" s="57"/>
    </row>
    <row r="44" spans="1:8" ht="15">
      <c r="A44" s="643" t="s">
        <v>330</v>
      </c>
      <c r="B44" s="675">
        <f>'2_k_ sz_ melléklet'!B170</f>
        <v>0</v>
      </c>
      <c r="C44" s="675">
        <f>'2_k_ sz_ melléklet'!C170</f>
        <v>0</v>
      </c>
      <c r="D44" s="675">
        <f>'2_k_ sz_ melléklet'!D170</f>
        <v>0</v>
      </c>
      <c r="E44" s="676">
        <v>0</v>
      </c>
      <c r="F44" s="624"/>
      <c r="G44" s="624"/>
      <c r="H44" s="57"/>
    </row>
    <row r="45" spans="1:8" s="142" customFormat="1" ht="19.5" customHeight="1">
      <c r="A45" s="677" t="s">
        <v>331</v>
      </c>
      <c r="B45" s="42">
        <f>B42+B41</f>
        <v>645885</v>
      </c>
      <c r="C45" s="42">
        <f>C42+C41</f>
        <v>811482</v>
      </c>
      <c r="D45" s="42">
        <f>D42+D41</f>
        <v>875542</v>
      </c>
      <c r="E45" s="668">
        <f>D45/C45</f>
        <v>1.0789419851580195</v>
      </c>
      <c r="F45" s="666"/>
      <c r="G45" s="666"/>
      <c r="H45" s="470"/>
    </row>
    <row r="46" spans="1:8" s="142" customFormat="1" ht="19.5" customHeight="1">
      <c r="A46" s="678"/>
      <c r="B46" s="307"/>
      <c r="C46" s="307"/>
      <c r="D46" s="307"/>
      <c r="E46" s="679"/>
      <c r="F46" s="666"/>
      <c r="G46" s="666"/>
      <c r="H46" s="470"/>
    </row>
    <row r="47" spans="1:8" ht="13.5">
      <c r="A47" s="680"/>
      <c r="B47" s="680">
        <v>2</v>
      </c>
      <c r="C47" s="614"/>
      <c r="D47" s="614" t="s">
        <v>290</v>
      </c>
      <c r="E47" s="614"/>
      <c r="F47" s="57"/>
      <c r="G47" s="57"/>
      <c r="H47" s="57"/>
    </row>
    <row r="48" spans="1:5" ht="15">
      <c r="A48" s="615" t="s">
        <v>291</v>
      </c>
      <c r="B48" s="615"/>
      <c r="C48" s="615"/>
      <c r="D48" s="615"/>
      <c r="E48" s="615"/>
    </row>
    <row r="49" spans="1:5" ht="12.75">
      <c r="A49" s="1"/>
      <c r="B49" s="1"/>
      <c r="C49" s="1"/>
      <c r="D49" s="1"/>
      <c r="E49" s="282" t="s">
        <v>40</v>
      </c>
    </row>
    <row r="50" spans="1:5" ht="12.75">
      <c r="A50" s="681" t="s">
        <v>292</v>
      </c>
      <c r="B50" s="6" t="s">
        <v>83</v>
      </c>
      <c r="C50" s="6"/>
      <c r="D50" s="6"/>
      <c r="E50" s="6"/>
    </row>
    <row r="51" spans="1:5" ht="23.25">
      <c r="A51" s="681"/>
      <c r="B51" s="682" t="s">
        <v>43</v>
      </c>
      <c r="C51" s="683" t="s">
        <v>44</v>
      </c>
      <c r="D51" s="683" t="s">
        <v>8</v>
      </c>
      <c r="E51" s="683" t="s">
        <v>226</v>
      </c>
    </row>
    <row r="52" spans="1:5" ht="12.75">
      <c r="A52" s="619" t="s">
        <v>294</v>
      </c>
      <c r="B52" s="333">
        <f>B53+B54</f>
        <v>1858904</v>
      </c>
      <c r="C52" s="333">
        <f>C53+C54</f>
        <v>1704594</v>
      </c>
      <c r="D52" s="333">
        <f>D53+D54</f>
        <v>1846394</v>
      </c>
      <c r="E52" s="620">
        <f>D52/C52</f>
        <v>1.0831869641685938</v>
      </c>
    </row>
    <row r="53" spans="1:5" ht="12.75">
      <c r="A53" s="622" t="s">
        <v>295</v>
      </c>
      <c r="B53" s="374">
        <f>'2_a_d_sz_ melléklet'!B21</f>
        <v>47550</v>
      </c>
      <c r="C53" s="374">
        <f>'2_a_d_sz_ melléklet'!C21</f>
        <v>56216</v>
      </c>
      <c r="D53" s="374">
        <f>'2_a_d_sz_ melléklet'!D21</f>
        <v>61512</v>
      </c>
      <c r="E53" s="684">
        <f aca="true" t="shared" si="0" ref="E53:E93">D53/C53</f>
        <v>1.094208054646364</v>
      </c>
    </row>
    <row r="54" spans="1:5" ht="12.75">
      <c r="A54" s="625" t="s">
        <v>296</v>
      </c>
      <c r="B54" s="626">
        <f>SUM(B55:B58)</f>
        <v>1811354</v>
      </c>
      <c r="C54" s="626">
        <f>SUM(C55:C58)</f>
        <v>1648378</v>
      </c>
      <c r="D54" s="626">
        <f>SUM(D55:D58)</f>
        <v>1784882</v>
      </c>
      <c r="E54" s="684">
        <f t="shared" si="0"/>
        <v>1.08281110279317</v>
      </c>
    </row>
    <row r="55" spans="1:5" ht="12.75">
      <c r="A55" s="629" t="s">
        <v>297</v>
      </c>
      <c r="B55" s="316">
        <f>'2_a_d_sz_ melléklet'!B88</f>
        <v>455470</v>
      </c>
      <c r="C55" s="316">
        <f>'2_a_d_sz_ melléklet'!C88</f>
        <v>509685</v>
      </c>
      <c r="D55" s="316">
        <f>'2_a_d_sz_ melléklet'!D88</f>
        <v>627865</v>
      </c>
      <c r="E55" s="623">
        <f t="shared" si="0"/>
        <v>1.2318687032186546</v>
      </c>
    </row>
    <row r="56" spans="1:5" ht="12.75">
      <c r="A56" s="632" t="s">
        <v>298</v>
      </c>
      <c r="B56" s="295">
        <f>'2_a_d_sz_ melléklet'!B117</f>
        <v>1328167</v>
      </c>
      <c r="C56" s="295">
        <f>'2_a_d_sz_ melléklet'!C117</f>
        <v>1112976</v>
      </c>
      <c r="D56" s="295">
        <f>'2_a_d_sz_ melléklet'!D117</f>
        <v>1117732</v>
      </c>
      <c r="E56" s="634">
        <f t="shared" si="0"/>
        <v>1.0042732278144362</v>
      </c>
    </row>
    <row r="57" spans="1:5" ht="12.75">
      <c r="A57" s="632" t="s">
        <v>299</v>
      </c>
      <c r="B57" s="295">
        <f>'2_a_d_sz_ melléklet'!B89</f>
        <v>3000</v>
      </c>
      <c r="C57" s="295">
        <f>'2_a_d_sz_ melléklet'!C89</f>
        <v>3000</v>
      </c>
      <c r="D57" s="295">
        <f>'2_a_d_sz_ melléklet'!D89</f>
        <v>5702</v>
      </c>
      <c r="E57" s="634">
        <f t="shared" si="0"/>
        <v>1.9006666666666667</v>
      </c>
    </row>
    <row r="58" spans="1:5" ht="12.75">
      <c r="A58" s="635" t="s">
        <v>300</v>
      </c>
      <c r="B58" s="357">
        <f>'2_a_d_sz_ melléklet'!B90</f>
        <v>24717</v>
      </c>
      <c r="C58" s="357">
        <f>'2_a_d_sz_ melléklet'!C90</f>
        <v>22717</v>
      </c>
      <c r="D58" s="357">
        <f>'2_a_d_sz_ melléklet'!D90</f>
        <v>33583</v>
      </c>
      <c r="E58" s="636">
        <f t="shared" si="0"/>
        <v>1.4783202007307303</v>
      </c>
    </row>
    <row r="59" spans="1:5" ht="18" customHeight="1">
      <c r="A59" s="637" t="s">
        <v>301</v>
      </c>
      <c r="B59" s="685">
        <f>B60+B68+B73</f>
        <v>1295718.145</v>
      </c>
      <c r="C59" s="685">
        <f>C60+C68+C73</f>
        <v>1769330</v>
      </c>
      <c r="D59" s="685">
        <f>D60+D68+D73</f>
        <v>1573233</v>
      </c>
      <c r="E59" s="668">
        <f t="shared" si="0"/>
        <v>0.88916878140313</v>
      </c>
    </row>
    <row r="60" spans="1:5" ht="12.75">
      <c r="A60" s="622" t="s">
        <v>302</v>
      </c>
      <c r="B60" s="374">
        <f>B61+B62+B63+B64+B65+B66+B67</f>
        <v>1117145.145</v>
      </c>
      <c r="C60" s="374">
        <f>C61+C62+C63+C64+C65+C66+C67</f>
        <v>1518890</v>
      </c>
      <c r="D60" s="374">
        <f>D61+D62+D63+D64+D65+D66+D67</f>
        <v>1436848</v>
      </c>
      <c r="E60" s="620">
        <f t="shared" si="0"/>
        <v>0.9459855552409984</v>
      </c>
    </row>
    <row r="61" spans="1:5" ht="12.75">
      <c r="A61" s="641" t="s">
        <v>303</v>
      </c>
      <c r="B61" s="293">
        <f>2_e_sz_mell_!B98</f>
        <v>982645.145</v>
      </c>
      <c r="C61" s="293">
        <f>2_e_sz_mell_!C98</f>
        <v>981087</v>
      </c>
      <c r="D61" s="293">
        <f>2_e_sz_mell_!D98</f>
        <v>981087</v>
      </c>
      <c r="E61" s="623">
        <f t="shared" si="0"/>
        <v>1</v>
      </c>
    </row>
    <row r="62" spans="1:5" ht="12.75">
      <c r="A62" s="642" t="s">
        <v>304</v>
      </c>
      <c r="B62" s="371">
        <f>'2_f_h_sz_ melléklet'!B24</f>
        <v>1280</v>
      </c>
      <c r="C62" s="371">
        <f>'2_f_h_sz_ melléklet'!C24</f>
        <v>149266</v>
      </c>
      <c r="D62" s="371">
        <f>'2_f_h_sz_ melléklet'!D24</f>
        <v>149266</v>
      </c>
      <c r="E62" s="676">
        <f t="shared" si="0"/>
        <v>1</v>
      </c>
    </row>
    <row r="63" spans="1:5" ht="12.75">
      <c r="A63" s="632" t="s">
        <v>305</v>
      </c>
      <c r="B63" s="295">
        <f>'2_f_h_sz_ melléklet'!B25</f>
        <v>51910</v>
      </c>
      <c r="C63" s="295">
        <f>'2_f_h_sz_ melléklet'!C25</f>
        <v>46865</v>
      </c>
      <c r="D63" s="295">
        <f>'2_f_h_sz_ melléklet'!D25</f>
        <v>46865</v>
      </c>
      <c r="E63" s="634">
        <f t="shared" si="0"/>
        <v>1</v>
      </c>
    </row>
    <row r="64" spans="1:5" ht="12.75">
      <c r="A64" s="643" t="s">
        <v>306</v>
      </c>
      <c r="B64" s="293">
        <f>2_e_sz_mell_!B121</f>
        <v>18033</v>
      </c>
      <c r="C64" s="293">
        <f>2_e_sz_mell_!C121</f>
        <v>19842</v>
      </c>
      <c r="D64" s="293">
        <f>2_e_sz_mell_!D121</f>
        <v>19842</v>
      </c>
      <c r="E64" s="634">
        <f t="shared" si="0"/>
        <v>1</v>
      </c>
    </row>
    <row r="65" spans="1:5" ht="12.75">
      <c r="A65" s="632" t="s">
        <v>307</v>
      </c>
      <c r="B65" s="295">
        <f>'2_f_h_sz_ melléklet'!B42</f>
        <v>63277</v>
      </c>
      <c r="C65" s="295">
        <f>'2_f_h_sz_ melléklet'!C42</f>
        <v>114708</v>
      </c>
      <c r="D65" s="295">
        <f>'2_f_h_sz_ melléklet'!D42</f>
        <v>32666</v>
      </c>
      <c r="E65" s="634">
        <f t="shared" si="0"/>
        <v>0.28477525543118176</v>
      </c>
    </row>
    <row r="66" spans="1:5" ht="12.75">
      <c r="A66" s="632" t="s">
        <v>332</v>
      </c>
      <c r="B66" s="295">
        <v>0</v>
      </c>
      <c r="C66" s="295">
        <f>'2_f_h_sz_ melléklet'!C26</f>
        <v>202465</v>
      </c>
      <c r="D66" s="295">
        <f>'2_f_h_sz_ melléklet'!D26</f>
        <v>202465</v>
      </c>
      <c r="E66" s="634">
        <f t="shared" si="0"/>
        <v>1</v>
      </c>
    </row>
    <row r="67" spans="1:5" ht="12.75">
      <c r="A67" s="686" t="s">
        <v>333</v>
      </c>
      <c r="B67" s="316">
        <f>'2_f_h_sz_ melléklet'!B27</f>
        <v>0</v>
      </c>
      <c r="C67" s="316">
        <f>'2_f_h_sz_ melléklet'!C27</f>
        <v>4657</v>
      </c>
      <c r="D67" s="316">
        <f>'2_f_h_sz_ melléklet'!D27</f>
        <v>4657</v>
      </c>
      <c r="E67" s="634">
        <f t="shared" si="0"/>
        <v>1</v>
      </c>
    </row>
    <row r="68" spans="1:5" ht="12.75">
      <c r="A68" s="622" t="s">
        <v>308</v>
      </c>
      <c r="B68" s="374">
        <f>B69+B71</f>
        <v>178573</v>
      </c>
      <c r="C68" s="374">
        <f>C69+C71</f>
        <v>250440</v>
      </c>
      <c r="D68" s="374">
        <f>D69+D71</f>
        <v>135285</v>
      </c>
      <c r="E68" s="668">
        <f t="shared" si="0"/>
        <v>0.5401892668902731</v>
      </c>
    </row>
    <row r="69" spans="1:5" ht="12.75">
      <c r="A69" s="644" t="s">
        <v>309</v>
      </c>
      <c r="B69" s="293">
        <f>'2_f_h_sz_ melléklet'!B96</f>
        <v>72335</v>
      </c>
      <c r="C69" s="293">
        <f>'2_f_h_sz_ melléklet'!C96</f>
        <v>108728</v>
      </c>
      <c r="D69" s="293">
        <f>'2_f_h_sz_ melléklet'!D96</f>
        <v>77460</v>
      </c>
      <c r="E69" s="623">
        <f t="shared" si="0"/>
        <v>0.7124199838128173</v>
      </c>
    </row>
    <row r="70" spans="1:5" ht="12.75">
      <c r="A70" s="643" t="s">
        <v>310</v>
      </c>
      <c r="B70" s="371">
        <f>'2_f_h_sz_ melléklet'!B100</f>
        <v>1492</v>
      </c>
      <c r="C70" s="371">
        <f>'2_f_h_sz_ melléklet'!C100</f>
        <v>1492</v>
      </c>
      <c r="D70" s="371">
        <f>'2_f_h_sz_ melléklet'!D100</f>
        <v>1492</v>
      </c>
      <c r="E70" s="634">
        <f t="shared" si="0"/>
        <v>1</v>
      </c>
    </row>
    <row r="71" spans="1:5" ht="12.75">
      <c r="A71" s="25" t="s">
        <v>311</v>
      </c>
      <c r="B71" s="295">
        <f>'2_f_h_sz_ melléklet'!B113</f>
        <v>106238</v>
      </c>
      <c r="C71" s="295">
        <f>'2_f_h_sz_ melléklet'!C113</f>
        <v>141712</v>
      </c>
      <c r="D71" s="295">
        <f>'2_f_h_sz_ melléklet'!D113</f>
        <v>57825</v>
      </c>
      <c r="E71" s="633">
        <f t="shared" si="0"/>
        <v>0.4080458959015468</v>
      </c>
    </row>
    <row r="72" spans="1:5" ht="12.75">
      <c r="A72" s="645" t="s">
        <v>310</v>
      </c>
      <c r="B72" s="295">
        <v>0</v>
      </c>
      <c r="C72" s="662">
        <v>0</v>
      </c>
      <c r="D72" s="663">
        <v>0</v>
      </c>
      <c r="E72" s="634">
        <v>0</v>
      </c>
    </row>
    <row r="73" spans="1:5" ht="12.75">
      <c r="A73" s="646" t="s">
        <v>312</v>
      </c>
      <c r="B73" s="345">
        <v>0</v>
      </c>
      <c r="C73" s="280">
        <v>0</v>
      </c>
      <c r="D73" s="687">
        <v>1100</v>
      </c>
      <c r="E73" s="688">
        <v>0</v>
      </c>
    </row>
    <row r="74" spans="1:5" ht="23.25">
      <c r="A74" s="637" t="s">
        <v>313</v>
      </c>
      <c r="B74" s="333">
        <f>B75+B76+B77+B78</f>
        <v>307208</v>
      </c>
      <c r="C74" s="333">
        <f>C75+C76+C77+C78</f>
        <v>319615</v>
      </c>
      <c r="D74" s="333">
        <f>D75+D76+D77+D78</f>
        <v>237500</v>
      </c>
      <c r="E74" s="668">
        <f t="shared" si="0"/>
        <v>0.7430815199536943</v>
      </c>
    </row>
    <row r="75" spans="1:6" ht="12.75">
      <c r="A75" s="649" t="s">
        <v>314</v>
      </c>
      <c r="B75" s="370">
        <f>'2_i_j_sz_ mell_'!B17</f>
        <v>75830</v>
      </c>
      <c r="C75" s="370">
        <f>'2_i_j_sz_ mell_'!C17</f>
        <v>75830</v>
      </c>
      <c r="D75" s="370">
        <f>'2_i_j_sz_ mell_'!D17</f>
        <v>4918</v>
      </c>
      <c r="E75" s="623">
        <f t="shared" si="0"/>
        <v>0.06485559804826586</v>
      </c>
      <c r="F75" t="s">
        <v>215</v>
      </c>
    </row>
    <row r="76" spans="1:6" ht="12.75">
      <c r="A76" s="642" t="s">
        <v>316</v>
      </c>
      <c r="B76" s="689">
        <f>'2_i_j_sz_ mell_'!B31</f>
        <v>144100</v>
      </c>
      <c r="C76" s="689">
        <f>'2_i_j_sz_ mell_'!C31</f>
        <v>146100</v>
      </c>
      <c r="D76" s="689">
        <f>'2_i_j_sz_ mell_'!D31</f>
        <v>133667</v>
      </c>
      <c r="E76" s="634">
        <f t="shared" si="0"/>
        <v>0.9149007529089664</v>
      </c>
      <c r="F76" t="s">
        <v>334</v>
      </c>
    </row>
    <row r="77" spans="1:6" ht="12.75">
      <c r="A77" s="643" t="s">
        <v>317</v>
      </c>
      <c r="B77" s="295">
        <f>'2_i_j_sz_ mell_'!B42</f>
        <v>40000</v>
      </c>
      <c r="C77" s="295">
        <f>'2_i_j_sz_ mell_'!C42</f>
        <v>48757</v>
      </c>
      <c r="D77" s="295">
        <f>'2_i_j_sz_ mell_'!D42</f>
        <v>49474</v>
      </c>
      <c r="E77" s="633">
        <f t="shared" si="0"/>
        <v>1.014705580737125</v>
      </c>
      <c r="F77" t="s">
        <v>215</v>
      </c>
    </row>
    <row r="78" spans="1:6" ht="12.75">
      <c r="A78" s="25" t="s">
        <v>318</v>
      </c>
      <c r="B78" s="689">
        <f>'2_i_j_sz_ mell_'!B69</f>
        <v>47278</v>
      </c>
      <c r="C78" s="689">
        <f>'2_i_j_sz_ mell_'!C69</f>
        <v>48928</v>
      </c>
      <c r="D78" s="689">
        <f>'2_i_j_sz_ mell_'!D69</f>
        <v>49441</v>
      </c>
      <c r="E78" s="634">
        <f t="shared" si="0"/>
        <v>1.0104847939829955</v>
      </c>
      <c r="F78" t="s">
        <v>335</v>
      </c>
    </row>
    <row r="79" spans="1:5" ht="6" customHeight="1">
      <c r="A79" s="649"/>
      <c r="B79" s="687"/>
      <c r="C79" s="659"/>
      <c r="D79" s="660"/>
      <c r="E79" s="690"/>
    </row>
    <row r="80" spans="1:5" ht="22.5" customHeight="1">
      <c r="A80" s="619" t="s">
        <v>319</v>
      </c>
      <c r="B80" s="333">
        <f>B84+B82+B83</f>
        <v>5250</v>
      </c>
      <c r="C80" s="333">
        <f>C84+C82+C83</f>
        <v>5250</v>
      </c>
      <c r="D80" s="333">
        <f>D84+D82+D83</f>
        <v>4729</v>
      </c>
      <c r="E80" s="620">
        <f t="shared" si="0"/>
        <v>0.9007619047619048</v>
      </c>
    </row>
    <row r="81" spans="1:5" ht="5.25" customHeight="1">
      <c r="A81" s="654"/>
      <c r="B81" s="398"/>
      <c r="C81" s="347"/>
      <c r="D81" s="656"/>
      <c r="E81" s="647"/>
    </row>
    <row r="82" spans="1:6" ht="12.75">
      <c r="A82" s="643" t="s">
        <v>320</v>
      </c>
      <c r="B82" s="295">
        <f>'2_i_j_sz_ mell_'!B83</f>
        <v>600</v>
      </c>
      <c r="C82" s="295">
        <f>'2_i_j_sz_ mell_'!C83</f>
        <v>600</v>
      </c>
      <c r="D82" s="295">
        <v>270</v>
      </c>
      <c r="E82" s="634">
        <f t="shared" si="0"/>
        <v>0.45</v>
      </c>
      <c r="F82" t="s">
        <v>336</v>
      </c>
    </row>
    <row r="83" spans="1:6" ht="12.75">
      <c r="A83" s="643" t="s">
        <v>321</v>
      </c>
      <c r="B83" s="295">
        <f>'2_i_j_sz_ mell_'!B84</f>
        <v>4650</v>
      </c>
      <c r="C83" s="295">
        <f>'2_i_j_sz_ mell_'!C84</f>
        <v>4650</v>
      </c>
      <c r="D83" s="295">
        <v>4459</v>
      </c>
      <c r="E83" s="634">
        <f t="shared" si="0"/>
        <v>0.9589247311827958</v>
      </c>
      <c r="F83" t="s">
        <v>215</v>
      </c>
    </row>
    <row r="84" spans="1:5" ht="12.75">
      <c r="A84" s="643" t="s">
        <v>322</v>
      </c>
      <c r="B84" s="293"/>
      <c r="C84" s="659"/>
      <c r="D84" s="660"/>
      <c r="E84" s="636">
        <v>0</v>
      </c>
    </row>
    <row r="85" spans="1:5" ht="12.75">
      <c r="A85" s="619" t="s">
        <v>323</v>
      </c>
      <c r="B85" s="333">
        <f>B88+B87</f>
        <v>0</v>
      </c>
      <c r="C85" s="333">
        <f>C88+C87</f>
        <v>87452</v>
      </c>
      <c r="D85" s="333">
        <f>D88+D87</f>
        <v>117471</v>
      </c>
      <c r="E85" s="620">
        <f>D85/C85</f>
        <v>1.3432625897635275</v>
      </c>
    </row>
    <row r="86" spans="1:5" ht="12.75">
      <c r="A86" s="641" t="s">
        <v>324</v>
      </c>
      <c r="B86" s="370"/>
      <c r="C86" s="662"/>
      <c r="D86" s="663"/>
      <c r="E86" s="623">
        <v>0</v>
      </c>
    </row>
    <row r="87" spans="1:5" ht="12" customHeight="1">
      <c r="A87" s="643" t="s">
        <v>325</v>
      </c>
      <c r="B87" s="295">
        <v>0</v>
      </c>
      <c r="C87" s="295">
        <v>87452</v>
      </c>
      <c r="D87" s="295">
        <v>117471</v>
      </c>
      <c r="E87" s="634">
        <f>D87/C87</f>
        <v>1.3432625897635275</v>
      </c>
    </row>
    <row r="88" spans="1:5" ht="13.5" customHeight="1">
      <c r="A88" s="664" t="s">
        <v>326</v>
      </c>
      <c r="B88" s="345">
        <v>0</v>
      </c>
      <c r="C88" s="345">
        <v>0</v>
      </c>
      <c r="D88" s="345">
        <v>0</v>
      </c>
      <c r="E88" s="636">
        <v>0</v>
      </c>
    </row>
    <row r="89" spans="1:5" ht="29.25" customHeight="1">
      <c r="A89" s="667" t="s">
        <v>337</v>
      </c>
      <c r="B89" s="42">
        <f>B85+B80+B74+B59+B52</f>
        <v>3467080.145</v>
      </c>
      <c r="C89" s="42">
        <f>C85+C80+C74+C59+C52</f>
        <v>3886241</v>
      </c>
      <c r="D89" s="42">
        <f>D85+D80+D74+D59+D52</f>
        <v>3779327</v>
      </c>
      <c r="E89" s="620">
        <f t="shared" si="0"/>
        <v>0.972489096790446</v>
      </c>
    </row>
    <row r="90" spans="1:5" ht="18.75" customHeight="1">
      <c r="A90" s="669" t="s">
        <v>328</v>
      </c>
      <c r="B90" s="379">
        <f>B91+B92</f>
        <v>415521.855</v>
      </c>
      <c r="C90" s="379">
        <f>C91+C92</f>
        <v>398628</v>
      </c>
      <c r="D90" s="379">
        <f>D91+D92</f>
        <v>1369270</v>
      </c>
      <c r="E90" s="620">
        <f t="shared" si="0"/>
        <v>3.4349569021744584</v>
      </c>
    </row>
    <row r="91" spans="1:5" ht="12.75">
      <c r="A91" s="672" t="s">
        <v>329</v>
      </c>
      <c r="B91" s="326">
        <f>'7_sz_ melléklet'!B26</f>
        <v>390540.855</v>
      </c>
      <c r="C91" s="326">
        <f>'7_sz_ melléklet'!C26</f>
        <v>365863</v>
      </c>
      <c r="D91" s="326">
        <f>'7_sz_ melléklet'!D26</f>
        <v>1340468</v>
      </c>
      <c r="E91" s="623">
        <f t="shared" si="0"/>
        <v>3.6638523163041903</v>
      </c>
    </row>
    <row r="92" spans="1:5" ht="12.75">
      <c r="A92" s="643" t="s">
        <v>330</v>
      </c>
      <c r="B92" s="357">
        <f>'7_sz_ melléklet'!B56</f>
        <v>24981</v>
      </c>
      <c r="C92" s="357">
        <f>'7_sz_ melléklet'!C56</f>
        <v>32765</v>
      </c>
      <c r="D92" s="357">
        <f>'7_sz_ melléklet'!D56</f>
        <v>28802</v>
      </c>
      <c r="E92" s="676">
        <f t="shared" si="0"/>
        <v>0.8790477643827255</v>
      </c>
    </row>
    <row r="93" spans="1:5" ht="19.5" customHeight="1">
      <c r="A93" s="677" t="s">
        <v>331</v>
      </c>
      <c r="B93" s="42">
        <f>B90+B89</f>
        <v>3882602</v>
      </c>
      <c r="C93" s="42">
        <f>C90+C89</f>
        <v>4284869</v>
      </c>
      <c r="D93" s="42">
        <f>D90+D89</f>
        <v>5148597</v>
      </c>
      <c r="E93" s="668">
        <f t="shared" si="0"/>
        <v>1.201576290897108</v>
      </c>
    </row>
    <row r="94" spans="1:5" ht="19.5" customHeight="1">
      <c r="A94" s="678"/>
      <c r="B94" s="307"/>
      <c r="C94" s="691"/>
      <c r="D94" s="691"/>
      <c r="E94" s="679"/>
    </row>
    <row r="95" spans="1:5" ht="19.5" customHeight="1">
      <c r="A95" s="678"/>
      <c r="B95" s="307"/>
      <c r="C95" s="691"/>
      <c r="D95" s="691"/>
      <c r="E95" s="679"/>
    </row>
    <row r="96" spans="1:5" ht="19.5" customHeight="1">
      <c r="A96" s="678"/>
      <c r="B96" s="307"/>
      <c r="C96" s="691"/>
      <c r="D96" s="691"/>
      <c r="E96" s="679"/>
    </row>
    <row r="97" spans="1:5" ht="10.5" customHeight="1">
      <c r="A97" s="678"/>
      <c r="B97" s="307"/>
      <c r="C97" s="691"/>
      <c r="D97" s="691"/>
      <c r="E97" s="679"/>
    </row>
    <row r="98" spans="1:5" ht="13.5">
      <c r="A98" s="614"/>
      <c r="B98" s="680">
        <v>3</v>
      </c>
      <c r="C98" s="614"/>
      <c r="D98" s="614" t="s">
        <v>290</v>
      </c>
      <c r="E98" s="614"/>
    </row>
    <row r="99" spans="1:5" ht="15">
      <c r="A99" s="615" t="s">
        <v>291</v>
      </c>
      <c r="B99" s="615"/>
      <c r="C99" s="615"/>
      <c r="D99" s="615"/>
      <c r="E99" s="615"/>
    </row>
    <row r="100" spans="1:5" ht="12.75">
      <c r="A100" s="1"/>
      <c r="B100" s="1"/>
      <c r="C100" s="1"/>
      <c r="D100" s="1"/>
      <c r="E100" s="282" t="s">
        <v>40</v>
      </c>
    </row>
    <row r="101" spans="1:5" ht="12.75">
      <c r="A101" s="681" t="s">
        <v>292</v>
      </c>
      <c r="B101" s="6" t="s">
        <v>289</v>
      </c>
      <c r="C101" s="6"/>
      <c r="D101" s="6"/>
      <c r="E101" s="6"/>
    </row>
    <row r="102" spans="1:5" ht="23.25">
      <c r="A102" s="681"/>
      <c r="B102" s="682" t="s">
        <v>43</v>
      </c>
      <c r="C102" s="683" t="s">
        <v>44</v>
      </c>
      <c r="D102" s="683" t="s">
        <v>8</v>
      </c>
      <c r="E102" s="683" t="s">
        <v>226</v>
      </c>
    </row>
    <row r="103" spans="1:5" ht="12.75">
      <c r="A103" s="619" t="s">
        <v>294</v>
      </c>
      <c r="B103" s="333">
        <f>B104+B105</f>
        <v>2129213</v>
      </c>
      <c r="C103" s="333">
        <f>C104+C105</f>
        <v>1975827</v>
      </c>
      <c r="D103" s="333">
        <f>D104+D105</f>
        <v>2120942</v>
      </c>
      <c r="E103" s="620">
        <f>D103/C103</f>
        <v>1.0734451953536417</v>
      </c>
    </row>
    <row r="104" spans="1:5" ht="12.75">
      <c r="A104" s="622" t="s">
        <v>295</v>
      </c>
      <c r="B104" s="374">
        <f aca="true" t="shared" si="1" ref="B104:D109">B53+B7</f>
        <v>317859</v>
      </c>
      <c r="C104" s="374">
        <f t="shared" si="1"/>
        <v>327449</v>
      </c>
      <c r="D104" s="374">
        <f t="shared" si="1"/>
        <v>336060</v>
      </c>
      <c r="E104" s="684">
        <f aca="true" t="shared" si="2" ref="E104:E144">D104/C104</f>
        <v>1.0262972249113602</v>
      </c>
    </row>
    <row r="105" spans="1:5" ht="12.75">
      <c r="A105" s="625" t="s">
        <v>296</v>
      </c>
      <c r="B105" s="626">
        <f t="shared" si="1"/>
        <v>1811354</v>
      </c>
      <c r="C105" s="626">
        <f t="shared" si="1"/>
        <v>1648378</v>
      </c>
      <c r="D105" s="626">
        <f t="shared" si="1"/>
        <v>1784882</v>
      </c>
      <c r="E105" s="684">
        <f t="shared" si="2"/>
        <v>1.08281110279317</v>
      </c>
    </row>
    <row r="106" spans="1:5" ht="12.75">
      <c r="A106" s="629" t="s">
        <v>297</v>
      </c>
      <c r="B106" s="689">
        <f t="shared" si="1"/>
        <v>455470</v>
      </c>
      <c r="C106" s="689">
        <f t="shared" si="1"/>
        <v>509685</v>
      </c>
      <c r="D106" s="689">
        <f t="shared" si="1"/>
        <v>627865</v>
      </c>
      <c r="E106" s="623">
        <f t="shared" si="2"/>
        <v>1.2318687032186546</v>
      </c>
    </row>
    <row r="107" spans="1:5" ht="12.75">
      <c r="A107" s="632" t="s">
        <v>298</v>
      </c>
      <c r="B107" s="460">
        <f t="shared" si="1"/>
        <v>1328167</v>
      </c>
      <c r="C107" s="460">
        <f t="shared" si="1"/>
        <v>1112976</v>
      </c>
      <c r="D107" s="460">
        <f t="shared" si="1"/>
        <v>1117732</v>
      </c>
      <c r="E107" s="634">
        <f t="shared" si="2"/>
        <v>1.0042732278144362</v>
      </c>
    </row>
    <row r="108" spans="1:5" ht="12.75">
      <c r="A108" s="632" t="s">
        <v>299</v>
      </c>
      <c r="B108" s="460">
        <f t="shared" si="1"/>
        <v>3000</v>
      </c>
      <c r="C108" s="460">
        <f t="shared" si="1"/>
        <v>3000</v>
      </c>
      <c r="D108" s="460">
        <f t="shared" si="1"/>
        <v>5702</v>
      </c>
      <c r="E108" s="634">
        <f t="shared" si="2"/>
        <v>1.9006666666666667</v>
      </c>
    </row>
    <row r="109" spans="1:5" ht="12.75">
      <c r="A109" s="635" t="s">
        <v>300</v>
      </c>
      <c r="B109" s="692">
        <f t="shared" si="1"/>
        <v>24717</v>
      </c>
      <c r="C109" s="692">
        <f t="shared" si="1"/>
        <v>22717</v>
      </c>
      <c r="D109" s="692">
        <f t="shared" si="1"/>
        <v>33583</v>
      </c>
      <c r="E109" s="636">
        <f t="shared" si="2"/>
        <v>1.4783202007307303</v>
      </c>
    </row>
    <row r="110" spans="1:5" ht="18.75" customHeight="1">
      <c r="A110" s="637" t="s">
        <v>301</v>
      </c>
      <c r="B110" s="408">
        <f>B111+B119+B124</f>
        <v>1634794.145</v>
      </c>
      <c r="C110" s="408">
        <f>C111+C119+C124</f>
        <v>2161185</v>
      </c>
      <c r="D110" s="408">
        <f>D111+D119+D124</f>
        <v>2032513</v>
      </c>
      <c r="E110" s="620">
        <f t="shared" si="2"/>
        <v>0.9404622926773969</v>
      </c>
    </row>
    <row r="111" spans="1:5" ht="12.75">
      <c r="A111" s="622" t="s">
        <v>302</v>
      </c>
      <c r="B111" s="374">
        <f>SUM(B112:B118)</f>
        <v>1117145.145</v>
      </c>
      <c r="C111" s="374">
        <f>SUM(C112:C118)</f>
        <v>1518890</v>
      </c>
      <c r="D111" s="374">
        <f>SUM(D112:D118)</f>
        <v>1436848</v>
      </c>
      <c r="E111" s="684">
        <f t="shared" si="2"/>
        <v>0.9459855552409984</v>
      </c>
    </row>
    <row r="112" spans="1:5" ht="12.75">
      <c r="A112" s="641" t="s">
        <v>303</v>
      </c>
      <c r="B112" s="293">
        <f aca="true" t="shared" si="3" ref="B112:D116">B61+B15</f>
        <v>982645.145</v>
      </c>
      <c r="C112" s="293">
        <f t="shared" si="3"/>
        <v>981087</v>
      </c>
      <c r="D112" s="293">
        <f t="shared" si="3"/>
        <v>981087</v>
      </c>
      <c r="E112" s="623">
        <f t="shared" si="2"/>
        <v>1</v>
      </c>
    </row>
    <row r="113" spans="1:5" ht="12.75">
      <c r="A113" s="642" t="s">
        <v>304</v>
      </c>
      <c r="B113" s="293">
        <f t="shared" si="3"/>
        <v>1280</v>
      </c>
      <c r="C113" s="293">
        <f t="shared" si="3"/>
        <v>149266</v>
      </c>
      <c r="D113" s="293">
        <f t="shared" si="3"/>
        <v>149266</v>
      </c>
      <c r="E113" s="634">
        <f t="shared" si="2"/>
        <v>1</v>
      </c>
    </row>
    <row r="114" spans="1:5" ht="12.75">
      <c r="A114" s="632" t="s">
        <v>305</v>
      </c>
      <c r="B114" s="293">
        <f t="shared" si="3"/>
        <v>51910</v>
      </c>
      <c r="C114" s="293">
        <f t="shared" si="3"/>
        <v>46865</v>
      </c>
      <c r="D114" s="293">
        <f t="shared" si="3"/>
        <v>46865</v>
      </c>
      <c r="E114" s="633">
        <f t="shared" si="2"/>
        <v>1</v>
      </c>
    </row>
    <row r="115" spans="1:5" ht="12.75">
      <c r="A115" s="643" t="s">
        <v>306</v>
      </c>
      <c r="B115" s="293">
        <f t="shared" si="3"/>
        <v>18033</v>
      </c>
      <c r="C115" s="293">
        <f t="shared" si="3"/>
        <v>19842</v>
      </c>
      <c r="D115" s="293">
        <f t="shared" si="3"/>
        <v>19842</v>
      </c>
      <c r="E115" s="634">
        <f t="shared" si="2"/>
        <v>1</v>
      </c>
    </row>
    <row r="116" spans="1:5" ht="12.75">
      <c r="A116" s="693" t="s">
        <v>307</v>
      </c>
      <c r="B116" s="293">
        <f t="shared" si="3"/>
        <v>63277</v>
      </c>
      <c r="C116" s="293">
        <f t="shared" si="3"/>
        <v>114708</v>
      </c>
      <c r="D116" s="293">
        <f t="shared" si="3"/>
        <v>32666</v>
      </c>
      <c r="E116" s="634">
        <f t="shared" si="2"/>
        <v>0.28477525543118176</v>
      </c>
    </row>
    <row r="117" spans="1:5" ht="12.75">
      <c r="A117" s="632" t="s">
        <v>332</v>
      </c>
      <c r="B117" s="295">
        <v>0</v>
      </c>
      <c r="C117" s="295">
        <f>C66</f>
        <v>202465</v>
      </c>
      <c r="D117" s="295">
        <f>D66</f>
        <v>202465</v>
      </c>
      <c r="E117" s="634">
        <f t="shared" si="2"/>
        <v>1</v>
      </c>
    </row>
    <row r="118" spans="1:5" ht="12.75">
      <c r="A118" s="686" t="str">
        <f>A67:E67</f>
        <v>1.7. Egyéb központi-szoc. nyári étk.</v>
      </c>
      <c r="B118" s="316">
        <f>B67</f>
        <v>0</v>
      </c>
      <c r="C118" s="316">
        <f>C67</f>
        <v>4657</v>
      </c>
      <c r="D118" s="316">
        <f>D67</f>
        <v>4657</v>
      </c>
      <c r="E118" s="636">
        <f t="shared" si="2"/>
        <v>1</v>
      </c>
    </row>
    <row r="119" spans="1:5" ht="12.75">
      <c r="A119" s="622" t="s">
        <v>308</v>
      </c>
      <c r="B119" s="326">
        <f>B120+B122</f>
        <v>517649</v>
      </c>
      <c r="C119" s="326">
        <f>C120+C122</f>
        <v>622295</v>
      </c>
      <c r="D119" s="326">
        <f>D120+D122</f>
        <v>507113</v>
      </c>
      <c r="E119" s="684">
        <f t="shared" si="2"/>
        <v>0.814907720614821</v>
      </c>
    </row>
    <row r="120" spans="1:5" ht="12.75">
      <c r="A120" s="644" t="s">
        <v>309</v>
      </c>
      <c r="B120" s="370">
        <f aca="true" t="shared" si="4" ref="B120:D124">B69+B21</f>
        <v>411411</v>
      </c>
      <c r="C120" s="370">
        <f t="shared" si="4"/>
        <v>468654</v>
      </c>
      <c r="D120" s="370">
        <f t="shared" si="4"/>
        <v>437359</v>
      </c>
      <c r="E120" s="623">
        <f t="shared" si="2"/>
        <v>0.9332236575383972</v>
      </c>
    </row>
    <row r="121" spans="1:5" ht="12.75">
      <c r="A121" s="643" t="s">
        <v>310</v>
      </c>
      <c r="B121" s="295">
        <f t="shared" si="4"/>
        <v>325936</v>
      </c>
      <c r="C121" s="295">
        <f t="shared" si="4"/>
        <v>319182</v>
      </c>
      <c r="D121" s="295">
        <f t="shared" si="4"/>
        <v>319182</v>
      </c>
      <c r="E121" s="634">
        <f t="shared" si="2"/>
        <v>1</v>
      </c>
    </row>
    <row r="122" spans="1:5" ht="12.75">
      <c r="A122" s="25" t="s">
        <v>311</v>
      </c>
      <c r="B122" s="295">
        <f t="shared" si="4"/>
        <v>106238</v>
      </c>
      <c r="C122" s="295">
        <f t="shared" si="4"/>
        <v>153641</v>
      </c>
      <c r="D122" s="295">
        <f t="shared" si="4"/>
        <v>69754</v>
      </c>
      <c r="E122" s="634">
        <f t="shared" si="2"/>
        <v>0.45400641755781335</v>
      </c>
    </row>
    <row r="123" spans="1:5" ht="12.75">
      <c r="A123" s="645" t="s">
        <v>310</v>
      </c>
      <c r="B123" s="295">
        <f t="shared" si="4"/>
        <v>0</v>
      </c>
      <c r="C123" s="295">
        <f t="shared" si="4"/>
        <v>0</v>
      </c>
      <c r="D123" s="295">
        <f t="shared" si="4"/>
        <v>0</v>
      </c>
      <c r="E123" s="648">
        <v>0</v>
      </c>
    </row>
    <row r="124" spans="1:5" ht="12.75">
      <c r="A124" s="646" t="s">
        <v>312</v>
      </c>
      <c r="B124" s="345">
        <f t="shared" si="4"/>
        <v>0</v>
      </c>
      <c r="C124" s="345">
        <f t="shared" si="4"/>
        <v>20000</v>
      </c>
      <c r="D124" s="345">
        <f t="shared" si="4"/>
        <v>88552</v>
      </c>
      <c r="E124" s="636">
        <f>D124/C124</f>
        <v>4.4276</v>
      </c>
    </row>
    <row r="125" spans="1:5" ht="23.25">
      <c r="A125" s="637" t="s">
        <v>313</v>
      </c>
      <c r="B125" s="398">
        <f>SUM(B126:B129)</f>
        <v>343708</v>
      </c>
      <c r="C125" s="398">
        <f>SUM(C126:C129)</f>
        <v>364621</v>
      </c>
      <c r="D125" s="398">
        <f>SUM(D126:D129)</f>
        <v>275826</v>
      </c>
      <c r="E125" s="620">
        <f t="shared" si="2"/>
        <v>0.7564731598015474</v>
      </c>
    </row>
    <row r="126" spans="1:5" ht="12.75">
      <c r="A126" s="649" t="s">
        <v>314</v>
      </c>
      <c r="B126" s="370">
        <f aca="true" t="shared" si="5" ref="B126:D129">B75+B27</f>
        <v>76330</v>
      </c>
      <c r="C126" s="370">
        <f t="shared" si="5"/>
        <v>76330</v>
      </c>
      <c r="D126" s="370">
        <f t="shared" si="5"/>
        <v>5368</v>
      </c>
      <c r="E126" s="623">
        <f t="shared" si="2"/>
        <v>0.07032621511856413</v>
      </c>
    </row>
    <row r="127" spans="1:5" ht="12.75">
      <c r="A127" s="642" t="s">
        <v>316</v>
      </c>
      <c r="B127" s="295">
        <f t="shared" si="5"/>
        <v>144100</v>
      </c>
      <c r="C127" s="295">
        <f t="shared" si="5"/>
        <v>146100</v>
      </c>
      <c r="D127" s="295">
        <f t="shared" si="5"/>
        <v>133667</v>
      </c>
      <c r="E127" s="634">
        <f t="shared" si="2"/>
        <v>0.9149007529089664</v>
      </c>
    </row>
    <row r="128" spans="1:5" ht="12.75">
      <c r="A128" s="643" t="s">
        <v>317</v>
      </c>
      <c r="B128" s="295">
        <f t="shared" si="5"/>
        <v>40000</v>
      </c>
      <c r="C128" s="295">
        <f t="shared" si="5"/>
        <v>48757</v>
      </c>
      <c r="D128" s="295">
        <f t="shared" si="5"/>
        <v>49474</v>
      </c>
      <c r="E128" s="633">
        <f t="shared" si="2"/>
        <v>1.014705580737125</v>
      </c>
    </row>
    <row r="129" spans="1:5" ht="12.75">
      <c r="A129" s="25" t="s">
        <v>318</v>
      </c>
      <c r="B129" s="295">
        <f t="shared" si="5"/>
        <v>83278</v>
      </c>
      <c r="C129" s="295">
        <f t="shared" si="5"/>
        <v>93434</v>
      </c>
      <c r="D129" s="295">
        <f t="shared" si="5"/>
        <v>87317</v>
      </c>
      <c r="E129" s="634">
        <f t="shared" si="2"/>
        <v>0.9345313269259584</v>
      </c>
    </row>
    <row r="130" spans="1:5" ht="9" customHeight="1">
      <c r="A130" s="649"/>
      <c r="B130" s="694"/>
      <c r="C130" s="659"/>
      <c r="D130" s="660"/>
      <c r="E130" s="690"/>
    </row>
    <row r="131" spans="1:5" ht="23.25">
      <c r="A131" s="619" t="s">
        <v>319</v>
      </c>
      <c r="B131" s="333">
        <f>B132+B133+B134</f>
        <v>5250</v>
      </c>
      <c r="C131" s="333">
        <f>C132+C133+C134</f>
        <v>5250</v>
      </c>
      <c r="D131" s="333">
        <f>D132+D133+D134</f>
        <v>4729</v>
      </c>
      <c r="E131" s="620">
        <f t="shared" si="2"/>
        <v>0.9007619047619048</v>
      </c>
    </row>
    <row r="132" spans="1:5" ht="6.75" customHeight="1">
      <c r="A132" s="654"/>
      <c r="B132" s="398"/>
      <c r="C132" s="347"/>
      <c r="D132" s="656"/>
      <c r="E132" s="620"/>
    </row>
    <row r="133" spans="1:5" ht="12.75">
      <c r="A133" s="643" t="s">
        <v>320</v>
      </c>
      <c r="B133" s="295">
        <f aca="true" t="shared" si="6" ref="B133:D135">B82+B34</f>
        <v>600</v>
      </c>
      <c r="C133" s="295">
        <f t="shared" si="6"/>
        <v>600</v>
      </c>
      <c r="D133" s="295">
        <f t="shared" si="6"/>
        <v>270</v>
      </c>
      <c r="E133" s="623">
        <f t="shared" si="2"/>
        <v>0.45</v>
      </c>
    </row>
    <row r="134" spans="1:5" ht="12.75">
      <c r="A134" s="643" t="s">
        <v>321</v>
      </c>
      <c r="B134" s="295">
        <f t="shared" si="6"/>
        <v>4650</v>
      </c>
      <c r="C134" s="295">
        <f t="shared" si="6"/>
        <v>4650</v>
      </c>
      <c r="D134" s="295">
        <f t="shared" si="6"/>
        <v>4459</v>
      </c>
      <c r="E134" s="634">
        <f>D134/C134</f>
        <v>0.9589247311827958</v>
      </c>
    </row>
    <row r="135" spans="1:5" ht="12.75">
      <c r="A135" s="643" t="s">
        <v>322</v>
      </c>
      <c r="B135" s="295">
        <f t="shared" si="6"/>
        <v>0</v>
      </c>
      <c r="C135" s="295">
        <f t="shared" si="6"/>
        <v>0</v>
      </c>
      <c r="D135" s="295">
        <f t="shared" si="6"/>
        <v>0</v>
      </c>
      <c r="E135" s="636">
        <v>0</v>
      </c>
    </row>
    <row r="136" spans="1:5" ht="12.75">
      <c r="A136" s="619" t="s">
        <v>323</v>
      </c>
      <c r="B136" s="333">
        <f>B137+B138</f>
        <v>0</v>
      </c>
      <c r="C136" s="333">
        <f>C139+C138</f>
        <v>190840</v>
      </c>
      <c r="D136" s="333">
        <f>D139+D138</f>
        <v>220859</v>
      </c>
      <c r="E136" s="620">
        <v>0</v>
      </c>
    </row>
    <row r="137" spans="1:5" ht="12.75">
      <c r="A137" s="641" t="s">
        <v>324</v>
      </c>
      <c r="B137" s="370"/>
      <c r="C137" s="662"/>
      <c r="D137" s="663"/>
      <c r="E137" s="623"/>
    </row>
    <row r="138" spans="1:5" ht="12.75">
      <c r="A138" s="643" t="s">
        <v>325</v>
      </c>
      <c r="B138" s="295">
        <f aca="true" t="shared" si="7" ref="B138:D139">B87+B39</f>
        <v>0</v>
      </c>
      <c r="C138" s="295">
        <f t="shared" si="7"/>
        <v>179304</v>
      </c>
      <c r="D138" s="295">
        <f t="shared" si="7"/>
        <v>209323</v>
      </c>
      <c r="E138" s="634">
        <f>D138/C138</f>
        <v>1.1674195779235266</v>
      </c>
    </row>
    <row r="139" spans="1:5" ht="12.75">
      <c r="A139" s="664" t="s">
        <v>326</v>
      </c>
      <c r="B139" s="295">
        <f t="shared" si="7"/>
        <v>0</v>
      </c>
      <c r="C139" s="295">
        <f t="shared" si="7"/>
        <v>11536</v>
      </c>
      <c r="D139" s="295">
        <f t="shared" si="7"/>
        <v>11536</v>
      </c>
      <c r="E139" s="636">
        <f>D139/C139</f>
        <v>1</v>
      </c>
    </row>
    <row r="140" spans="1:5" ht="23.25">
      <c r="A140" s="667" t="s">
        <v>337</v>
      </c>
      <c r="B140" s="42">
        <f>B136+B131+B125+B110+B103</f>
        <v>4112965.145</v>
      </c>
      <c r="C140" s="42">
        <f>C136+C131+C125+C110+C103</f>
        <v>4697723</v>
      </c>
      <c r="D140" s="42">
        <f>D136+D131+D125+D110+D103</f>
        <v>4654869</v>
      </c>
      <c r="E140" s="620">
        <f t="shared" si="2"/>
        <v>0.9908777082003345</v>
      </c>
    </row>
    <row r="141" spans="1:5" ht="12.75">
      <c r="A141" s="669" t="s">
        <v>328</v>
      </c>
      <c r="B141" s="42">
        <f>B142+B143</f>
        <v>415521.855</v>
      </c>
      <c r="C141" s="42">
        <f>C142+C143</f>
        <v>398628</v>
      </c>
      <c r="D141" s="42">
        <f>D142+D143</f>
        <v>1369270</v>
      </c>
      <c r="E141" s="620">
        <f t="shared" si="2"/>
        <v>3.4349569021744584</v>
      </c>
    </row>
    <row r="142" spans="1:5" ht="12.75">
      <c r="A142" s="672" t="s">
        <v>329</v>
      </c>
      <c r="B142" s="326">
        <f>B91</f>
        <v>390540.855</v>
      </c>
      <c r="C142" s="326">
        <f>C91</f>
        <v>365863</v>
      </c>
      <c r="D142" s="326">
        <f>D91</f>
        <v>1340468</v>
      </c>
      <c r="E142" s="623">
        <f t="shared" si="2"/>
        <v>3.6638523163041903</v>
      </c>
    </row>
    <row r="143" spans="1:5" ht="12.75">
      <c r="A143" s="643" t="s">
        <v>330</v>
      </c>
      <c r="B143" s="295">
        <f>B92+B44</f>
        <v>24981</v>
      </c>
      <c r="C143" s="295">
        <f>C92+C44</f>
        <v>32765</v>
      </c>
      <c r="D143" s="295">
        <f>D92+D44</f>
        <v>28802</v>
      </c>
      <c r="E143" s="676">
        <f t="shared" si="2"/>
        <v>0.8790477643827255</v>
      </c>
    </row>
    <row r="144" spans="1:5" ht="12.75">
      <c r="A144" s="677" t="s">
        <v>331</v>
      </c>
      <c r="B144" s="42">
        <f>B141+B140</f>
        <v>4528487</v>
      </c>
      <c r="C144" s="42">
        <f>C141+C140</f>
        <v>5096351</v>
      </c>
      <c r="D144" s="42">
        <f>D141+D140</f>
        <v>6024139</v>
      </c>
      <c r="E144" s="668">
        <f t="shared" si="2"/>
        <v>1.1820494702974735</v>
      </c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</sheetData>
  <mergeCells count="9">
    <mergeCell ref="A2:E2"/>
    <mergeCell ref="A4:A5"/>
    <mergeCell ref="B4:E4"/>
    <mergeCell ref="A48:E48"/>
    <mergeCell ref="A50:A51"/>
    <mergeCell ref="B50:E50"/>
    <mergeCell ref="A99:E99"/>
    <mergeCell ref="A101:A102"/>
    <mergeCell ref="B101:E101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A117" sqref="A117"/>
    </sheetView>
  </sheetViews>
  <sheetFormatPr defaultColWidth="9.140625" defaultRowHeight="12.75"/>
  <cols>
    <col min="1" max="1" width="36.5742187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2.00390625" style="0" customWidth="1"/>
  </cols>
  <sheetData>
    <row r="1" spans="1:4" s="1" customFormat="1" ht="12.75">
      <c r="A1" s="695" t="s">
        <v>338</v>
      </c>
      <c r="B1" s="695"/>
      <c r="C1" s="695"/>
      <c r="D1" s="695"/>
    </row>
    <row r="2" spans="1:4" s="1" customFormat="1" ht="12.75">
      <c r="A2" s="696"/>
      <c r="B2" s="696"/>
      <c r="C2" s="696"/>
      <c r="D2" s="696"/>
    </row>
    <row r="3" spans="1:5" s="1" customFormat="1" ht="12.75">
      <c r="A3" s="281" t="s">
        <v>339</v>
      </c>
      <c r="B3" s="281"/>
      <c r="C3" s="281"/>
      <c r="D3" s="281"/>
      <c r="E3" s="281"/>
    </row>
    <row r="4" spans="1:5" s="1" customFormat="1" ht="12.75">
      <c r="A4" s="697"/>
      <c r="B4" s="352"/>
      <c r="C4" s="352"/>
      <c r="D4" s="352"/>
      <c r="E4" s="352"/>
    </row>
    <row r="5" s="1" customFormat="1" ht="12.75">
      <c r="D5" s="282" t="s">
        <v>40</v>
      </c>
    </row>
    <row r="6" spans="1:5" ht="27" customHeight="1">
      <c r="A6" s="698" t="s">
        <v>292</v>
      </c>
      <c r="B6" s="699" t="s">
        <v>43</v>
      </c>
      <c r="C6" s="699" t="s">
        <v>44</v>
      </c>
      <c r="D6" s="700" t="s">
        <v>8</v>
      </c>
      <c r="E6" s="699" t="s">
        <v>226</v>
      </c>
    </row>
    <row r="7" spans="1:5" ht="12.75" customHeight="1">
      <c r="A7" s="701" t="s">
        <v>340</v>
      </c>
      <c r="B7" s="289"/>
      <c r="C7" s="290"/>
      <c r="D7" s="290"/>
      <c r="E7" s="290"/>
    </row>
    <row r="8" spans="1:5" ht="13.5" customHeight="1">
      <c r="A8" s="702" t="s">
        <v>341</v>
      </c>
      <c r="B8" s="340">
        <f>'2_k_ sz_ melléklet'!B138</f>
        <v>0</v>
      </c>
      <c r="C8" s="340">
        <f>'2_k_ sz_ melléklet'!C138</f>
        <v>0</v>
      </c>
      <c r="D8" s="340">
        <f>'2_k_ sz_ melléklet'!D138</f>
        <v>0</v>
      </c>
      <c r="E8" s="314">
        <v>0</v>
      </c>
    </row>
    <row r="9" spans="1:5" ht="13.5" customHeight="1">
      <c r="A9" s="424" t="s">
        <v>342</v>
      </c>
      <c r="B9" s="340">
        <f>'2_k_ sz_ melléklet'!B139</f>
        <v>234320</v>
      </c>
      <c r="C9" s="295">
        <f>'2_k_ sz_ melléklet'!C139</f>
        <v>234412</v>
      </c>
      <c r="D9" s="295">
        <f>'2_k_ sz_ melléklet'!D139</f>
        <v>236553</v>
      </c>
      <c r="E9" s="314">
        <f aca="true" t="shared" si="0" ref="E9:E29">D9/C9</f>
        <v>1.0091334914594816</v>
      </c>
    </row>
    <row r="10" spans="1:5" ht="13.5" customHeight="1">
      <c r="A10" s="424" t="s">
        <v>343</v>
      </c>
      <c r="B10" s="340">
        <f>'2_k_ sz_ melléklet'!B140</f>
        <v>31278</v>
      </c>
      <c r="C10" s="295">
        <f>'2_k_ sz_ melléklet'!C140</f>
        <v>30753</v>
      </c>
      <c r="D10" s="295">
        <f>'2_k_ sz_ melléklet'!D140</f>
        <v>30959</v>
      </c>
      <c r="E10" s="314">
        <f t="shared" si="0"/>
        <v>1.0066985334764087</v>
      </c>
    </row>
    <row r="11" spans="1:5" ht="13.5" customHeight="1">
      <c r="A11" s="703" t="s">
        <v>344</v>
      </c>
      <c r="B11" s="340">
        <f>'2_k_ sz_ melléklet'!B141</f>
        <v>2415</v>
      </c>
      <c r="C11" s="295">
        <f>'2_k_ sz_ melléklet'!C141</f>
        <v>1153</v>
      </c>
      <c r="D11" s="295">
        <f>'2_k_ sz_ melléklet'!D141</f>
        <v>1523</v>
      </c>
      <c r="E11" s="314">
        <f t="shared" si="0"/>
        <v>1.320901994796184</v>
      </c>
    </row>
    <row r="12" spans="1:5" ht="13.5" customHeight="1">
      <c r="A12" s="704" t="s">
        <v>345</v>
      </c>
      <c r="B12" s="385">
        <f>'2_k_ sz_ melléklet'!B142</f>
        <v>2296</v>
      </c>
      <c r="C12" s="295">
        <f>'2_k_ sz_ melléklet'!C142</f>
        <v>4915</v>
      </c>
      <c r="D12" s="295">
        <f>'2_k_ sz_ melléklet'!D142</f>
        <v>5513</v>
      </c>
      <c r="E12" s="310">
        <f t="shared" si="0"/>
        <v>1.1216683621566632</v>
      </c>
    </row>
    <row r="13" spans="1:5" ht="13.5" customHeight="1">
      <c r="A13" s="331" t="s">
        <v>346</v>
      </c>
      <c r="B13" s="333">
        <f>'2_k_ sz_ melléklet'!B143</f>
        <v>270309</v>
      </c>
      <c r="C13" s="366">
        <f>'2_k_ sz_ melléklet'!C143</f>
        <v>271233</v>
      </c>
      <c r="D13" s="366">
        <f>'2_k_ sz_ melléklet'!D143</f>
        <v>274548</v>
      </c>
      <c r="E13" s="323">
        <f t="shared" si="0"/>
        <v>1.0122219641415315</v>
      </c>
    </row>
    <row r="14" spans="1:5" ht="13.5" customHeight="1">
      <c r="A14" s="305"/>
      <c r="B14" s="398"/>
      <c r="C14" s="348"/>
      <c r="D14" s="705"/>
      <c r="E14" s="399"/>
    </row>
    <row r="15" spans="1:5" s="710" customFormat="1" ht="15" customHeight="1">
      <c r="A15" s="706" t="s">
        <v>347</v>
      </c>
      <c r="B15" s="707"/>
      <c r="C15" s="708"/>
      <c r="D15" s="709"/>
      <c r="E15" s="314"/>
    </row>
    <row r="16" spans="1:5" s="57" customFormat="1" ht="12.75">
      <c r="A16" s="711" t="s">
        <v>341</v>
      </c>
      <c r="B16" s="410">
        <v>6050</v>
      </c>
      <c r="C16" s="356">
        <v>14716</v>
      </c>
      <c r="D16" s="356">
        <v>15476</v>
      </c>
      <c r="E16" s="314">
        <f t="shared" si="0"/>
        <v>1.0516444686055995</v>
      </c>
    </row>
    <row r="17" spans="1:5" s="57" customFormat="1" ht="12.75">
      <c r="A17" s="424" t="s">
        <v>342</v>
      </c>
      <c r="B17" s="23">
        <v>13950</v>
      </c>
      <c r="C17" s="356">
        <v>13950</v>
      </c>
      <c r="D17" s="356">
        <v>16796</v>
      </c>
      <c r="E17" s="314">
        <f t="shared" si="0"/>
        <v>1.2040143369175627</v>
      </c>
    </row>
    <row r="18" spans="1:5" s="57" customFormat="1" ht="12.75">
      <c r="A18" s="424" t="s">
        <v>343</v>
      </c>
      <c r="B18" s="295">
        <v>26550</v>
      </c>
      <c r="C18" s="356">
        <v>26550</v>
      </c>
      <c r="D18" s="356">
        <v>27079</v>
      </c>
      <c r="E18" s="314">
        <f t="shared" si="0"/>
        <v>1.019924670433145</v>
      </c>
    </row>
    <row r="19" spans="1:5" s="57" customFormat="1" ht="12.75">
      <c r="A19" s="703" t="s">
        <v>344</v>
      </c>
      <c r="B19" s="316">
        <v>1000</v>
      </c>
      <c r="C19" s="356">
        <v>1000</v>
      </c>
      <c r="D19" s="356">
        <v>2161</v>
      </c>
      <c r="E19" s="314">
        <f t="shared" si="0"/>
        <v>2.161</v>
      </c>
    </row>
    <row r="20" spans="1:5" s="57" customFormat="1" ht="12.75">
      <c r="A20" s="704" t="s">
        <v>345</v>
      </c>
      <c r="B20" s="295">
        <f>B62</f>
        <v>0</v>
      </c>
      <c r="C20" s="295">
        <f>C62</f>
        <v>0</v>
      </c>
      <c r="D20" s="295">
        <f>D62</f>
        <v>0</v>
      </c>
      <c r="E20" s="314">
        <v>0</v>
      </c>
    </row>
    <row r="21" spans="1:5" s="57" customFormat="1" ht="12.75">
      <c r="A21" s="331" t="s">
        <v>346</v>
      </c>
      <c r="B21" s="42">
        <f>SUM(B16:B20)</f>
        <v>47550</v>
      </c>
      <c r="C21" s="42">
        <f>SUM(C16:C20)</f>
        <v>56216</v>
      </c>
      <c r="D21" s="359">
        <f>SUM(D16:D20)</f>
        <v>61512</v>
      </c>
      <c r="E21" s="323">
        <f t="shared" si="0"/>
        <v>1.094208054646364</v>
      </c>
    </row>
    <row r="22" spans="1:5" s="57" customFormat="1" ht="12.75">
      <c r="A22" s="305"/>
      <c r="B22" s="306"/>
      <c r="C22" s="307"/>
      <c r="D22" s="372"/>
      <c r="E22" s="399"/>
    </row>
    <row r="23" spans="1:5" ht="12" customHeight="1">
      <c r="A23" s="706" t="s">
        <v>85</v>
      </c>
      <c r="B23" s="712"/>
      <c r="C23" s="307"/>
      <c r="D23" s="372"/>
      <c r="E23" s="314"/>
    </row>
    <row r="24" spans="1:5" ht="12.75">
      <c r="A24" s="711" t="s">
        <v>341</v>
      </c>
      <c r="B24" s="410">
        <f aca="true" t="shared" si="1" ref="B24:D29">B8+B16</f>
        <v>6050</v>
      </c>
      <c r="C24" s="410">
        <f t="shared" si="1"/>
        <v>14716</v>
      </c>
      <c r="D24" s="410">
        <f t="shared" si="1"/>
        <v>15476</v>
      </c>
      <c r="E24" s="314">
        <f t="shared" si="0"/>
        <v>1.0516444686055995</v>
      </c>
    </row>
    <row r="25" spans="1:5" ht="12.75">
      <c r="A25" s="424" t="s">
        <v>342</v>
      </c>
      <c r="B25" s="410">
        <f t="shared" si="1"/>
        <v>248270</v>
      </c>
      <c r="C25" s="410">
        <f t="shared" si="1"/>
        <v>248362</v>
      </c>
      <c r="D25" s="410">
        <f t="shared" si="1"/>
        <v>253349</v>
      </c>
      <c r="E25" s="314">
        <f t="shared" si="0"/>
        <v>1.020079561285543</v>
      </c>
    </row>
    <row r="26" spans="1:5" ht="12.75">
      <c r="A26" s="424" t="s">
        <v>343</v>
      </c>
      <c r="B26" s="410">
        <f t="shared" si="1"/>
        <v>57828</v>
      </c>
      <c r="C26" s="410">
        <f t="shared" si="1"/>
        <v>57303</v>
      </c>
      <c r="D26" s="410">
        <f t="shared" si="1"/>
        <v>58038</v>
      </c>
      <c r="E26" s="314">
        <f t="shared" si="0"/>
        <v>1.012826553583582</v>
      </c>
    </row>
    <row r="27" spans="1:5" ht="12.75">
      <c r="A27" s="703" t="s">
        <v>344</v>
      </c>
      <c r="B27" s="410">
        <f t="shared" si="1"/>
        <v>3415</v>
      </c>
      <c r="C27" s="410">
        <f t="shared" si="1"/>
        <v>2153</v>
      </c>
      <c r="D27" s="410">
        <f t="shared" si="1"/>
        <v>3684</v>
      </c>
      <c r="E27" s="314">
        <f t="shared" si="0"/>
        <v>1.7111007895959127</v>
      </c>
    </row>
    <row r="28" spans="1:5" ht="12.75">
      <c r="A28" s="704" t="s">
        <v>345</v>
      </c>
      <c r="B28" s="386">
        <f t="shared" si="1"/>
        <v>2296</v>
      </c>
      <c r="C28" s="410">
        <f t="shared" si="1"/>
        <v>4915</v>
      </c>
      <c r="D28" s="410">
        <f t="shared" si="1"/>
        <v>5513</v>
      </c>
      <c r="E28" s="420">
        <f t="shared" si="0"/>
        <v>1.1216683621566632</v>
      </c>
    </row>
    <row r="29" spans="1:5" ht="12.75">
      <c r="A29" s="331" t="s">
        <v>346</v>
      </c>
      <c r="B29" s="333">
        <f t="shared" si="1"/>
        <v>317859</v>
      </c>
      <c r="C29" s="333">
        <f t="shared" si="1"/>
        <v>327449</v>
      </c>
      <c r="D29" s="333">
        <f t="shared" si="1"/>
        <v>336060</v>
      </c>
      <c r="E29" s="323">
        <f t="shared" si="0"/>
        <v>1.0262972249113602</v>
      </c>
    </row>
    <row r="30" spans="1:5" ht="18.75" customHeight="1">
      <c r="A30" s="422"/>
      <c r="B30" s="348"/>
      <c r="C30" s="307"/>
      <c r="D30" s="307"/>
      <c r="E30" s="1"/>
    </row>
    <row r="31" spans="1:5" ht="12.75">
      <c r="A31" s="695" t="s">
        <v>348</v>
      </c>
      <c r="B31" s="695"/>
      <c r="C31" s="695"/>
      <c r="D31" s="695"/>
      <c r="E31" s="1"/>
    </row>
    <row r="32" spans="1:5" ht="12.75">
      <c r="A32" s="695"/>
      <c r="B32" s="695"/>
      <c r="C32" s="695"/>
      <c r="D32" s="695"/>
      <c r="E32" s="1"/>
    </row>
    <row r="33" spans="1:5" ht="12.75">
      <c r="A33" s="281" t="s">
        <v>349</v>
      </c>
      <c r="B33" s="281"/>
      <c r="C33" s="281"/>
      <c r="D33" s="281"/>
      <c r="E33" s="281"/>
    </row>
    <row r="34" spans="1:5" ht="12.75">
      <c r="A34" s="281"/>
      <c r="B34" s="281"/>
      <c r="C34" s="281"/>
      <c r="D34" s="281"/>
      <c r="E34" s="713"/>
    </row>
    <row r="35" spans="1:5" ht="12.75">
      <c r="A35" s="422"/>
      <c r="B35" s="351"/>
      <c r="C35" s="1"/>
      <c r="D35" s="282" t="s">
        <v>40</v>
      </c>
      <c r="E35" s="1"/>
    </row>
    <row r="36" spans="1:5" ht="27" customHeight="1">
      <c r="A36" s="714" t="s">
        <v>292</v>
      </c>
      <c r="B36" s="715" t="s">
        <v>43</v>
      </c>
      <c r="C36" s="715" t="s">
        <v>44</v>
      </c>
      <c r="D36" s="715" t="s">
        <v>8</v>
      </c>
      <c r="E36" s="682" t="s">
        <v>350</v>
      </c>
    </row>
    <row r="37" spans="1:5" ht="12" customHeight="1">
      <c r="A37" s="716" t="s">
        <v>340</v>
      </c>
      <c r="B37" s="383"/>
      <c r="C37" s="717"/>
      <c r="D37" s="718"/>
      <c r="E37" s="719"/>
    </row>
    <row r="38" spans="1:5" s="107" customFormat="1" ht="12.75">
      <c r="A38" s="424" t="s">
        <v>351</v>
      </c>
      <c r="B38" s="356">
        <v>1846</v>
      </c>
      <c r="C38" s="356">
        <v>1919</v>
      </c>
      <c r="D38" s="330">
        <v>1919</v>
      </c>
      <c r="E38" s="393">
        <f>D38/C38</f>
        <v>1</v>
      </c>
    </row>
    <row r="39" spans="1:5" s="107" customFormat="1" ht="12.75">
      <c r="A39" s="424" t="s">
        <v>352</v>
      </c>
      <c r="B39" s="355">
        <v>400</v>
      </c>
      <c r="C39" s="355">
        <v>400</v>
      </c>
      <c r="D39" s="292">
        <v>898</v>
      </c>
      <c r="E39" s="393">
        <f>D39/C39</f>
        <v>2.245</v>
      </c>
    </row>
    <row r="40" spans="1:5" s="107" customFormat="1" ht="12.75">
      <c r="A40" s="424" t="s">
        <v>353</v>
      </c>
      <c r="B40" s="355">
        <v>0</v>
      </c>
      <c r="C40" s="355">
        <v>750</v>
      </c>
      <c r="D40" s="292">
        <v>750</v>
      </c>
      <c r="E40" s="393">
        <f>D40/C40</f>
        <v>1</v>
      </c>
    </row>
    <row r="41" spans="1:5" s="107" customFormat="1" ht="12.75">
      <c r="A41" s="424" t="s">
        <v>354</v>
      </c>
      <c r="B41" s="356">
        <v>0</v>
      </c>
      <c r="C41" s="356">
        <v>200</v>
      </c>
      <c r="D41" s="330">
        <v>200</v>
      </c>
      <c r="E41" s="393">
        <f>D41/C41</f>
        <v>1</v>
      </c>
    </row>
    <row r="42" spans="1:5" s="107" customFormat="1" ht="12.75">
      <c r="A42" s="299" t="s">
        <v>355</v>
      </c>
      <c r="B42" s="356">
        <v>0</v>
      </c>
      <c r="C42" s="356">
        <v>180</v>
      </c>
      <c r="D42" s="330">
        <v>180</v>
      </c>
      <c r="E42" s="393">
        <f>D42/C42</f>
        <v>1</v>
      </c>
    </row>
    <row r="43" spans="1:5" s="107" customFormat="1" ht="12.75">
      <c r="A43" s="299" t="s">
        <v>356</v>
      </c>
      <c r="B43" s="356">
        <v>0</v>
      </c>
      <c r="C43" s="356">
        <v>25</v>
      </c>
      <c r="D43" s="330">
        <v>125</v>
      </c>
      <c r="E43" s="393">
        <f aca="true" t="shared" si="2" ref="E43:E49">D43/C43</f>
        <v>5</v>
      </c>
    </row>
    <row r="44" spans="1:5" s="107" customFormat="1" ht="12.75">
      <c r="A44" s="330" t="s">
        <v>357</v>
      </c>
      <c r="B44" s="356">
        <v>0</v>
      </c>
      <c r="C44" s="356">
        <v>200</v>
      </c>
      <c r="D44" s="330">
        <v>200</v>
      </c>
      <c r="E44" s="394">
        <f t="shared" si="2"/>
        <v>1</v>
      </c>
    </row>
    <row r="45" spans="1:5" s="107" customFormat="1" ht="12.75">
      <c r="A45" s="343" t="s">
        <v>358</v>
      </c>
      <c r="B45" s="355">
        <v>0</v>
      </c>
      <c r="C45" s="355">
        <v>40</v>
      </c>
      <c r="D45" s="292">
        <v>40</v>
      </c>
      <c r="E45" s="393">
        <f t="shared" si="2"/>
        <v>1</v>
      </c>
    </row>
    <row r="46" spans="1:5" s="107" customFormat="1" ht="12.75">
      <c r="A46" s="440" t="s">
        <v>359</v>
      </c>
      <c r="B46" s="363">
        <v>0</v>
      </c>
      <c r="C46" s="363">
        <v>763</v>
      </c>
      <c r="D46" s="327">
        <v>763</v>
      </c>
      <c r="E46" s="391">
        <f t="shared" si="2"/>
        <v>1</v>
      </c>
    </row>
    <row r="47" spans="1:5" s="107" customFormat="1" ht="12.75">
      <c r="A47" s="720" t="s">
        <v>360</v>
      </c>
      <c r="B47" s="356">
        <v>50</v>
      </c>
      <c r="C47" s="356">
        <v>145</v>
      </c>
      <c r="D47" s="330">
        <v>145</v>
      </c>
      <c r="E47" s="393">
        <f t="shared" si="2"/>
        <v>1</v>
      </c>
    </row>
    <row r="48" spans="1:5" ht="12.75">
      <c r="A48" s="343" t="s">
        <v>361</v>
      </c>
      <c r="B48" s="435">
        <v>0</v>
      </c>
      <c r="C48" s="435">
        <v>293</v>
      </c>
      <c r="D48" s="376">
        <v>293</v>
      </c>
      <c r="E48" s="721">
        <f t="shared" si="2"/>
        <v>1</v>
      </c>
    </row>
    <row r="49" spans="1:5" ht="24.75" customHeight="1">
      <c r="A49" s="722" t="s">
        <v>362</v>
      </c>
      <c r="B49" s="723">
        <f>SUM(B38:B48)</f>
        <v>2296</v>
      </c>
      <c r="C49" s="723">
        <f>SUM(C38:C48)</f>
        <v>4915</v>
      </c>
      <c r="D49" s="723">
        <f>SUM(D38:D48)</f>
        <v>5513</v>
      </c>
      <c r="E49" s="323">
        <f t="shared" si="2"/>
        <v>1.1216683621566632</v>
      </c>
    </row>
    <row r="50" spans="1:5" ht="24.75" customHeight="1">
      <c r="A50" s="724"/>
      <c r="B50" s="725"/>
      <c r="C50" s="725"/>
      <c r="D50" s="725"/>
      <c r="E50" s="400"/>
    </row>
    <row r="51" spans="1:5" ht="24.75" customHeight="1">
      <c r="A51" s="724"/>
      <c r="B51" s="725"/>
      <c r="C51" s="725"/>
      <c r="D51" s="725"/>
      <c r="E51" s="400"/>
    </row>
    <row r="52" spans="1:5" ht="24.75" customHeight="1">
      <c r="A52" s="724"/>
      <c r="B52" s="725"/>
      <c r="C52" s="725"/>
      <c r="D52" s="725"/>
      <c r="E52" s="400"/>
    </row>
    <row r="53" spans="1:5" ht="24.75" customHeight="1">
      <c r="A53" s="281">
        <v>2</v>
      </c>
      <c r="B53" s="281"/>
      <c r="C53" s="281"/>
      <c r="D53" s="281"/>
      <c r="E53" s="281"/>
    </row>
    <row r="54" spans="1:5" ht="24.75" customHeight="1">
      <c r="A54" s="695" t="s">
        <v>348</v>
      </c>
      <c r="B54" s="695"/>
      <c r="C54" s="695"/>
      <c r="D54" s="695"/>
      <c r="E54" s="1"/>
    </row>
    <row r="55" spans="1:5" ht="10.5" customHeight="1">
      <c r="A55" s="695"/>
      <c r="B55" s="695"/>
      <c r="C55" s="695"/>
      <c r="D55" s="695"/>
      <c r="E55" s="1"/>
    </row>
    <row r="56" spans="1:5" ht="24.75" customHeight="1">
      <c r="A56" s="281" t="s">
        <v>349</v>
      </c>
      <c r="B56" s="281"/>
      <c r="C56" s="281"/>
      <c r="D56" s="281"/>
      <c r="E56" s="281"/>
    </row>
    <row r="57" spans="1:5" ht="10.5" customHeight="1">
      <c r="A57" s="281"/>
      <c r="B57" s="281"/>
      <c r="C57" s="281"/>
      <c r="D57" s="281"/>
      <c r="E57" s="713"/>
    </row>
    <row r="58" spans="1:5" ht="14.25" customHeight="1">
      <c r="A58" s="422"/>
      <c r="B58" s="351"/>
      <c r="C58" s="1"/>
      <c r="D58" s="282" t="s">
        <v>40</v>
      </c>
      <c r="E58" s="1"/>
    </row>
    <row r="59" spans="1:5" ht="24.75" customHeight="1">
      <c r="A59" s="714" t="s">
        <v>292</v>
      </c>
      <c r="B59" s="715" t="s">
        <v>43</v>
      </c>
      <c r="C59" s="715" t="s">
        <v>44</v>
      </c>
      <c r="D59" s="715" t="s">
        <v>8</v>
      </c>
      <c r="E59" s="682" t="s">
        <v>350</v>
      </c>
    </row>
    <row r="60" spans="1:5" ht="12.75" customHeight="1">
      <c r="A60" s="726" t="s">
        <v>347</v>
      </c>
      <c r="B60" s="329"/>
      <c r="C60" s="291"/>
      <c r="D60" s="292"/>
      <c r="E60" s="314"/>
    </row>
    <row r="61" spans="1:5" ht="18.75" customHeight="1">
      <c r="A61" s="727"/>
      <c r="B61" s="327">
        <v>0</v>
      </c>
      <c r="C61" s="351">
        <v>0</v>
      </c>
      <c r="D61" s="327">
        <v>0</v>
      </c>
      <c r="E61" s="310">
        <v>0</v>
      </c>
    </row>
    <row r="62" spans="1:5" ht="24" customHeight="1">
      <c r="A62" s="722" t="s">
        <v>362</v>
      </c>
      <c r="B62" s="638">
        <f>B61</f>
        <v>0</v>
      </c>
      <c r="C62" s="638">
        <f>C61</f>
        <v>0</v>
      </c>
      <c r="D62" s="638">
        <f>D61</f>
        <v>0</v>
      </c>
      <c r="E62" s="323">
        <v>0</v>
      </c>
    </row>
    <row r="63" spans="1:5" ht="12.75" customHeight="1">
      <c r="A63" s="728" t="s">
        <v>85</v>
      </c>
      <c r="B63" s="329"/>
      <c r="C63" s="291"/>
      <c r="D63" s="292"/>
      <c r="E63" s="314"/>
    </row>
    <row r="64" spans="1:5" ht="12" customHeight="1">
      <c r="A64" s="343" t="s">
        <v>363</v>
      </c>
      <c r="B64" s="293">
        <f aca="true" t="shared" si="3" ref="B64:D65">B38</f>
        <v>1846</v>
      </c>
      <c r="C64" s="293">
        <f t="shared" si="3"/>
        <v>1919</v>
      </c>
      <c r="D64" s="293">
        <f t="shared" si="3"/>
        <v>1919</v>
      </c>
      <c r="E64" s="297">
        <f aca="true" t="shared" si="4" ref="E64:E75">D64/C64</f>
        <v>1</v>
      </c>
    </row>
    <row r="65" spans="1:5" ht="12" customHeight="1">
      <c r="A65" s="424" t="s">
        <v>352</v>
      </c>
      <c r="B65" s="293">
        <f t="shared" si="3"/>
        <v>400</v>
      </c>
      <c r="C65" s="293">
        <f t="shared" si="3"/>
        <v>400</v>
      </c>
      <c r="D65" s="293">
        <v>898</v>
      </c>
      <c r="E65" s="297">
        <f t="shared" si="4"/>
        <v>2.245</v>
      </c>
    </row>
    <row r="66" spans="1:5" ht="12" customHeight="1">
      <c r="A66" s="299" t="s">
        <v>364</v>
      </c>
      <c r="B66" s="293">
        <v>0</v>
      </c>
      <c r="C66" s="293">
        <v>750</v>
      </c>
      <c r="D66" s="291">
        <v>750</v>
      </c>
      <c r="E66" s="297">
        <f t="shared" si="4"/>
        <v>1</v>
      </c>
    </row>
    <row r="67" spans="1:5" ht="12" customHeight="1">
      <c r="A67" s="424" t="s">
        <v>354</v>
      </c>
      <c r="B67" s="293">
        <f>B41</f>
        <v>0</v>
      </c>
      <c r="C67" s="293">
        <f>C41</f>
        <v>200</v>
      </c>
      <c r="D67" s="293">
        <f>D41</f>
        <v>200</v>
      </c>
      <c r="E67" s="297">
        <f t="shared" si="4"/>
        <v>1</v>
      </c>
    </row>
    <row r="68" spans="1:5" ht="12" customHeight="1">
      <c r="A68" s="299" t="s">
        <v>355</v>
      </c>
      <c r="B68" s="295">
        <v>0</v>
      </c>
      <c r="C68" s="295">
        <v>180</v>
      </c>
      <c r="D68" s="729">
        <v>180</v>
      </c>
      <c r="E68" s="297">
        <f t="shared" si="4"/>
        <v>1</v>
      </c>
    </row>
    <row r="69" spans="1:5" ht="12" customHeight="1">
      <c r="A69" s="299" t="s">
        <v>356</v>
      </c>
      <c r="B69" s="356">
        <v>0</v>
      </c>
      <c r="C69" s="356">
        <v>25</v>
      </c>
      <c r="D69" s="330">
        <v>125</v>
      </c>
      <c r="E69" s="393">
        <f t="shared" si="4"/>
        <v>5</v>
      </c>
    </row>
    <row r="70" spans="1:5" ht="12" customHeight="1">
      <c r="A70" s="343" t="s">
        <v>357</v>
      </c>
      <c r="B70" s="356">
        <v>0</v>
      </c>
      <c r="C70" s="356">
        <v>200</v>
      </c>
      <c r="D70" s="330">
        <v>200</v>
      </c>
      <c r="E70" s="297">
        <f t="shared" si="4"/>
        <v>1</v>
      </c>
    </row>
    <row r="71" spans="1:5" ht="12" customHeight="1">
      <c r="A71" s="343" t="s">
        <v>358</v>
      </c>
      <c r="B71" s="355">
        <v>0</v>
      </c>
      <c r="C71" s="355">
        <v>40</v>
      </c>
      <c r="D71" s="292">
        <v>40</v>
      </c>
      <c r="E71" s="393">
        <f t="shared" si="4"/>
        <v>1</v>
      </c>
    </row>
    <row r="72" spans="1:5" ht="12" customHeight="1">
      <c r="A72" s="424" t="s">
        <v>359</v>
      </c>
      <c r="B72" s="295">
        <v>0</v>
      </c>
      <c r="C72" s="295">
        <v>763</v>
      </c>
      <c r="D72" s="454">
        <v>763</v>
      </c>
      <c r="E72" s="297">
        <f t="shared" si="4"/>
        <v>1</v>
      </c>
    </row>
    <row r="73" spans="1:5" ht="12" customHeight="1">
      <c r="A73" s="720" t="s">
        <v>360</v>
      </c>
      <c r="B73" s="356">
        <v>50</v>
      </c>
      <c r="C73" s="356">
        <v>145</v>
      </c>
      <c r="D73" s="330">
        <v>145</v>
      </c>
      <c r="E73" s="393">
        <f t="shared" si="4"/>
        <v>1</v>
      </c>
    </row>
    <row r="74" spans="1:5" ht="12" customHeight="1">
      <c r="A74" s="343" t="s">
        <v>365</v>
      </c>
      <c r="B74" s="293">
        <f>B48</f>
        <v>0</v>
      </c>
      <c r="C74" s="293">
        <f>C48</f>
        <v>293</v>
      </c>
      <c r="D74" s="293">
        <f>D48</f>
        <v>293</v>
      </c>
      <c r="E74" s="321">
        <f t="shared" si="4"/>
        <v>1</v>
      </c>
    </row>
    <row r="75" spans="1:5" ht="27.75" customHeight="1">
      <c r="A75" s="722" t="s">
        <v>366</v>
      </c>
      <c r="B75" s="638">
        <f>SUM(B63:B74)</f>
        <v>2296</v>
      </c>
      <c r="C75" s="638">
        <f>SUM(C63:C74)</f>
        <v>4915</v>
      </c>
      <c r="D75" s="638">
        <f>SUM(D63:D74)</f>
        <v>5513</v>
      </c>
      <c r="E75" s="323">
        <f t="shared" si="4"/>
        <v>1.1216683621566632</v>
      </c>
    </row>
    <row r="76" spans="1:5" ht="27.75" customHeight="1">
      <c r="A76" s="724"/>
      <c r="B76" s="725"/>
      <c r="C76" s="725"/>
      <c r="D76" s="725"/>
      <c r="E76" s="400"/>
    </row>
    <row r="77" spans="1:5" ht="13.5">
      <c r="A77" s="680"/>
      <c r="B77" s="1"/>
      <c r="C77" s="680"/>
      <c r="D77" s="680" t="s">
        <v>367</v>
      </c>
      <c r="E77" s="1"/>
    </row>
    <row r="78" spans="1:5" ht="15">
      <c r="A78" s="615" t="s">
        <v>368</v>
      </c>
      <c r="B78" s="615"/>
      <c r="C78" s="615"/>
      <c r="D78" s="615"/>
      <c r="E78" s="615"/>
    </row>
    <row r="79" spans="1:5" ht="13.5" customHeight="1">
      <c r="A79" s="422"/>
      <c r="B79" s="1"/>
      <c r="C79" s="730"/>
      <c r="D79" s="279" t="s">
        <v>89</v>
      </c>
      <c r="E79" s="1"/>
    </row>
    <row r="80" spans="1:5" ht="12.75">
      <c r="A80" s="681" t="s">
        <v>292</v>
      </c>
      <c r="B80" s="6" t="s">
        <v>289</v>
      </c>
      <c r="C80" s="6"/>
      <c r="D80" s="6"/>
      <c r="E80" s="6"/>
    </row>
    <row r="81" spans="1:5" ht="27.75" customHeight="1">
      <c r="A81" s="681"/>
      <c r="B81" s="731" t="s">
        <v>43</v>
      </c>
      <c r="C81" s="286" t="s">
        <v>44</v>
      </c>
      <c r="D81" s="682" t="s">
        <v>8</v>
      </c>
      <c r="E81" s="286" t="s">
        <v>245</v>
      </c>
    </row>
    <row r="82" spans="1:5" ht="12.75">
      <c r="A82" s="299" t="s">
        <v>369</v>
      </c>
      <c r="B82" s="732">
        <v>39270</v>
      </c>
      <c r="C82" s="370">
        <v>39270</v>
      </c>
      <c r="D82" s="312">
        <v>82253</v>
      </c>
      <c r="E82" s="367">
        <f>D82/C82</f>
        <v>2.094550547491724</v>
      </c>
    </row>
    <row r="83" spans="1:5" ht="12.75">
      <c r="A83" s="299" t="s">
        <v>370</v>
      </c>
      <c r="B83" s="355">
        <v>0</v>
      </c>
      <c r="C83" s="295">
        <v>0</v>
      </c>
      <c r="D83" s="294">
        <v>0</v>
      </c>
      <c r="E83" s="297">
        <v>0</v>
      </c>
    </row>
    <row r="84" spans="1:5" ht="12.75">
      <c r="A84" s="299" t="s">
        <v>371</v>
      </c>
      <c r="B84" s="355">
        <v>0</v>
      </c>
      <c r="C84" s="295">
        <v>0</v>
      </c>
      <c r="D84" s="294">
        <v>217</v>
      </c>
      <c r="E84" s="297">
        <v>0</v>
      </c>
    </row>
    <row r="85" spans="1:5" ht="12.75">
      <c r="A85" s="424" t="s">
        <v>372</v>
      </c>
      <c r="B85" s="356">
        <v>16200</v>
      </c>
      <c r="C85" s="295">
        <v>16200</v>
      </c>
      <c r="D85" s="294">
        <v>17624</v>
      </c>
      <c r="E85" s="297">
        <f aca="true" t="shared" si="5" ref="E85:E91">D85/C85</f>
        <v>1.0879012345679013</v>
      </c>
    </row>
    <row r="86" spans="1:5" ht="24" customHeight="1">
      <c r="A86" s="733" t="s">
        <v>373</v>
      </c>
      <c r="B86" s="295">
        <v>395000</v>
      </c>
      <c r="C86" s="410">
        <v>449215</v>
      </c>
      <c r="D86" s="438">
        <v>524540</v>
      </c>
      <c r="E86" s="297">
        <f t="shared" si="5"/>
        <v>1.1676813997751634</v>
      </c>
    </row>
    <row r="87" spans="1:5" ht="24.75" customHeight="1">
      <c r="A87" s="734" t="s">
        <v>374</v>
      </c>
      <c r="B87" s="363">
        <v>5000</v>
      </c>
      <c r="C87" s="386">
        <v>5000</v>
      </c>
      <c r="D87" s="735">
        <v>3231</v>
      </c>
      <c r="E87" s="314">
        <f t="shared" si="5"/>
        <v>0.6462</v>
      </c>
    </row>
    <row r="88" spans="1:5" ht="12.75">
      <c r="A88" s="383" t="s">
        <v>375</v>
      </c>
      <c r="B88" s="360">
        <f>SUM(B82:B87)</f>
        <v>455470</v>
      </c>
      <c r="C88" s="359">
        <f>SUM(C82:C87)</f>
        <v>509685</v>
      </c>
      <c r="D88" s="359">
        <f>SUM(D82:D87)</f>
        <v>627865</v>
      </c>
      <c r="E88" s="323">
        <f t="shared" si="5"/>
        <v>1.2318687032186546</v>
      </c>
    </row>
    <row r="89" spans="1:5" ht="12.75">
      <c r="A89" s="736" t="s">
        <v>376</v>
      </c>
      <c r="B89" s="359">
        <v>3000</v>
      </c>
      <c r="C89" s="306">
        <v>3000</v>
      </c>
      <c r="D89" s="307">
        <v>5702</v>
      </c>
      <c r="E89" s="737">
        <f t="shared" si="5"/>
        <v>1.9006666666666667</v>
      </c>
    </row>
    <row r="90" spans="1:5" ht="12.75">
      <c r="A90" s="738" t="s">
        <v>377</v>
      </c>
      <c r="B90" s="42">
        <v>24717</v>
      </c>
      <c r="C90" s="303">
        <v>22717</v>
      </c>
      <c r="D90" s="42">
        <v>33583</v>
      </c>
      <c r="E90" s="395">
        <f t="shared" si="5"/>
        <v>1.4783202007307303</v>
      </c>
    </row>
    <row r="91" spans="1:5" ht="12.75">
      <c r="A91" s="434" t="s">
        <v>378</v>
      </c>
      <c r="B91" s="42">
        <v>200</v>
      </c>
      <c r="C91" s="303">
        <v>200</v>
      </c>
      <c r="D91" s="42">
        <v>842</v>
      </c>
      <c r="E91" s="395">
        <f t="shared" si="5"/>
        <v>4.21</v>
      </c>
    </row>
    <row r="92" spans="1:5" ht="12.75">
      <c r="A92" s="691"/>
      <c r="B92" s="307"/>
      <c r="C92" s="307"/>
      <c r="D92" s="307"/>
      <c r="E92" s="400"/>
    </row>
    <row r="93" spans="1:5" ht="12.75">
      <c r="A93" s="691"/>
      <c r="B93" s="307"/>
      <c r="C93" s="307"/>
      <c r="D93" s="307"/>
      <c r="E93" s="400"/>
    </row>
    <row r="94" spans="1:5" ht="12.75">
      <c r="A94" s="691"/>
      <c r="B94" s="307"/>
      <c r="C94" s="307"/>
      <c r="D94" s="307"/>
      <c r="E94" s="400"/>
    </row>
    <row r="95" spans="1:5" ht="12.75">
      <c r="A95" s="691"/>
      <c r="B95" s="307"/>
      <c r="C95" s="307"/>
      <c r="D95" s="307"/>
      <c r="E95" s="400"/>
    </row>
    <row r="96" spans="1:5" ht="12.75">
      <c r="A96" s="691"/>
      <c r="B96" s="307"/>
      <c r="C96" s="307"/>
      <c r="D96" s="307"/>
      <c r="E96" s="400"/>
    </row>
    <row r="97" spans="1:5" ht="12.75">
      <c r="A97" s="691"/>
      <c r="B97" s="307"/>
      <c r="C97" s="307"/>
      <c r="D97" s="307"/>
      <c r="E97" s="400"/>
    </row>
    <row r="98" spans="1:5" ht="12.75">
      <c r="A98" s="691"/>
      <c r="B98" s="307"/>
      <c r="C98" s="307"/>
      <c r="D98" s="307"/>
      <c r="E98" s="400"/>
    </row>
    <row r="99" spans="1:5" ht="12.75">
      <c r="A99" s="691"/>
      <c r="B99" s="307"/>
      <c r="C99" s="307"/>
      <c r="D99" s="307"/>
      <c r="E99" s="400"/>
    </row>
    <row r="100" spans="1:5" ht="12.75">
      <c r="A100" s="691"/>
      <c r="B100" s="307"/>
      <c r="C100" s="307"/>
      <c r="D100" s="307"/>
      <c r="E100" s="400"/>
    </row>
    <row r="101" spans="1:5" ht="12.75">
      <c r="A101" s="691"/>
      <c r="B101" s="307"/>
      <c r="C101" s="307"/>
      <c r="D101" s="307"/>
      <c r="E101" s="400"/>
    </row>
    <row r="102" spans="1:5" ht="12.75">
      <c r="A102" s="691"/>
      <c r="B102" s="307"/>
      <c r="C102" s="307"/>
      <c r="D102" s="307"/>
      <c r="E102" s="400"/>
    </row>
    <row r="103" spans="1:5" ht="27" customHeight="1">
      <c r="A103" s="691"/>
      <c r="B103" s="307"/>
      <c r="C103" s="307"/>
      <c r="D103" s="307"/>
      <c r="E103" s="400"/>
    </row>
    <row r="104" spans="1:5" ht="12.75">
      <c r="A104" s="691"/>
      <c r="B104" s="307"/>
      <c r="C104" s="307"/>
      <c r="D104" s="307"/>
      <c r="E104" s="400"/>
    </row>
    <row r="105" spans="1:5" ht="13.5">
      <c r="A105" s="422"/>
      <c r="B105" s="1"/>
      <c r="C105" s="351"/>
      <c r="D105" s="739" t="s">
        <v>379</v>
      </c>
      <c r="E105" s="1"/>
    </row>
    <row r="106" spans="1:5" ht="15">
      <c r="A106" s="615" t="s">
        <v>380</v>
      </c>
      <c r="B106" s="615"/>
      <c r="C106" s="615"/>
      <c r="D106" s="615"/>
      <c r="E106" s="615"/>
    </row>
    <row r="107" spans="1:5" ht="13.5" customHeight="1">
      <c r="A107" s="422"/>
      <c r="B107" s="1"/>
      <c r="C107" s="730"/>
      <c r="D107" s="279" t="s">
        <v>89</v>
      </c>
      <c r="E107" s="1"/>
    </row>
    <row r="108" spans="1:5" ht="12.75">
      <c r="A108" s="681" t="s">
        <v>292</v>
      </c>
      <c r="B108" s="740" t="s">
        <v>289</v>
      </c>
      <c r="C108" s="740"/>
      <c r="D108" s="740"/>
      <c r="E108" s="740"/>
    </row>
    <row r="109" spans="1:5" ht="25.5" customHeight="1">
      <c r="A109" s="681"/>
      <c r="B109" s="741" t="s">
        <v>43</v>
      </c>
      <c r="C109" s="286" t="s">
        <v>44</v>
      </c>
      <c r="D109" s="742" t="s">
        <v>8</v>
      </c>
      <c r="E109" s="743" t="s">
        <v>381</v>
      </c>
    </row>
    <row r="110" spans="1:5" ht="12.75">
      <c r="A110" s="744" t="s">
        <v>382</v>
      </c>
      <c r="B110" s="732">
        <v>144041</v>
      </c>
      <c r="C110" s="293">
        <v>144041</v>
      </c>
      <c r="D110" s="312">
        <v>144041</v>
      </c>
      <c r="E110" s="367">
        <f>D110/C110</f>
        <v>1</v>
      </c>
    </row>
    <row r="111" spans="1:5" ht="12.75">
      <c r="A111" s="745" t="s">
        <v>383</v>
      </c>
      <c r="B111" s="355">
        <v>453838</v>
      </c>
      <c r="C111" s="295">
        <v>218553</v>
      </c>
      <c r="D111" s="294">
        <v>218553</v>
      </c>
      <c r="E111" s="297">
        <f aca="true" t="shared" si="6" ref="E111:E117">D111/C111</f>
        <v>1</v>
      </c>
    </row>
    <row r="112" spans="1:5" ht="12.75">
      <c r="A112" s="746" t="s">
        <v>384</v>
      </c>
      <c r="B112" s="355">
        <v>640288</v>
      </c>
      <c r="C112" s="295">
        <v>660382</v>
      </c>
      <c r="D112" s="294">
        <v>660382</v>
      </c>
      <c r="E112" s="310">
        <f t="shared" si="6"/>
        <v>1</v>
      </c>
    </row>
    <row r="113" spans="1:5" ht="12.75">
      <c r="A113" s="746" t="s">
        <v>385</v>
      </c>
      <c r="B113" s="355">
        <v>90000</v>
      </c>
      <c r="C113" s="295">
        <v>90000</v>
      </c>
      <c r="D113" s="294">
        <v>94727</v>
      </c>
      <c r="E113" s="297">
        <f t="shared" si="6"/>
        <v>1.0525222222222221</v>
      </c>
    </row>
    <row r="114" spans="1:5" ht="12.75">
      <c r="A114" s="746" t="s">
        <v>386</v>
      </c>
      <c r="B114" s="355">
        <v>0</v>
      </c>
      <c r="C114" s="295">
        <v>0</v>
      </c>
      <c r="D114" s="294"/>
      <c r="E114" s="310">
        <v>0</v>
      </c>
    </row>
    <row r="115" spans="1:5" ht="12.75">
      <c r="A115" s="745" t="s">
        <v>387</v>
      </c>
      <c r="B115" s="356">
        <v>0</v>
      </c>
      <c r="C115" s="295">
        <v>0</v>
      </c>
      <c r="D115" s="294">
        <v>29</v>
      </c>
      <c r="E115" s="297">
        <v>0</v>
      </c>
    </row>
    <row r="116" spans="1:5" ht="12.75">
      <c r="A116" s="747" t="s">
        <v>388</v>
      </c>
      <c r="B116" s="433">
        <v>0</v>
      </c>
      <c r="C116" s="371">
        <v>0</v>
      </c>
      <c r="D116" s="358">
        <v>0</v>
      </c>
      <c r="E116" s="314">
        <v>0</v>
      </c>
    </row>
    <row r="117" spans="1:5" ht="12.75">
      <c r="A117" s="331" t="s">
        <v>389</v>
      </c>
      <c r="B117" s="359">
        <f>SUM(B110:B116)</f>
        <v>1328167</v>
      </c>
      <c r="C117" s="359">
        <f>SUM(C110:C116)</f>
        <v>1112976</v>
      </c>
      <c r="D117" s="359">
        <f>SUM(D110:D116)</f>
        <v>1117732</v>
      </c>
      <c r="E117" s="323">
        <f t="shared" si="6"/>
        <v>1.0042732278144362</v>
      </c>
    </row>
    <row r="118" spans="3:4" ht="12.75">
      <c r="C118" s="57"/>
      <c r="D118" s="57"/>
    </row>
  </sheetData>
  <mergeCells count="13">
    <mergeCell ref="A1:D1"/>
    <mergeCell ref="A3:E3"/>
    <mergeCell ref="A31:D31"/>
    <mergeCell ref="A33:E33"/>
    <mergeCell ref="A53:E53"/>
    <mergeCell ref="A54:D54"/>
    <mergeCell ref="A56:E56"/>
    <mergeCell ref="A78:E78"/>
    <mergeCell ref="A80:A81"/>
    <mergeCell ref="B80:E80"/>
    <mergeCell ref="A106:E106"/>
    <mergeCell ref="A108:A109"/>
    <mergeCell ref="B108:E108"/>
  </mergeCells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35">
      <selection activeCell="G41" sqref="G41"/>
    </sheetView>
  </sheetViews>
  <sheetFormatPr defaultColWidth="9.140625" defaultRowHeight="12.75"/>
  <cols>
    <col min="1" max="1" width="29.00390625" style="0" customWidth="1"/>
    <col min="2" max="2" width="13.00390625" style="0" customWidth="1"/>
    <col min="3" max="3" width="13.7109375" style="0" customWidth="1"/>
    <col min="4" max="4" width="13.57421875" style="0" customWidth="1"/>
    <col min="5" max="5" width="13.7109375" style="0" customWidth="1"/>
    <col min="6" max="6" width="11.28125" style="0" customWidth="1"/>
  </cols>
  <sheetData>
    <row r="1" spans="1:5" ht="13.5">
      <c r="A1" s="132" t="s">
        <v>390</v>
      </c>
      <c r="B1" s="132"/>
      <c r="C1" s="132"/>
      <c r="D1" s="132"/>
      <c r="E1" s="132"/>
    </row>
    <row r="2" ht="15">
      <c r="A2" s="49"/>
    </row>
    <row r="3" spans="1:5" ht="15">
      <c r="A3" s="46" t="s">
        <v>391</v>
      </c>
      <c r="B3" s="46"/>
      <c r="C3" s="46"/>
      <c r="D3" s="46"/>
      <c r="E3" s="46"/>
    </row>
    <row r="4" spans="1:4" ht="15">
      <c r="A4" s="47"/>
      <c r="B4" s="48"/>
      <c r="C4" s="48"/>
      <c r="D4" s="48"/>
    </row>
    <row r="5" spans="1:4" ht="15">
      <c r="A5" s="47"/>
      <c r="B5" s="48"/>
      <c r="C5" s="48"/>
      <c r="D5" s="48"/>
    </row>
    <row r="6" spans="1:4" ht="12.75">
      <c r="A6" s="748" t="s">
        <v>271</v>
      </c>
      <c r="B6" s="748"/>
      <c r="C6" s="748"/>
      <c r="D6" s="748"/>
    </row>
    <row r="7" spans="1:5" ht="13.5">
      <c r="A7" s="749" t="s">
        <v>392</v>
      </c>
      <c r="B7" s="53" t="s">
        <v>289</v>
      </c>
      <c r="C7" s="53"/>
      <c r="D7" s="53"/>
      <c r="E7" s="53"/>
    </row>
    <row r="8" spans="1:5" ht="25.5" customHeight="1">
      <c r="A8" s="750"/>
      <c r="B8" s="113" t="s">
        <v>43</v>
      </c>
      <c r="C8" s="480" t="s">
        <v>44</v>
      </c>
      <c r="D8" s="113" t="s">
        <v>8</v>
      </c>
      <c r="E8" s="751" t="s">
        <v>381</v>
      </c>
    </row>
    <row r="9" spans="1:5" ht="12.75">
      <c r="A9" s="548" t="s">
        <v>393</v>
      </c>
      <c r="B9" s="752">
        <v>640</v>
      </c>
      <c r="C9" s="753">
        <v>640</v>
      </c>
      <c r="D9" s="753">
        <v>640</v>
      </c>
      <c r="E9" s="754">
        <f aca="true" t="shared" si="0" ref="E9:E19">D9/C9</f>
        <v>1</v>
      </c>
    </row>
    <row r="10" spans="1:5" ht="12.75">
      <c r="A10" s="229" t="s">
        <v>394</v>
      </c>
      <c r="B10" s="492">
        <v>640</v>
      </c>
      <c r="C10" s="755">
        <v>640</v>
      </c>
      <c r="D10" s="755">
        <v>640</v>
      </c>
      <c r="E10" s="756">
        <f t="shared" si="0"/>
        <v>1</v>
      </c>
    </row>
    <row r="11" spans="1:5" ht="12.75">
      <c r="A11" s="229" t="s">
        <v>395</v>
      </c>
      <c r="B11" s="492">
        <v>0</v>
      </c>
      <c r="C11" s="755">
        <v>66620</v>
      </c>
      <c r="D11" s="755">
        <v>66620</v>
      </c>
      <c r="E11" s="756">
        <f t="shared" si="0"/>
        <v>1</v>
      </c>
    </row>
    <row r="12" spans="1:5" ht="12.75">
      <c r="A12" s="229" t="s">
        <v>396</v>
      </c>
      <c r="B12" s="492">
        <v>0</v>
      </c>
      <c r="C12" s="755">
        <v>9698</v>
      </c>
      <c r="D12" s="755">
        <v>9698</v>
      </c>
      <c r="E12" s="756">
        <f t="shared" si="0"/>
        <v>1</v>
      </c>
    </row>
    <row r="13" spans="1:5" ht="12.75">
      <c r="A13" s="229" t="s">
        <v>397</v>
      </c>
      <c r="B13" s="494">
        <v>0</v>
      </c>
      <c r="C13" s="495">
        <v>1217</v>
      </c>
      <c r="D13" s="495">
        <v>1217</v>
      </c>
      <c r="E13" s="756">
        <f t="shared" si="0"/>
        <v>1</v>
      </c>
    </row>
    <row r="14" spans="1:5" ht="12.75">
      <c r="A14" s="229" t="s">
        <v>398</v>
      </c>
      <c r="B14" s="494">
        <v>0</v>
      </c>
      <c r="C14" s="495">
        <v>19770</v>
      </c>
      <c r="D14" s="495">
        <v>19770</v>
      </c>
      <c r="E14" s="756">
        <f t="shared" si="0"/>
        <v>1</v>
      </c>
    </row>
    <row r="15" spans="1:5" ht="12.75">
      <c r="A15" s="229" t="s">
        <v>399</v>
      </c>
      <c r="B15" s="494">
        <v>0</v>
      </c>
      <c r="C15" s="495">
        <v>1620</v>
      </c>
      <c r="D15" s="495">
        <v>1620</v>
      </c>
      <c r="E15" s="756">
        <f t="shared" si="0"/>
        <v>1</v>
      </c>
    </row>
    <row r="16" spans="1:5" ht="12.75">
      <c r="A16" s="227" t="s">
        <v>400</v>
      </c>
      <c r="B16" s="494">
        <v>0</v>
      </c>
      <c r="C16" s="495">
        <v>27</v>
      </c>
      <c r="D16" s="495">
        <v>27</v>
      </c>
      <c r="E16" s="756">
        <f t="shared" si="0"/>
        <v>1</v>
      </c>
    </row>
    <row r="17" spans="1:5" ht="12.75">
      <c r="A17" s="229" t="s">
        <v>401</v>
      </c>
      <c r="B17" s="757">
        <v>0</v>
      </c>
      <c r="C17" s="758">
        <v>6381</v>
      </c>
      <c r="D17" s="758">
        <v>6381</v>
      </c>
      <c r="E17" s="248">
        <f t="shared" si="0"/>
        <v>1</v>
      </c>
    </row>
    <row r="18" spans="1:5" ht="12.75">
      <c r="A18" s="229" t="s">
        <v>402</v>
      </c>
      <c r="B18" s="757">
        <v>0</v>
      </c>
      <c r="C18" s="758">
        <v>903</v>
      </c>
      <c r="D18" s="758">
        <v>903</v>
      </c>
      <c r="E18" s="248">
        <f t="shared" si="0"/>
        <v>1</v>
      </c>
    </row>
    <row r="19" spans="1:5" ht="12.75">
      <c r="A19" s="229" t="s">
        <v>403</v>
      </c>
      <c r="B19" s="757">
        <v>0</v>
      </c>
      <c r="C19" s="758">
        <v>500</v>
      </c>
      <c r="D19" s="758">
        <v>500</v>
      </c>
      <c r="E19" s="248">
        <f t="shared" si="0"/>
        <v>1</v>
      </c>
    </row>
    <row r="20" spans="1:5" ht="12.75">
      <c r="A20" s="229" t="s">
        <v>404</v>
      </c>
      <c r="B20" s="494">
        <v>0</v>
      </c>
      <c r="C20" s="495">
        <v>2731</v>
      </c>
      <c r="D20" s="495">
        <v>2731</v>
      </c>
      <c r="E20" s="248">
        <f aca="true" t="shared" si="1" ref="E20:E27">D20/C20</f>
        <v>1</v>
      </c>
    </row>
    <row r="21" spans="1:5" ht="12.75">
      <c r="A21" s="146" t="s">
        <v>405</v>
      </c>
      <c r="B21" s="759">
        <v>0</v>
      </c>
      <c r="C21" s="760">
        <v>7436</v>
      </c>
      <c r="D21" s="760">
        <v>7436</v>
      </c>
      <c r="E21" s="248">
        <f t="shared" si="1"/>
        <v>1</v>
      </c>
    </row>
    <row r="22" spans="1:5" ht="12.75">
      <c r="A22" s="229" t="s">
        <v>406</v>
      </c>
      <c r="B22" s="494">
        <v>0</v>
      </c>
      <c r="C22" s="495">
        <v>31044</v>
      </c>
      <c r="D22" s="495">
        <v>31044</v>
      </c>
      <c r="E22" s="248">
        <f t="shared" si="1"/>
        <v>1</v>
      </c>
    </row>
    <row r="23" spans="1:5" ht="12.75">
      <c r="A23" s="229" t="s">
        <v>407</v>
      </c>
      <c r="B23" s="229">
        <v>0</v>
      </c>
      <c r="C23" s="139">
        <v>39</v>
      </c>
      <c r="D23" s="139">
        <v>39</v>
      </c>
      <c r="E23" s="248">
        <f t="shared" si="1"/>
        <v>1</v>
      </c>
    </row>
    <row r="24" spans="1:5" ht="27" customHeight="1">
      <c r="A24" s="761" t="s">
        <v>408</v>
      </c>
      <c r="B24" s="762">
        <f>SUM(B9:B23)</f>
        <v>1280</v>
      </c>
      <c r="C24" s="504">
        <f>SUM(C9:C23)</f>
        <v>149266</v>
      </c>
      <c r="D24" s="504">
        <f>SUM(D9:D23)</f>
        <v>149266</v>
      </c>
      <c r="E24" s="763">
        <f t="shared" si="1"/>
        <v>1</v>
      </c>
    </row>
    <row r="25" spans="1:5" ht="24" customHeight="1">
      <c r="A25" s="764" t="s">
        <v>409</v>
      </c>
      <c r="B25" s="488">
        <v>51910</v>
      </c>
      <c r="C25" s="503">
        <v>46865</v>
      </c>
      <c r="D25" s="504">
        <v>46865</v>
      </c>
      <c r="E25" s="88">
        <f t="shared" si="1"/>
        <v>1</v>
      </c>
    </row>
    <row r="26" spans="1:5" ht="22.5" customHeight="1">
      <c r="A26" s="765" t="s">
        <v>410</v>
      </c>
      <c r="B26" s="766">
        <v>0</v>
      </c>
      <c r="C26" s="766">
        <v>202465</v>
      </c>
      <c r="D26" s="766">
        <v>202465</v>
      </c>
      <c r="E26" s="767">
        <f t="shared" si="1"/>
        <v>1</v>
      </c>
    </row>
    <row r="27" spans="1:5" ht="27" customHeight="1">
      <c r="A27" s="768" t="s">
        <v>411</v>
      </c>
      <c r="B27" s="769">
        <v>0</v>
      </c>
      <c r="C27" s="769">
        <v>4657</v>
      </c>
      <c r="D27" s="769">
        <v>4657</v>
      </c>
      <c r="E27" s="770">
        <f t="shared" si="1"/>
        <v>1</v>
      </c>
    </row>
    <row r="28" spans="1:5" ht="22.5" customHeight="1">
      <c r="A28" s="237"/>
      <c r="B28" s="771"/>
      <c r="C28" s="771"/>
      <c r="D28" s="771"/>
      <c r="E28" s="772"/>
    </row>
    <row r="30" spans="1:5" ht="13.5">
      <c r="A30" s="132" t="s">
        <v>412</v>
      </c>
      <c r="B30" s="132"/>
      <c r="C30" s="132"/>
      <c r="D30" s="132"/>
      <c r="E30" s="132"/>
    </row>
    <row r="32" spans="1:5" ht="15">
      <c r="A32" s="46" t="s">
        <v>413</v>
      </c>
      <c r="B32" s="46"/>
      <c r="C32" s="46"/>
      <c r="D32" s="46"/>
      <c r="E32" s="46"/>
    </row>
    <row r="33" ht="15">
      <c r="A33" s="49"/>
    </row>
    <row r="34" spans="1:5" ht="12.75">
      <c r="A34" s="748"/>
      <c r="B34" s="748"/>
      <c r="C34" s="748"/>
      <c r="D34" s="748"/>
      <c r="E34" t="s">
        <v>40</v>
      </c>
    </row>
    <row r="35" spans="1:6" ht="12.75">
      <c r="A35" s="773" t="s">
        <v>392</v>
      </c>
      <c r="B35" s="774" t="s">
        <v>289</v>
      </c>
      <c r="C35" s="774"/>
      <c r="D35" s="774"/>
      <c r="E35" s="774"/>
      <c r="F35" s="228"/>
    </row>
    <row r="36" spans="1:6" ht="25.5" customHeight="1">
      <c r="A36" s="773"/>
      <c r="B36" s="113" t="s">
        <v>43</v>
      </c>
      <c r="C36" s="113" t="s">
        <v>44</v>
      </c>
      <c r="D36" s="113" t="s">
        <v>8</v>
      </c>
      <c r="E36" s="113" t="s">
        <v>381</v>
      </c>
      <c r="F36" s="484"/>
    </row>
    <row r="37" spans="1:6" ht="25.5" customHeight="1">
      <c r="A37" s="146" t="s">
        <v>414</v>
      </c>
      <c r="B37" s="146">
        <v>0</v>
      </c>
      <c r="C37" s="201">
        <v>0</v>
      </c>
      <c r="D37" s="775">
        <v>0</v>
      </c>
      <c r="E37" s="71">
        <v>0</v>
      </c>
      <c r="F37" s="57"/>
    </row>
    <row r="38" spans="1:6" ht="25.5" customHeight="1">
      <c r="A38" s="587" t="s">
        <v>415</v>
      </c>
      <c r="B38" s="204">
        <v>33277</v>
      </c>
      <c r="C38" s="204">
        <v>35943</v>
      </c>
      <c r="D38" s="264">
        <v>2666</v>
      </c>
      <c r="E38" s="62">
        <f>D38/C38</f>
        <v>0.07417299613276576</v>
      </c>
      <c r="F38" s="57"/>
    </row>
    <row r="39" spans="1:6" ht="25.5" customHeight="1">
      <c r="A39" s="587" t="s">
        <v>416</v>
      </c>
      <c r="B39" s="587"/>
      <c r="C39" s="204"/>
      <c r="D39" s="264"/>
      <c r="E39" s="62"/>
      <c r="F39" s="57"/>
    </row>
    <row r="40" spans="1:6" ht="14.25" customHeight="1">
      <c r="A40" s="587" t="s">
        <v>417</v>
      </c>
      <c r="B40" s="204">
        <v>30000</v>
      </c>
      <c r="C40" s="204">
        <v>30000</v>
      </c>
      <c r="D40" s="264">
        <v>30000</v>
      </c>
      <c r="E40" s="62">
        <f>D40/C40</f>
        <v>1</v>
      </c>
      <c r="F40" s="57"/>
    </row>
    <row r="41" spans="1:6" ht="15" customHeight="1">
      <c r="A41" s="587" t="s">
        <v>418</v>
      </c>
      <c r="B41" s="204"/>
      <c r="C41" s="204">
        <v>48765</v>
      </c>
      <c r="D41" s="264">
        <v>0</v>
      </c>
      <c r="E41" s="62">
        <f>D41/C41</f>
        <v>0</v>
      </c>
      <c r="F41" s="57"/>
    </row>
    <row r="42" spans="1:6" ht="25.5" customHeight="1">
      <c r="A42" s="776" t="s">
        <v>419</v>
      </c>
      <c r="B42" s="206">
        <f>SUM(B37+B38+B41+B40)</f>
        <v>63277</v>
      </c>
      <c r="C42" s="206">
        <f>SUM(C37+C38+C41+C40)</f>
        <v>114708</v>
      </c>
      <c r="D42" s="206">
        <f>SUM(D37+D38+D41+D40)</f>
        <v>32666</v>
      </c>
      <c r="E42" s="777">
        <f>D42/C42</f>
        <v>0.28477525543118176</v>
      </c>
      <c r="F42" s="57"/>
    </row>
    <row r="43" spans="1:4" ht="12.75">
      <c r="A43" s="222"/>
      <c r="B43" s="57"/>
      <c r="C43" s="228"/>
      <c r="D43" s="228"/>
    </row>
    <row r="45" spans="1:5" ht="12.75">
      <c r="A45" s="279" t="s">
        <v>420</v>
      </c>
      <c r="B45" s="279"/>
      <c r="C45" s="279"/>
      <c r="D45" s="279"/>
      <c r="E45" s="279"/>
    </row>
    <row r="46" spans="1:5" ht="15">
      <c r="A46" s="615" t="s">
        <v>421</v>
      </c>
      <c r="B46" s="615"/>
      <c r="C46" s="615"/>
      <c r="D46" s="615"/>
      <c r="E46" s="615"/>
    </row>
    <row r="47" spans="1:5" ht="19.5" customHeight="1">
      <c r="A47" s="697"/>
      <c r="B47" s="697"/>
      <c r="C47" s="697"/>
      <c r="D47" s="697"/>
      <c r="E47" s="1"/>
    </row>
    <row r="48" spans="1:5" ht="12.75">
      <c r="A48" s="778"/>
      <c r="B48" s="778"/>
      <c r="C48" s="279"/>
      <c r="D48" s="279" t="s">
        <v>422</v>
      </c>
      <c r="E48" s="1"/>
    </row>
    <row r="49" spans="1:5" ht="25.5" customHeight="1">
      <c r="A49" s="779" t="s">
        <v>392</v>
      </c>
      <c r="B49" s="780" t="s">
        <v>43</v>
      </c>
      <c r="C49" s="781" t="s">
        <v>44</v>
      </c>
      <c r="D49" s="782" t="s">
        <v>8</v>
      </c>
      <c r="E49" s="699" t="s">
        <v>423</v>
      </c>
    </row>
    <row r="50" spans="1:5" ht="14.25" customHeight="1">
      <c r="A50" s="783" t="s">
        <v>424</v>
      </c>
      <c r="B50" s="287"/>
      <c r="C50" s="287"/>
      <c r="D50" s="682"/>
      <c r="E50" s="288"/>
    </row>
    <row r="51" spans="1:5" s="470" customFormat="1" ht="13.5" customHeight="1">
      <c r="A51" s="784" t="s">
        <v>425</v>
      </c>
      <c r="B51" s="359">
        <f>SUM(B52:B78)</f>
        <v>339076</v>
      </c>
      <c r="C51" s="359">
        <f>SUM(C52:C78)</f>
        <v>359926</v>
      </c>
      <c r="D51" s="359">
        <f>SUM(D52:D78)</f>
        <v>359899</v>
      </c>
      <c r="E51" s="323">
        <f aca="true" t="shared" si="2" ref="E51:E65">D51/C51</f>
        <v>0.9999249845801637</v>
      </c>
    </row>
    <row r="52" spans="1:5" s="470" customFormat="1" ht="15.75" customHeight="1">
      <c r="A52" s="785" t="s">
        <v>426</v>
      </c>
      <c r="B52" s="370">
        <v>0</v>
      </c>
      <c r="C52" s="381">
        <v>1173</v>
      </c>
      <c r="D52" s="732">
        <v>1173</v>
      </c>
      <c r="E52" s="450">
        <f t="shared" si="2"/>
        <v>1</v>
      </c>
    </row>
    <row r="53" spans="1:5" s="470" customFormat="1" ht="13.5" customHeight="1">
      <c r="A53" s="786" t="s">
        <v>427</v>
      </c>
      <c r="B53" s="295">
        <v>0</v>
      </c>
      <c r="C53" s="294">
        <v>2610</v>
      </c>
      <c r="D53" s="356">
        <v>2610</v>
      </c>
      <c r="E53" s="297">
        <f t="shared" si="2"/>
        <v>1</v>
      </c>
    </row>
    <row r="54" spans="1:5" s="470" customFormat="1" ht="12" customHeight="1">
      <c r="A54" s="786" t="s">
        <v>428</v>
      </c>
      <c r="B54" s="295">
        <v>0</v>
      </c>
      <c r="C54" s="294">
        <v>74</v>
      </c>
      <c r="D54" s="356">
        <v>74</v>
      </c>
      <c r="E54" s="314">
        <f t="shared" si="2"/>
        <v>1</v>
      </c>
    </row>
    <row r="55" spans="1:5" s="470" customFormat="1" ht="12" customHeight="1">
      <c r="A55" s="786" t="s">
        <v>429</v>
      </c>
      <c r="B55" s="295">
        <v>0</v>
      </c>
      <c r="C55" s="294">
        <v>200</v>
      </c>
      <c r="D55" s="356">
        <v>200</v>
      </c>
      <c r="E55" s="314">
        <f t="shared" si="2"/>
        <v>1</v>
      </c>
    </row>
    <row r="56" spans="1:5" s="470" customFormat="1" ht="12" customHeight="1">
      <c r="A56" s="786" t="s">
        <v>430</v>
      </c>
      <c r="B56" s="295">
        <v>0</v>
      </c>
      <c r="C56" s="294">
        <v>100</v>
      </c>
      <c r="D56" s="356">
        <v>100</v>
      </c>
      <c r="E56" s="314">
        <f t="shared" si="2"/>
        <v>1</v>
      </c>
    </row>
    <row r="57" spans="1:5" s="472" customFormat="1" ht="12.75" customHeight="1">
      <c r="A57" s="786" t="s">
        <v>431</v>
      </c>
      <c r="B57" s="295">
        <v>4500</v>
      </c>
      <c r="C57" s="294">
        <v>19110</v>
      </c>
      <c r="D57" s="356">
        <v>19110</v>
      </c>
      <c r="E57" s="314">
        <f t="shared" si="2"/>
        <v>1</v>
      </c>
    </row>
    <row r="58" spans="1:5" s="472" customFormat="1" ht="12.75" customHeight="1">
      <c r="A58" s="786" t="s">
        <v>432</v>
      </c>
      <c r="B58" s="293"/>
      <c r="C58" s="312">
        <v>100</v>
      </c>
      <c r="D58" s="355">
        <v>100</v>
      </c>
      <c r="E58" s="314">
        <f t="shared" si="2"/>
        <v>1</v>
      </c>
    </row>
    <row r="59" spans="1:5" s="472" customFormat="1" ht="12.75" customHeight="1">
      <c r="A59" s="786" t="s">
        <v>433</v>
      </c>
      <c r="B59" s="293"/>
      <c r="C59" s="312">
        <v>40</v>
      </c>
      <c r="D59" s="355">
        <v>40</v>
      </c>
      <c r="E59" s="314">
        <f t="shared" si="2"/>
        <v>1</v>
      </c>
    </row>
    <row r="60" spans="1:5" s="472" customFormat="1" ht="12.75" customHeight="1">
      <c r="A60" s="632" t="s">
        <v>434</v>
      </c>
      <c r="B60" s="293"/>
      <c r="C60" s="312">
        <v>1764</v>
      </c>
      <c r="D60" s="355">
        <v>1764</v>
      </c>
      <c r="E60" s="314">
        <f t="shared" si="2"/>
        <v>1</v>
      </c>
    </row>
    <row r="61" spans="1:5" s="472" customFormat="1" ht="12.75" customHeight="1">
      <c r="A61" s="632" t="s">
        <v>435</v>
      </c>
      <c r="B61" s="293"/>
      <c r="C61" s="312">
        <v>110</v>
      </c>
      <c r="D61" s="355">
        <v>110</v>
      </c>
      <c r="E61" s="314">
        <f t="shared" si="2"/>
        <v>1</v>
      </c>
    </row>
    <row r="62" spans="1:5" s="472" customFormat="1" ht="12.75" customHeight="1">
      <c r="A62" s="632" t="s">
        <v>436</v>
      </c>
      <c r="B62" s="293"/>
      <c r="C62" s="312">
        <v>50</v>
      </c>
      <c r="D62" s="355">
        <v>50</v>
      </c>
      <c r="E62" s="314">
        <f t="shared" si="2"/>
        <v>1</v>
      </c>
    </row>
    <row r="63" spans="1:5" s="472" customFormat="1" ht="12.75" customHeight="1">
      <c r="A63" s="632" t="s">
        <v>437</v>
      </c>
      <c r="B63" s="293"/>
      <c r="C63" s="312">
        <v>8</v>
      </c>
      <c r="D63" s="355">
        <v>7</v>
      </c>
      <c r="E63" s="314">
        <f t="shared" si="2"/>
        <v>0.875</v>
      </c>
    </row>
    <row r="64" spans="1:5" s="472" customFormat="1" ht="12.75" customHeight="1">
      <c r="A64" s="632" t="s">
        <v>438</v>
      </c>
      <c r="B64" s="293"/>
      <c r="C64" s="312">
        <v>1789</v>
      </c>
      <c r="D64" s="355">
        <v>1789</v>
      </c>
      <c r="E64" s="314">
        <f t="shared" si="2"/>
        <v>1</v>
      </c>
    </row>
    <row r="65" spans="1:5" s="472" customFormat="1" ht="12.75" customHeight="1">
      <c r="A65" s="632" t="s">
        <v>439</v>
      </c>
      <c r="B65" s="293"/>
      <c r="C65" s="312">
        <v>35</v>
      </c>
      <c r="D65" s="355">
        <v>35</v>
      </c>
      <c r="E65" s="314">
        <f t="shared" si="2"/>
        <v>1</v>
      </c>
    </row>
    <row r="66" spans="1:5" s="470" customFormat="1" ht="12.75" customHeight="1">
      <c r="A66" s="786" t="s">
        <v>440</v>
      </c>
      <c r="B66" s="293">
        <v>0</v>
      </c>
      <c r="C66" s="312">
        <v>1089</v>
      </c>
      <c r="D66" s="355">
        <v>1089</v>
      </c>
      <c r="E66" s="297">
        <f aca="true" t="shared" si="3" ref="E66:E82">D66/C66</f>
        <v>1</v>
      </c>
    </row>
    <row r="67" spans="1:5" s="470" customFormat="1" ht="12" customHeight="1">
      <c r="A67" s="786" t="s">
        <v>441</v>
      </c>
      <c r="B67" s="293">
        <v>324444</v>
      </c>
      <c r="C67" s="312">
        <v>317690</v>
      </c>
      <c r="D67" s="355">
        <v>317690</v>
      </c>
      <c r="E67" s="310">
        <f t="shared" si="3"/>
        <v>1</v>
      </c>
    </row>
    <row r="68" spans="1:5" s="470" customFormat="1" ht="12" customHeight="1">
      <c r="A68" s="787" t="s">
        <v>442</v>
      </c>
      <c r="B68" s="295">
        <v>6928</v>
      </c>
      <c r="C68" s="294">
        <v>2304</v>
      </c>
      <c r="D68" s="356">
        <v>2303</v>
      </c>
      <c r="E68" s="297">
        <f t="shared" si="3"/>
        <v>0.9995659722222222</v>
      </c>
    </row>
    <row r="69" spans="1:5" s="470" customFormat="1" ht="13.5" customHeight="1">
      <c r="A69" s="787" t="s">
        <v>443</v>
      </c>
      <c r="B69" s="295">
        <v>1800</v>
      </c>
      <c r="C69" s="294">
        <v>34</v>
      </c>
      <c r="D69" s="356">
        <v>33</v>
      </c>
      <c r="E69" s="297">
        <f t="shared" si="3"/>
        <v>0.9705882352941176</v>
      </c>
    </row>
    <row r="70" spans="1:5" s="470" customFormat="1" ht="12.75" customHeight="1">
      <c r="A70" s="788" t="s">
        <v>444</v>
      </c>
      <c r="B70" s="293">
        <v>654</v>
      </c>
      <c r="C70" s="729">
        <v>899</v>
      </c>
      <c r="D70" s="356">
        <v>899</v>
      </c>
      <c r="E70" s="297">
        <f t="shared" si="3"/>
        <v>1</v>
      </c>
    </row>
    <row r="71" spans="1:5" s="470" customFormat="1" ht="12.75" customHeight="1">
      <c r="A71" s="788" t="s">
        <v>445</v>
      </c>
      <c r="B71" s="293"/>
      <c r="C71" s="291">
        <v>6675</v>
      </c>
      <c r="D71" s="355">
        <v>6675</v>
      </c>
      <c r="E71" s="297">
        <f t="shared" si="3"/>
        <v>1</v>
      </c>
    </row>
    <row r="72" spans="1:5" s="470" customFormat="1" ht="12.75" customHeight="1">
      <c r="A72" s="788" t="s">
        <v>446</v>
      </c>
      <c r="B72" s="293"/>
      <c r="C72" s="291">
        <v>382</v>
      </c>
      <c r="D72" s="355">
        <v>273</v>
      </c>
      <c r="E72" s="297">
        <f t="shared" si="3"/>
        <v>0.7146596858638743</v>
      </c>
    </row>
    <row r="73" spans="1:5" s="470" customFormat="1" ht="12.75" customHeight="1">
      <c r="A73" s="788" t="s">
        <v>447</v>
      </c>
      <c r="B73" s="293"/>
      <c r="C73" s="291">
        <v>150</v>
      </c>
      <c r="D73" s="355">
        <v>150</v>
      </c>
      <c r="E73" s="297">
        <f t="shared" si="3"/>
        <v>1</v>
      </c>
    </row>
    <row r="74" spans="1:5" s="470" customFormat="1" ht="12.75" customHeight="1">
      <c r="A74" s="788" t="s">
        <v>448</v>
      </c>
      <c r="B74" s="293"/>
      <c r="C74" s="291">
        <v>162</v>
      </c>
      <c r="D74" s="355">
        <v>162</v>
      </c>
      <c r="E74" s="297">
        <f t="shared" si="3"/>
        <v>1</v>
      </c>
    </row>
    <row r="75" spans="1:5" s="57" customFormat="1" ht="13.5" customHeight="1">
      <c r="A75" s="789" t="s">
        <v>449</v>
      </c>
      <c r="B75" s="293">
        <v>750</v>
      </c>
      <c r="C75" s="312">
        <v>750</v>
      </c>
      <c r="D75" s="355">
        <v>835</v>
      </c>
      <c r="E75" s="297">
        <f t="shared" si="3"/>
        <v>1.1133333333333333</v>
      </c>
    </row>
    <row r="76" spans="1:5" s="57" customFormat="1" ht="13.5" customHeight="1">
      <c r="A76" s="789" t="s">
        <v>450</v>
      </c>
      <c r="B76" s="293"/>
      <c r="C76" s="312">
        <v>400</v>
      </c>
      <c r="D76" s="355">
        <v>400</v>
      </c>
      <c r="E76" s="297">
        <f t="shared" si="3"/>
        <v>1</v>
      </c>
    </row>
    <row r="77" spans="1:5" s="57" customFormat="1" ht="14.25" customHeight="1">
      <c r="A77" s="789" t="s">
        <v>451</v>
      </c>
      <c r="B77" s="293">
        <v>0</v>
      </c>
      <c r="C77" s="312">
        <v>233</v>
      </c>
      <c r="D77" s="355">
        <v>233</v>
      </c>
      <c r="E77" s="297">
        <f t="shared" si="3"/>
        <v>1</v>
      </c>
    </row>
    <row r="78" spans="1:5" s="57" customFormat="1" ht="14.25" customHeight="1">
      <c r="A78" s="790" t="s">
        <v>452</v>
      </c>
      <c r="B78" s="357"/>
      <c r="C78" s="791">
        <v>1995</v>
      </c>
      <c r="D78" s="792">
        <v>1995</v>
      </c>
      <c r="E78" s="441">
        <f t="shared" si="3"/>
        <v>1</v>
      </c>
    </row>
    <row r="79" spans="1:5" s="57" customFormat="1" ht="14.25" customHeight="1">
      <c r="A79" s="793"/>
      <c r="B79" s="363"/>
      <c r="C79" s="317"/>
      <c r="D79" s="317"/>
      <c r="E79" s="420"/>
    </row>
    <row r="80" spans="1:5" s="797" customFormat="1" ht="14.25" customHeight="1">
      <c r="A80" s="794" t="s">
        <v>453</v>
      </c>
      <c r="B80" s="795">
        <f>SUM(B82:B82)</f>
        <v>0</v>
      </c>
      <c r="C80" s="795">
        <f>SUM(C81:C82)</f>
        <v>11929</v>
      </c>
      <c r="D80" s="795">
        <f>SUM(D81:D82)</f>
        <v>11929</v>
      </c>
      <c r="E80" s="796">
        <f t="shared" si="3"/>
        <v>1</v>
      </c>
    </row>
    <row r="81" spans="1:5" s="797" customFormat="1" ht="28.5" customHeight="1">
      <c r="A81" s="798" t="s">
        <v>454</v>
      </c>
      <c r="B81" s="799">
        <v>0</v>
      </c>
      <c r="C81" s="370">
        <v>3514</v>
      </c>
      <c r="D81" s="381">
        <v>3514</v>
      </c>
      <c r="E81" s="420">
        <f t="shared" si="3"/>
        <v>1</v>
      </c>
    </row>
    <row r="82" spans="1:5" s="107" customFormat="1" ht="30" customHeight="1">
      <c r="A82" s="800" t="s">
        <v>455</v>
      </c>
      <c r="B82" s="435">
        <v>0</v>
      </c>
      <c r="C82" s="345">
        <v>8415</v>
      </c>
      <c r="D82" s="369">
        <v>8415</v>
      </c>
      <c r="E82" s="420">
        <f t="shared" si="3"/>
        <v>1</v>
      </c>
    </row>
    <row r="83" spans="1:5" s="107" customFormat="1" ht="30" customHeight="1">
      <c r="A83" s="801"/>
      <c r="B83" s="317"/>
      <c r="C83" s="317"/>
      <c r="D83" s="317"/>
      <c r="E83" s="308"/>
    </row>
    <row r="84" spans="1:5" s="107" customFormat="1" ht="30" customHeight="1">
      <c r="A84" s="801"/>
      <c r="B84" s="317"/>
      <c r="C84" s="317"/>
      <c r="D84" s="317"/>
      <c r="E84" s="308"/>
    </row>
    <row r="85" spans="1:5" s="107" customFormat="1" ht="30" customHeight="1">
      <c r="A85" s="801"/>
      <c r="B85" s="317"/>
      <c r="C85" s="317"/>
      <c r="D85" s="317"/>
      <c r="E85" s="308"/>
    </row>
    <row r="86" spans="1:5" s="107" customFormat="1" ht="30" customHeight="1">
      <c r="A86" s="801"/>
      <c r="B86" s="317"/>
      <c r="C86" s="317"/>
      <c r="D86" s="317"/>
      <c r="E86" s="308"/>
    </row>
    <row r="87" spans="1:5" s="107" customFormat="1" ht="30" customHeight="1">
      <c r="A87" s="801"/>
      <c r="B87" s="317"/>
      <c r="C87" s="317"/>
      <c r="D87" s="317"/>
      <c r="E87" s="308"/>
    </row>
    <row r="88" spans="1:5" s="107" customFormat="1" ht="12.75" customHeight="1">
      <c r="A88" s="388">
        <v>2</v>
      </c>
      <c r="B88" s="388"/>
      <c r="C88" s="388"/>
      <c r="D88" s="388"/>
      <c r="E88" s="388"/>
    </row>
    <row r="89" spans="1:5" s="107" customFormat="1" ht="12.75" customHeight="1">
      <c r="A89" s="801"/>
      <c r="B89" s="317"/>
      <c r="C89" s="317"/>
      <c r="D89" s="317"/>
      <c r="E89" s="308"/>
    </row>
    <row r="90" spans="1:5" s="107" customFormat="1" ht="12.75" customHeight="1">
      <c r="A90" s="279" t="s">
        <v>420</v>
      </c>
      <c r="B90" s="279"/>
      <c r="C90" s="279"/>
      <c r="D90" s="279"/>
      <c r="E90" s="279"/>
    </row>
    <row r="91" spans="1:5" s="107" customFormat="1" ht="12.75" customHeight="1">
      <c r="A91" s="281" t="s">
        <v>421</v>
      </c>
      <c r="B91" s="281"/>
      <c r="C91" s="281"/>
      <c r="D91" s="281"/>
      <c r="E91" s="281"/>
    </row>
    <row r="92" spans="1:5" s="107" customFormat="1" ht="12.75" customHeight="1">
      <c r="A92" s="697"/>
      <c r="B92" s="697"/>
      <c r="C92" s="697"/>
      <c r="D92" s="697"/>
      <c r="E92" s="1"/>
    </row>
    <row r="93" spans="1:5" s="107" customFormat="1" ht="12.75" customHeight="1">
      <c r="A93" s="778"/>
      <c r="B93" s="778"/>
      <c r="C93" s="279"/>
      <c r="D93" s="279" t="s">
        <v>422</v>
      </c>
      <c r="E93" s="1"/>
    </row>
    <row r="94" spans="1:5" ht="16.5" customHeight="1">
      <c r="A94" s="779" t="s">
        <v>392</v>
      </c>
      <c r="B94" s="287" t="s">
        <v>43</v>
      </c>
      <c r="C94" s="287" t="s">
        <v>44</v>
      </c>
      <c r="D94" s="715" t="s">
        <v>8</v>
      </c>
      <c r="E94" s="286" t="s">
        <v>423</v>
      </c>
    </row>
    <row r="95" spans="1:5" ht="15" customHeight="1">
      <c r="A95" s="802" t="s">
        <v>456</v>
      </c>
      <c r="B95" s="363"/>
      <c r="C95" s="780"/>
      <c r="D95" s="803"/>
      <c r="E95" s="323"/>
    </row>
    <row r="96" spans="1:5" ht="12.75">
      <c r="A96" s="804" t="s">
        <v>457</v>
      </c>
      <c r="B96" s="42">
        <f>SUM(B97:B112)</f>
        <v>72335</v>
      </c>
      <c r="C96" s="42">
        <f>SUM(C97:C112)</f>
        <v>108728</v>
      </c>
      <c r="D96" s="42">
        <f>SUM(D97:D112)</f>
        <v>77460</v>
      </c>
      <c r="E96" s="323">
        <f aca="true" t="shared" si="4" ref="E96:E123">D96/C96</f>
        <v>0.7124199838128173</v>
      </c>
    </row>
    <row r="97" spans="1:5" ht="15" customHeight="1">
      <c r="A97" s="805" t="s">
        <v>458</v>
      </c>
      <c r="B97" s="732">
        <v>41000</v>
      </c>
      <c r="C97" s="370">
        <v>41000</v>
      </c>
      <c r="D97" s="806">
        <v>34919</v>
      </c>
      <c r="E97" s="807">
        <f t="shared" si="4"/>
        <v>0.8516829268292683</v>
      </c>
    </row>
    <row r="98" spans="1:5" ht="12.75">
      <c r="A98" s="787" t="s">
        <v>459</v>
      </c>
      <c r="B98" s="356">
        <v>4000</v>
      </c>
      <c r="C98" s="295">
        <v>4000</v>
      </c>
      <c r="D98" s="382">
        <v>4000</v>
      </c>
      <c r="E98" s="393">
        <f t="shared" si="4"/>
        <v>1</v>
      </c>
    </row>
    <row r="99" spans="1:5" ht="12.75">
      <c r="A99" s="787" t="s">
        <v>460</v>
      </c>
      <c r="B99" s="356">
        <v>843</v>
      </c>
      <c r="C99" s="295">
        <v>842</v>
      </c>
      <c r="D99" s="382">
        <v>754</v>
      </c>
      <c r="E99" s="391">
        <f t="shared" si="4"/>
        <v>0.8954869358669834</v>
      </c>
    </row>
    <row r="100" spans="1:5" ht="12.75">
      <c r="A100" s="808" t="s">
        <v>461</v>
      </c>
      <c r="B100" s="356">
        <v>1492</v>
      </c>
      <c r="C100" s="295">
        <v>1492</v>
      </c>
      <c r="D100" s="382">
        <v>1492</v>
      </c>
      <c r="E100" s="393">
        <f t="shared" si="4"/>
        <v>1</v>
      </c>
    </row>
    <row r="101" spans="1:5" ht="12.75">
      <c r="A101" s="809" t="s">
        <v>462</v>
      </c>
      <c r="B101" s="356">
        <v>5000</v>
      </c>
      <c r="C101" s="295">
        <v>5000</v>
      </c>
      <c r="D101" s="382">
        <v>3465</v>
      </c>
      <c r="E101" s="391">
        <f t="shared" si="4"/>
        <v>0.693</v>
      </c>
    </row>
    <row r="102" spans="1:5" ht="12.75">
      <c r="A102" s="808" t="s">
        <v>463</v>
      </c>
      <c r="B102" s="356">
        <v>4000</v>
      </c>
      <c r="C102" s="295">
        <v>4000</v>
      </c>
      <c r="D102" s="382">
        <v>4117</v>
      </c>
      <c r="E102" s="393">
        <f t="shared" si="4"/>
        <v>1.02925</v>
      </c>
    </row>
    <row r="103" spans="1:5" ht="15.75" customHeight="1">
      <c r="A103" s="810" t="s">
        <v>464</v>
      </c>
      <c r="B103" s="356">
        <v>13000</v>
      </c>
      <c r="C103" s="295">
        <v>13000</v>
      </c>
      <c r="D103" s="382">
        <v>12000</v>
      </c>
      <c r="E103" s="393">
        <f t="shared" si="4"/>
        <v>0.9230769230769231</v>
      </c>
    </row>
    <row r="104" spans="1:5" ht="15.75" customHeight="1">
      <c r="A104" s="808" t="s">
        <v>465</v>
      </c>
      <c r="B104" s="356">
        <v>3000</v>
      </c>
      <c r="C104" s="295">
        <v>6218</v>
      </c>
      <c r="D104" s="382">
        <v>6218</v>
      </c>
      <c r="E104" s="393">
        <f>D104/C104</f>
        <v>1</v>
      </c>
    </row>
    <row r="105" spans="1:5" ht="15.75" customHeight="1">
      <c r="A105" s="811" t="s">
        <v>466</v>
      </c>
      <c r="B105" s="356">
        <v>0</v>
      </c>
      <c r="C105" s="295">
        <v>27155</v>
      </c>
      <c r="D105" s="382">
        <v>0</v>
      </c>
      <c r="E105" s="393">
        <f>D105/C105</f>
        <v>0</v>
      </c>
    </row>
    <row r="106" spans="1:5" ht="15.75" customHeight="1">
      <c r="A106" s="810" t="s">
        <v>467</v>
      </c>
      <c r="B106" s="356">
        <v>0</v>
      </c>
      <c r="C106" s="295">
        <v>64</v>
      </c>
      <c r="D106" s="382">
        <v>64</v>
      </c>
      <c r="E106" s="393">
        <f>D106/C106</f>
        <v>1</v>
      </c>
    </row>
    <row r="107" spans="1:5" ht="15.75" customHeight="1">
      <c r="A107" s="808" t="s">
        <v>468</v>
      </c>
      <c r="B107" s="356">
        <v>0</v>
      </c>
      <c r="C107" s="295">
        <v>5357</v>
      </c>
      <c r="D107" s="382">
        <v>5357</v>
      </c>
      <c r="E107" s="393">
        <f>D107/C107</f>
        <v>1</v>
      </c>
    </row>
    <row r="108" spans="1:5" ht="15.75" customHeight="1">
      <c r="A108" s="808" t="s">
        <v>469</v>
      </c>
      <c r="B108" s="356">
        <v>0</v>
      </c>
      <c r="C108" s="295">
        <v>0</v>
      </c>
      <c r="D108" s="382">
        <v>1747</v>
      </c>
      <c r="E108" s="393">
        <v>0</v>
      </c>
    </row>
    <row r="109" spans="1:5" ht="15.75" customHeight="1">
      <c r="A109" s="808" t="s">
        <v>470</v>
      </c>
      <c r="B109" s="356">
        <v>0</v>
      </c>
      <c r="C109" s="295">
        <v>0</v>
      </c>
      <c r="D109" s="382">
        <v>1500</v>
      </c>
      <c r="E109" s="393">
        <v>0</v>
      </c>
    </row>
    <row r="110" spans="1:5" ht="15.75" customHeight="1">
      <c r="A110" s="808" t="s">
        <v>471</v>
      </c>
      <c r="B110" s="356">
        <v>0</v>
      </c>
      <c r="C110" s="295">
        <v>0</v>
      </c>
      <c r="D110" s="382">
        <v>168</v>
      </c>
      <c r="E110" s="393">
        <v>0</v>
      </c>
    </row>
    <row r="111" spans="1:5" ht="15.75" customHeight="1">
      <c r="A111" s="808" t="s">
        <v>472</v>
      </c>
      <c r="B111" s="356">
        <v>0</v>
      </c>
      <c r="C111" s="295">
        <v>0</v>
      </c>
      <c r="D111" s="382">
        <v>1059</v>
      </c>
      <c r="E111" s="393">
        <v>0</v>
      </c>
    </row>
    <row r="112" spans="1:5" ht="15.75" customHeight="1">
      <c r="A112" s="750" t="s">
        <v>473</v>
      </c>
      <c r="B112" s="750">
        <v>0</v>
      </c>
      <c r="C112" s="553">
        <v>600</v>
      </c>
      <c r="D112" s="812">
        <v>600</v>
      </c>
      <c r="E112" s="393">
        <f>D112/C112</f>
        <v>1</v>
      </c>
    </row>
    <row r="113" spans="1:5" ht="12.75">
      <c r="A113" s="813" t="s">
        <v>453</v>
      </c>
      <c r="B113" s="42">
        <f>SUM(B114:B123)</f>
        <v>106238</v>
      </c>
      <c r="C113" s="42">
        <f>SUM(C114:C123)</f>
        <v>141712</v>
      </c>
      <c r="D113" s="42">
        <f>SUM(D114:D123)</f>
        <v>57825</v>
      </c>
      <c r="E113" s="323">
        <f t="shared" si="4"/>
        <v>0.4080458959015468</v>
      </c>
    </row>
    <row r="114" spans="1:5" ht="12.75">
      <c r="A114" s="798" t="s">
        <v>474</v>
      </c>
      <c r="B114" s="381">
        <v>903</v>
      </c>
      <c r="C114" s="370">
        <v>0</v>
      </c>
      <c r="D114" s="381">
        <v>0</v>
      </c>
      <c r="E114" s="367">
        <v>0</v>
      </c>
    </row>
    <row r="115" spans="1:5" ht="12.75">
      <c r="A115" s="814" t="s">
        <v>475</v>
      </c>
      <c r="B115" s="294">
        <v>6381</v>
      </c>
      <c r="C115" s="295">
        <v>0</v>
      </c>
      <c r="D115" s="294">
        <v>0</v>
      </c>
      <c r="E115" s="297">
        <v>0</v>
      </c>
    </row>
    <row r="116" spans="1:5" ht="12.75">
      <c r="A116" s="814" t="s">
        <v>476</v>
      </c>
      <c r="B116" s="294">
        <v>0</v>
      </c>
      <c r="C116" s="295">
        <v>45974</v>
      </c>
      <c r="D116" s="294">
        <v>45974</v>
      </c>
      <c r="E116" s="297">
        <v>0</v>
      </c>
    </row>
    <row r="117" spans="1:5" ht="12.75">
      <c r="A117" s="814" t="s">
        <v>477</v>
      </c>
      <c r="B117" s="294">
        <v>500</v>
      </c>
      <c r="C117" s="295">
        <v>0</v>
      </c>
      <c r="D117" s="294">
        <v>0</v>
      </c>
      <c r="E117" s="297">
        <v>0</v>
      </c>
    </row>
    <row r="118" spans="1:5" ht="12.75">
      <c r="A118" s="814" t="s">
        <v>478</v>
      </c>
      <c r="B118" s="294">
        <v>2300</v>
      </c>
      <c r="C118" s="295">
        <v>2250</v>
      </c>
      <c r="D118" s="294">
        <v>0</v>
      </c>
      <c r="E118" s="297">
        <f t="shared" si="4"/>
        <v>0</v>
      </c>
    </row>
    <row r="119" spans="1:5" ht="12.75">
      <c r="A119" s="815" t="s">
        <v>479</v>
      </c>
      <c r="B119" s="317">
        <v>55294</v>
      </c>
      <c r="C119" s="295">
        <v>55294</v>
      </c>
      <c r="D119" s="294">
        <v>0</v>
      </c>
      <c r="E119" s="310">
        <f t="shared" si="4"/>
        <v>0</v>
      </c>
    </row>
    <row r="120" spans="1:5" ht="15" customHeight="1">
      <c r="A120" s="816" t="s">
        <v>480</v>
      </c>
      <c r="B120" s="817">
        <v>7562</v>
      </c>
      <c r="C120" s="295">
        <v>7562</v>
      </c>
      <c r="D120" s="294">
        <v>9851</v>
      </c>
      <c r="E120" s="297">
        <f t="shared" si="4"/>
        <v>1.302697699021423</v>
      </c>
    </row>
    <row r="121" spans="1:5" ht="15" customHeight="1">
      <c r="A121" s="816" t="s">
        <v>481</v>
      </c>
      <c r="B121" s="817">
        <v>33278</v>
      </c>
      <c r="C121" s="295">
        <v>30612</v>
      </c>
      <c r="D121" s="294">
        <v>0</v>
      </c>
      <c r="E121" s="297">
        <f t="shared" si="4"/>
        <v>0</v>
      </c>
    </row>
    <row r="122" spans="1:5" ht="15" customHeight="1">
      <c r="A122" s="816" t="s">
        <v>482</v>
      </c>
      <c r="B122" s="817">
        <v>0</v>
      </c>
      <c r="C122" s="295">
        <v>0</v>
      </c>
      <c r="D122" s="294">
        <v>2000</v>
      </c>
      <c r="E122" s="297">
        <v>0</v>
      </c>
    </row>
    <row r="123" spans="1:5" ht="15" customHeight="1">
      <c r="A123" s="816" t="s">
        <v>483</v>
      </c>
      <c r="B123" s="818">
        <v>20</v>
      </c>
      <c r="C123" s="295">
        <v>20</v>
      </c>
      <c r="D123" s="294">
        <v>0</v>
      </c>
      <c r="E123" s="297">
        <f t="shared" si="4"/>
        <v>0</v>
      </c>
    </row>
    <row r="124" spans="1:5" ht="15" customHeight="1">
      <c r="A124" s="816"/>
      <c r="B124" s="817"/>
      <c r="C124" s="295"/>
      <c r="D124" s="294"/>
      <c r="E124" s="297"/>
    </row>
    <row r="125" spans="1:5" ht="13.5" customHeight="1">
      <c r="A125" s="819" t="s">
        <v>85</v>
      </c>
      <c r="B125" s="820"/>
      <c r="C125" s="821"/>
      <c r="D125" s="822"/>
      <c r="E125" s="731"/>
    </row>
    <row r="126" spans="1:5" ht="12.75">
      <c r="A126" s="784" t="s">
        <v>425</v>
      </c>
      <c r="B126" s="309">
        <f>B96+B51</f>
        <v>411411</v>
      </c>
      <c r="C126" s="309">
        <f>C96+C51</f>
        <v>468654</v>
      </c>
      <c r="D126" s="309">
        <f>D96+D51</f>
        <v>437359</v>
      </c>
      <c r="E126" s="323">
        <f>D126/C126</f>
        <v>0.9332236575383972</v>
      </c>
    </row>
    <row r="127" spans="1:5" ht="11.25" customHeight="1">
      <c r="A127" s="784"/>
      <c r="B127" s="309"/>
      <c r="C127" s="42"/>
      <c r="D127" s="359"/>
      <c r="E127" s="323"/>
    </row>
    <row r="128" spans="1:5" ht="12.75">
      <c r="A128" s="813" t="s">
        <v>453</v>
      </c>
      <c r="B128" s="42">
        <f>B80+B113</f>
        <v>106238</v>
      </c>
      <c r="C128" s="42">
        <f>C80+C113</f>
        <v>153641</v>
      </c>
      <c r="D128" s="42">
        <f>D80+D113</f>
        <v>69754</v>
      </c>
      <c r="E128" s="323">
        <f>D128/C128</f>
        <v>0.45400641755781335</v>
      </c>
    </row>
    <row r="129" spans="1:5" ht="12" customHeight="1">
      <c r="A129" s="718"/>
      <c r="B129" s="718"/>
      <c r="C129" s="364"/>
      <c r="D129" s="326"/>
      <c r="E129" s="719"/>
    </row>
    <row r="130" spans="1:5" ht="23.25">
      <c r="A130" s="813" t="s">
        <v>484</v>
      </c>
      <c r="B130" s="42">
        <f>B128+B126</f>
        <v>517649</v>
      </c>
      <c r="C130" s="42">
        <f>C128+C126</f>
        <v>622295</v>
      </c>
      <c r="D130" s="42">
        <f>D128+D126</f>
        <v>507113</v>
      </c>
      <c r="E130" s="395">
        <f>D130/C130</f>
        <v>0.814907720614821</v>
      </c>
    </row>
  </sheetData>
  <mergeCells count="14">
    <mergeCell ref="A1:E1"/>
    <mergeCell ref="A3:E3"/>
    <mergeCell ref="A6:D6"/>
    <mergeCell ref="B7:E7"/>
    <mergeCell ref="A30:E30"/>
    <mergeCell ref="A32:E32"/>
    <mergeCell ref="A34:D34"/>
    <mergeCell ref="A35:A36"/>
    <mergeCell ref="B35:E35"/>
    <mergeCell ref="A45:E45"/>
    <mergeCell ref="A46:E46"/>
    <mergeCell ref="A88:E88"/>
    <mergeCell ref="A90:E90"/>
    <mergeCell ref="A91:E91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 Lászlóné</dc:creator>
  <cp:keywords/>
  <dc:description/>
  <cp:lastModifiedBy>User</cp:lastModifiedBy>
  <cp:lastPrinted>2008-03-19T13:58:29Z</cp:lastPrinted>
  <dcterms:created xsi:type="dcterms:W3CDTF">2006-01-29T20:13:55Z</dcterms:created>
  <dcterms:modified xsi:type="dcterms:W3CDTF">2008-03-25T16:26:56Z</dcterms:modified>
  <cp:category/>
  <cp:version/>
  <cp:contentType/>
  <cp:contentStatus/>
</cp:coreProperties>
</file>