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P:\Szervezési Iroda\Almásiné Klubuk Renáta\Rendeletek\2023\"/>
    </mc:Choice>
  </mc:AlternateContent>
  <xr:revisionPtr revIDLastSave="0" documentId="13_ncr:1_{CB4F3DD6-7611-4D0D-963B-69EFC7F482CF}" xr6:coauthVersionLast="47" xr6:coauthVersionMax="47" xr10:uidLastSave="{00000000-0000-0000-0000-000000000000}"/>
  <bookViews>
    <workbookView xWindow="-120" yWindow="-120" windowWidth="29040" windowHeight="15840" firstSheet="39" activeTab="42" xr2:uid="{00000000-000D-0000-FFFF-FFFF00000000}"/>
  </bookViews>
  <sheets>
    <sheet name="1_sz_ melléklet" sheetId="1" r:id="rId1"/>
    <sheet name="2_sz_ melléklet" sheetId="2" r:id="rId2"/>
    <sheet name="3_sz_melléklet" sheetId="3" r:id="rId3"/>
    <sheet name="4_sz_ melléklet" sheetId="4" r:id="rId4"/>
    <sheet name="5_sz_melléklet" sheetId="5" r:id="rId5"/>
    <sheet name="6 7_sz_melléklet" sheetId="6" r:id="rId6"/>
    <sheet name=" 8 10 sz. melléklet" sheetId="37" r:id="rId7"/>
    <sheet name="11 12 sz_melléklet" sheetId="7" r:id="rId8"/>
    <sheet name="13_sz_ melléklet" sheetId="8" r:id="rId9"/>
    <sheet name="14 16_sz_ melléklet" sheetId="9" r:id="rId10"/>
    <sheet name="17 18 sz_melléklet" sheetId="10" r:id="rId11"/>
    <sheet name="19 21_sz_ melléklet" sheetId="11" r:id="rId12"/>
    <sheet name="22 24  sz. melléklet" sheetId="39" r:id="rId13"/>
    <sheet name="25 26 sz. melléklet" sheetId="40" r:id="rId14"/>
    <sheet name=" 27 28 sz. melléklet" sheetId="12" r:id="rId15"/>
    <sheet name="29 sz. mell" sheetId="41" r:id="rId16"/>
    <sheet name="30_ sz_ melléklet" sheetId="13" r:id="rId17"/>
    <sheet name="31_sz_ melléklet" sheetId="14" r:id="rId18"/>
    <sheet name="32_sz_ melléklet" sheetId="16" r:id="rId19"/>
    <sheet name="33_sz_ melléklet" sheetId="17" r:id="rId20"/>
    <sheet name="34 sz melléklet" sheetId="18" r:id="rId21"/>
    <sheet name="_35 36sz_ melléklet" sheetId="19" r:id="rId22"/>
    <sheet name="37 sz melléklet" sheetId="20" r:id="rId23"/>
    <sheet name="38_sz_ melléklet" sheetId="21" r:id="rId24"/>
    <sheet name="39. sz melléklet" sheetId="22" r:id="rId25"/>
    <sheet name="40_ sz_ melléklet" sheetId="23" r:id="rId26"/>
    <sheet name="41_sz_ melléklet" sheetId="24" r:id="rId27"/>
    <sheet name="42_sz_ melléklet" sheetId="25" r:id="rId28"/>
    <sheet name="43 44 sz melléklet" sheetId="26" r:id="rId29"/>
    <sheet name="45 sz melléklet" sheetId="27" r:id="rId30"/>
    <sheet name="  46 47_sz_ melléklet" sheetId="28" r:id="rId31"/>
    <sheet name="48 sz mellélet" sheetId="29" r:id="rId32"/>
    <sheet name="49  50_sz_ melléklet" sheetId="30" r:id="rId33"/>
    <sheet name="51_ sz_ melléklet" sheetId="31" r:id="rId34"/>
    <sheet name="52 mell." sheetId="42" r:id="rId35"/>
    <sheet name="53.mell." sheetId="43" r:id="rId36"/>
    <sheet name="54. mell" sheetId="44" r:id="rId37"/>
    <sheet name="55.mell" sheetId="45" r:id="rId38"/>
    <sheet name="56. sz. mell." sheetId="46" r:id="rId39"/>
    <sheet name="57. sz. mell." sheetId="47" r:id="rId40"/>
    <sheet name="58. sz. mell" sheetId="48" r:id="rId41"/>
    <sheet name="59. mell." sheetId="49" r:id="rId42"/>
    <sheet name="60. mell." sheetId="50" r:id="rId43"/>
    <sheet name="61.mell" sheetId="53" r:id="rId44"/>
    <sheet name="62. mell" sheetId="51" r:id="rId45"/>
    <sheet name="63. mell" sheetId="52" r:id="rId46"/>
    <sheet name="64. mell." sheetId="54" r:id="rId47"/>
    <sheet name="1_ sz_függelék" sheetId="34" r:id="rId48"/>
    <sheet name="2_ sz_függelék" sheetId="35" r:id="rId49"/>
    <sheet name="3 sz függelék" sheetId="36" r:id="rId50"/>
  </sheets>
  <calcPr calcId="181029"/>
</workbook>
</file>

<file path=xl/calcChain.xml><?xml version="1.0" encoding="utf-8"?>
<calcChain xmlns="http://schemas.openxmlformats.org/spreadsheetml/2006/main">
  <c r="C18" i="26" l="1"/>
  <c r="B9" i="23"/>
  <c r="B5" i="23"/>
  <c r="F435" i="21"/>
  <c r="F126" i="14"/>
  <c r="F138" i="14"/>
  <c r="F145" i="14"/>
  <c r="F177" i="14"/>
  <c r="F165" i="14"/>
  <c r="F19" i="37"/>
  <c r="F961" i="4"/>
  <c r="F50" i="45"/>
  <c r="F52" i="45"/>
  <c r="F58" i="45"/>
  <c r="F60" i="45"/>
  <c r="E60" i="45"/>
  <c r="D2232" i="43"/>
  <c r="E2232" i="43"/>
  <c r="C2232" i="43"/>
  <c r="C2352" i="43"/>
  <c r="J2332" i="43"/>
  <c r="F1868" i="43"/>
  <c r="F1844" i="43"/>
  <c r="F1830" i="43"/>
  <c r="F1818" i="43"/>
  <c r="E1820" i="43"/>
  <c r="F1820" i="43" s="1"/>
  <c r="D1820" i="43"/>
  <c r="D2313" i="43" s="1"/>
  <c r="D1818" i="43"/>
  <c r="E1818" i="43"/>
  <c r="C1818" i="43"/>
  <c r="J1352" i="43"/>
  <c r="J1327" i="43"/>
  <c r="J1339" i="43"/>
  <c r="J1344" i="43"/>
  <c r="J1348" i="43"/>
  <c r="I1348" i="43"/>
  <c r="H1348" i="43"/>
  <c r="H1170" i="43"/>
  <c r="I1170" i="43"/>
  <c r="G1170" i="43"/>
  <c r="C13" i="43"/>
  <c r="G184" i="43"/>
  <c r="F2232" i="43"/>
  <c r="E2313" i="43"/>
  <c r="C2065" i="43"/>
  <c r="C2066" i="43"/>
  <c r="C2064" i="43"/>
  <c r="D1511" i="43"/>
  <c r="E1511" i="43"/>
  <c r="C1511" i="43"/>
  <c r="D1334" i="43"/>
  <c r="E1334" i="43"/>
  <c r="C1334" i="43"/>
  <c r="I184" i="43"/>
  <c r="H184" i="43"/>
  <c r="C24" i="24"/>
  <c r="D24" i="24"/>
  <c r="F74" i="6"/>
  <c r="D43" i="37"/>
  <c r="D42" i="37"/>
  <c r="D10" i="37"/>
  <c r="F1611" i="4"/>
  <c r="F1609" i="4"/>
  <c r="F1076" i="4"/>
  <c r="F1077" i="4"/>
  <c r="E968" i="4"/>
  <c r="F840" i="4"/>
  <c r="F841" i="4"/>
  <c r="F606" i="4"/>
  <c r="E140" i="4"/>
  <c r="C37" i="49"/>
  <c r="D37" i="49"/>
  <c r="E37" i="49"/>
  <c r="C31" i="49"/>
  <c r="C38" i="49" s="1"/>
  <c r="J40" i="44"/>
  <c r="J27" i="44"/>
  <c r="J25" i="44"/>
  <c r="H25" i="44"/>
  <c r="I25" i="44"/>
  <c r="G25" i="44"/>
  <c r="F27" i="42"/>
  <c r="H15" i="42"/>
  <c r="I15" i="42"/>
  <c r="G15" i="42"/>
  <c r="D15" i="42"/>
  <c r="E15" i="42"/>
  <c r="C15" i="42"/>
  <c r="E15" i="34"/>
  <c r="F145" i="17"/>
  <c r="F84" i="17"/>
  <c r="F85" i="17"/>
  <c r="D49" i="17"/>
  <c r="D52" i="17"/>
  <c r="F53" i="17"/>
  <c r="F54" i="17"/>
  <c r="F55" i="17"/>
  <c r="F59" i="17"/>
  <c r="F33" i="49" l="1"/>
  <c r="F37" i="49" s="1"/>
  <c r="F28" i="49"/>
  <c r="F24" i="17"/>
  <c r="D19" i="54"/>
  <c r="C43" i="54" l="1"/>
  <c r="E20" i="50"/>
  <c r="I19" i="48" l="1"/>
  <c r="I17" i="48"/>
  <c r="F8" i="48"/>
  <c r="F9" i="48"/>
  <c r="F10" i="48"/>
  <c r="F12" i="48"/>
  <c r="D15" i="48"/>
  <c r="D14" i="48"/>
  <c r="F14" i="48" s="1"/>
  <c r="D13" i="48"/>
  <c r="F13" i="48" s="1"/>
  <c r="D12" i="48"/>
  <c r="E30" i="9"/>
  <c r="E26" i="9"/>
  <c r="F15" i="16"/>
  <c r="F10" i="17"/>
  <c r="E90" i="13"/>
  <c r="F82" i="11"/>
  <c r="F9" i="12"/>
  <c r="D20" i="50"/>
  <c r="G30" i="49"/>
  <c r="D31" i="49"/>
  <c r="D38" i="49" s="1"/>
  <c r="E31" i="49"/>
  <c r="E38" i="49" s="1"/>
  <c r="F31" i="49"/>
  <c r="F38" i="49" s="1"/>
  <c r="C11" i="49"/>
  <c r="D11" i="49"/>
  <c r="E11" i="49"/>
  <c r="F11" i="49"/>
  <c r="D15" i="34"/>
  <c r="C15" i="34"/>
  <c r="F542" i="21"/>
  <c r="F514" i="21"/>
  <c r="F464" i="21"/>
  <c r="F465" i="21"/>
  <c r="F463" i="21"/>
  <c r="F367" i="21"/>
  <c r="F318" i="21"/>
  <c r="F317" i="21"/>
  <c r="F308" i="21"/>
  <c r="F260" i="21"/>
  <c r="F220" i="21"/>
  <c r="F80" i="21"/>
  <c r="F56" i="21"/>
  <c r="J46" i="21"/>
  <c r="F46" i="21"/>
  <c r="F14" i="21"/>
  <c r="G38" i="49" l="1"/>
  <c r="E281" i="21"/>
  <c r="F34" i="28"/>
  <c r="F33" i="28"/>
  <c r="F576" i="21"/>
  <c r="F1527" i="4"/>
  <c r="F108" i="8"/>
  <c r="F106" i="8"/>
  <c r="F52" i="12" l="1"/>
  <c r="D20" i="12"/>
  <c r="F40" i="7"/>
  <c r="E38" i="7" l="1"/>
  <c r="F21" i="6"/>
  <c r="F22" i="6"/>
  <c r="F43" i="6"/>
  <c r="D145" i="14"/>
  <c r="E145" i="14"/>
  <c r="F61" i="11"/>
  <c r="F62" i="11"/>
  <c r="F60" i="11"/>
  <c r="F59" i="11"/>
  <c r="F251" i="42"/>
  <c r="K25" i="24" l="1"/>
  <c r="J25" i="24"/>
  <c r="I25" i="24"/>
  <c r="H25" i="24"/>
  <c r="G25" i="24"/>
  <c r="F25" i="24"/>
  <c r="E25" i="24"/>
  <c r="D25" i="24"/>
  <c r="C25" i="24"/>
  <c r="D615" i="21"/>
  <c r="I615" i="21" s="1"/>
  <c r="E615" i="21"/>
  <c r="C615" i="21"/>
  <c r="H615" i="21" s="1"/>
  <c r="G617" i="21"/>
  <c r="E616" i="21"/>
  <c r="J616" i="21" s="1"/>
  <c r="D616" i="21"/>
  <c r="C616" i="21"/>
  <c r="J614" i="21"/>
  <c r="I614" i="21"/>
  <c r="G609" i="21"/>
  <c r="C609" i="21"/>
  <c r="J608" i="21"/>
  <c r="I608" i="21"/>
  <c r="H608" i="21"/>
  <c r="F608" i="21"/>
  <c r="J607" i="21"/>
  <c r="I607" i="21"/>
  <c r="H607" i="21"/>
  <c r="J606" i="21"/>
  <c r="I606" i="21"/>
  <c r="H606" i="21"/>
  <c r="J605" i="21"/>
  <c r="I605" i="21"/>
  <c r="H605" i="21"/>
  <c r="J604" i="21"/>
  <c r="I604" i="21"/>
  <c r="H604" i="21"/>
  <c r="E609" i="21"/>
  <c r="D609" i="21"/>
  <c r="J603" i="21"/>
  <c r="I603" i="21"/>
  <c r="J583" i="21"/>
  <c r="I583" i="21"/>
  <c r="F583" i="21"/>
  <c r="D584" i="21"/>
  <c r="E584" i="21"/>
  <c r="C584" i="21"/>
  <c r="D527" i="21"/>
  <c r="E527" i="21"/>
  <c r="F527" i="21" s="1"/>
  <c r="C527" i="21"/>
  <c r="D517" i="21"/>
  <c r="E517" i="21"/>
  <c r="F517" i="21" s="1"/>
  <c r="C517" i="21"/>
  <c r="J526" i="21"/>
  <c r="I526" i="21"/>
  <c r="E496" i="21"/>
  <c r="D496" i="21"/>
  <c r="D498" i="21" s="1"/>
  <c r="E486" i="21"/>
  <c r="D486" i="21"/>
  <c r="E466" i="21"/>
  <c r="J466" i="21" s="1"/>
  <c r="D466" i="21"/>
  <c r="I466" i="21" s="1"/>
  <c r="C456" i="21"/>
  <c r="H456" i="21" s="1"/>
  <c r="E456" i="21"/>
  <c r="D456" i="21"/>
  <c r="D460" i="21" s="1"/>
  <c r="C498" i="21"/>
  <c r="I497" i="21"/>
  <c r="H496" i="21"/>
  <c r="J495" i="21"/>
  <c r="I495" i="21"/>
  <c r="H495" i="21"/>
  <c r="J494" i="21"/>
  <c r="I494" i="21"/>
  <c r="H494" i="21"/>
  <c r="J493" i="21"/>
  <c r="I493" i="21"/>
  <c r="H493" i="21"/>
  <c r="C490" i="21"/>
  <c r="J489" i="21"/>
  <c r="I489" i="21"/>
  <c r="H489" i="21"/>
  <c r="I488" i="21"/>
  <c r="H488" i="21"/>
  <c r="I487" i="21"/>
  <c r="H487" i="21"/>
  <c r="H486" i="21"/>
  <c r="D490" i="21"/>
  <c r="I485" i="21"/>
  <c r="H485" i="21"/>
  <c r="J484" i="21"/>
  <c r="I484" i="21"/>
  <c r="H484" i="21"/>
  <c r="G468" i="21"/>
  <c r="E467" i="21"/>
  <c r="J467" i="21" s="1"/>
  <c r="D467" i="21"/>
  <c r="I467" i="21" s="1"/>
  <c r="C467" i="21"/>
  <c r="H467" i="21" s="1"/>
  <c r="J465" i="21"/>
  <c r="I465" i="21"/>
  <c r="H465" i="21"/>
  <c r="J464" i="21"/>
  <c r="I464" i="21"/>
  <c r="H464" i="21"/>
  <c r="J463" i="21"/>
  <c r="I463" i="21"/>
  <c r="H463" i="21"/>
  <c r="G460" i="21"/>
  <c r="J459" i="21"/>
  <c r="I459" i="21"/>
  <c r="H459" i="21"/>
  <c r="I458" i="21"/>
  <c r="H458" i="21"/>
  <c r="I457" i="21"/>
  <c r="H457" i="21"/>
  <c r="I455" i="21"/>
  <c r="H455" i="21"/>
  <c r="J454" i="21"/>
  <c r="I454" i="21"/>
  <c r="H454" i="21"/>
  <c r="K465" i="21" l="1"/>
  <c r="K464" i="21"/>
  <c r="K463" i="21"/>
  <c r="K583" i="21"/>
  <c r="K608" i="21"/>
  <c r="J615" i="21"/>
  <c r="K615" i="21" s="1"/>
  <c r="F615" i="21"/>
  <c r="E498" i="21"/>
  <c r="F498" i="21" s="1"/>
  <c r="F496" i="21"/>
  <c r="H609" i="21"/>
  <c r="J456" i="21"/>
  <c r="F456" i="21"/>
  <c r="J609" i="21"/>
  <c r="E490" i="21"/>
  <c r="F490" i="21" s="1"/>
  <c r="F486" i="21"/>
  <c r="F609" i="21"/>
  <c r="D617" i="21"/>
  <c r="C617" i="21"/>
  <c r="I609" i="21"/>
  <c r="K609" i="21"/>
  <c r="I616" i="21"/>
  <c r="I617" i="21" s="1"/>
  <c r="E617" i="21"/>
  <c r="H616" i="21"/>
  <c r="H617" i="21" s="1"/>
  <c r="J496" i="21"/>
  <c r="D468" i="21"/>
  <c r="H498" i="21"/>
  <c r="E460" i="21"/>
  <c r="F460" i="21" s="1"/>
  <c r="H460" i="21"/>
  <c r="I468" i="21"/>
  <c r="J460" i="21"/>
  <c r="H490" i="21"/>
  <c r="J486" i="21"/>
  <c r="C460" i="21"/>
  <c r="I496" i="21"/>
  <c r="I498" i="21" s="1"/>
  <c r="J468" i="21"/>
  <c r="E468" i="21"/>
  <c r="I456" i="21"/>
  <c r="I460" i="21" s="1"/>
  <c r="I486" i="21"/>
  <c r="I490" i="21" s="1"/>
  <c r="E438" i="21"/>
  <c r="D438" i="21"/>
  <c r="E428" i="21"/>
  <c r="D428" i="21"/>
  <c r="H406" i="21"/>
  <c r="H407" i="21"/>
  <c r="H405" i="21"/>
  <c r="G402" i="21"/>
  <c r="G410" i="21"/>
  <c r="D398" i="21"/>
  <c r="E398" i="21"/>
  <c r="F398" i="21" s="1"/>
  <c r="C398" i="21"/>
  <c r="D409" i="21"/>
  <c r="E409" i="21"/>
  <c r="C409" i="21"/>
  <c r="H409" i="21" s="1"/>
  <c r="D408" i="21"/>
  <c r="E408" i="21"/>
  <c r="C408" i="21"/>
  <c r="H408" i="21" s="1"/>
  <c r="D379" i="21"/>
  <c r="E379" i="21"/>
  <c r="C379" i="21"/>
  <c r="D369" i="21"/>
  <c r="E369" i="21"/>
  <c r="C369" i="21"/>
  <c r="D281" i="21"/>
  <c r="C281" i="21"/>
  <c r="D251" i="21"/>
  <c r="E251" i="21"/>
  <c r="C251" i="21"/>
  <c r="D222" i="21"/>
  <c r="E222" i="21"/>
  <c r="C222" i="21"/>
  <c r="D203" i="21"/>
  <c r="E203" i="21"/>
  <c r="C203" i="21"/>
  <c r="D163" i="21"/>
  <c r="E163" i="21"/>
  <c r="C163" i="21"/>
  <c r="D105" i="21"/>
  <c r="E105" i="21"/>
  <c r="C105" i="21"/>
  <c r="E47" i="21"/>
  <c r="F47" i="21" s="1"/>
  <c r="D47" i="21"/>
  <c r="C47" i="21"/>
  <c r="C16" i="21"/>
  <c r="D52" i="20"/>
  <c r="F52" i="20" s="1"/>
  <c r="E52" i="20"/>
  <c r="E10" i="20"/>
  <c r="D10" i="20"/>
  <c r="J617" i="21" l="1"/>
  <c r="K617" i="21" s="1"/>
  <c r="K460" i="21"/>
  <c r="J498" i="21"/>
  <c r="K498" i="21" s="1"/>
  <c r="K496" i="21"/>
  <c r="F468" i="21"/>
  <c r="K468" i="21"/>
  <c r="J490" i="21"/>
  <c r="K490" i="21" s="1"/>
  <c r="K486" i="21"/>
  <c r="F369" i="21"/>
  <c r="F428" i="21"/>
  <c r="K456" i="21"/>
  <c r="F617" i="21"/>
  <c r="D1730" i="4"/>
  <c r="E1730" i="4"/>
  <c r="E102" i="13"/>
  <c r="F102" i="13" s="1"/>
  <c r="C102" i="13"/>
  <c r="D102" i="13"/>
  <c r="D1377" i="4"/>
  <c r="E1377" i="4"/>
  <c r="F1377" i="4" s="1"/>
  <c r="C1377" i="4"/>
  <c r="E1218" i="4"/>
  <c r="E1203" i="4"/>
  <c r="D1203" i="4"/>
  <c r="D1144" i="4"/>
  <c r="E1144" i="4"/>
  <c r="C1144" i="4"/>
  <c r="D1099" i="4"/>
  <c r="E1099" i="4"/>
  <c r="C1099" i="4"/>
  <c r="E1085" i="4"/>
  <c r="D1085" i="4"/>
  <c r="E982" i="4"/>
  <c r="F982" i="4" s="1"/>
  <c r="D982" i="4"/>
  <c r="D968" i="4"/>
  <c r="C968" i="4"/>
  <c r="D905" i="4"/>
  <c r="E905" i="4"/>
  <c r="C905" i="4"/>
  <c r="E849" i="4"/>
  <c r="C849" i="4"/>
  <c r="D849" i="4"/>
  <c r="E622" i="4"/>
  <c r="C140" i="4"/>
  <c r="E198" i="4"/>
  <c r="D198" i="4"/>
  <c r="D265" i="43" s="1"/>
  <c r="D140" i="4"/>
  <c r="D362" i="5"/>
  <c r="E362" i="5"/>
  <c r="D361" i="5"/>
  <c r="E361" i="5"/>
  <c r="D360" i="5"/>
  <c r="E360" i="5"/>
  <c r="C361" i="5"/>
  <c r="C362" i="5"/>
  <c r="C360" i="5"/>
  <c r="E343" i="5"/>
  <c r="D343" i="5"/>
  <c r="C343" i="5"/>
  <c r="E320" i="5"/>
  <c r="D320" i="5"/>
  <c r="C320" i="5"/>
  <c r="C330" i="5" s="1"/>
  <c r="E318" i="5"/>
  <c r="E330" i="5" s="1"/>
  <c r="D318" i="5"/>
  <c r="E310" i="5"/>
  <c r="D310" i="5"/>
  <c r="E307" i="5"/>
  <c r="D307" i="5"/>
  <c r="D306" i="5" s="1"/>
  <c r="D315" i="5" s="1"/>
  <c r="C307" i="5"/>
  <c r="C306" i="5" s="1"/>
  <c r="C315" i="5" s="1"/>
  <c r="F302" i="5"/>
  <c r="F301" i="5"/>
  <c r="F243" i="5"/>
  <c r="F244" i="5"/>
  <c r="F242" i="5"/>
  <c r="F184" i="5"/>
  <c r="F185" i="5"/>
  <c r="F183" i="5"/>
  <c r="C101" i="9"/>
  <c r="F69" i="6"/>
  <c r="F94" i="6"/>
  <c r="C76" i="3"/>
  <c r="D86" i="13"/>
  <c r="E86" i="13"/>
  <c r="C86" i="13"/>
  <c r="D90" i="13"/>
  <c r="F90" i="13" s="1"/>
  <c r="D26" i="13"/>
  <c r="E26" i="13"/>
  <c r="C26" i="13"/>
  <c r="F13" i="12"/>
  <c r="F55" i="11"/>
  <c r="F56" i="11"/>
  <c r="E53" i="11"/>
  <c r="D53" i="11"/>
  <c r="F31" i="11"/>
  <c r="F30" i="19"/>
  <c r="F14" i="19"/>
  <c r="C171" i="17"/>
  <c r="C621" i="4" s="1"/>
  <c r="D171" i="17"/>
  <c r="F86" i="17"/>
  <c r="F82" i="17"/>
  <c r="F83" i="17"/>
  <c r="F58" i="17"/>
  <c r="F52" i="17"/>
  <c r="F49" i="17"/>
  <c r="F50" i="17"/>
  <c r="F32" i="17"/>
  <c r="F25" i="16"/>
  <c r="F16" i="16"/>
  <c r="D17" i="16"/>
  <c r="D28" i="3" s="1"/>
  <c r="E17" i="16"/>
  <c r="E28" i="3" s="1"/>
  <c r="I8" i="1"/>
  <c r="I15" i="1"/>
  <c r="I21" i="1"/>
  <c r="C21" i="1"/>
  <c r="C15" i="1"/>
  <c r="C8" i="1"/>
  <c r="F88" i="6"/>
  <c r="D330" i="5" l="1"/>
  <c r="F198" i="4"/>
  <c r="E265" i="43"/>
  <c r="F265" i="43" s="1"/>
  <c r="F17" i="16"/>
  <c r="F28" i="3"/>
  <c r="C31" i="1"/>
  <c r="D331" i="5"/>
  <c r="D345" i="5" s="1"/>
  <c r="C331" i="5"/>
  <c r="C345" i="5" s="1"/>
  <c r="E306" i="5"/>
  <c r="I31" i="1"/>
  <c r="E55" i="45"/>
  <c r="C55" i="45"/>
  <c r="C2397" i="43"/>
  <c r="G2397" i="43"/>
  <c r="D1588" i="43"/>
  <c r="E1588" i="43"/>
  <c r="C1588" i="43"/>
  <c r="D851" i="43"/>
  <c r="E851" i="43"/>
  <c r="C851" i="43"/>
  <c r="I161" i="21"/>
  <c r="F161" i="21"/>
  <c r="F112" i="21"/>
  <c r="F113" i="21"/>
  <c r="I15" i="21"/>
  <c r="E16" i="21"/>
  <c r="E675" i="21"/>
  <c r="J675" i="21" s="1"/>
  <c r="D577" i="21"/>
  <c r="C574" i="21"/>
  <c r="H574" i="21" s="1"/>
  <c r="F372" i="21"/>
  <c r="C350" i="21"/>
  <c r="C352" i="21" s="1"/>
  <c r="F343" i="21"/>
  <c r="F48" i="17"/>
  <c r="F51" i="17"/>
  <c r="E171" i="17"/>
  <c r="E621" i="4" s="1"/>
  <c r="F170" i="17"/>
  <c r="F169" i="17"/>
  <c r="E166" i="17"/>
  <c r="F18" i="12"/>
  <c r="F17" i="12"/>
  <c r="D1747" i="4"/>
  <c r="D1218" i="4"/>
  <c r="F1218" i="4" s="1"/>
  <c r="D1153" i="4"/>
  <c r="E1153" i="4"/>
  <c r="D622" i="4"/>
  <c r="F622" i="4" s="1"/>
  <c r="E563" i="4"/>
  <c r="D563" i="4"/>
  <c r="F30" i="37"/>
  <c r="F89" i="6"/>
  <c r="H675" i="21"/>
  <c r="E528" i="21"/>
  <c r="D528" i="21"/>
  <c r="D16" i="21"/>
  <c r="D675" i="21"/>
  <c r="E663" i="21"/>
  <c r="D663" i="21"/>
  <c r="I645" i="21"/>
  <c r="E645" i="21"/>
  <c r="H645" i="21"/>
  <c r="I584" i="21"/>
  <c r="C586" i="21"/>
  <c r="G586" i="21"/>
  <c r="J582" i="21"/>
  <c r="I582" i="21"/>
  <c r="G577" i="21"/>
  <c r="J576" i="21"/>
  <c r="I576" i="21"/>
  <c r="H576" i="21"/>
  <c r="J575" i="21"/>
  <c r="I575" i="21"/>
  <c r="H575" i="21"/>
  <c r="J573" i="21"/>
  <c r="I573" i="21"/>
  <c r="H573" i="21"/>
  <c r="H572" i="21"/>
  <c r="J571" i="21"/>
  <c r="I571" i="21"/>
  <c r="C528" i="21"/>
  <c r="I379" i="21"/>
  <c r="H379" i="21"/>
  <c r="H369" i="21"/>
  <c r="D380" i="21"/>
  <c r="I380" i="21" s="1"/>
  <c r="J378" i="21"/>
  <c r="I378" i="21"/>
  <c r="H378" i="21"/>
  <c r="F378" i="21"/>
  <c r="J377" i="21"/>
  <c r="I377" i="21"/>
  <c r="H377" i="21"/>
  <c r="F377" i="21"/>
  <c r="J376" i="21"/>
  <c r="I376" i="21"/>
  <c r="H376" i="21"/>
  <c r="F376" i="21"/>
  <c r="C373" i="21"/>
  <c r="J372" i="21"/>
  <c r="I372" i="21"/>
  <c r="H372" i="21"/>
  <c r="I371" i="21"/>
  <c r="H371" i="21"/>
  <c r="I370" i="21"/>
  <c r="H370" i="21"/>
  <c r="E373" i="21"/>
  <c r="D373" i="21"/>
  <c r="I368" i="21"/>
  <c r="H368" i="21"/>
  <c r="J367" i="21"/>
  <c r="I367" i="21"/>
  <c r="H367" i="21"/>
  <c r="D351" i="21"/>
  <c r="I351" i="21" s="1"/>
  <c r="E350" i="21"/>
  <c r="E352" i="21" s="1"/>
  <c r="D350" i="21"/>
  <c r="J349" i="21"/>
  <c r="I349" i="21"/>
  <c r="H349" i="21"/>
  <c r="F349" i="21"/>
  <c r="J348" i="21"/>
  <c r="I348" i="21"/>
  <c r="H348" i="21"/>
  <c r="J347" i="21"/>
  <c r="I347" i="21"/>
  <c r="H347" i="21"/>
  <c r="E344" i="21"/>
  <c r="J343" i="21"/>
  <c r="I343" i="21"/>
  <c r="H343" i="21"/>
  <c r="I342" i="21"/>
  <c r="H342" i="21"/>
  <c r="I341" i="21"/>
  <c r="H341" i="21"/>
  <c r="D344" i="21"/>
  <c r="H340" i="21"/>
  <c r="I339" i="21"/>
  <c r="H339" i="21"/>
  <c r="J338" i="21"/>
  <c r="I338" i="21"/>
  <c r="H338" i="21"/>
  <c r="D314" i="21"/>
  <c r="E310" i="21"/>
  <c r="J310" i="21" s="1"/>
  <c r="C314" i="21"/>
  <c r="E322" i="21"/>
  <c r="D322" i="21"/>
  <c r="C322" i="21"/>
  <c r="J320" i="21"/>
  <c r="I320" i="21"/>
  <c r="H320" i="21"/>
  <c r="J319" i="21"/>
  <c r="I319" i="21"/>
  <c r="H319" i="21"/>
  <c r="J318" i="21"/>
  <c r="I318" i="21"/>
  <c r="H318" i="21"/>
  <c r="J317" i="21"/>
  <c r="I317" i="21"/>
  <c r="H317" i="21"/>
  <c r="J313" i="21"/>
  <c r="I313" i="21"/>
  <c r="H313" i="21"/>
  <c r="I312" i="21"/>
  <c r="H312" i="21"/>
  <c r="I311" i="21"/>
  <c r="H311" i="21"/>
  <c r="I309" i="21"/>
  <c r="H309" i="21"/>
  <c r="J308" i="21"/>
  <c r="K308" i="21" s="1"/>
  <c r="I308" i="21"/>
  <c r="H308" i="21"/>
  <c r="D291" i="21"/>
  <c r="E291" i="21"/>
  <c r="C291" i="21"/>
  <c r="D87" i="21"/>
  <c r="E87" i="21"/>
  <c r="C87" i="21"/>
  <c r="D26" i="21"/>
  <c r="C26" i="21"/>
  <c r="F31" i="10"/>
  <c r="F12" i="10"/>
  <c r="F13" i="10"/>
  <c r="F14" i="10"/>
  <c r="F15" i="10"/>
  <c r="F16" i="10"/>
  <c r="F17" i="10"/>
  <c r="F18" i="10"/>
  <c r="F19" i="10"/>
  <c r="F20" i="10"/>
  <c r="F10" i="10"/>
  <c r="E21" i="10"/>
  <c r="E48" i="10"/>
  <c r="D48" i="10"/>
  <c r="C48" i="10"/>
  <c r="D29" i="10"/>
  <c r="D22" i="10"/>
  <c r="D21" i="10"/>
  <c r="K317" i="21" l="1"/>
  <c r="K367" i="21"/>
  <c r="K318" i="21"/>
  <c r="F851" i="43"/>
  <c r="K576" i="21"/>
  <c r="F16" i="21"/>
  <c r="D586" i="21"/>
  <c r="E315" i="5"/>
  <c r="F163" i="21"/>
  <c r="D52" i="10"/>
  <c r="C577" i="21"/>
  <c r="K372" i="21"/>
  <c r="K343" i="21"/>
  <c r="I574" i="21"/>
  <c r="J645" i="21"/>
  <c r="I675" i="21"/>
  <c r="H577" i="21"/>
  <c r="J574" i="21"/>
  <c r="I586" i="21"/>
  <c r="I572" i="21"/>
  <c r="J584" i="21"/>
  <c r="E586" i="21"/>
  <c r="F586" i="21" s="1"/>
  <c r="J572" i="21"/>
  <c r="E577" i="21"/>
  <c r="F577" i="21" s="1"/>
  <c r="H584" i="21"/>
  <c r="H586" i="21" s="1"/>
  <c r="E314" i="21"/>
  <c r="F314" i="21" s="1"/>
  <c r="J322" i="21"/>
  <c r="F322" i="21"/>
  <c r="K349" i="21"/>
  <c r="H350" i="21"/>
  <c r="H352" i="21" s="1"/>
  <c r="D352" i="21"/>
  <c r="F352" i="21" s="1"/>
  <c r="H322" i="21"/>
  <c r="I350" i="21"/>
  <c r="I352" i="21" s="1"/>
  <c r="I322" i="21"/>
  <c r="J314" i="21"/>
  <c r="F379" i="21"/>
  <c r="K376" i="21"/>
  <c r="K377" i="21"/>
  <c r="K378" i="21"/>
  <c r="H373" i="21"/>
  <c r="F373" i="21"/>
  <c r="I369" i="21"/>
  <c r="I373" i="21" s="1"/>
  <c r="J369" i="21"/>
  <c r="J379" i="21"/>
  <c r="K379" i="21" s="1"/>
  <c r="H344" i="21"/>
  <c r="F344" i="21"/>
  <c r="I340" i="21"/>
  <c r="I344" i="21" s="1"/>
  <c r="J340" i="21"/>
  <c r="C344" i="21"/>
  <c r="J350" i="21"/>
  <c r="J352" i="21" s="1"/>
  <c r="H310" i="21"/>
  <c r="H314" i="21" s="1"/>
  <c r="I310" i="21"/>
  <c r="I314" i="21" s="1"/>
  <c r="E22" i="10"/>
  <c r="F22" i="10" s="1"/>
  <c r="E29" i="10"/>
  <c r="D166" i="17"/>
  <c r="D40" i="30"/>
  <c r="D42" i="30" s="1"/>
  <c r="D261" i="42"/>
  <c r="C261" i="42"/>
  <c r="H13" i="46"/>
  <c r="I12" i="46"/>
  <c r="H12" i="46"/>
  <c r="H11" i="46"/>
  <c r="I11" i="46" s="1"/>
  <c r="H10" i="46"/>
  <c r="E11" i="46"/>
  <c r="E10" i="46"/>
  <c r="C10" i="36"/>
  <c r="D10" i="36"/>
  <c r="B10" i="36"/>
  <c r="F16" i="34"/>
  <c r="C38" i="54"/>
  <c r="E173" i="50"/>
  <c r="G16" i="48"/>
  <c r="G18" i="48" s="1"/>
  <c r="G20" i="48" s="1"/>
  <c r="F11" i="48"/>
  <c r="I11" i="48" s="1"/>
  <c r="F66" i="11"/>
  <c r="F68" i="11"/>
  <c r="E64" i="11"/>
  <c r="E22" i="45" s="1"/>
  <c r="F9" i="11"/>
  <c r="D38" i="7"/>
  <c r="E30" i="28"/>
  <c r="D132" i="50"/>
  <c r="E132" i="50"/>
  <c r="F11" i="5"/>
  <c r="C1218" i="4"/>
  <c r="C1153" i="4"/>
  <c r="C622" i="4"/>
  <c r="C563" i="4"/>
  <c r="C29" i="10"/>
  <c r="C22" i="10"/>
  <c r="C21" i="10"/>
  <c r="C91" i="9"/>
  <c r="C90" i="9" s="1"/>
  <c r="D97" i="17"/>
  <c r="E97" i="17"/>
  <c r="C97" i="17"/>
  <c r="D1997" i="43"/>
  <c r="E1997" i="43"/>
  <c r="C1997" i="43"/>
  <c r="D1330" i="43"/>
  <c r="D1339" i="43" s="1"/>
  <c r="E1330" i="43"/>
  <c r="C1330" i="43"/>
  <c r="C1339" i="43" s="1"/>
  <c r="C265" i="43"/>
  <c r="G170" i="42"/>
  <c r="H33" i="44"/>
  <c r="I33" i="44"/>
  <c r="F11" i="16"/>
  <c r="E95" i="13"/>
  <c r="E92" i="13" s="1"/>
  <c r="D1624" i="4"/>
  <c r="D2243" i="43" s="1"/>
  <c r="E1624" i="4"/>
  <c r="E2243" i="43" s="1"/>
  <c r="C1624" i="4"/>
  <c r="F1085" i="4"/>
  <c r="E20" i="34"/>
  <c r="F18" i="34"/>
  <c r="J514" i="21"/>
  <c r="I514" i="21"/>
  <c r="H514" i="21"/>
  <c r="I527" i="21"/>
  <c r="J527" i="21"/>
  <c r="K527" i="21" s="1"/>
  <c r="H527" i="21"/>
  <c r="D440" i="21"/>
  <c r="J438" i="21"/>
  <c r="J409" i="21"/>
  <c r="C119" i="17"/>
  <c r="C1211" i="4" s="1"/>
  <c r="C1668" i="43" s="1"/>
  <c r="E119" i="17"/>
  <c r="E1211" i="4" s="1"/>
  <c r="D119" i="17"/>
  <c r="D1211" i="4" s="1"/>
  <c r="C42" i="16"/>
  <c r="C445" i="4" s="1"/>
  <c r="E42" i="16"/>
  <c r="E604" i="43" s="1"/>
  <c r="D42" i="16"/>
  <c r="F33" i="16"/>
  <c r="F13" i="30"/>
  <c r="C106" i="44"/>
  <c r="D106" i="44"/>
  <c r="E106" i="44"/>
  <c r="D646" i="21"/>
  <c r="E646" i="21"/>
  <c r="C646" i="21"/>
  <c r="I12" i="48"/>
  <c r="D1321" i="4"/>
  <c r="D1317" i="4" s="1"/>
  <c r="D1326" i="4" s="1"/>
  <c r="E1321" i="4"/>
  <c r="C1321" i="4"/>
  <c r="F93" i="6"/>
  <c r="F44" i="6"/>
  <c r="E176" i="21"/>
  <c r="J104" i="21"/>
  <c r="J105" i="21"/>
  <c r="J106" i="21"/>
  <c r="J107" i="21"/>
  <c r="J108" i="21"/>
  <c r="H104" i="21"/>
  <c r="H105" i="21"/>
  <c r="H106" i="21"/>
  <c r="H107" i="21"/>
  <c r="H108" i="21"/>
  <c r="H103" i="21"/>
  <c r="J76" i="21"/>
  <c r="H55" i="21"/>
  <c r="H54" i="21"/>
  <c r="D20" i="21"/>
  <c r="E20" i="21"/>
  <c r="C87" i="17"/>
  <c r="C1093" i="4" s="1"/>
  <c r="C1505" i="43" s="1"/>
  <c r="E87" i="17"/>
  <c r="D87" i="17"/>
  <c r="F78" i="17"/>
  <c r="C668" i="21"/>
  <c r="J663" i="21"/>
  <c r="I663" i="21"/>
  <c r="E633" i="21"/>
  <c r="J633" i="21" s="1"/>
  <c r="D633" i="21"/>
  <c r="D638" i="21" s="1"/>
  <c r="J428" i="21"/>
  <c r="C432" i="21"/>
  <c r="F281" i="21"/>
  <c r="H281" i="21"/>
  <c r="J77" i="21"/>
  <c r="C81" i="21"/>
  <c r="D97" i="6"/>
  <c r="F27" i="12"/>
  <c r="F31" i="28"/>
  <c r="F30" i="28"/>
  <c r="E31" i="28"/>
  <c r="F48" i="10"/>
  <c r="F49" i="10"/>
  <c r="F44" i="10"/>
  <c r="F39" i="10"/>
  <c r="F25" i="10"/>
  <c r="F35" i="10"/>
  <c r="D101" i="9"/>
  <c r="E101" i="9"/>
  <c r="D91" i="9"/>
  <c r="E91" i="9"/>
  <c r="C40" i="30"/>
  <c r="C42" i="30" s="1"/>
  <c r="F38" i="7"/>
  <c r="E15" i="53"/>
  <c r="I11" i="53"/>
  <c r="C26" i="54"/>
  <c r="I528" i="21"/>
  <c r="H542" i="21"/>
  <c r="D554" i="21"/>
  <c r="D556" i="21" s="1"/>
  <c r="E554" i="21"/>
  <c r="E556" i="21" s="1"/>
  <c r="C554" i="21"/>
  <c r="H554" i="21" s="1"/>
  <c r="H556" i="21" s="1"/>
  <c r="G548" i="21"/>
  <c r="I408" i="21"/>
  <c r="C410" i="21"/>
  <c r="H410" i="21" s="1"/>
  <c r="G176" i="21"/>
  <c r="G167" i="21"/>
  <c r="C20" i="21"/>
  <c r="H14" i="21"/>
  <c r="H15" i="21"/>
  <c r="H16" i="21"/>
  <c r="H17" i="21"/>
  <c r="H18" i="21"/>
  <c r="J15" i="21"/>
  <c r="K15" i="21" s="1"/>
  <c r="F15" i="21"/>
  <c r="D964" i="4"/>
  <c r="D973" i="4" s="1"/>
  <c r="E964" i="4"/>
  <c r="E973" i="4" s="1"/>
  <c r="C52" i="20"/>
  <c r="C10" i="20"/>
  <c r="F12" i="19"/>
  <c r="F10" i="11"/>
  <c r="F901" i="4"/>
  <c r="C1488" i="43"/>
  <c r="C1489" i="43"/>
  <c r="E1488" i="43"/>
  <c r="F1488" i="43" s="1"/>
  <c r="E1489" i="43"/>
  <c r="F1489" i="43" s="1"/>
  <c r="D1488" i="43"/>
  <c r="D1489" i="43"/>
  <c r="C266" i="43"/>
  <c r="F26" i="20"/>
  <c r="C20" i="34"/>
  <c r="E76" i="17"/>
  <c r="E976" i="4" s="1"/>
  <c r="D76" i="17"/>
  <c r="D976" i="4" s="1"/>
  <c r="D26" i="54"/>
  <c r="D27" i="54" s="1"/>
  <c r="D76" i="54" s="1"/>
  <c r="F79" i="39"/>
  <c r="F71" i="11"/>
  <c r="F47" i="9"/>
  <c r="F48" i="9"/>
  <c r="C13" i="52"/>
  <c r="E13" i="52"/>
  <c r="F13" i="52"/>
  <c r="G13" i="52"/>
  <c r="H13" i="52"/>
  <c r="I13" i="52"/>
  <c r="B13" i="52"/>
  <c r="D45" i="50"/>
  <c r="D43" i="50" s="1"/>
  <c r="E37" i="50"/>
  <c r="E35" i="50" s="1"/>
  <c r="D37" i="50"/>
  <c r="D35" i="50" s="1"/>
  <c r="F63" i="11"/>
  <c r="D90" i="50"/>
  <c r="D88" i="50" s="1"/>
  <c r="D18" i="50"/>
  <c r="F23" i="10"/>
  <c r="E105" i="9"/>
  <c r="E676" i="21"/>
  <c r="H674" i="21"/>
  <c r="H676" i="21" s="1"/>
  <c r="G676" i="21"/>
  <c r="J673" i="21"/>
  <c r="I673" i="21"/>
  <c r="G668" i="21"/>
  <c r="J667" i="21"/>
  <c r="I667" i="21"/>
  <c r="H667" i="21"/>
  <c r="J666" i="21"/>
  <c r="I666" i="21"/>
  <c r="H666" i="21"/>
  <c r="J665" i="21"/>
  <c r="I665" i="21"/>
  <c r="H665" i="21"/>
  <c r="J664" i="21"/>
  <c r="I664" i="21"/>
  <c r="H664" i="21"/>
  <c r="J662" i="21"/>
  <c r="I662" i="21"/>
  <c r="H435" i="21"/>
  <c r="H436" i="21"/>
  <c r="H437" i="21"/>
  <c r="C381" i="21"/>
  <c r="E381" i="21"/>
  <c r="H288" i="21"/>
  <c r="H289" i="21"/>
  <c r="H290" i="21"/>
  <c r="H258" i="21"/>
  <c r="H259" i="21"/>
  <c r="H260" i="21"/>
  <c r="C261" i="21"/>
  <c r="H261" i="21" s="1"/>
  <c r="E261" i="21"/>
  <c r="E263" i="21" s="1"/>
  <c r="D261" i="21"/>
  <c r="I261" i="21" s="1"/>
  <c r="H229" i="21"/>
  <c r="H230" i="21"/>
  <c r="H231" i="21"/>
  <c r="H232" i="21"/>
  <c r="H200" i="21"/>
  <c r="H201" i="21"/>
  <c r="H202" i="21"/>
  <c r="J174" i="21"/>
  <c r="J175" i="21"/>
  <c r="I174" i="21"/>
  <c r="I175" i="21"/>
  <c r="H175" i="21"/>
  <c r="H170" i="21"/>
  <c r="H171" i="21"/>
  <c r="H172" i="21"/>
  <c r="H142" i="21"/>
  <c r="H143" i="21"/>
  <c r="H144" i="21"/>
  <c r="H145" i="21"/>
  <c r="H141" i="21"/>
  <c r="H112" i="21"/>
  <c r="H113" i="21"/>
  <c r="H114" i="21"/>
  <c r="J85" i="21"/>
  <c r="J86" i="21"/>
  <c r="H84" i="21"/>
  <c r="H85" i="21"/>
  <c r="H86" i="21"/>
  <c r="F50" i="21"/>
  <c r="F157" i="17"/>
  <c r="F47" i="17"/>
  <c r="F46" i="17"/>
  <c r="F39" i="17"/>
  <c r="C136" i="4"/>
  <c r="C145" i="4" s="1"/>
  <c r="I165" i="42"/>
  <c r="I166" i="42"/>
  <c r="I167" i="42"/>
  <c r="I168" i="42"/>
  <c r="I170" i="42"/>
  <c r="H165" i="42"/>
  <c r="H166" i="42"/>
  <c r="H167" i="42"/>
  <c r="H168" i="42"/>
  <c r="H170" i="42"/>
  <c r="G165" i="42"/>
  <c r="G166" i="42"/>
  <c r="G167" i="42"/>
  <c r="G168" i="42"/>
  <c r="E167" i="42"/>
  <c r="E168" i="42"/>
  <c r="E170" i="42"/>
  <c r="D167" i="42"/>
  <c r="D168" i="42"/>
  <c r="D170" i="42"/>
  <c r="C167" i="42"/>
  <c r="C168" i="42"/>
  <c r="C170" i="42"/>
  <c r="G164" i="42"/>
  <c r="H164" i="42"/>
  <c r="I164" i="42"/>
  <c r="C25" i="30"/>
  <c r="F36" i="28"/>
  <c r="E36" i="28"/>
  <c r="G36" i="28" s="1"/>
  <c r="E34" i="28"/>
  <c r="G34" i="28" s="1"/>
  <c r="E33" i="28"/>
  <c r="G33" i="28"/>
  <c r="G35" i="28"/>
  <c r="G646" i="21"/>
  <c r="J643" i="21"/>
  <c r="I643" i="21"/>
  <c r="G638" i="21"/>
  <c r="J637" i="21"/>
  <c r="I637" i="21"/>
  <c r="H637" i="21"/>
  <c r="J636" i="21"/>
  <c r="I636" i="21"/>
  <c r="H636" i="21"/>
  <c r="J635" i="21"/>
  <c r="I635" i="21"/>
  <c r="H635" i="21"/>
  <c r="J634" i="21"/>
  <c r="I634" i="21"/>
  <c r="H634" i="21"/>
  <c r="C638" i="21"/>
  <c r="J632" i="21"/>
  <c r="I632" i="21"/>
  <c r="J517" i="21"/>
  <c r="I517" i="21"/>
  <c r="H517" i="21"/>
  <c r="J398" i="21"/>
  <c r="K398" i="21" s="1"/>
  <c r="I398" i="21"/>
  <c r="I439" i="21"/>
  <c r="H438" i="21"/>
  <c r="J437" i="21"/>
  <c r="K437" i="21" s="1"/>
  <c r="I437" i="21"/>
  <c r="J436" i="21"/>
  <c r="I436" i="21"/>
  <c r="J435" i="21"/>
  <c r="K435" i="21" s="1"/>
  <c r="I435" i="21"/>
  <c r="J431" i="21"/>
  <c r="I431" i="21"/>
  <c r="H431" i="21"/>
  <c r="I430" i="21"/>
  <c r="H430" i="21"/>
  <c r="I429" i="21"/>
  <c r="H429" i="21"/>
  <c r="I427" i="21"/>
  <c r="H427" i="21"/>
  <c r="J426" i="21"/>
  <c r="I426" i="21"/>
  <c r="H426" i="21"/>
  <c r="J407" i="21"/>
  <c r="I407" i="21"/>
  <c r="J406" i="21"/>
  <c r="I406" i="21"/>
  <c r="J405" i="21"/>
  <c r="I405" i="21"/>
  <c r="J401" i="21"/>
  <c r="I401" i="21"/>
  <c r="H401" i="21"/>
  <c r="I400" i="21"/>
  <c r="H400" i="21"/>
  <c r="I399" i="21"/>
  <c r="H399" i="21"/>
  <c r="H398" i="21"/>
  <c r="I397" i="21"/>
  <c r="H397" i="21"/>
  <c r="J396" i="21"/>
  <c r="I396" i="21"/>
  <c r="H396" i="21"/>
  <c r="I291" i="21"/>
  <c r="J291" i="21"/>
  <c r="C293" i="21"/>
  <c r="F254" i="21"/>
  <c r="F225" i="21"/>
  <c r="I203" i="21"/>
  <c r="E205" i="21"/>
  <c r="H203" i="21"/>
  <c r="F196" i="21"/>
  <c r="F166" i="21"/>
  <c r="F103" i="21"/>
  <c r="D89" i="21"/>
  <c r="E89" i="21"/>
  <c r="C89" i="21"/>
  <c r="D57" i="21"/>
  <c r="D59" i="21" s="1"/>
  <c r="E57" i="21"/>
  <c r="E59" i="21" s="1"/>
  <c r="C57" i="21"/>
  <c r="C59" i="21" s="1"/>
  <c r="F16" i="41"/>
  <c r="F17" i="41"/>
  <c r="D12" i="41"/>
  <c r="D18" i="41" s="1"/>
  <c r="E12" i="41"/>
  <c r="C12" i="41"/>
  <c r="E163" i="3"/>
  <c r="E164" i="3"/>
  <c r="E165" i="3"/>
  <c r="E166" i="3"/>
  <c r="E47" i="2"/>
  <c r="E167" i="3"/>
  <c r="E168" i="3"/>
  <c r="E169" i="3"/>
  <c r="E170" i="3"/>
  <c r="D163" i="3"/>
  <c r="D164" i="3"/>
  <c r="D165" i="3"/>
  <c r="D166" i="3"/>
  <c r="D47" i="2" s="1"/>
  <c r="D167" i="3"/>
  <c r="D168" i="3"/>
  <c r="D169" i="3"/>
  <c r="D170" i="3"/>
  <c r="D51" i="2"/>
  <c r="C163" i="3"/>
  <c r="C164" i="3"/>
  <c r="C165" i="3"/>
  <c r="C166" i="3"/>
  <c r="C167" i="3"/>
  <c r="C168" i="3"/>
  <c r="C169" i="3"/>
  <c r="C170" i="3"/>
  <c r="D162" i="3"/>
  <c r="E162" i="3"/>
  <c r="C162" i="3"/>
  <c r="E149" i="3"/>
  <c r="E150" i="3"/>
  <c r="E31" i="2" s="1"/>
  <c r="E151" i="3"/>
  <c r="E152" i="3"/>
  <c r="E153" i="3"/>
  <c r="E154" i="3"/>
  <c r="E155" i="3"/>
  <c r="D149" i="3"/>
  <c r="D150" i="3"/>
  <c r="D31" i="2" s="1"/>
  <c r="D151" i="3"/>
  <c r="D152" i="3"/>
  <c r="D153" i="3"/>
  <c r="D154" i="3"/>
  <c r="D155" i="3"/>
  <c r="C149" i="3"/>
  <c r="C30" i="2" s="1"/>
  <c r="C150" i="3"/>
  <c r="C31" i="2" s="1"/>
  <c r="C151" i="3"/>
  <c r="C152" i="3"/>
  <c r="C153" i="3"/>
  <c r="C154" i="3"/>
  <c r="C35" i="2" s="1"/>
  <c r="C155" i="3"/>
  <c r="E130" i="3"/>
  <c r="E131" i="3"/>
  <c r="E132" i="3"/>
  <c r="E133" i="3"/>
  <c r="E14" i="2"/>
  <c r="E136" i="3"/>
  <c r="E17" i="2" s="1"/>
  <c r="E137" i="3"/>
  <c r="E18" i="2"/>
  <c r="E138" i="3"/>
  <c r="E139" i="3"/>
  <c r="E140" i="3"/>
  <c r="E21" i="2"/>
  <c r="E141" i="3"/>
  <c r="E22" i="2" s="1"/>
  <c r="E142" i="3"/>
  <c r="D130" i="3"/>
  <c r="D11" i="2" s="1"/>
  <c r="D131" i="3"/>
  <c r="F131" i="3" s="1"/>
  <c r="D132" i="3"/>
  <c r="D133" i="3"/>
  <c r="D136" i="3"/>
  <c r="D137" i="3"/>
  <c r="D18" i="2" s="1"/>
  <c r="D138" i="3"/>
  <c r="D139" i="3"/>
  <c r="D140" i="3"/>
  <c r="D141" i="3"/>
  <c r="D22" i="2" s="1"/>
  <c r="D142" i="3"/>
  <c r="C130" i="3"/>
  <c r="C131" i="3"/>
  <c r="C12" i="2" s="1"/>
  <c r="C132" i="3"/>
  <c r="C133" i="3"/>
  <c r="C136" i="3"/>
  <c r="C137" i="3"/>
  <c r="C18" i="2" s="1"/>
  <c r="C138" i="3"/>
  <c r="C139" i="3"/>
  <c r="C140" i="3"/>
  <c r="C141" i="3"/>
  <c r="C22" i="2" s="1"/>
  <c r="C142" i="3"/>
  <c r="D129" i="3"/>
  <c r="E129" i="3"/>
  <c r="E10" i="2" s="1"/>
  <c r="C129" i="3"/>
  <c r="H2250" i="43"/>
  <c r="D154" i="4"/>
  <c r="E154" i="4"/>
  <c r="C154" i="4"/>
  <c r="D1158" i="4"/>
  <c r="E1158" i="4"/>
  <c r="E1593" i="43" s="1"/>
  <c r="C1158" i="4"/>
  <c r="D845" i="4"/>
  <c r="D854" i="4" s="1"/>
  <c r="E845" i="4"/>
  <c r="E854" i="4" s="1"/>
  <c r="D23" i="34"/>
  <c r="E1017" i="43"/>
  <c r="E1016" i="43" s="1"/>
  <c r="C742" i="4"/>
  <c r="E141" i="4"/>
  <c r="I185" i="43" s="1"/>
  <c r="I2319" i="43" s="1"/>
  <c r="I2484" i="43" s="1"/>
  <c r="D141" i="4"/>
  <c r="H185" i="43"/>
  <c r="H180" i="43" s="1"/>
  <c r="H189" i="43" s="1"/>
  <c r="H203" i="43" s="1"/>
  <c r="H227" i="43" s="1"/>
  <c r="E199" i="4"/>
  <c r="D199" i="4"/>
  <c r="D1736" i="4" s="1"/>
  <c r="D1854" i="4" s="1"/>
  <c r="D81" i="2" s="1"/>
  <c r="D27" i="7"/>
  <c r="D33" i="7" s="1"/>
  <c r="E27" i="7"/>
  <c r="E33" i="7" s="1"/>
  <c r="C27" i="7"/>
  <c r="C33" i="7" s="1"/>
  <c r="E637" i="5"/>
  <c r="D637" i="5"/>
  <c r="C637" i="5"/>
  <c r="E579" i="5"/>
  <c r="D579" i="5"/>
  <c r="C579" i="5"/>
  <c r="E556" i="5"/>
  <c r="E566" i="5" s="1"/>
  <c r="D556" i="5"/>
  <c r="D566" i="5" s="1"/>
  <c r="C556" i="5"/>
  <c r="C566" i="5" s="1"/>
  <c r="E542" i="5"/>
  <c r="E551" i="5" s="1"/>
  <c r="D542" i="5"/>
  <c r="D551" i="5" s="1"/>
  <c r="C542" i="5"/>
  <c r="C551" i="5" s="1"/>
  <c r="F539" i="5"/>
  <c r="F538" i="5"/>
  <c r="F537" i="5"/>
  <c r="E518" i="5"/>
  <c r="D518" i="5"/>
  <c r="C518" i="5"/>
  <c r="E495" i="5"/>
  <c r="E505" i="5" s="1"/>
  <c r="D495" i="5"/>
  <c r="D505" i="5" s="1"/>
  <c r="C495" i="5"/>
  <c r="C505" i="5" s="1"/>
  <c r="E481" i="5"/>
  <c r="E490" i="5" s="1"/>
  <c r="D481" i="5"/>
  <c r="D490" i="5" s="1"/>
  <c r="C481" i="5"/>
  <c r="C490" i="5" s="1"/>
  <c r="F478" i="5"/>
  <c r="F477" i="5"/>
  <c r="F476" i="5"/>
  <c r="E251" i="5"/>
  <c r="D251" i="5"/>
  <c r="F14" i="13"/>
  <c r="F13" i="13"/>
  <c r="F10" i="13"/>
  <c r="E170" i="13"/>
  <c r="E171" i="13"/>
  <c r="E172" i="13"/>
  <c r="E173" i="13"/>
  <c r="E174" i="13"/>
  <c r="E175" i="13"/>
  <c r="E177" i="13"/>
  <c r="E178" i="13"/>
  <c r="D170" i="13"/>
  <c r="D171" i="13"/>
  <c r="D172" i="13"/>
  <c r="D173" i="13"/>
  <c r="D49" i="8" s="1"/>
  <c r="D174" i="13"/>
  <c r="D175" i="13"/>
  <c r="D177" i="13"/>
  <c r="D178" i="13"/>
  <c r="C170" i="13"/>
  <c r="C171" i="13"/>
  <c r="C172" i="13"/>
  <c r="C173" i="13"/>
  <c r="C174" i="13"/>
  <c r="C175" i="13"/>
  <c r="C177" i="13"/>
  <c r="C178" i="13"/>
  <c r="D169" i="13"/>
  <c r="E169" i="13"/>
  <c r="C165" i="13"/>
  <c r="D164" i="13"/>
  <c r="E164" i="13"/>
  <c r="E160" i="13"/>
  <c r="E161" i="13"/>
  <c r="D160" i="13"/>
  <c r="D161" i="13"/>
  <c r="C160" i="13"/>
  <c r="C161" i="13"/>
  <c r="C162" i="13"/>
  <c r="C38" i="8" s="1"/>
  <c r="D159" i="13"/>
  <c r="E159" i="13"/>
  <c r="E154" i="13"/>
  <c r="E156" i="13"/>
  <c r="E157" i="13"/>
  <c r="E33" i="8" s="1"/>
  <c r="E206" i="8" s="1"/>
  <c r="D154" i="13"/>
  <c r="D30" i="8" s="1"/>
  <c r="D203" i="8" s="1"/>
  <c r="D156" i="13"/>
  <c r="D157" i="13"/>
  <c r="D33" i="8" s="1"/>
  <c r="D206" i="8" s="1"/>
  <c r="C154" i="13"/>
  <c r="C30" i="8" s="1"/>
  <c r="C203" i="8" s="1"/>
  <c r="C155" i="13"/>
  <c r="C31" i="8" s="1"/>
  <c r="C204" i="8" s="1"/>
  <c r="C156" i="13"/>
  <c r="C157" i="13"/>
  <c r="C33" i="8" s="1"/>
  <c r="C206" i="8" s="1"/>
  <c r="D153" i="13"/>
  <c r="E153" i="13"/>
  <c r="E29" i="8" s="1"/>
  <c r="E202" i="8" s="1"/>
  <c r="C169" i="13"/>
  <c r="C164" i="13"/>
  <c r="C159" i="13"/>
  <c r="C158" i="13" s="1"/>
  <c r="C153" i="13"/>
  <c r="C150" i="13"/>
  <c r="D149" i="13"/>
  <c r="E149" i="13"/>
  <c r="C149" i="13"/>
  <c r="C148" i="13" s="1"/>
  <c r="E141" i="13"/>
  <c r="E142" i="13"/>
  <c r="E143" i="13"/>
  <c r="E144" i="13"/>
  <c r="E145" i="13"/>
  <c r="E147" i="13"/>
  <c r="D141" i="13"/>
  <c r="D142" i="13"/>
  <c r="D143" i="13"/>
  <c r="D144" i="13"/>
  <c r="D145" i="13"/>
  <c r="D147" i="13"/>
  <c r="C141" i="13"/>
  <c r="C142" i="13"/>
  <c r="C143" i="13"/>
  <c r="C144" i="13"/>
  <c r="C145" i="13"/>
  <c r="C147" i="13"/>
  <c r="E130" i="13"/>
  <c r="E9" i="9" s="1"/>
  <c r="E131" i="13"/>
  <c r="E132" i="13"/>
  <c r="E11" i="9" s="1"/>
  <c r="E133" i="13"/>
  <c r="E134" i="13"/>
  <c r="E14" i="9" s="1"/>
  <c r="E135" i="13"/>
  <c r="E136" i="13"/>
  <c r="E17" i="9" s="1"/>
  <c r="F17" i="9" s="1"/>
  <c r="E137" i="13"/>
  <c r="E19" i="9" s="1"/>
  <c r="E79" i="9" s="1"/>
  <c r="E138" i="13"/>
  <c r="E20" i="9" s="1"/>
  <c r="F20" i="9" s="1"/>
  <c r="D130" i="13"/>
  <c r="D9" i="9" s="1"/>
  <c r="D131" i="13"/>
  <c r="D10" i="9" s="1"/>
  <c r="D132" i="13"/>
  <c r="D133" i="13"/>
  <c r="D134" i="13"/>
  <c r="D14" i="9" s="1"/>
  <c r="D135" i="13"/>
  <c r="D15" i="9" s="1"/>
  <c r="D75" i="9" s="1"/>
  <c r="D136" i="13"/>
  <c r="F136" i="13" s="1"/>
  <c r="D137" i="13"/>
  <c r="D19" i="9" s="1"/>
  <c r="D79" i="9" s="1"/>
  <c r="D138" i="13"/>
  <c r="C130" i="13"/>
  <c r="C131" i="13"/>
  <c r="C132" i="13"/>
  <c r="C11" i="9" s="1"/>
  <c r="C133" i="13"/>
  <c r="C13" i="9" s="1"/>
  <c r="C73" i="9" s="1"/>
  <c r="C134" i="13"/>
  <c r="C14" i="9" s="1"/>
  <c r="C135" i="13"/>
  <c r="C136" i="13"/>
  <c r="C67" i="39" s="1"/>
  <c r="C68" i="39" s="1"/>
  <c r="C87" i="39" s="1"/>
  <c r="C137" i="13"/>
  <c r="C19" i="9" s="1"/>
  <c r="C79" i="9" s="1"/>
  <c r="C138" i="13"/>
  <c r="D129" i="13"/>
  <c r="D8" i="9" s="1"/>
  <c r="D68" i="9" s="1"/>
  <c r="E129" i="13"/>
  <c r="E8" i="9" s="1"/>
  <c r="C129" i="13"/>
  <c r="C8" i="9" s="1"/>
  <c r="F38" i="10"/>
  <c r="F40" i="10"/>
  <c r="F41" i="10"/>
  <c r="F42" i="10"/>
  <c r="F43" i="10"/>
  <c r="F45" i="10"/>
  <c r="F46" i="10"/>
  <c r="F47" i="10"/>
  <c r="F50" i="10"/>
  <c r="F37" i="10"/>
  <c r="F16" i="39"/>
  <c r="F28" i="12"/>
  <c r="F29" i="12"/>
  <c r="F45" i="21"/>
  <c r="I26" i="21"/>
  <c r="E26" i="21"/>
  <c r="J26" i="21" s="1"/>
  <c r="C28" i="21"/>
  <c r="F12" i="18"/>
  <c r="D161" i="17"/>
  <c r="D27" i="4" s="1"/>
  <c r="E161" i="17"/>
  <c r="E27" i="4" s="1"/>
  <c r="D154" i="17"/>
  <c r="D857" i="4" s="1"/>
  <c r="E154" i="17"/>
  <c r="E1178" i="43" s="1"/>
  <c r="D147" i="17"/>
  <c r="D110" i="43" s="1"/>
  <c r="E147" i="17"/>
  <c r="D142" i="17"/>
  <c r="D138" i="17"/>
  <c r="D503" i="4" s="1"/>
  <c r="D685" i="43" s="1"/>
  <c r="E138" i="17"/>
  <c r="J115" i="21" s="1"/>
  <c r="E134" i="17"/>
  <c r="D134" i="17"/>
  <c r="D112" i="17"/>
  <c r="D1447" i="4" s="1"/>
  <c r="E112" i="17"/>
  <c r="E1447" i="4" s="1"/>
  <c r="D108" i="17"/>
  <c r="D385" i="4" s="1"/>
  <c r="D520" i="43" s="1"/>
  <c r="E108" i="17"/>
  <c r="E385" i="4" s="1"/>
  <c r="D104" i="17"/>
  <c r="D1152" i="4" s="1"/>
  <c r="E104" i="17"/>
  <c r="E1152" i="4" s="1"/>
  <c r="F79" i="17"/>
  <c r="F80" i="17"/>
  <c r="D72" i="17"/>
  <c r="D21" i="34" s="1"/>
  <c r="E72" i="17"/>
  <c r="E739" i="4" s="1"/>
  <c r="E1014" i="43" s="1"/>
  <c r="D60" i="17"/>
  <c r="E60" i="17"/>
  <c r="D42" i="17"/>
  <c r="E42" i="17"/>
  <c r="E933" i="43" s="1"/>
  <c r="C161" i="17"/>
  <c r="C27" i="4" s="1"/>
  <c r="C28" i="43" s="1"/>
  <c r="C154" i="17"/>
  <c r="C857" i="4" s="1"/>
  <c r="C147" i="17"/>
  <c r="C110" i="43" s="1"/>
  <c r="C142" i="17"/>
  <c r="C1270" i="4" s="1"/>
  <c r="C138" i="17"/>
  <c r="C112" i="17"/>
  <c r="C1447" i="4" s="1"/>
  <c r="C108" i="17"/>
  <c r="C385" i="4" s="1"/>
  <c r="C104" i="17"/>
  <c r="C1152" i="4" s="1"/>
  <c r="C1587" i="43" s="1"/>
  <c r="D92" i="17"/>
  <c r="E92" i="17"/>
  <c r="E768" i="43" s="1"/>
  <c r="C92" i="17"/>
  <c r="C768" i="43" s="1"/>
  <c r="C76" i="17"/>
  <c r="G1342" i="43" s="1"/>
  <c r="G2326" i="43" s="1"/>
  <c r="G2491" i="43" s="1"/>
  <c r="C176" i="21"/>
  <c r="C60" i="17"/>
  <c r="C206" i="4" s="1"/>
  <c r="C42" i="17"/>
  <c r="C933" i="43" s="1"/>
  <c r="D36" i="17"/>
  <c r="E36" i="17"/>
  <c r="C36" i="17"/>
  <c r="C86" i="5" s="1"/>
  <c r="C377" i="5" s="1"/>
  <c r="D55" i="16"/>
  <c r="E55" i="16"/>
  <c r="C55" i="16"/>
  <c r="C17" i="16"/>
  <c r="C28" i="3" s="1"/>
  <c r="F10" i="19"/>
  <c r="F137" i="21"/>
  <c r="F108" i="21"/>
  <c r="J19" i="21"/>
  <c r="I19" i="21"/>
  <c r="H19" i="21"/>
  <c r="F19" i="21"/>
  <c r="D2316" i="43"/>
  <c r="D2481" i="43" s="1"/>
  <c r="D2317" i="43"/>
  <c r="D2482" i="43" s="1"/>
  <c r="D2320" i="43"/>
  <c r="C2316" i="43"/>
  <c r="C2481" i="43" s="1"/>
  <c r="C2317" i="43"/>
  <c r="C2482" i="43" s="1"/>
  <c r="C2319" i="43"/>
  <c r="C2484" i="43" s="1"/>
  <c r="C2320" i="43"/>
  <c r="C1653" i="43"/>
  <c r="C1651" i="43"/>
  <c r="C1652" i="43"/>
  <c r="E1734" i="43"/>
  <c r="E1735" i="43"/>
  <c r="D1734" i="43"/>
  <c r="D1735" i="43"/>
  <c r="C1734" i="43"/>
  <c r="C1735" i="43"/>
  <c r="D1733" i="43"/>
  <c r="E1733" i="43"/>
  <c r="C1733" i="43"/>
  <c r="D1507" i="43"/>
  <c r="E1507" i="43"/>
  <c r="C998" i="43"/>
  <c r="C997" i="43"/>
  <c r="C669" i="43"/>
  <c r="C668" i="43"/>
  <c r="D1163" i="43"/>
  <c r="D1727" i="4"/>
  <c r="D1845" i="4" s="1"/>
  <c r="D72" i="2" s="1"/>
  <c r="C95" i="43"/>
  <c r="C94" i="43"/>
  <c r="C93" i="43"/>
  <c r="C17" i="43"/>
  <c r="C16" i="43" s="1"/>
  <c r="C11" i="35"/>
  <c r="D11" i="35"/>
  <c r="B11" i="35"/>
  <c r="B16" i="35" s="1"/>
  <c r="E261" i="42"/>
  <c r="J544" i="21"/>
  <c r="J545" i="21"/>
  <c r="J546" i="21"/>
  <c r="J547" i="21"/>
  <c r="I544" i="21"/>
  <c r="I545" i="21"/>
  <c r="I546" i="21"/>
  <c r="I547" i="21"/>
  <c r="H545" i="21"/>
  <c r="H546" i="21"/>
  <c r="H547" i="21"/>
  <c r="F547" i="21"/>
  <c r="I251" i="21"/>
  <c r="E255" i="21"/>
  <c r="C255" i="21"/>
  <c r="J290" i="21"/>
  <c r="I290" i="21"/>
  <c r="J289" i="21"/>
  <c r="I289" i="21"/>
  <c r="J288" i="21"/>
  <c r="I288" i="21"/>
  <c r="J284" i="21"/>
  <c r="I284" i="21"/>
  <c r="H284" i="21"/>
  <c r="I283" i="21"/>
  <c r="H283" i="21"/>
  <c r="I282" i="21"/>
  <c r="H282" i="21"/>
  <c r="I280" i="21"/>
  <c r="H280" i="21"/>
  <c r="J279" i="21"/>
  <c r="I279" i="21"/>
  <c r="H279" i="21"/>
  <c r="J260" i="21"/>
  <c r="I260" i="21"/>
  <c r="J259" i="21"/>
  <c r="I259" i="21"/>
  <c r="J258" i="21"/>
  <c r="I258" i="21"/>
  <c r="J254" i="21"/>
  <c r="I254" i="21"/>
  <c r="H254" i="21"/>
  <c r="I253" i="21"/>
  <c r="H253" i="21"/>
  <c r="I252" i="21"/>
  <c r="H252" i="21"/>
  <c r="I250" i="21"/>
  <c r="H250" i="21"/>
  <c r="J249" i="21"/>
  <c r="I249" i="21"/>
  <c r="H249" i="21"/>
  <c r="I232" i="21"/>
  <c r="J232" i="21"/>
  <c r="E226" i="21"/>
  <c r="H222" i="21"/>
  <c r="I144" i="21"/>
  <c r="E146" i="21"/>
  <c r="I76" i="21"/>
  <c r="H76" i="21"/>
  <c r="D51" i="21"/>
  <c r="J47" i="21"/>
  <c r="H47" i="21"/>
  <c r="D56" i="20"/>
  <c r="E56" i="20"/>
  <c r="C56" i="20"/>
  <c r="D51" i="20"/>
  <c r="C51" i="20"/>
  <c r="D76" i="3"/>
  <c r="D75" i="3" s="1"/>
  <c r="E76" i="3"/>
  <c r="E135" i="3" s="1"/>
  <c r="E16" i="2" s="1"/>
  <c r="C135" i="3"/>
  <c r="C16" i="2" s="1"/>
  <c r="D10" i="6"/>
  <c r="E10" i="6"/>
  <c r="C10" i="6"/>
  <c r="F17" i="6"/>
  <c r="D904" i="4"/>
  <c r="E904" i="4"/>
  <c r="F107" i="17"/>
  <c r="E1764" i="4"/>
  <c r="E1882" i="4" s="1"/>
  <c r="E109" i="2" s="1"/>
  <c r="L12" i="25" s="1"/>
  <c r="D89" i="8"/>
  <c r="E89" i="8"/>
  <c r="F69" i="11"/>
  <c r="E1429" i="43"/>
  <c r="F1194" i="4"/>
  <c r="F116" i="17"/>
  <c r="E999" i="43"/>
  <c r="D999" i="43"/>
  <c r="D505" i="43"/>
  <c r="D504" i="43"/>
  <c r="E24" i="6"/>
  <c r="F1099" i="4"/>
  <c r="F32" i="37"/>
  <c r="F43" i="37"/>
  <c r="F92" i="6"/>
  <c r="F83" i="6"/>
  <c r="D88" i="8"/>
  <c r="E88" i="8"/>
  <c r="C88" i="8"/>
  <c r="E33" i="12"/>
  <c r="E39" i="45" s="1"/>
  <c r="F19" i="12"/>
  <c r="F21" i="12"/>
  <c r="F22" i="12"/>
  <c r="F23" i="12"/>
  <c r="F24" i="12"/>
  <c r="F25" i="12"/>
  <c r="C9" i="51"/>
  <c r="B7" i="36"/>
  <c r="I7" i="36"/>
  <c r="C7" i="36"/>
  <c r="B8" i="36"/>
  <c r="I8" i="36" s="1"/>
  <c r="C8" i="36"/>
  <c r="D8" i="36"/>
  <c r="I14" i="36"/>
  <c r="I15" i="36"/>
  <c r="I16" i="36"/>
  <c r="I17" i="36"/>
  <c r="I18" i="36"/>
  <c r="I19" i="36"/>
  <c r="I20" i="36"/>
  <c r="B21" i="36"/>
  <c r="C21" i="36"/>
  <c r="D21" i="36"/>
  <c r="F21" i="36"/>
  <c r="G21" i="36"/>
  <c r="H21" i="36"/>
  <c r="B12" i="35"/>
  <c r="C12" i="35"/>
  <c r="D12" i="35"/>
  <c r="E24" i="35"/>
  <c r="B29" i="35"/>
  <c r="C29" i="35"/>
  <c r="D29" i="35"/>
  <c r="F11" i="34"/>
  <c r="F12" i="34"/>
  <c r="F13" i="34"/>
  <c r="F14" i="34"/>
  <c r="C19" i="54"/>
  <c r="D38" i="54"/>
  <c r="C49" i="54"/>
  <c r="D49" i="54"/>
  <c r="C74" i="54"/>
  <c r="D74" i="54"/>
  <c r="D9" i="52"/>
  <c r="D10" i="52"/>
  <c r="D11" i="52"/>
  <c r="D12" i="52"/>
  <c r="B9" i="51"/>
  <c r="E11" i="53"/>
  <c r="H11" i="53" s="1"/>
  <c r="E12" i="53"/>
  <c r="H12" i="53" s="1"/>
  <c r="I12" i="53"/>
  <c r="E13" i="53"/>
  <c r="H13" i="53" s="1"/>
  <c r="C14" i="53"/>
  <c r="D14" i="53"/>
  <c r="D16" i="53" s="1"/>
  <c r="F14" i="53"/>
  <c r="F16" i="53" s="1"/>
  <c r="G14" i="53"/>
  <c r="J14" i="53"/>
  <c r="J16" i="53" s="1"/>
  <c r="H15" i="53"/>
  <c r="I15" i="53"/>
  <c r="D12" i="50"/>
  <c r="D10" i="50" s="1"/>
  <c r="E12" i="50"/>
  <c r="E10" i="50" s="1"/>
  <c r="E18" i="50"/>
  <c r="E45" i="50"/>
  <c r="E43" i="50" s="1"/>
  <c r="D65" i="50"/>
  <c r="D63" i="50" s="1"/>
  <c r="E65" i="50"/>
  <c r="E63" i="50" s="1"/>
  <c r="D73" i="50"/>
  <c r="D71" i="50" s="1"/>
  <c r="E73" i="50"/>
  <c r="E71" i="50" s="1"/>
  <c r="D79" i="50"/>
  <c r="E79" i="50"/>
  <c r="E90" i="50"/>
  <c r="E88" i="50" s="1"/>
  <c r="D98" i="50"/>
  <c r="D96" i="50" s="1"/>
  <c r="E98" i="50"/>
  <c r="E96" i="50" s="1"/>
  <c r="D117" i="50"/>
  <c r="D115" i="50" s="1"/>
  <c r="E117" i="50"/>
  <c r="E115" i="50" s="1"/>
  <c r="D124" i="50"/>
  <c r="E124" i="50"/>
  <c r="D136" i="50"/>
  <c r="E136" i="50"/>
  <c r="D142" i="50"/>
  <c r="E142" i="50"/>
  <c r="D146" i="50"/>
  <c r="E146" i="50"/>
  <c r="D166" i="50"/>
  <c r="E166" i="50"/>
  <c r="D173" i="50"/>
  <c r="D194" i="50"/>
  <c r="E224" i="50"/>
  <c r="G9" i="49"/>
  <c r="G10" i="49"/>
  <c r="G12" i="49"/>
  <c r="G13" i="49"/>
  <c r="C14" i="49"/>
  <c r="D14" i="49"/>
  <c r="E14" i="49"/>
  <c r="E15" i="49" s="1"/>
  <c r="F14" i="49"/>
  <c r="G16" i="49"/>
  <c r="G17" i="49"/>
  <c r="C18" i="49"/>
  <c r="D18" i="49"/>
  <c r="E18" i="49"/>
  <c r="F18" i="49"/>
  <c r="G19" i="49"/>
  <c r="G20" i="49"/>
  <c r="C21" i="49"/>
  <c r="D21" i="49"/>
  <c r="E21" i="49"/>
  <c r="F21" i="49"/>
  <c r="G26" i="49"/>
  <c r="G27" i="49"/>
  <c r="G28" i="49"/>
  <c r="G29" i="49"/>
  <c r="G32" i="49"/>
  <c r="G33" i="49"/>
  <c r="G34" i="49"/>
  <c r="G36" i="49"/>
  <c r="I8" i="48"/>
  <c r="I9" i="48"/>
  <c r="I13" i="48"/>
  <c r="I14" i="48"/>
  <c r="F15" i="48"/>
  <c r="I15" i="48" s="1"/>
  <c r="C16" i="48"/>
  <c r="C18" i="48" s="1"/>
  <c r="C20" i="48" s="1"/>
  <c r="E16" i="48"/>
  <c r="E18" i="48" s="1"/>
  <c r="E20" i="48" s="1"/>
  <c r="H16" i="48"/>
  <c r="H18" i="48" s="1"/>
  <c r="H20" i="48" s="1"/>
  <c r="C28" i="46"/>
  <c r="D28" i="46"/>
  <c r="E28" i="46"/>
  <c r="G28" i="46"/>
  <c r="H28" i="46"/>
  <c r="I28" i="46"/>
  <c r="C49" i="46"/>
  <c r="D49" i="46"/>
  <c r="D62" i="46" s="1"/>
  <c r="E49" i="46"/>
  <c r="G49" i="46"/>
  <c r="H49" i="46"/>
  <c r="I49" i="46"/>
  <c r="C60" i="46"/>
  <c r="D60" i="46"/>
  <c r="E60" i="46"/>
  <c r="G60" i="46"/>
  <c r="H60" i="46"/>
  <c r="I60" i="46"/>
  <c r="C31" i="45"/>
  <c r="D31" i="45"/>
  <c r="E31" i="45"/>
  <c r="C33" i="45"/>
  <c r="D33" i="45"/>
  <c r="E33" i="45"/>
  <c r="G35" i="45"/>
  <c r="D55" i="45"/>
  <c r="C56" i="45"/>
  <c r="D56" i="45"/>
  <c r="E56" i="45"/>
  <c r="D57" i="45"/>
  <c r="C58" i="45"/>
  <c r="D58" i="45"/>
  <c r="E58" i="45"/>
  <c r="C59" i="45"/>
  <c r="D59" i="45"/>
  <c r="E59" i="45"/>
  <c r="D60" i="45"/>
  <c r="D62" i="45"/>
  <c r="C63" i="45"/>
  <c r="D63" i="45"/>
  <c r="E63" i="45"/>
  <c r="D64" i="45"/>
  <c r="J10" i="44"/>
  <c r="C11" i="44"/>
  <c r="D11" i="44"/>
  <c r="E11" i="44"/>
  <c r="G16" i="44"/>
  <c r="G9" i="44" s="1"/>
  <c r="C17" i="44"/>
  <c r="C16" i="44" s="1"/>
  <c r="C9" i="44" s="1"/>
  <c r="D17" i="44"/>
  <c r="E17" i="44"/>
  <c r="E16" i="44" s="1"/>
  <c r="F23" i="44"/>
  <c r="I16" i="44"/>
  <c r="I9" i="44" s="1"/>
  <c r="C25" i="44"/>
  <c r="D25" i="44"/>
  <c r="E25" i="44"/>
  <c r="C30" i="44"/>
  <c r="C29" i="44" s="1"/>
  <c r="D30" i="44"/>
  <c r="E30" i="44"/>
  <c r="G34" i="44"/>
  <c r="G30" i="44" s="1"/>
  <c r="H30" i="44"/>
  <c r="C36" i="44"/>
  <c r="D36" i="44"/>
  <c r="E36" i="44"/>
  <c r="G36" i="44"/>
  <c r="G29" i="44" s="1"/>
  <c r="H36" i="44"/>
  <c r="I36" i="44"/>
  <c r="C52" i="44"/>
  <c r="D52" i="44"/>
  <c r="E52" i="44"/>
  <c r="G52" i="44"/>
  <c r="H67" i="44"/>
  <c r="J61" i="44"/>
  <c r="F64" i="44"/>
  <c r="J64" i="44"/>
  <c r="C67" i="44"/>
  <c r="D67" i="44"/>
  <c r="E67" i="44"/>
  <c r="G67" i="44"/>
  <c r="C94" i="44"/>
  <c r="D94" i="44"/>
  <c r="E94" i="44"/>
  <c r="C100" i="44"/>
  <c r="D100" i="44"/>
  <c r="E100" i="44"/>
  <c r="C108" i="44"/>
  <c r="D108" i="44"/>
  <c r="E108" i="44"/>
  <c r="C113" i="44"/>
  <c r="C112" i="44" s="1"/>
  <c r="D113" i="44"/>
  <c r="E113" i="44"/>
  <c r="C119" i="44"/>
  <c r="D119" i="44"/>
  <c r="E119" i="44"/>
  <c r="C135" i="44"/>
  <c r="D135" i="44"/>
  <c r="E135" i="44"/>
  <c r="C144" i="44"/>
  <c r="D144" i="44"/>
  <c r="E144" i="44"/>
  <c r="C178" i="44"/>
  <c r="D178" i="44"/>
  <c r="E178" i="44"/>
  <c r="C184" i="44"/>
  <c r="D184" i="44"/>
  <c r="E184" i="44"/>
  <c r="C197" i="44"/>
  <c r="D197" i="44"/>
  <c r="E197" i="44"/>
  <c r="C203" i="44"/>
  <c r="C220" i="44"/>
  <c r="C219" i="44" s="1"/>
  <c r="C196" i="44" s="1"/>
  <c r="D220" i="44"/>
  <c r="D219" i="44" s="1"/>
  <c r="E220" i="44"/>
  <c r="E219" i="44" s="1"/>
  <c r="G234" i="44"/>
  <c r="G235" i="44" s="1"/>
  <c r="H234" i="44"/>
  <c r="H235" i="44"/>
  <c r="I234" i="44"/>
  <c r="I235" i="44" s="1"/>
  <c r="K234" i="44"/>
  <c r="K235" i="44"/>
  <c r="L234" i="44"/>
  <c r="L235" i="44" s="1"/>
  <c r="M234" i="44"/>
  <c r="M235" i="44" s="1"/>
  <c r="C11" i="43"/>
  <c r="D11" i="43"/>
  <c r="E11" i="43"/>
  <c r="C12" i="43"/>
  <c r="D12" i="43"/>
  <c r="E12" i="43"/>
  <c r="D13" i="43"/>
  <c r="E13" i="43"/>
  <c r="D14" i="43"/>
  <c r="D15" i="43"/>
  <c r="E15" i="43"/>
  <c r="D17" i="43"/>
  <c r="D16" i="43" s="1"/>
  <c r="E17" i="43"/>
  <c r="E16" i="43" s="1"/>
  <c r="C30" i="43"/>
  <c r="D30" i="43"/>
  <c r="E30" i="43"/>
  <c r="C62" i="43"/>
  <c r="D62" i="43"/>
  <c r="E62" i="43"/>
  <c r="D93" i="43"/>
  <c r="E93" i="43"/>
  <c r="D94" i="43"/>
  <c r="E94" i="43"/>
  <c r="D95" i="43"/>
  <c r="E95" i="43"/>
  <c r="C112" i="43"/>
  <c r="D112" i="43"/>
  <c r="E112" i="43"/>
  <c r="E136" i="43"/>
  <c r="E144" i="43" s="1"/>
  <c r="C144" i="43"/>
  <c r="D144" i="43"/>
  <c r="C184" i="43"/>
  <c r="C180" i="43" s="1"/>
  <c r="C189" i="43" s="1"/>
  <c r="D184" i="43"/>
  <c r="D180" i="43" s="1"/>
  <c r="E184" i="43"/>
  <c r="G180" i="43"/>
  <c r="C194" i="43"/>
  <c r="C202" i="43" s="1"/>
  <c r="C226" i="43"/>
  <c r="D226" i="43"/>
  <c r="E226" i="43"/>
  <c r="K227" i="43"/>
  <c r="L227" i="43"/>
  <c r="M227" i="43"/>
  <c r="C256" i="43"/>
  <c r="D256" i="43"/>
  <c r="F256" i="43" s="1"/>
  <c r="E256" i="43"/>
  <c r="C257" i="43"/>
  <c r="D257" i="43"/>
  <c r="E257" i="43"/>
  <c r="C258" i="43"/>
  <c r="D258" i="43"/>
  <c r="E258" i="43"/>
  <c r="C259" i="43"/>
  <c r="C282" i="43" s="1"/>
  <c r="C2335" i="43" s="1"/>
  <c r="C2500" i="43" s="1"/>
  <c r="D259" i="43"/>
  <c r="D282" i="43" s="1"/>
  <c r="D2335" i="43" s="1"/>
  <c r="D2500" i="43" s="1"/>
  <c r="E259" i="43"/>
  <c r="E282" i="43" s="1"/>
  <c r="E2335" i="43"/>
  <c r="E2500" i="43" s="1"/>
  <c r="C260" i="43"/>
  <c r="D260" i="43"/>
  <c r="E260" i="43"/>
  <c r="C268" i="43"/>
  <c r="D268" i="43"/>
  <c r="E268" i="43"/>
  <c r="C276" i="43"/>
  <c r="C2329" i="43" s="1"/>
  <c r="C2494" i="43" s="1"/>
  <c r="C277" i="43"/>
  <c r="C2330" i="43" s="1"/>
  <c r="C2495" i="43" s="1"/>
  <c r="D277" i="43"/>
  <c r="D2330" i="43" s="1"/>
  <c r="D2495" i="43" s="1"/>
  <c r="E277" i="43"/>
  <c r="E2330" i="43" s="1"/>
  <c r="E2495" i="43" s="1"/>
  <c r="C278" i="43"/>
  <c r="C2331" i="43" s="1"/>
  <c r="C2496" i="43" s="1"/>
  <c r="D278" i="43"/>
  <c r="E278" i="43"/>
  <c r="C280" i="43"/>
  <c r="C2333" i="43" s="1"/>
  <c r="C2498" i="43" s="1"/>
  <c r="D280" i="43"/>
  <c r="D2333" i="43" s="1"/>
  <c r="D2498" i="43" s="1"/>
  <c r="E280" i="43"/>
  <c r="E2333" i="43" s="1"/>
  <c r="E2498" i="43" s="1"/>
  <c r="C281" i="43"/>
  <c r="C2334" i="43" s="1"/>
  <c r="C2499" i="43" s="1"/>
  <c r="D281" i="43"/>
  <c r="D2334" i="43" s="1"/>
  <c r="D2499" i="43" s="1"/>
  <c r="E281" i="43"/>
  <c r="E2334" i="43" s="1"/>
  <c r="E2499" i="43" s="1"/>
  <c r="C307" i="43"/>
  <c r="D307" i="43"/>
  <c r="E307" i="43"/>
  <c r="G308" i="43"/>
  <c r="H308" i="43"/>
  <c r="I308" i="43"/>
  <c r="K308" i="43"/>
  <c r="L308" i="43"/>
  <c r="M308" i="43"/>
  <c r="C343" i="43"/>
  <c r="C352" i="43" s="1"/>
  <c r="D343" i="43"/>
  <c r="D352" i="43" s="1"/>
  <c r="E343" i="43"/>
  <c r="E352" i="43" s="1"/>
  <c r="C357" i="43"/>
  <c r="C365" i="43" s="1"/>
  <c r="D357" i="43"/>
  <c r="D365" i="43" s="1"/>
  <c r="E357" i="43"/>
  <c r="E365" i="43" s="1"/>
  <c r="C389" i="43"/>
  <c r="D389" i="43"/>
  <c r="E389" i="43"/>
  <c r="G389" i="43"/>
  <c r="H389" i="43"/>
  <c r="I389" i="43"/>
  <c r="K390" i="43"/>
  <c r="L390" i="43"/>
  <c r="M390" i="43"/>
  <c r="C439" i="43"/>
  <c r="C447" i="43" s="1"/>
  <c r="D439" i="43"/>
  <c r="D447" i="43" s="1"/>
  <c r="E439" i="43"/>
  <c r="E447" i="43" s="1"/>
  <c r="C471" i="43"/>
  <c r="D471" i="43"/>
  <c r="E471" i="43"/>
  <c r="G472" i="43"/>
  <c r="H472" i="43"/>
  <c r="I472" i="43"/>
  <c r="K472" i="43"/>
  <c r="L472" i="43"/>
  <c r="M472" i="43"/>
  <c r="C503" i="43"/>
  <c r="D503" i="43"/>
  <c r="E503" i="43"/>
  <c r="C504" i="43"/>
  <c r="E504" i="43"/>
  <c r="C505" i="43"/>
  <c r="E505" i="43"/>
  <c r="C506" i="43"/>
  <c r="D506" i="43"/>
  <c r="E506" i="43"/>
  <c r="E2312" i="43" s="1"/>
  <c r="E2477" i="43" s="1"/>
  <c r="C507" i="43"/>
  <c r="D507" i="43"/>
  <c r="E507" i="43"/>
  <c r="C509" i="43"/>
  <c r="C508" i="43" s="1"/>
  <c r="D509" i="43"/>
  <c r="D508" i="43" s="1"/>
  <c r="E509" i="43"/>
  <c r="E508" i="43" s="1"/>
  <c r="C522" i="43"/>
  <c r="D522" i="43"/>
  <c r="E522" i="43"/>
  <c r="C554" i="43"/>
  <c r="D554" i="43"/>
  <c r="E554" i="43"/>
  <c r="G555" i="43"/>
  <c r="H555" i="43"/>
  <c r="I555" i="43"/>
  <c r="K555" i="43"/>
  <c r="L555" i="43"/>
  <c r="M555" i="43"/>
  <c r="C586" i="43"/>
  <c r="D586" i="43"/>
  <c r="E586" i="43"/>
  <c r="C587" i="43"/>
  <c r="D587" i="43"/>
  <c r="E587" i="43"/>
  <c r="C588" i="43"/>
  <c r="D588" i="43"/>
  <c r="E588" i="43"/>
  <c r="C591" i="43"/>
  <c r="D591" i="43"/>
  <c r="E591" i="43"/>
  <c r="C605" i="43"/>
  <c r="D605" i="43"/>
  <c r="E605" i="43"/>
  <c r="C637" i="43"/>
  <c r="D637" i="43"/>
  <c r="E637" i="43"/>
  <c r="G638" i="43"/>
  <c r="H638" i="43"/>
  <c r="I638" i="43"/>
  <c r="K638" i="43"/>
  <c r="L638" i="43"/>
  <c r="M638" i="43"/>
  <c r="D668" i="43"/>
  <c r="E668" i="43"/>
  <c r="D669" i="43"/>
  <c r="E669" i="43"/>
  <c r="C670" i="43"/>
  <c r="D670" i="43"/>
  <c r="E670" i="43"/>
  <c r="C673" i="43"/>
  <c r="D673" i="43"/>
  <c r="E673" i="43"/>
  <c r="C687" i="43"/>
  <c r="D687" i="43"/>
  <c r="E687" i="43"/>
  <c r="C719" i="43"/>
  <c r="D719" i="43"/>
  <c r="E719" i="43"/>
  <c r="G720" i="43"/>
  <c r="H720" i="43"/>
  <c r="I720" i="43"/>
  <c r="K720" i="43"/>
  <c r="L720" i="43"/>
  <c r="M720" i="43"/>
  <c r="C753" i="43"/>
  <c r="D753" i="43"/>
  <c r="E753" i="43"/>
  <c r="C770" i="43"/>
  <c r="D770" i="43"/>
  <c r="E770" i="43"/>
  <c r="C802" i="43"/>
  <c r="D802" i="43"/>
  <c r="E802" i="43"/>
  <c r="G803" i="43"/>
  <c r="H803" i="43"/>
  <c r="I803" i="43"/>
  <c r="K803" i="43"/>
  <c r="L803" i="43"/>
  <c r="M803" i="43"/>
  <c r="C835" i="43"/>
  <c r="D835" i="43"/>
  <c r="E835" i="43"/>
  <c r="C838" i="43"/>
  <c r="D838" i="43"/>
  <c r="E838" i="43"/>
  <c r="C850" i="43"/>
  <c r="E850" i="43"/>
  <c r="C852" i="43"/>
  <c r="E852" i="43"/>
  <c r="C884" i="43"/>
  <c r="D884" i="43"/>
  <c r="E884" i="43"/>
  <c r="G885" i="43"/>
  <c r="H885" i="43"/>
  <c r="I885" i="43"/>
  <c r="K885" i="43"/>
  <c r="L885" i="43"/>
  <c r="M885" i="43"/>
  <c r="C918" i="43"/>
  <c r="D918" i="43"/>
  <c r="E918" i="43"/>
  <c r="C921" i="43"/>
  <c r="D921" i="43"/>
  <c r="E921" i="43"/>
  <c r="C935" i="43"/>
  <c r="D935" i="43"/>
  <c r="E935" i="43"/>
  <c r="C967" i="43"/>
  <c r="D967" i="43"/>
  <c r="E967" i="43"/>
  <c r="G968" i="43"/>
  <c r="H968" i="43"/>
  <c r="I968" i="43"/>
  <c r="K968" i="43"/>
  <c r="L968" i="43"/>
  <c r="M968" i="43"/>
  <c r="D997" i="43"/>
  <c r="E997" i="43"/>
  <c r="D998" i="43"/>
  <c r="E998" i="43"/>
  <c r="C999" i="43"/>
  <c r="C1002" i="43"/>
  <c r="D1002" i="43"/>
  <c r="E1002" i="43"/>
  <c r="C1016" i="43"/>
  <c r="C1048" i="43"/>
  <c r="D1048" i="43"/>
  <c r="E1048" i="43"/>
  <c r="G1049" i="43"/>
  <c r="H1049" i="43"/>
  <c r="I1049" i="43"/>
  <c r="K1049" i="43"/>
  <c r="L1049" i="43"/>
  <c r="M1049" i="43"/>
  <c r="F1081" i="43"/>
  <c r="J1081" i="43"/>
  <c r="C1084" i="43"/>
  <c r="C1093" i="43" s="1"/>
  <c r="D1084" i="43"/>
  <c r="D1093" i="43" s="1"/>
  <c r="F1093" i="43" s="1"/>
  <c r="E1084" i="43"/>
  <c r="E1093" i="43" s="1"/>
  <c r="G1093" i="43"/>
  <c r="G1107" i="43" s="1"/>
  <c r="H1093" i="43"/>
  <c r="H1107" i="43" s="1"/>
  <c r="I1093" i="43"/>
  <c r="I1107" i="43" s="1"/>
  <c r="C1098" i="43"/>
  <c r="C1106" i="43" s="1"/>
  <c r="D1098" i="43"/>
  <c r="D1106" i="43" s="1"/>
  <c r="E1098" i="43"/>
  <c r="E1106" i="43" s="1"/>
  <c r="C1130" i="43"/>
  <c r="D1130" i="43"/>
  <c r="E1130" i="43"/>
  <c r="G1130" i="43"/>
  <c r="H1130" i="43"/>
  <c r="I1130" i="43"/>
  <c r="K1131" i="43"/>
  <c r="L1131" i="43"/>
  <c r="M1131" i="43"/>
  <c r="C1161" i="43"/>
  <c r="D1161" i="43"/>
  <c r="E1161" i="43"/>
  <c r="F1161" i="43" s="1"/>
  <c r="C1162" i="43"/>
  <c r="D1162" i="43"/>
  <c r="E1162" i="43"/>
  <c r="C1163" i="43"/>
  <c r="E1163" i="43"/>
  <c r="C1170" i="43"/>
  <c r="C1166" i="43" s="1"/>
  <c r="D1170" i="43"/>
  <c r="D1166" i="43" s="1"/>
  <c r="E1170" i="43"/>
  <c r="E1166" i="43" s="1"/>
  <c r="G1166" i="43"/>
  <c r="G1175" i="43" s="1"/>
  <c r="G1189" i="43" s="1"/>
  <c r="G1213" i="43" s="1"/>
  <c r="H1166" i="43"/>
  <c r="H1175" i="43" s="1"/>
  <c r="H1189" i="43" s="1"/>
  <c r="H1213" i="43" s="1"/>
  <c r="I1166" i="43"/>
  <c r="C1180" i="43"/>
  <c r="D1180" i="43"/>
  <c r="E1180" i="43"/>
  <c r="C1212" i="43"/>
  <c r="D1212" i="43"/>
  <c r="E1212" i="43"/>
  <c r="K1213" i="43"/>
  <c r="L1213" i="43"/>
  <c r="M1213" i="43"/>
  <c r="G1245" i="43"/>
  <c r="G1257" i="43" s="1"/>
  <c r="G1271" i="43" s="1"/>
  <c r="G1295" i="43" s="1"/>
  <c r="H1245" i="43"/>
  <c r="I1245" i="43"/>
  <c r="I1257" i="43" s="1"/>
  <c r="C1262" i="43"/>
  <c r="C1270" i="43" s="1"/>
  <c r="D1262" i="43"/>
  <c r="D1270" i="43" s="1"/>
  <c r="E1262" i="43"/>
  <c r="E1270" i="43" s="1"/>
  <c r="C1294" i="43"/>
  <c r="D1294" i="43"/>
  <c r="E1294" i="43"/>
  <c r="K1295" i="43"/>
  <c r="L1295" i="43"/>
  <c r="M1295" i="43"/>
  <c r="G1327" i="43"/>
  <c r="G1339" i="43" s="1"/>
  <c r="H1327" i="43"/>
  <c r="I1327" i="43"/>
  <c r="C1344" i="43"/>
  <c r="C1352" i="43" s="1"/>
  <c r="D1344" i="43"/>
  <c r="D1352" i="43" s="1"/>
  <c r="E1344" i="43"/>
  <c r="E1352" i="43" s="1"/>
  <c r="C1376" i="43"/>
  <c r="D1376" i="43"/>
  <c r="E1376" i="43"/>
  <c r="K1377" i="43"/>
  <c r="L1377" i="43"/>
  <c r="M1377" i="43"/>
  <c r="C1408" i="43"/>
  <c r="D1408" i="43"/>
  <c r="E1408" i="43"/>
  <c r="C1411" i="43"/>
  <c r="D1411" i="43"/>
  <c r="E1411" i="43"/>
  <c r="G1415" i="43"/>
  <c r="G1411" i="43" s="1"/>
  <c r="G1420" i="43" s="1"/>
  <c r="G1434" i="43" s="1"/>
  <c r="G1458" i="43" s="1"/>
  <c r="H1415" i="43"/>
  <c r="H1411" i="43" s="1"/>
  <c r="I1415" i="43"/>
  <c r="I1411" i="43" s="1"/>
  <c r="I1420" i="43" s="1"/>
  <c r="I1434" i="43" s="1"/>
  <c r="I1458" i="43" s="1"/>
  <c r="C1429" i="43"/>
  <c r="C1425" i="43" s="1"/>
  <c r="C1433" i="43" s="1"/>
  <c r="C1457" i="43"/>
  <c r="D1457" i="43"/>
  <c r="E1457" i="43"/>
  <c r="K1458" i="43"/>
  <c r="L1458" i="43"/>
  <c r="M1458" i="43"/>
  <c r="C1490" i="43"/>
  <c r="D1490" i="43"/>
  <c r="E1490" i="43"/>
  <c r="C1539" i="43"/>
  <c r="D1539" i="43"/>
  <c r="E1539" i="43"/>
  <c r="G1540" i="43"/>
  <c r="H1540" i="43"/>
  <c r="I1540" i="43"/>
  <c r="K1540" i="43"/>
  <c r="L1540" i="43"/>
  <c r="M1540" i="43"/>
  <c r="C1572" i="43"/>
  <c r="D1572" i="43"/>
  <c r="E1572" i="43"/>
  <c r="C1593" i="43"/>
  <c r="C1589" i="43" s="1"/>
  <c r="C1621" i="43"/>
  <c r="D1621" i="43"/>
  <c r="E1621" i="43"/>
  <c r="G1622" i="43"/>
  <c r="H1622" i="43"/>
  <c r="I1622" i="43"/>
  <c r="K1622" i="43"/>
  <c r="L1622" i="43"/>
  <c r="M1622" i="43"/>
  <c r="D1651" i="43"/>
  <c r="E1651" i="43"/>
  <c r="D1652" i="43"/>
  <c r="E1652" i="43"/>
  <c r="D1653" i="43"/>
  <c r="E1653" i="43"/>
  <c r="C1656" i="43"/>
  <c r="D1656" i="43"/>
  <c r="E1656" i="43"/>
  <c r="C1670" i="43"/>
  <c r="D1670" i="43"/>
  <c r="E1670" i="43"/>
  <c r="C1702" i="43"/>
  <c r="D1702" i="43"/>
  <c r="E1702" i="43"/>
  <c r="K1703" i="43"/>
  <c r="L1703" i="43"/>
  <c r="M1703" i="43"/>
  <c r="C1752" i="43"/>
  <c r="D1752" i="43"/>
  <c r="D1760" i="43" s="1"/>
  <c r="E1752" i="43"/>
  <c r="C1784" i="43"/>
  <c r="D1784" i="43"/>
  <c r="E1784" i="43"/>
  <c r="G1785" i="43"/>
  <c r="H1785" i="43"/>
  <c r="I1785" i="43"/>
  <c r="K1785" i="43"/>
  <c r="L1785" i="43"/>
  <c r="M1785" i="43"/>
  <c r="C1816" i="43"/>
  <c r="D1816" i="43"/>
  <c r="E1816" i="43"/>
  <c r="C1817" i="43"/>
  <c r="D1817" i="43"/>
  <c r="E1817" i="43"/>
  <c r="D1821" i="43"/>
  <c r="E1821" i="43"/>
  <c r="C1835" i="43"/>
  <c r="D1835" i="43"/>
  <c r="E1835" i="43"/>
  <c r="D1866" i="43"/>
  <c r="D1867" i="43" s="1"/>
  <c r="E1866" i="43"/>
  <c r="E1867" i="43" s="1"/>
  <c r="C1867" i="43"/>
  <c r="G1868" i="43"/>
  <c r="H1868" i="43"/>
  <c r="I1868" i="43"/>
  <c r="K1868" i="43"/>
  <c r="L1868" i="43"/>
  <c r="M1868" i="43"/>
  <c r="D1900" i="43"/>
  <c r="E1900" i="43"/>
  <c r="C1903" i="43"/>
  <c r="C1912" i="43" s="1"/>
  <c r="D1903" i="43"/>
  <c r="E1903" i="43"/>
  <c r="C1915" i="43"/>
  <c r="D1915" i="43"/>
  <c r="E1915" i="43"/>
  <c r="C1917" i="43"/>
  <c r="D1917" i="43"/>
  <c r="E1917" i="43"/>
  <c r="C1949" i="43"/>
  <c r="D1949" i="43"/>
  <c r="E1949" i="43"/>
  <c r="G1950" i="43"/>
  <c r="H1950" i="43"/>
  <c r="I1950" i="43"/>
  <c r="K1950" i="43"/>
  <c r="L1950" i="43"/>
  <c r="M1950" i="43"/>
  <c r="C1982" i="43"/>
  <c r="D1982" i="43"/>
  <c r="E1982" i="43"/>
  <c r="C1999" i="43"/>
  <c r="D1999" i="43"/>
  <c r="E1999" i="43"/>
  <c r="C2031" i="43"/>
  <c r="D2031" i="43"/>
  <c r="E2031" i="43"/>
  <c r="G2032" i="43"/>
  <c r="H2032" i="43"/>
  <c r="I2032" i="43"/>
  <c r="K2032" i="43"/>
  <c r="L2032" i="43"/>
  <c r="M2032" i="43"/>
  <c r="C2081" i="43"/>
  <c r="C2089" i="43" s="1"/>
  <c r="C2105" i="43"/>
  <c r="D2105" i="43"/>
  <c r="D2352" i="43" s="1"/>
  <c r="D2517" i="43" s="1"/>
  <c r="E2105" i="43"/>
  <c r="D2108" i="43"/>
  <c r="D2355" i="43" s="1"/>
  <c r="D2520" i="43" s="1"/>
  <c r="E2108" i="43"/>
  <c r="E2355" i="43" s="1"/>
  <c r="E2520" i="43" s="1"/>
  <c r="G2114" i="43"/>
  <c r="H2114" i="43"/>
  <c r="I2114" i="43"/>
  <c r="K2114" i="43"/>
  <c r="L2114" i="43"/>
  <c r="M2114" i="43"/>
  <c r="C2152" i="43"/>
  <c r="D2152" i="43"/>
  <c r="D2148" i="43" s="1"/>
  <c r="E2152" i="43"/>
  <c r="E2148" i="43" s="1"/>
  <c r="E2157" i="43" s="1"/>
  <c r="C2162" i="43"/>
  <c r="C2170" i="43" s="1"/>
  <c r="D2162" i="43"/>
  <c r="D2170" i="43" s="1"/>
  <c r="E2162" i="43"/>
  <c r="E2170" i="43" s="1"/>
  <c r="C2194" i="43"/>
  <c r="D2194" i="43"/>
  <c r="E2194" i="43"/>
  <c r="G2195" i="43"/>
  <c r="H2195" i="43"/>
  <c r="I2195" i="43"/>
  <c r="K2195" i="43"/>
  <c r="L2195" i="43"/>
  <c r="M2195" i="43"/>
  <c r="C2235" i="43"/>
  <c r="C2231" i="43" s="1"/>
  <c r="C2240" i="43" s="1"/>
  <c r="D2235" i="43"/>
  <c r="D2231" i="43" s="1"/>
  <c r="D2240" i="43" s="1"/>
  <c r="E2235" i="43"/>
  <c r="E2231" i="43"/>
  <c r="C2245" i="43"/>
  <c r="C2253" i="43" s="1"/>
  <c r="D2245" i="43"/>
  <c r="E2245" i="43"/>
  <c r="C2277" i="43"/>
  <c r="D2277" i="43"/>
  <c r="E2277" i="43"/>
  <c r="G2278" i="43"/>
  <c r="K2278" i="43"/>
  <c r="L2278" i="43"/>
  <c r="M2278" i="43"/>
  <c r="G2309" i="43"/>
  <c r="G2474" i="43" s="1"/>
  <c r="H2309" i="43"/>
  <c r="H2474" i="43" s="1"/>
  <c r="I2309" i="43"/>
  <c r="I2474" i="43" s="1"/>
  <c r="G2310" i="43"/>
  <c r="G2475" i="43" s="1"/>
  <c r="H2310" i="43"/>
  <c r="H2475" i="43" s="1"/>
  <c r="I2310" i="43"/>
  <c r="I2475" i="43" s="1"/>
  <c r="G2312" i="43"/>
  <c r="G2477" i="43" s="1"/>
  <c r="H2312" i="43"/>
  <c r="H2477" i="43" s="1"/>
  <c r="I2312" i="43"/>
  <c r="I2477" i="43" s="1"/>
  <c r="G2313" i="43"/>
  <c r="G2478" i="43" s="1"/>
  <c r="H2313" i="43"/>
  <c r="H2478" i="43" s="1"/>
  <c r="I2313" i="43"/>
  <c r="I2478" i="43" s="1"/>
  <c r="G2315" i="43"/>
  <c r="G2480" i="43" s="1"/>
  <c r="H2315" i="43"/>
  <c r="I2315" i="43"/>
  <c r="I2480" i="43" s="1"/>
  <c r="E2316" i="43"/>
  <c r="E2481" i="43" s="1"/>
  <c r="G2316" i="43"/>
  <c r="G2481" i="43" s="1"/>
  <c r="I2316" i="43"/>
  <c r="I2481" i="43" s="1"/>
  <c r="E2317" i="43"/>
  <c r="E2482" i="43" s="1"/>
  <c r="G2317" i="43"/>
  <c r="G2482" i="43" s="1"/>
  <c r="H2317" i="43"/>
  <c r="H2482" i="43" s="1"/>
  <c r="I2317" i="43"/>
  <c r="I2482" i="43" s="1"/>
  <c r="G2319" i="43"/>
  <c r="E2320" i="43"/>
  <c r="G2320" i="43"/>
  <c r="H2320" i="43"/>
  <c r="H2485" i="43" s="1"/>
  <c r="I2320" i="43"/>
  <c r="I2485" i="43" s="1"/>
  <c r="G2321" i="43"/>
  <c r="G2486" i="43" s="1"/>
  <c r="H2321" i="43"/>
  <c r="H2486" i="43" s="1"/>
  <c r="I2321" i="43"/>
  <c r="I2486" i="43" s="1"/>
  <c r="G2329" i="43"/>
  <c r="G2494" i="43" s="1"/>
  <c r="H2329" i="43"/>
  <c r="H2494" i="43" s="1"/>
  <c r="I2329" i="43"/>
  <c r="I2494" i="43" s="1"/>
  <c r="G2330" i="43"/>
  <c r="G2495" i="43" s="1"/>
  <c r="H2330" i="43"/>
  <c r="H2495" i="43" s="1"/>
  <c r="I2330" i="43"/>
  <c r="I2495" i="43" s="1"/>
  <c r="D2331" i="43"/>
  <c r="D2496" i="43" s="1"/>
  <c r="E2331" i="43"/>
  <c r="E2496" i="43" s="1"/>
  <c r="G2331" i="43"/>
  <c r="G2496" i="43" s="1"/>
  <c r="H2331" i="43"/>
  <c r="H2496" i="43" s="1"/>
  <c r="I2331" i="43"/>
  <c r="I2496" i="43" s="1"/>
  <c r="G2332" i="43"/>
  <c r="G2497" i="43" s="1"/>
  <c r="H2332" i="43"/>
  <c r="H2497" i="43" s="1"/>
  <c r="I2332" i="43"/>
  <c r="I2497" i="43" s="1"/>
  <c r="G2335" i="43"/>
  <c r="G2500" i="43" s="1"/>
  <c r="H2335" i="43"/>
  <c r="H2500" i="43" s="1"/>
  <c r="I2335" i="43"/>
  <c r="I2500" i="43" s="1"/>
  <c r="C2351" i="43"/>
  <c r="D2351" i="43"/>
  <c r="D2516" i="43" s="1"/>
  <c r="G2351" i="43"/>
  <c r="C2354" i="43"/>
  <c r="C2519" i="43" s="1"/>
  <c r="D2354" i="43"/>
  <c r="D2519" i="43" s="1"/>
  <c r="E2354" i="43"/>
  <c r="C2355" i="43"/>
  <c r="C2520" i="43" s="1"/>
  <c r="C2357" i="43"/>
  <c r="C2522" i="43" s="1"/>
  <c r="D2357" i="43"/>
  <c r="D2522" i="43" s="1"/>
  <c r="E2357" i="43"/>
  <c r="C2358" i="43"/>
  <c r="C2523" i="43" s="1"/>
  <c r="D2358" i="43"/>
  <c r="D2523" i="43" s="1"/>
  <c r="E2358" i="43"/>
  <c r="K2361" i="43"/>
  <c r="L2361" i="43"/>
  <c r="M2361" i="43"/>
  <c r="C2406" i="43"/>
  <c r="G2406" i="43"/>
  <c r="G2420" i="43" s="1"/>
  <c r="G2444" i="43" s="1"/>
  <c r="H2397" i="43"/>
  <c r="H2406" i="43" s="1"/>
  <c r="H2420" i="43" s="1"/>
  <c r="H2444" i="43" s="1"/>
  <c r="I2397" i="43"/>
  <c r="I2406" i="43" s="1"/>
  <c r="I2420" i="43" s="1"/>
  <c r="I2444" i="43" s="1"/>
  <c r="C2411" i="43"/>
  <c r="C2419" i="43" s="1"/>
  <c r="D2411" i="43"/>
  <c r="D2419" i="43" s="1"/>
  <c r="E2411" i="43"/>
  <c r="E2419" i="43" s="1"/>
  <c r="C2443" i="43"/>
  <c r="D2443" i="43"/>
  <c r="E2443" i="43"/>
  <c r="K2444" i="43"/>
  <c r="L2444" i="43"/>
  <c r="M2444" i="43"/>
  <c r="H2480" i="43"/>
  <c r="H2481" i="43"/>
  <c r="G2484" i="43"/>
  <c r="K2526" i="43"/>
  <c r="L2526" i="43"/>
  <c r="M2526" i="43"/>
  <c r="F11" i="42"/>
  <c r="J11" i="42"/>
  <c r="F12" i="42"/>
  <c r="J12" i="42"/>
  <c r="C24" i="42"/>
  <c r="D24" i="42"/>
  <c r="E24" i="42"/>
  <c r="G169" i="42"/>
  <c r="F16" i="42"/>
  <c r="I169" i="42"/>
  <c r="C29" i="42"/>
  <c r="C37" i="42" s="1"/>
  <c r="D29" i="42"/>
  <c r="D37" i="42" s="1"/>
  <c r="E29" i="42"/>
  <c r="E37" i="42" s="1"/>
  <c r="C86" i="42"/>
  <c r="C164" i="42" s="1"/>
  <c r="D86" i="42"/>
  <c r="D164" i="42" s="1"/>
  <c r="E86" i="42"/>
  <c r="E164" i="42" s="1"/>
  <c r="C87" i="42"/>
  <c r="C165" i="42" s="1"/>
  <c r="D87" i="42"/>
  <c r="D165" i="42" s="1"/>
  <c r="E87" i="42"/>
  <c r="E165" i="42" s="1"/>
  <c r="C88" i="42"/>
  <c r="C166" i="42" s="1"/>
  <c r="D88" i="42"/>
  <c r="D166" i="42" s="1"/>
  <c r="E88" i="42"/>
  <c r="E166" i="42" s="1"/>
  <c r="C98" i="42"/>
  <c r="C91" i="42" s="1"/>
  <c r="C169" i="42" s="1"/>
  <c r="D98" i="42"/>
  <c r="D91" i="42" s="1"/>
  <c r="D169" i="42" s="1"/>
  <c r="E98" i="42"/>
  <c r="E91" i="42" s="1"/>
  <c r="C105" i="42"/>
  <c r="D105" i="42"/>
  <c r="E105" i="42"/>
  <c r="C183" i="42"/>
  <c r="D183" i="42"/>
  <c r="E183" i="42"/>
  <c r="F242" i="42"/>
  <c r="J242" i="42"/>
  <c r="N242" i="42"/>
  <c r="F243" i="42"/>
  <c r="J243" i="42"/>
  <c r="N243" i="42"/>
  <c r="F244" i="42"/>
  <c r="J244" i="42"/>
  <c r="N244" i="42"/>
  <c r="G256" i="42"/>
  <c r="H256" i="42"/>
  <c r="I256" i="42"/>
  <c r="K256" i="42"/>
  <c r="K270" i="42" s="1"/>
  <c r="L256" i="42"/>
  <c r="L270" i="42" s="1"/>
  <c r="M256" i="42"/>
  <c r="M270" i="42" s="1"/>
  <c r="G261" i="42"/>
  <c r="G269" i="42" s="1"/>
  <c r="I266" i="42"/>
  <c r="I261" i="42" s="1"/>
  <c r="I269" i="42" s="1"/>
  <c r="C291" i="42"/>
  <c r="D291" i="42"/>
  <c r="E291" i="42"/>
  <c r="G291" i="42"/>
  <c r="H291" i="42"/>
  <c r="I291" i="42"/>
  <c r="K291" i="42"/>
  <c r="L291" i="42"/>
  <c r="M291" i="42"/>
  <c r="C12" i="31"/>
  <c r="D12" i="31"/>
  <c r="E12" i="31"/>
  <c r="F12" i="31"/>
  <c r="G12" i="31"/>
  <c r="H12" i="31"/>
  <c r="I12" i="31"/>
  <c r="J12" i="31"/>
  <c r="K12" i="31"/>
  <c r="L12" i="31"/>
  <c r="M12" i="31"/>
  <c r="N12" i="31"/>
  <c r="F16" i="30"/>
  <c r="F17" i="30"/>
  <c r="D25" i="30"/>
  <c r="E25" i="30"/>
  <c r="E38" i="30"/>
  <c r="E39" i="30"/>
  <c r="E41" i="30"/>
  <c r="D13" i="29"/>
  <c r="D18" i="29" s="1"/>
  <c r="F18" i="29"/>
  <c r="G18" i="29"/>
  <c r="H18" i="29"/>
  <c r="I18" i="29"/>
  <c r="J18" i="29"/>
  <c r="K18" i="29"/>
  <c r="L18" i="29"/>
  <c r="M18" i="29"/>
  <c r="N18" i="29"/>
  <c r="H11" i="28"/>
  <c r="H12" i="28"/>
  <c r="H13" i="28"/>
  <c r="H14" i="28"/>
  <c r="D15" i="28"/>
  <c r="G15" i="28"/>
  <c r="F28" i="28"/>
  <c r="G28" i="28" s="1"/>
  <c r="G29" i="28"/>
  <c r="F32" i="28"/>
  <c r="G32" i="28" s="1"/>
  <c r="D37" i="28"/>
  <c r="C29" i="27"/>
  <c r="C15" i="26"/>
  <c r="C17" i="26"/>
  <c r="L9" i="25"/>
  <c r="L13" i="25"/>
  <c r="L14" i="25"/>
  <c r="L15" i="25"/>
  <c r="L16" i="25"/>
  <c r="L17" i="25"/>
  <c r="L18" i="25"/>
  <c r="L19" i="25"/>
  <c r="L20" i="25"/>
  <c r="L21" i="25"/>
  <c r="L22" i="25"/>
  <c r="L23" i="25"/>
  <c r="L24" i="25"/>
  <c r="L25" i="25"/>
  <c r="L26" i="25"/>
  <c r="L27" i="25"/>
  <c r="L28" i="25"/>
  <c r="L29" i="25"/>
  <c r="L30" i="25"/>
  <c r="B6" i="23"/>
  <c r="B7" i="23"/>
  <c r="M7" i="23" s="1"/>
  <c r="M10" i="23"/>
  <c r="M19" i="23"/>
  <c r="B20" i="23"/>
  <c r="C20" i="23"/>
  <c r="D20" i="23"/>
  <c r="E20" i="23"/>
  <c r="F20" i="23"/>
  <c r="G20" i="23"/>
  <c r="H20" i="23"/>
  <c r="I20" i="23"/>
  <c r="J20" i="23"/>
  <c r="K20" i="23"/>
  <c r="L20" i="23"/>
  <c r="I14" i="21"/>
  <c r="J14" i="21"/>
  <c r="I16" i="21"/>
  <c r="J16" i="21"/>
  <c r="J23" i="21"/>
  <c r="H24" i="21"/>
  <c r="I24" i="21"/>
  <c r="J24" i="21"/>
  <c r="I25" i="21"/>
  <c r="H25" i="21"/>
  <c r="J25" i="21"/>
  <c r="H27" i="21"/>
  <c r="H45" i="21"/>
  <c r="I45" i="21"/>
  <c r="J45" i="21"/>
  <c r="H46" i="21"/>
  <c r="I46" i="21"/>
  <c r="H48" i="21"/>
  <c r="I48" i="21"/>
  <c r="H49" i="21"/>
  <c r="I49" i="21"/>
  <c r="H50" i="21"/>
  <c r="I50" i="21"/>
  <c r="J50" i="21"/>
  <c r="I54" i="21"/>
  <c r="J54" i="21"/>
  <c r="I55" i="21"/>
  <c r="J55" i="21"/>
  <c r="I56" i="21"/>
  <c r="J56" i="21"/>
  <c r="H75" i="21"/>
  <c r="J75" i="21"/>
  <c r="H78" i="21"/>
  <c r="I78" i="21"/>
  <c r="H79" i="21"/>
  <c r="I79" i="21"/>
  <c r="H80" i="21"/>
  <c r="I80" i="21"/>
  <c r="J80" i="21"/>
  <c r="F84" i="21"/>
  <c r="I84" i="21"/>
  <c r="J84" i="21"/>
  <c r="F85" i="21"/>
  <c r="I85" i="21"/>
  <c r="F86" i="21"/>
  <c r="I86" i="21"/>
  <c r="I103" i="21"/>
  <c r="J103" i="21"/>
  <c r="I104" i="21"/>
  <c r="I105" i="21"/>
  <c r="I106" i="21"/>
  <c r="I107" i="21"/>
  <c r="I108" i="21"/>
  <c r="C109" i="21"/>
  <c r="I112" i="21"/>
  <c r="J112" i="21"/>
  <c r="I113" i="21"/>
  <c r="J113" i="21"/>
  <c r="F114" i="21"/>
  <c r="I114" i="21"/>
  <c r="J114" i="21"/>
  <c r="I116" i="21"/>
  <c r="J116" i="21"/>
  <c r="H132" i="21"/>
  <c r="I132" i="21"/>
  <c r="J132" i="21"/>
  <c r="H133" i="21"/>
  <c r="I133" i="21"/>
  <c r="D138" i="21"/>
  <c r="H134" i="21"/>
  <c r="I134" i="21"/>
  <c r="H135" i="21"/>
  <c r="I135" i="21"/>
  <c r="H136" i="21"/>
  <c r="I136" i="21"/>
  <c r="H137" i="21"/>
  <c r="I137" i="21"/>
  <c r="J137" i="21"/>
  <c r="C138" i="21"/>
  <c r="F141" i="21"/>
  <c r="I141" i="21"/>
  <c r="J141" i="21"/>
  <c r="F142" i="21"/>
  <c r="I142" i="21"/>
  <c r="J142" i="21"/>
  <c r="I143" i="21"/>
  <c r="J143" i="21"/>
  <c r="H161" i="21"/>
  <c r="J161" i="21"/>
  <c r="K161" i="21" s="1"/>
  <c r="H162" i="21"/>
  <c r="J162" i="21" s="1"/>
  <c r="I162" i="21"/>
  <c r="D167" i="21"/>
  <c r="J163" i="21"/>
  <c r="H163" i="21"/>
  <c r="H164" i="21"/>
  <c r="I164" i="21"/>
  <c r="H165" i="21"/>
  <c r="I165" i="21"/>
  <c r="H166" i="21"/>
  <c r="I166" i="21"/>
  <c r="J166" i="21"/>
  <c r="C167" i="21"/>
  <c r="I170" i="21"/>
  <c r="J170" i="21"/>
  <c r="I171" i="21"/>
  <c r="J171" i="21"/>
  <c r="F172" i="21"/>
  <c r="I172" i="21"/>
  <c r="J172" i="21"/>
  <c r="H191" i="21"/>
  <c r="I191" i="21"/>
  <c r="J191" i="21"/>
  <c r="H192" i="21"/>
  <c r="J192" i="21" s="1"/>
  <c r="I192" i="21"/>
  <c r="J193" i="21"/>
  <c r="H193" i="21"/>
  <c r="I193" i="21"/>
  <c r="H194" i="21"/>
  <c r="I194" i="21"/>
  <c r="H195" i="21"/>
  <c r="I195" i="21"/>
  <c r="H196" i="21"/>
  <c r="I196" i="21"/>
  <c r="J196" i="21"/>
  <c r="C197" i="21"/>
  <c r="D197" i="21"/>
  <c r="I200" i="21"/>
  <c r="J200" i="21"/>
  <c r="I201" i="21"/>
  <c r="J201" i="21"/>
  <c r="F202" i="21"/>
  <c r="I202" i="21"/>
  <c r="J202" i="21"/>
  <c r="H220" i="21"/>
  <c r="I220" i="21"/>
  <c r="J220" i="21"/>
  <c r="H221" i="21"/>
  <c r="I221" i="21"/>
  <c r="H223" i="21"/>
  <c r="I223" i="21"/>
  <c r="H224" i="21"/>
  <c r="I224" i="21"/>
  <c r="H225" i="21"/>
  <c r="I225" i="21"/>
  <c r="J225" i="21"/>
  <c r="F229" i="21"/>
  <c r="I229" i="21"/>
  <c r="J229" i="21"/>
  <c r="F230" i="21"/>
  <c r="I230" i="21"/>
  <c r="J230" i="21"/>
  <c r="F231" i="21"/>
  <c r="I231" i="21"/>
  <c r="J231" i="21"/>
  <c r="H519" i="21"/>
  <c r="I519" i="21"/>
  <c r="J519" i="21"/>
  <c r="G520" i="21"/>
  <c r="H525" i="21"/>
  <c r="I525" i="21"/>
  <c r="J525" i="21"/>
  <c r="G529" i="21"/>
  <c r="I542" i="21"/>
  <c r="J542" i="21"/>
  <c r="I543" i="21"/>
  <c r="H543" i="21"/>
  <c r="H544" i="21"/>
  <c r="C548" i="21"/>
  <c r="I553" i="21"/>
  <c r="J553" i="21"/>
  <c r="G556" i="21"/>
  <c r="D692" i="21"/>
  <c r="D695" i="21" s="1"/>
  <c r="F692" i="21"/>
  <c r="F695" i="21" s="1"/>
  <c r="H692" i="21"/>
  <c r="H695" i="21" s="1"/>
  <c r="I56" i="20"/>
  <c r="J56" i="20"/>
  <c r="C57" i="20"/>
  <c r="D57" i="20"/>
  <c r="F9" i="19"/>
  <c r="F11" i="19"/>
  <c r="F13" i="19"/>
  <c r="F15" i="19"/>
  <c r="C16" i="19"/>
  <c r="D16" i="19"/>
  <c r="E16" i="19"/>
  <c r="F29" i="19"/>
  <c r="C34" i="19"/>
  <c r="D34" i="19"/>
  <c r="E34" i="19"/>
  <c r="F11" i="18"/>
  <c r="F13" i="18"/>
  <c r="C16" i="18"/>
  <c r="D16" i="18"/>
  <c r="E16" i="18"/>
  <c r="F20" i="18"/>
  <c r="C26" i="18"/>
  <c r="H16" i="20" s="1"/>
  <c r="H52" i="20" s="1"/>
  <c r="D26" i="18"/>
  <c r="I16" i="20" s="1"/>
  <c r="I52" i="20" s="1"/>
  <c r="E26" i="18"/>
  <c r="F11" i="17"/>
  <c r="F12" i="17"/>
  <c r="F13" i="17"/>
  <c r="F14" i="17"/>
  <c r="C17" i="17"/>
  <c r="C87" i="3" s="1"/>
  <c r="D17" i="17"/>
  <c r="D87" i="3" s="1"/>
  <c r="E17" i="17"/>
  <c r="E87" i="3" s="1"/>
  <c r="F21" i="17"/>
  <c r="F22" i="17"/>
  <c r="C27" i="17"/>
  <c r="C27" i="3" s="1"/>
  <c r="D27" i="17"/>
  <c r="E27" i="17"/>
  <c r="E27" i="3" s="1"/>
  <c r="C259" i="42"/>
  <c r="E1760" i="43"/>
  <c r="C12" i="16"/>
  <c r="C19" i="16" s="1"/>
  <c r="D12" i="16"/>
  <c r="H37" i="42" s="1"/>
  <c r="E12" i="16"/>
  <c r="E19" i="16" s="1"/>
  <c r="C22" i="16"/>
  <c r="C29" i="16"/>
  <c r="C22" i="34" s="1"/>
  <c r="D29" i="16"/>
  <c r="D22" i="34" s="1"/>
  <c r="E29" i="16"/>
  <c r="E740" i="4" s="1"/>
  <c r="F32" i="16"/>
  <c r="C36" i="16"/>
  <c r="D36" i="16"/>
  <c r="E36" i="16"/>
  <c r="C274" i="43"/>
  <c r="F39" i="16"/>
  <c r="D445" i="4"/>
  <c r="C47" i="16"/>
  <c r="D47" i="16"/>
  <c r="D504" i="4" s="1"/>
  <c r="D686" i="43" s="1"/>
  <c r="E47" i="16"/>
  <c r="E504" i="4" s="1"/>
  <c r="E686" i="43" s="1"/>
  <c r="C50" i="16"/>
  <c r="C1916" i="43" s="1"/>
  <c r="D50" i="16"/>
  <c r="D1916" i="43" s="1"/>
  <c r="E50" i="16"/>
  <c r="E1916" i="43" s="1"/>
  <c r="C8" i="14"/>
  <c r="D8" i="14"/>
  <c r="C20" i="14"/>
  <c r="D20" i="14"/>
  <c r="E20" i="14"/>
  <c r="C28" i="14"/>
  <c r="D28" i="14"/>
  <c r="E30" i="14"/>
  <c r="E28" i="14" s="1"/>
  <c r="C32" i="14"/>
  <c r="D32" i="14"/>
  <c r="E32" i="14"/>
  <c r="C38" i="14"/>
  <c r="C44" i="14"/>
  <c r="C43" i="14" s="1"/>
  <c r="D44" i="14"/>
  <c r="E44" i="14"/>
  <c r="C47" i="14"/>
  <c r="D47" i="14"/>
  <c r="E47" i="14"/>
  <c r="C68" i="14"/>
  <c r="D68" i="14"/>
  <c r="E68" i="14"/>
  <c r="C80" i="14"/>
  <c r="C79" i="14" s="1"/>
  <c r="D80" i="14"/>
  <c r="D79" i="14" s="1"/>
  <c r="E80" i="14"/>
  <c r="E79" i="14" s="1"/>
  <c r="C88" i="14"/>
  <c r="D88" i="14"/>
  <c r="E88" i="14"/>
  <c r="C92" i="14"/>
  <c r="D92" i="14"/>
  <c r="E92" i="14"/>
  <c r="C98" i="14"/>
  <c r="D98" i="14"/>
  <c r="E98" i="14"/>
  <c r="E91" i="14" s="1"/>
  <c r="C103" i="14"/>
  <c r="D103" i="14"/>
  <c r="E103" i="14"/>
  <c r="E107" i="14"/>
  <c r="F112" i="14"/>
  <c r="C127" i="14"/>
  <c r="D127" i="14"/>
  <c r="E127" i="14"/>
  <c r="C139" i="14"/>
  <c r="D139" i="14"/>
  <c r="E139" i="14"/>
  <c r="C145" i="14"/>
  <c r="C138" i="14" s="1"/>
  <c r="C126" i="14" s="1"/>
  <c r="C147" i="14"/>
  <c r="D147" i="14"/>
  <c r="E147" i="14"/>
  <c r="C151" i="14"/>
  <c r="D151" i="14"/>
  <c r="E151" i="14"/>
  <c r="C157" i="14"/>
  <c r="D157" i="14"/>
  <c r="E157" i="14"/>
  <c r="C162" i="14"/>
  <c r="D162" i="14"/>
  <c r="E162" i="14"/>
  <c r="C166" i="14"/>
  <c r="D166" i="14"/>
  <c r="E166" i="14"/>
  <c r="C187" i="14"/>
  <c r="D187" i="14"/>
  <c r="E187" i="14"/>
  <c r="C188" i="14"/>
  <c r="D188" i="14"/>
  <c r="E188" i="14"/>
  <c r="C189" i="14"/>
  <c r="C26" i="9" s="1"/>
  <c r="D189" i="14"/>
  <c r="D26" i="9" s="1"/>
  <c r="C190" i="14"/>
  <c r="D190" i="14"/>
  <c r="E190" i="14"/>
  <c r="C191" i="14"/>
  <c r="D191" i="14"/>
  <c r="E191" i="14"/>
  <c r="C192" i="14"/>
  <c r="C30" i="9" s="1"/>
  <c r="D192" i="14"/>
  <c r="D30" i="9" s="1"/>
  <c r="C193" i="14"/>
  <c r="D193" i="14"/>
  <c r="E193" i="14"/>
  <c r="C194" i="14"/>
  <c r="C75" i="39" s="1"/>
  <c r="C76" i="39" s="1"/>
  <c r="C33" i="9" s="1"/>
  <c r="D194" i="14"/>
  <c r="D75" i="39"/>
  <c r="D76" i="39" s="1"/>
  <c r="D33" i="9" s="1"/>
  <c r="C195" i="14"/>
  <c r="D195" i="14"/>
  <c r="E195" i="14"/>
  <c r="C196" i="14"/>
  <c r="D196" i="14"/>
  <c r="D36" i="9" s="1"/>
  <c r="E36" i="9"/>
  <c r="C199" i="14"/>
  <c r="D199" i="14"/>
  <c r="E199" i="14"/>
  <c r="C200" i="14"/>
  <c r="D200" i="14"/>
  <c r="D198" i="14"/>
  <c r="E200" i="14"/>
  <c r="C201" i="14"/>
  <c r="D201" i="14"/>
  <c r="E201" i="14"/>
  <c r="C202" i="14"/>
  <c r="D202" i="14"/>
  <c r="E202" i="14"/>
  <c r="C203" i="14"/>
  <c r="D203" i="14"/>
  <c r="E203" i="14"/>
  <c r="C205" i="14"/>
  <c r="D205" i="14"/>
  <c r="E205" i="14"/>
  <c r="C207" i="14"/>
  <c r="D207" i="14"/>
  <c r="E207" i="14"/>
  <c r="C208" i="14"/>
  <c r="C194" i="44" s="1"/>
  <c r="C192" i="44" s="1"/>
  <c r="D208" i="14"/>
  <c r="C211" i="14"/>
  <c r="D211" i="14"/>
  <c r="E211" i="14"/>
  <c r="C212" i="14"/>
  <c r="D212" i="14"/>
  <c r="E212" i="14"/>
  <c r="C213" i="14"/>
  <c r="D213" i="14"/>
  <c r="E213" i="14"/>
  <c r="C214" i="14"/>
  <c r="C210" i="14" s="1"/>
  <c r="D214" i="14"/>
  <c r="E214" i="14"/>
  <c r="C215" i="14"/>
  <c r="D215" i="14"/>
  <c r="E215" i="14"/>
  <c r="C217" i="14"/>
  <c r="D217" i="14"/>
  <c r="E217" i="14"/>
  <c r="C218" i="14"/>
  <c r="D218" i="14"/>
  <c r="E218" i="14"/>
  <c r="C219" i="14"/>
  <c r="D219" i="14"/>
  <c r="E219" i="14"/>
  <c r="D220" i="14"/>
  <c r="C223" i="14"/>
  <c r="D223" i="14"/>
  <c r="E223" i="14"/>
  <c r="E221" i="14" s="1"/>
  <c r="C226" i="14"/>
  <c r="D226" i="14"/>
  <c r="E226" i="14"/>
  <c r="C227" i="14"/>
  <c r="D227" i="14"/>
  <c r="E227" i="14"/>
  <c r="C228" i="14"/>
  <c r="D228" i="14"/>
  <c r="E228" i="14"/>
  <c r="C229" i="14"/>
  <c r="D229" i="14"/>
  <c r="E229" i="14"/>
  <c r="C230" i="14"/>
  <c r="C228" i="44" s="1"/>
  <c r="D230" i="14"/>
  <c r="D228" i="44" s="1"/>
  <c r="C231" i="14"/>
  <c r="D231" i="14"/>
  <c r="E231" i="14"/>
  <c r="C232" i="14"/>
  <c r="D232" i="14"/>
  <c r="E232" i="14"/>
  <c r="E233" i="14"/>
  <c r="E231" i="44" s="1"/>
  <c r="C234" i="14"/>
  <c r="D234" i="14"/>
  <c r="E234" i="14"/>
  <c r="C235" i="14"/>
  <c r="D235" i="14"/>
  <c r="E235" i="14"/>
  <c r="C8" i="13"/>
  <c r="C93" i="44" s="1"/>
  <c r="D8" i="13"/>
  <c r="D93" i="44" s="1"/>
  <c r="E8" i="13"/>
  <c r="E93" i="44" s="1"/>
  <c r="C20" i="13"/>
  <c r="C19" i="13" s="1"/>
  <c r="D20" i="13"/>
  <c r="E20" i="13"/>
  <c r="C28" i="13"/>
  <c r="D28" i="13"/>
  <c r="E28" i="13"/>
  <c r="C32" i="13"/>
  <c r="D32" i="13"/>
  <c r="E32" i="13"/>
  <c r="C38" i="13"/>
  <c r="D38" i="13"/>
  <c r="E38" i="13"/>
  <c r="C43" i="13"/>
  <c r="D43" i="13"/>
  <c r="E43" i="13"/>
  <c r="F53" i="13"/>
  <c r="C68" i="13"/>
  <c r="D68" i="13"/>
  <c r="E68" i="13"/>
  <c r="F69" i="13"/>
  <c r="F70" i="13"/>
  <c r="F71" i="13"/>
  <c r="F76" i="13"/>
  <c r="F78" i="13"/>
  <c r="C80" i="13"/>
  <c r="C79" i="13" s="1"/>
  <c r="D80" i="13"/>
  <c r="D140" i="13" s="1"/>
  <c r="E80" i="13"/>
  <c r="C88" i="13"/>
  <c r="D88" i="13"/>
  <c r="E88" i="13"/>
  <c r="C92" i="13"/>
  <c r="D95" i="13"/>
  <c r="D92" i="13"/>
  <c r="C98" i="13"/>
  <c r="D162" i="13"/>
  <c r="D38" i="8" s="1"/>
  <c r="D34" i="8" s="1"/>
  <c r="E98" i="13"/>
  <c r="C103" i="13"/>
  <c r="C91" i="13" s="1"/>
  <c r="D105" i="13"/>
  <c r="D103" i="13" s="1"/>
  <c r="E105" i="13"/>
  <c r="E108" i="13"/>
  <c r="F113" i="13"/>
  <c r="D11" i="9"/>
  <c r="C15" i="9"/>
  <c r="C75" i="9" s="1"/>
  <c r="D20" i="9"/>
  <c r="C25" i="8"/>
  <c r="C23" i="8" s="1"/>
  <c r="D29" i="8"/>
  <c r="E30" i="8"/>
  <c r="C32" i="8"/>
  <c r="C205" i="8" s="1"/>
  <c r="D32" i="8"/>
  <c r="D205" i="8" s="1"/>
  <c r="E32" i="8"/>
  <c r="E49" i="8"/>
  <c r="C18" i="41"/>
  <c r="C82" i="8" s="1"/>
  <c r="E18" i="41"/>
  <c r="E82" i="8" s="1"/>
  <c r="E197" i="8" s="1"/>
  <c r="C23" i="41"/>
  <c r="C30" i="41" s="1"/>
  <c r="D23" i="41"/>
  <c r="D30" i="41" s="1"/>
  <c r="E23" i="41"/>
  <c r="E30" i="41" s="1"/>
  <c r="F24" i="41"/>
  <c r="F25" i="41"/>
  <c r="C11" i="12"/>
  <c r="D11" i="12"/>
  <c r="E11" i="12"/>
  <c r="C14" i="12"/>
  <c r="C42" i="14" s="1"/>
  <c r="C220" i="14" s="1"/>
  <c r="D14" i="12"/>
  <c r="D42" i="14" s="1"/>
  <c r="D38" i="14" s="1"/>
  <c r="E14" i="12"/>
  <c r="F26" i="12"/>
  <c r="C46" i="12"/>
  <c r="D46" i="12"/>
  <c r="H54" i="44" s="1"/>
  <c r="H52" i="44" s="1"/>
  <c r="E46" i="12"/>
  <c r="I54" i="44" s="1"/>
  <c r="I52" i="44" s="1"/>
  <c r="C50" i="12"/>
  <c r="D50" i="12"/>
  <c r="D157" i="8" s="1"/>
  <c r="E50" i="12"/>
  <c r="E157" i="8" s="1"/>
  <c r="C54" i="12"/>
  <c r="C99" i="8" s="1"/>
  <c r="C52" i="45" s="1"/>
  <c r="C50" i="45" s="1"/>
  <c r="D54" i="12"/>
  <c r="D99" i="8" s="1"/>
  <c r="D52" i="45" s="1"/>
  <c r="D50" i="45" s="1"/>
  <c r="E54" i="12"/>
  <c r="C15" i="40"/>
  <c r="C36" i="45" s="1"/>
  <c r="D15" i="40"/>
  <c r="E15" i="40"/>
  <c r="C39" i="40"/>
  <c r="D39" i="40"/>
  <c r="E39" i="40"/>
  <c r="C10" i="39"/>
  <c r="D10" i="39"/>
  <c r="E10" i="39"/>
  <c r="C20" i="39"/>
  <c r="D20" i="39"/>
  <c r="E20" i="39"/>
  <c r="F37" i="39"/>
  <c r="C41" i="39"/>
  <c r="C43" i="9" s="1"/>
  <c r="D41" i="39"/>
  <c r="D43" i="9" s="1"/>
  <c r="E76" i="39"/>
  <c r="F83" i="39"/>
  <c r="C85" i="39"/>
  <c r="C49" i="9" s="1"/>
  <c r="D85" i="39"/>
  <c r="D49" i="9" s="1"/>
  <c r="E85" i="39"/>
  <c r="E49" i="9" s="1"/>
  <c r="F8" i="11"/>
  <c r="C17" i="11"/>
  <c r="D17" i="11"/>
  <c r="D18" i="45" s="1"/>
  <c r="E17" i="11"/>
  <c r="E18" i="45" s="1"/>
  <c r="F30" i="11"/>
  <c r="C36" i="11"/>
  <c r="D36" i="11"/>
  <c r="D76" i="8" s="1"/>
  <c r="E36" i="11"/>
  <c r="E19" i="45" s="1"/>
  <c r="C53" i="11"/>
  <c r="F54" i="11"/>
  <c r="C58" i="11"/>
  <c r="D58" i="11"/>
  <c r="D26" i="14" s="1"/>
  <c r="E58" i="11"/>
  <c r="E26" i="14" s="1"/>
  <c r="C64" i="11"/>
  <c r="C22" i="45" s="1"/>
  <c r="F65" i="11"/>
  <c r="F67" i="11"/>
  <c r="C81" i="11"/>
  <c r="D81" i="11"/>
  <c r="E81" i="11"/>
  <c r="C84" i="11"/>
  <c r="D84" i="11"/>
  <c r="E84" i="11"/>
  <c r="C87" i="11"/>
  <c r="D87" i="11"/>
  <c r="E87" i="11"/>
  <c r="E26" i="45" s="1"/>
  <c r="F7" i="10"/>
  <c r="F9" i="10"/>
  <c r="F11" i="10"/>
  <c r="F21" i="10"/>
  <c r="F26" i="10"/>
  <c r="F29" i="10"/>
  <c r="F32" i="10"/>
  <c r="F33" i="10"/>
  <c r="F34" i="10"/>
  <c r="C71" i="10"/>
  <c r="E15" i="9"/>
  <c r="E75" i="9" s="1"/>
  <c r="C20" i="9"/>
  <c r="C80" i="9" s="1"/>
  <c r="C24" i="9"/>
  <c r="D24" i="9"/>
  <c r="E24" i="9"/>
  <c r="C25" i="9"/>
  <c r="D25" i="9"/>
  <c r="E25" i="9"/>
  <c r="C27" i="9"/>
  <c r="C37" i="9" s="1"/>
  <c r="D27" i="9"/>
  <c r="E27" i="9"/>
  <c r="F41" i="9"/>
  <c r="F42" i="9"/>
  <c r="F46" i="9"/>
  <c r="C72" i="9"/>
  <c r="D72" i="9"/>
  <c r="E72" i="9"/>
  <c r="C76" i="9"/>
  <c r="D76" i="9"/>
  <c r="F76" i="9" s="1"/>
  <c r="C78" i="9"/>
  <c r="D78" i="9"/>
  <c r="E78" i="9"/>
  <c r="E90" i="9"/>
  <c r="E68" i="8" s="1"/>
  <c r="E183" i="8" s="1"/>
  <c r="F92" i="9"/>
  <c r="C94" i="9"/>
  <c r="C12" i="45" s="1"/>
  <c r="D94" i="9"/>
  <c r="E94" i="9"/>
  <c r="E12" i="45" s="1"/>
  <c r="F95" i="9"/>
  <c r="F102" i="9"/>
  <c r="C105" i="9"/>
  <c r="D105" i="9"/>
  <c r="F106" i="9"/>
  <c r="F125" i="9"/>
  <c r="F127" i="9"/>
  <c r="F128" i="9"/>
  <c r="F129" i="9"/>
  <c r="C131" i="9"/>
  <c r="D131" i="9"/>
  <c r="D71" i="8" s="1"/>
  <c r="D186" i="8" s="1"/>
  <c r="E131" i="9"/>
  <c r="C9" i="8"/>
  <c r="D9" i="8"/>
  <c r="E9" i="8"/>
  <c r="C34" i="8"/>
  <c r="C27" i="8" s="1"/>
  <c r="C41" i="8"/>
  <c r="C39" i="8" s="1"/>
  <c r="C89" i="8"/>
  <c r="D90" i="8"/>
  <c r="E90" i="8"/>
  <c r="F104" i="8"/>
  <c r="F107" i="8"/>
  <c r="F111" i="8"/>
  <c r="C113" i="8"/>
  <c r="D113" i="8"/>
  <c r="E113" i="8"/>
  <c r="D125" i="8"/>
  <c r="E125" i="8"/>
  <c r="C131" i="8"/>
  <c r="D131" i="8"/>
  <c r="E131" i="8"/>
  <c r="C144" i="8"/>
  <c r="D144" i="8"/>
  <c r="E144" i="8"/>
  <c r="C150" i="8"/>
  <c r="C156" i="8"/>
  <c r="D156" i="8"/>
  <c r="E156" i="8"/>
  <c r="C192" i="8"/>
  <c r="D192" i="8"/>
  <c r="E192" i="8"/>
  <c r="C193" i="8"/>
  <c r="D193" i="8"/>
  <c r="E193" i="8"/>
  <c r="C195" i="8"/>
  <c r="D195" i="8"/>
  <c r="E195" i="8"/>
  <c r="C209" i="8"/>
  <c r="D209" i="8"/>
  <c r="E209" i="8"/>
  <c r="C210" i="8"/>
  <c r="D210" i="8"/>
  <c r="E210" i="8"/>
  <c r="C218" i="8"/>
  <c r="C55" i="20" s="1"/>
  <c r="C65" i="20" s="1"/>
  <c r="D218" i="8"/>
  <c r="E218" i="8"/>
  <c r="C219" i="8"/>
  <c r="C21" i="20" s="1"/>
  <c r="C63" i="20" s="1"/>
  <c r="D219" i="8"/>
  <c r="D10" i="25" s="1"/>
  <c r="E219" i="8"/>
  <c r="L10" i="25"/>
  <c r="C220" i="8"/>
  <c r="D220" i="8"/>
  <c r="D22" i="20" s="1"/>
  <c r="D64" i="20" s="1"/>
  <c r="E220" i="8"/>
  <c r="E22" i="20" s="1"/>
  <c r="E64" i="20" s="1"/>
  <c r="C221" i="8"/>
  <c r="D26" i="1" s="1"/>
  <c r="C23" i="20" s="1"/>
  <c r="C66" i="20" s="1"/>
  <c r="D221" i="8"/>
  <c r="E26" i="1" s="1"/>
  <c r="D23" i="20" s="1"/>
  <c r="E221" i="8"/>
  <c r="C222" i="8"/>
  <c r="D22" i="1" s="1"/>
  <c r="C223" i="8"/>
  <c r="D23" i="1" s="1"/>
  <c r="C70" i="20" s="1"/>
  <c r="D223" i="8"/>
  <c r="E223" i="8"/>
  <c r="C224" i="8"/>
  <c r="D224" i="8"/>
  <c r="E224" i="8"/>
  <c r="C226" i="8"/>
  <c r="D226" i="8"/>
  <c r="E226" i="8"/>
  <c r="E27" i="20" s="1"/>
  <c r="D227" i="8"/>
  <c r="E227" i="8"/>
  <c r="F13" i="7"/>
  <c r="C15" i="7"/>
  <c r="D15" i="7"/>
  <c r="D16" i="7" s="1"/>
  <c r="E15" i="7"/>
  <c r="C38" i="7"/>
  <c r="C43" i="7" s="1"/>
  <c r="C45" i="7" s="1"/>
  <c r="E43" i="7"/>
  <c r="E45" i="7" s="1"/>
  <c r="F39" i="7"/>
  <c r="F6" i="37"/>
  <c r="F7" i="37"/>
  <c r="F10" i="37"/>
  <c r="F15" i="37"/>
  <c r="F16" i="37"/>
  <c r="F17" i="37"/>
  <c r="F18" i="37"/>
  <c r="C22" i="37"/>
  <c r="C1256" i="43" s="1"/>
  <c r="C2322" i="43" s="1"/>
  <c r="C2487" i="43" s="1"/>
  <c r="D22" i="37"/>
  <c r="D1256" i="43" s="1"/>
  <c r="D2322" i="43" s="1"/>
  <c r="D2487" i="43" s="1"/>
  <c r="E22" i="37"/>
  <c r="E1256" i="43" s="1"/>
  <c r="E2322" i="43" s="1"/>
  <c r="C32" i="37"/>
  <c r="D32" i="37"/>
  <c r="D1509" i="4" s="1"/>
  <c r="E32" i="37"/>
  <c r="F42" i="37"/>
  <c r="F44" i="37"/>
  <c r="C50" i="37"/>
  <c r="D50" i="37"/>
  <c r="E50" i="37"/>
  <c r="F9" i="6"/>
  <c r="C14" i="6"/>
  <c r="D14" i="6"/>
  <c r="D189" i="5" s="1"/>
  <c r="E14" i="6"/>
  <c r="F23" i="6"/>
  <c r="C24" i="6"/>
  <c r="D24" i="6"/>
  <c r="D36" i="6"/>
  <c r="E36" i="6"/>
  <c r="D40" i="6"/>
  <c r="E40" i="6"/>
  <c r="C47" i="6"/>
  <c r="C49" i="6" s="1"/>
  <c r="D47" i="6"/>
  <c r="E47" i="6"/>
  <c r="E1501" i="4" s="1"/>
  <c r="C70" i="6"/>
  <c r="C251" i="42" s="1"/>
  <c r="D70" i="6"/>
  <c r="E70" i="6"/>
  <c r="F75" i="6"/>
  <c r="F76" i="6"/>
  <c r="F77" i="6"/>
  <c r="F78" i="6"/>
  <c r="F79" i="6"/>
  <c r="F80" i="6"/>
  <c r="F81" i="6"/>
  <c r="C82" i="6"/>
  <c r="F82" i="6"/>
  <c r="C83" i="6"/>
  <c r="F84" i="6"/>
  <c r="F85" i="6"/>
  <c r="F86" i="6"/>
  <c r="F90" i="6"/>
  <c r="F91" i="6"/>
  <c r="F95" i="6"/>
  <c r="F96" i="6"/>
  <c r="E97" i="6"/>
  <c r="F9" i="5"/>
  <c r="F10" i="5"/>
  <c r="C14" i="5"/>
  <c r="C23" i="5" s="1"/>
  <c r="D14" i="5"/>
  <c r="D23" i="5" s="1"/>
  <c r="E14" i="5"/>
  <c r="E23" i="5" s="1"/>
  <c r="C28" i="5"/>
  <c r="C38" i="5" s="1"/>
  <c r="D28" i="5"/>
  <c r="D38" i="5" s="1"/>
  <c r="E28" i="5"/>
  <c r="E38" i="5" s="1"/>
  <c r="C51" i="5"/>
  <c r="D51" i="5"/>
  <c r="E51" i="5"/>
  <c r="F69" i="5"/>
  <c r="F70" i="5"/>
  <c r="F71" i="5"/>
  <c r="C74" i="5"/>
  <c r="C83" i="5" s="1"/>
  <c r="D74" i="5"/>
  <c r="D83" i="5" s="1"/>
  <c r="E74" i="5"/>
  <c r="E83" i="5" s="1"/>
  <c r="C93" i="5"/>
  <c r="C88" i="5" s="1"/>
  <c r="D93" i="5"/>
  <c r="D88" i="5" s="1"/>
  <c r="E93" i="5"/>
  <c r="E88" i="5" s="1"/>
  <c r="C111" i="5"/>
  <c r="D111" i="5"/>
  <c r="E111" i="5"/>
  <c r="F125" i="5"/>
  <c r="F126" i="5"/>
  <c r="F127" i="5"/>
  <c r="C130" i="5"/>
  <c r="C139" i="5" s="1"/>
  <c r="D130" i="5"/>
  <c r="D139" i="5" s="1"/>
  <c r="E130" i="5"/>
  <c r="E139" i="5" s="1"/>
  <c r="C144" i="5"/>
  <c r="C154" i="5" s="1"/>
  <c r="D144" i="5"/>
  <c r="D154" i="5" s="1"/>
  <c r="E144" i="5"/>
  <c r="E154" i="5" s="1"/>
  <c r="C167" i="5"/>
  <c r="D167" i="5"/>
  <c r="E167" i="5"/>
  <c r="C192" i="5"/>
  <c r="C202" i="5"/>
  <c r="C212" i="5" s="1"/>
  <c r="D202" i="5"/>
  <c r="D212" i="5" s="1"/>
  <c r="E202" i="5"/>
  <c r="E212" i="5" s="1"/>
  <c r="C225" i="5"/>
  <c r="D225" i="5"/>
  <c r="E225" i="5"/>
  <c r="C248" i="5"/>
  <c r="D248" i="5"/>
  <c r="E248" i="5"/>
  <c r="C251" i="5"/>
  <c r="C261" i="5"/>
  <c r="C271" i="5" s="1"/>
  <c r="D261" i="5"/>
  <c r="E261" i="5"/>
  <c r="C284" i="5"/>
  <c r="D284" i="5"/>
  <c r="E284" i="5"/>
  <c r="C596" i="5"/>
  <c r="D596" i="5"/>
  <c r="D130" i="2" s="1"/>
  <c r="E596" i="5"/>
  <c r="C597" i="5"/>
  <c r="C131" i="2" s="1"/>
  <c r="D597" i="5"/>
  <c r="D131" i="2" s="1"/>
  <c r="E597" i="5"/>
  <c r="E131" i="2" s="1"/>
  <c r="C598" i="5"/>
  <c r="C132" i="2" s="1"/>
  <c r="D598" i="5"/>
  <c r="D132" i="2" s="1"/>
  <c r="C363" i="5"/>
  <c r="C599" i="5" s="1"/>
  <c r="C133" i="2" s="1"/>
  <c r="C156" i="2" s="1"/>
  <c r="D363" i="5"/>
  <c r="D599" i="5" s="1"/>
  <c r="D133" i="2" s="1"/>
  <c r="D156" i="2" s="1"/>
  <c r="E363" i="5"/>
  <c r="E599" i="5" s="1"/>
  <c r="E133" i="2" s="1"/>
  <c r="E156" i="2" s="1"/>
  <c r="C364" i="5"/>
  <c r="C600" i="5" s="1"/>
  <c r="C134" i="2" s="1"/>
  <c r="D364" i="5"/>
  <c r="D600" i="5" s="1"/>
  <c r="D134" i="2" s="1"/>
  <c r="E364" i="5"/>
  <c r="E600" i="5" s="1"/>
  <c r="E134" i="2" s="1"/>
  <c r="C367" i="5"/>
  <c r="C603" i="5" s="1"/>
  <c r="C137" i="2" s="1"/>
  <c r="D367" i="5"/>
  <c r="D603" i="5" s="1"/>
  <c r="D137" i="2" s="1"/>
  <c r="E367" i="5"/>
  <c r="E603" i="5" s="1"/>
  <c r="E137" i="2" s="1"/>
  <c r="C368" i="5"/>
  <c r="C604" i="5" s="1"/>
  <c r="C138" i="2" s="1"/>
  <c r="D368" i="5"/>
  <c r="D604" i="5" s="1"/>
  <c r="D138" i="2" s="1"/>
  <c r="E368" i="5"/>
  <c r="C370" i="5"/>
  <c r="C606" i="5" s="1"/>
  <c r="C140" i="2" s="1"/>
  <c r="D370" i="5"/>
  <c r="D606" i="5" s="1"/>
  <c r="D140" i="2" s="1"/>
  <c r="E370" i="5"/>
  <c r="E606" i="5" s="1"/>
  <c r="C371" i="5"/>
  <c r="C607" i="5" s="1"/>
  <c r="C141" i="2" s="1"/>
  <c r="D371" i="5"/>
  <c r="E371" i="5"/>
  <c r="E607" i="5" s="1"/>
  <c r="C372" i="5"/>
  <c r="C608" i="5" s="1"/>
  <c r="C142" i="2" s="1"/>
  <c r="D372" i="5"/>
  <c r="D608" i="5" s="1"/>
  <c r="D142" i="2" s="1"/>
  <c r="E372" i="5"/>
  <c r="E608" i="5" s="1"/>
  <c r="E142" i="2" s="1"/>
  <c r="C373" i="5"/>
  <c r="C609" i="5" s="1"/>
  <c r="C143" i="2" s="1"/>
  <c r="D373" i="5"/>
  <c r="D609" i="5" s="1"/>
  <c r="D143" i="2" s="1"/>
  <c r="E373" i="5"/>
  <c r="E609" i="5" s="1"/>
  <c r="C378" i="5"/>
  <c r="C614" i="5" s="1"/>
  <c r="C148" i="2" s="1"/>
  <c r="D378" i="5"/>
  <c r="D614" i="5" s="1"/>
  <c r="D148" i="2" s="1"/>
  <c r="E378" i="5"/>
  <c r="E614" i="5" s="1"/>
  <c r="E148" i="2" s="1"/>
  <c r="C380" i="5"/>
  <c r="C616" i="5" s="1"/>
  <c r="C150" i="2" s="1"/>
  <c r="D380" i="5"/>
  <c r="D616" i="5" s="1"/>
  <c r="D150" i="2" s="1"/>
  <c r="E380" i="5"/>
  <c r="E616" i="5" s="1"/>
  <c r="E150" i="2" s="1"/>
  <c r="C381" i="5"/>
  <c r="C617" i="5" s="1"/>
  <c r="C151" i="2" s="1"/>
  <c r="D381" i="5"/>
  <c r="D617" i="5" s="1"/>
  <c r="D151" i="2" s="1"/>
  <c r="E381" i="5"/>
  <c r="E617" i="5" s="1"/>
  <c r="E151" i="2" s="1"/>
  <c r="C382" i="5"/>
  <c r="C618" i="5" s="1"/>
  <c r="C152" i="2" s="1"/>
  <c r="D382" i="5"/>
  <c r="D618" i="5" s="1"/>
  <c r="D152" i="2" s="1"/>
  <c r="E382" i="5"/>
  <c r="E618" i="5" s="1"/>
  <c r="E152" i="2" s="1"/>
  <c r="C383" i="5"/>
  <c r="C619" i="5" s="1"/>
  <c r="C153" i="2" s="1"/>
  <c r="D383" i="5"/>
  <c r="D619" i="5" s="1"/>
  <c r="D153" i="2" s="1"/>
  <c r="E383" i="5"/>
  <c r="E619" i="5" s="1"/>
  <c r="E153" i="2" s="1"/>
  <c r="C385" i="5"/>
  <c r="C621" i="5" s="1"/>
  <c r="C155" i="2" s="1"/>
  <c r="D385" i="5"/>
  <c r="D621" i="5" s="1"/>
  <c r="D155" i="2" s="1"/>
  <c r="E385" i="5"/>
  <c r="E621" i="5" s="1"/>
  <c r="E155" i="2" s="1"/>
  <c r="C386" i="5"/>
  <c r="C622" i="5" s="1"/>
  <c r="D386" i="5"/>
  <c r="D622" i="5" s="1"/>
  <c r="E386" i="5"/>
  <c r="E622" i="5" s="1"/>
  <c r="C393" i="5"/>
  <c r="C629" i="5" s="1"/>
  <c r="C163" i="2" s="1"/>
  <c r="D393" i="5"/>
  <c r="D629" i="5" s="1"/>
  <c r="D163" i="2" s="1"/>
  <c r="E393" i="5"/>
  <c r="E629" i="5" s="1"/>
  <c r="C394" i="5"/>
  <c r="C630" i="5" s="1"/>
  <c r="C164" i="2" s="1"/>
  <c r="D394" i="5"/>
  <c r="D630" i="5" s="1"/>
  <c r="D164" i="2" s="1"/>
  <c r="E394" i="5"/>
  <c r="E630" i="5" s="1"/>
  <c r="E164" i="2" s="1"/>
  <c r="C395" i="5"/>
  <c r="C631" i="5" s="1"/>
  <c r="C165" i="2" s="1"/>
  <c r="D395" i="5"/>
  <c r="D631" i="5" s="1"/>
  <c r="D165" i="2" s="1"/>
  <c r="E395" i="5"/>
  <c r="E631" i="5" s="1"/>
  <c r="E165" i="2" s="1"/>
  <c r="C396" i="5"/>
  <c r="C632" i="5" s="1"/>
  <c r="C166" i="2" s="1"/>
  <c r="D396" i="5"/>
  <c r="E396" i="5"/>
  <c r="E632" i="5" s="1"/>
  <c r="E166" i="2" s="1"/>
  <c r="C397" i="5"/>
  <c r="C633" i="5" s="1"/>
  <c r="C167" i="2" s="1"/>
  <c r="D397" i="5"/>
  <c r="D633" i="5" s="1"/>
  <c r="D167" i="2" s="1"/>
  <c r="E397" i="5"/>
  <c r="E633" i="5" s="1"/>
  <c r="E167" i="2" s="1"/>
  <c r="C398" i="5"/>
  <c r="C634" i="5" s="1"/>
  <c r="D398" i="5"/>
  <c r="D634" i="5" s="1"/>
  <c r="D168" i="2" s="1"/>
  <c r="E398" i="5"/>
  <c r="E634" i="5" s="1"/>
  <c r="E168" i="2" s="1"/>
  <c r="C399" i="5"/>
  <c r="C635" i="5" s="1"/>
  <c r="C169" i="2" s="1"/>
  <c r="D399" i="5"/>
  <c r="D635" i="5" s="1"/>
  <c r="D169" i="2" s="1"/>
  <c r="E399" i="5"/>
  <c r="E635" i="5" s="1"/>
  <c r="E169" i="2" s="1"/>
  <c r="C400" i="5"/>
  <c r="C636" i="5" s="1"/>
  <c r="C170" i="2" s="1"/>
  <c r="D400" i="5"/>
  <c r="D636" i="5" s="1"/>
  <c r="D170" i="2" s="1"/>
  <c r="E400" i="5"/>
  <c r="E636" i="5" s="1"/>
  <c r="E170" i="2" s="1"/>
  <c r="F418" i="5"/>
  <c r="F419" i="5"/>
  <c r="F420" i="5"/>
  <c r="C423" i="5"/>
  <c r="C432" i="5" s="1"/>
  <c r="D423" i="5"/>
  <c r="D432" i="5" s="1"/>
  <c r="E423" i="5"/>
  <c r="E432" i="5" s="1"/>
  <c r="C437" i="5"/>
  <c r="C447" i="5" s="1"/>
  <c r="D437" i="5"/>
  <c r="D447" i="5" s="1"/>
  <c r="E437" i="5"/>
  <c r="E447" i="5" s="1"/>
  <c r="C460" i="5"/>
  <c r="D460" i="5"/>
  <c r="E460" i="5"/>
  <c r="E141" i="2"/>
  <c r="F10" i="4"/>
  <c r="F11" i="4"/>
  <c r="F12" i="4"/>
  <c r="C15" i="4"/>
  <c r="D15" i="4"/>
  <c r="D24" i="4" s="1"/>
  <c r="E15" i="4"/>
  <c r="E24" i="4" s="1"/>
  <c r="C24" i="4"/>
  <c r="C36" i="4"/>
  <c r="C29" i="4" s="1"/>
  <c r="D29" i="4"/>
  <c r="E36" i="4"/>
  <c r="E29" i="4" s="1"/>
  <c r="C52" i="4"/>
  <c r="D52" i="4"/>
  <c r="E52" i="4"/>
  <c r="C76" i="4"/>
  <c r="C85" i="4" s="1"/>
  <c r="D76" i="4"/>
  <c r="D85" i="4" s="1"/>
  <c r="E76" i="4"/>
  <c r="E85" i="4"/>
  <c r="C97" i="4"/>
  <c r="C90" i="4" s="1"/>
  <c r="D97" i="4"/>
  <c r="D90" i="4" s="1"/>
  <c r="E97" i="4"/>
  <c r="E90" i="4" s="1"/>
  <c r="C113" i="4"/>
  <c r="D113" i="4"/>
  <c r="E113" i="4"/>
  <c r="D136" i="4"/>
  <c r="E136" i="4"/>
  <c r="E145" i="4" s="1"/>
  <c r="C157" i="4"/>
  <c r="D157" i="4"/>
  <c r="D150" i="4"/>
  <c r="D160" i="4" s="1"/>
  <c r="E157" i="4"/>
  <c r="C173" i="4"/>
  <c r="D173" i="4"/>
  <c r="E173" i="4"/>
  <c r="F189" i="4"/>
  <c r="F190" i="4"/>
  <c r="F191" i="4"/>
  <c r="C194" i="4"/>
  <c r="C203" i="4" s="1"/>
  <c r="D274" i="43"/>
  <c r="C212" i="4"/>
  <c r="D212" i="4"/>
  <c r="E212" i="4"/>
  <c r="E279" i="43" s="1"/>
  <c r="C215" i="4"/>
  <c r="D215" i="4"/>
  <c r="D208" i="4" s="1"/>
  <c r="E215" i="4"/>
  <c r="C231" i="4"/>
  <c r="D231" i="4"/>
  <c r="E231" i="4"/>
  <c r="C253" i="4"/>
  <c r="C262" i="4" s="1"/>
  <c r="D253" i="4"/>
  <c r="D262" i="4" s="1"/>
  <c r="E253" i="4"/>
  <c r="E262" i="4" s="1"/>
  <c r="C272" i="4"/>
  <c r="G362" i="43" s="1"/>
  <c r="D272" i="4"/>
  <c r="H362" i="43" s="1"/>
  <c r="E272" i="4"/>
  <c r="C274" i="4"/>
  <c r="D274" i="4"/>
  <c r="E274" i="4"/>
  <c r="C290" i="4"/>
  <c r="D290" i="4"/>
  <c r="E290" i="4"/>
  <c r="E317" i="4"/>
  <c r="E429" i="43" s="1"/>
  <c r="E425" i="43" s="1"/>
  <c r="E434" i="43" s="1"/>
  <c r="E448" i="43" s="1"/>
  <c r="C334" i="4"/>
  <c r="C327" i="4" s="1"/>
  <c r="C337" i="4" s="1"/>
  <c r="D334" i="4"/>
  <c r="D327" i="4" s="1"/>
  <c r="D337" i="4" s="1"/>
  <c r="E334" i="4"/>
  <c r="E327" i="4" s="1"/>
  <c r="E337" i="4" s="1"/>
  <c r="C350" i="4"/>
  <c r="D350" i="4"/>
  <c r="E350" i="4"/>
  <c r="F368" i="4"/>
  <c r="F369" i="4"/>
  <c r="F370" i="4"/>
  <c r="C373" i="4"/>
  <c r="C382" i="4" s="1"/>
  <c r="D373" i="4"/>
  <c r="D382" i="4" s="1"/>
  <c r="E373" i="4"/>
  <c r="C394" i="4"/>
  <c r="C387" i="4" s="1"/>
  <c r="D394" i="4"/>
  <c r="D387" i="4" s="1"/>
  <c r="E394" i="4"/>
  <c r="E387" i="4" s="1"/>
  <c r="C410" i="4"/>
  <c r="D410" i="4"/>
  <c r="E410" i="4"/>
  <c r="C432" i="4"/>
  <c r="C441" i="4" s="1"/>
  <c r="D432" i="4"/>
  <c r="D441" i="4" s="1"/>
  <c r="E432" i="4"/>
  <c r="E441" i="4" s="1"/>
  <c r="C446" i="4"/>
  <c r="D446" i="4"/>
  <c r="E446" i="4"/>
  <c r="C455" i="4"/>
  <c r="D455" i="4"/>
  <c r="E455" i="4"/>
  <c r="C469" i="4"/>
  <c r="D469" i="4"/>
  <c r="E469" i="4"/>
  <c r="F488" i="4"/>
  <c r="C491" i="4"/>
  <c r="C500" i="4" s="1"/>
  <c r="D491" i="4"/>
  <c r="D500" i="4" s="1"/>
  <c r="E491" i="4"/>
  <c r="E500" i="4" s="1"/>
  <c r="C512" i="4"/>
  <c r="C505" i="4" s="1"/>
  <c r="D512" i="4"/>
  <c r="D505" i="4" s="1"/>
  <c r="E512" i="4"/>
  <c r="E505" i="4" s="1"/>
  <c r="C528" i="4"/>
  <c r="D528" i="4"/>
  <c r="E528" i="4"/>
  <c r="C554" i="4"/>
  <c r="C550" i="4" s="1"/>
  <c r="C559" i="4" s="1"/>
  <c r="D554" i="4"/>
  <c r="E554" i="4"/>
  <c r="C571" i="4"/>
  <c r="C564" i="4" s="1"/>
  <c r="D571" i="4"/>
  <c r="D564" i="4" s="1"/>
  <c r="E571" i="4"/>
  <c r="E564" i="4" s="1"/>
  <c r="C587" i="4"/>
  <c r="D587" i="4"/>
  <c r="E587" i="4"/>
  <c r="C609" i="4"/>
  <c r="D609" i="4"/>
  <c r="E609" i="4"/>
  <c r="E618" i="4"/>
  <c r="C618" i="4"/>
  <c r="D618" i="4"/>
  <c r="C630" i="4"/>
  <c r="D630" i="4"/>
  <c r="D623" i="4" s="1"/>
  <c r="E630" i="4"/>
  <c r="E623" i="4" s="1"/>
  <c r="E633" i="4" s="1"/>
  <c r="C646" i="4"/>
  <c r="D646" i="4"/>
  <c r="E646" i="4"/>
  <c r="F665" i="4"/>
  <c r="C668" i="4"/>
  <c r="C677" i="4" s="1"/>
  <c r="D668" i="4"/>
  <c r="D677" i="4"/>
  <c r="E668" i="4"/>
  <c r="E677" i="4" s="1"/>
  <c r="C682" i="4"/>
  <c r="D682" i="4"/>
  <c r="E682" i="4"/>
  <c r="C691" i="4"/>
  <c r="D691" i="4"/>
  <c r="E691" i="4"/>
  <c r="C705" i="4"/>
  <c r="D705" i="4"/>
  <c r="E705" i="4"/>
  <c r="C727" i="4"/>
  <c r="C736" i="4" s="1"/>
  <c r="D727" i="4"/>
  <c r="E727" i="4"/>
  <c r="E736" i="4" s="1"/>
  <c r="C741" i="4"/>
  <c r="E741" i="4"/>
  <c r="C750" i="4"/>
  <c r="D750" i="4"/>
  <c r="E750" i="4"/>
  <c r="C764" i="4"/>
  <c r="D764" i="4"/>
  <c r="E764" i="4"/>
  <c r="F783" i="4"/>
  <c r="C786" i="4"/>
  <c r="C795" i="4"/>
  <c r="D786" i="4"/>
  <c r="D795" i="4" s="1"/>
  <c r="E786" i="4"/>
  <c r="E795" i="4" s="1"/>
  <c r="C800" i="4"/>
  <c r="D800" i="4"/>
  <c r="E800" i="4"/>
  <c r="C809" i="4"/>
  <c r="C810" i="4"/>
  <c r="D809" i="4"/>
  <c r="E809" i="4"/>
  <c r="E810" i="4" s="1"/>
  <c r="C823" i="4"/>
  <c r="D823" i="4"/>
  <c r="E823" i="4"/>
  <c r="C845" i="4"/>
  <c r="C854" i="4" s="1"/>
  <c r="C859" i="4"/>
  <c r="D859" i="4"/>
  <c r="E859" i="4"/>
  <c r="C882" i="4"/>
  <c r="D882" i="4"/>
  <c r="E882" i="4"/>
  <c r="C925" i="4"/>
  <c r="C918" i="4" s="1"/>
  <c r="C928" i="4" s="1"/>
  <c r="D925" i="4"/>
  <c r="D918" i="4" s="1"/>
  <c r="E925" i="4"/>
  <c r="E918" i="4"/>
  <c r="E928" i="4"/>
  <c r="C941" i="4"/>
  <c r="D941" i="4"/>
  <c r="E941" i="4"/>
  <c r="C983" i="4"/>
  <c r="D983" i="4"/>
  <c r="H1349" i="43" s="1"/>
  <c r="H1344" i="43" s="1"/>
  <c r="E983" i="4"/>
  <c r="C985" i="4"/>
  <c r="D985" i="4"/>
  <c r="D978" i="4" s="1"/>
  <c r="E985" i="4"/>
  <c r="C1001" i="4"/>
  <c r="D1001" i="4"/>
  <c r="E1001" i="4"/>
  <c r="C1026" i="4"/>
  <c r="C1022" i="4" s="1"/>
  <c r="C1031" i="4" s="1"/>
  <c r="D1026" i="4"/>
  <c r="D1022" i="4" s="1"/>
  <c r="D1031" i="4" s="1"/>
  <c r="E1026" i="4"/>
  <c r="F1026" i="4" s="1"/>
  <c r="D1429" i="43"/>
  <c r="D1425" i="43" s="1"/>
  <c r="D1433" i="43" s="1"/>
  <c r="C1043" i="4"/>
  <c r="D1043" i="4"/>
  <c r="D1036" i="4" s="1"/>
  <c r="D1046" i="4" s="1"/>
  <c r="E1043" i="4"/>
  <c r="C1059" i="4"/>
  <c r="D1059" i="4"/>
  <c r="E1059" i="4"/>
  <c r="F1078" i="4"/>
  <c r="C1085" i="4"/>
  <c r="E1497" i="43"/>
  <c r="C1095" i="4"/>
  <c r="C1102" i="4"/>
  <c r="D1102" i="4"/>
  <c r="D1095" i="4" s="1"/>
  <c r="E1102" i="4"/>
  <c r="E1095" i="4" s="1"/>
  <c r="C1118" i="4"/>
  <c r="D1118" i="4"/>
  <c r="E1118" i="4"/>
  <c r="C1140" i="4"/>
  <c r="C1579" i="43" s="1"/>
  <c r="C1575" i="43" s="1"/>
  <c r="F1144" i="4"/>
  <c r="E1140" i="4"/>
  <c r="D1593" i="43"/>
  <c r="D1589" i="43" s="1"/>
  <c r="C1161" i="4"/>
  <c r="D1161" i="4"/>
  <c r="D1154" i="4" s="1"/>
  <c r="E1161" i="4"/>
  <c r="C1177" i="4"/>
  <c r="D1177" i="4"/>
  <c r="E1177" i="4"/>
  <c r="F1196" i="4"/>
  <c r="C1203" i="4"/>
  <c r="G1660" i="43" s="1"/>
  <c r="G1656" i="43" s="1"/>
  <c r="G1665" i="43" s="1"/>
  <c r="D1199" i="4"/>
  <c r="E1199" i="4"/>
  <c r="E1208" i="4" s="1"/>
  <c r="G1675" i="43"/>
  <c r="G1670" i="43" s="1"/>
  <c r="G1678" i="43" s="1"/>
  <c r="H1675" i="43"/>
  <c r="H1670" i="43" s="1"/>
  <c r="H1678" i="43" s="1"/>
  <c r="C1220" i="4"/>
  <c r="D1220" i="4"/>
  <c r="D1213" i="4" s="1"/>
  <c r="E1220" i="4"/>
  <c r="E1213" i="4" s="1"/>
  <c r="C1236" i="4"/>
  <c r="D1236" i="4"/>
  <c r="E1236" i="4"/>
  <c r="C1262" i="4"/>
  <c r="C1742" i="43" s="1"/>
  <c r="C1738" i="43" s="1"/>
  <c r="D1262" i="4"/>
  <c r="D1742" i="43" s="1"/>
  <c r="D1738" i="43" s="1"/>
  <c r="E1262" i="4"/>
  <c r="C1279" i="4"/>
  <c r="C1272" i="4" s="1"/>
  <c r="D1279" i="4"/>
  <c r="D1272" i="4" s="1"/>
  <c r="D1282" i="4" s="1"/>
  <c r="E1279" i="4"/>
  <c r="E1272" i="4" s="1"/>
  <c r="E1282" i="4" s="1"/>
  <c r="C1295" i="4"/>
  <c r="D1295" i="4"/>
  <c r="E1295" i="4"/>
  <c r="F1312" i="4"/>
  <c r="F1313" i="4"/>
  <c r="F1314" i="4"/>
  <c r="E102" i="43"/>
  <c r="E98" i="43" s="1"/>
  <c r="C1828" i="43"/>
  <c r="C1338" i="4"/>
  <c r="C1331" i="4" s="1"/>
  <c r="D1338" i="4"/>
  <c r="D1331" i="4" s="1"/>
  <c r="E1338" i="4"/>
  <c r="E1331" i="4" s="1"/>
  <c r="C1354" i="4"/>
  <c r="D1354" i="4"/>
  <c r="E1354" i="4"/>
  <c r="C1376" i="4"/>
  <c r="C1385" i="4" s="1"/>
  <c r="D1376" i="4"/>
  <c r="D1385" i="4" s="1"/>
  <c r="E1376" i="4"/>
  <c r="E1385" i="4" s="1"/>
  <c r="C1390" i="4"/>
  <c r="D1397" i="4"/>
  <c r="E1397" i="4"/>
  <c r="E1390" i="4" s="1"/>
  <c r="C1413" i="4"/>
  <c r="D1413" i="4"/>
  <c r="E1413" i="4"/>
  <c r="F1432" i="4"/>
  <c r="C1439" i="4"/>
  <c r="D1439" i="4"/>
  <c r="D1989" i="43" s="1"/>
  <c r="D1985" i="43" s="1"/>
  <c r="E1439" i="4"/>
  <c r="E1989" i="43" s="1"/>
  <c r="C1456" i="4"/>
  <c r="C1449" i="4" s="1"/>
  <c r="D1456" i="4"/>
  <c r="D1449" i="4" s="1"/>
  <c r="E1456" i="4"/>
  <c r="E1449" i="4" s="1"/>
  <c r="C1472" i="4"/>
  <c r="D1472" i="4"/>
  <c r="E1472" i="4"/>
  <c r="C1515" i="4"/>
  <c r="C1508" i="4" s="1"/>
  <c r="C1518" i="4" s="1"/>
  <c r="D1515" i="4"/>
  <c r="D1508" i="4" s="1"/>
  <c r="D1518" i="4" s="1"/>
  <c r="E1515" i="4"/>
  <c r="F1523" i="4"/>
  <c r="F1530" i="4"/>
  <c r="C1557" i="4"/>
  <c r="D1557" i="4"/>
  <c r="D1553" i="4" s="1"/>
  <c r="D1562" i="4" s="1"/>
  <c r="E1557" i="4"/>
  <c r="D1565" i="4"/>
  <c r="E1565" i="4"/>
  <c r="C1567" i="4"/>
  <c r="D1567" i="4"/>
  <c r="E1567" i="4"/>
  <c r="C1576" i="4"/>
  <c r="D1576" i="4"/>
  <c r="E1576" i="4"/>
  <c r="C1590" i="4"/>
  <c r="D1590" i="4"/>
  <c r="E1590" i="4"/>
  <c r="C1612" i="4"/>
  <c r="C1621" i="4" s="1"/>
  <c r="D1612" i="4"/>
  <c r="D1621" i="4" s="1"/>
  <c r="E1612" i="4"/>
  <c r="E1621" i="4" s="1"/>
  <c r="F1621" i="4" s="1"/>
  <c r="C1626" i="4"/>
  <c r="D1626" i="4"/>
  <c r="E1626" i="4"/>
  <c r="C1635" i="4"/>
  <c r="D1635" i="4"/>
  <c r="E1635" i="4"/>
  <c r="C1649" i="4"/>
  <c r="D1649" i="4"/>
  <c r="E1649" i="4"/>
  <c r="C1671" i="4"/>
  <c r="C1680" i="4" s="1"/>
  <c r="D1671" i="4"/>
  <c r="D1680" i="4" s="1"/>
  <c r="E1671" i="4"/>
  <c r="E1680" i="4" s="1"/>
  <c r="C1683" i="4"/>
  <c r="E1683" i="4"/>
  <c r="E1695" i="4" s="1"/>
  <c r="C1685" i="4"/>
  <c r="D1685" i="4"/>
  <c r="E1685" i="4"/>
  <c r="C1694" i="4"/>
  <c r="D1694" i="4"/>
  <c r="E1694" i="4"/>
  <c r="C1708" i="4"/>
  <c r="D1708" i="4"/>
  <c r="E1708" i="4"/>
  <c r="C1726" i="4"/>
  <c r="D1726" i="4"/>
  <c r="E1726" i="4"/>
  <c r="E1844" i="4" s="1"/>
  <c r="E71" i="2" s="1"/>
  <c r="C1727" i="4"/>
  <c r="C1845" i="4" s="1"/>
  <c r="C72" i="2" s="1"/>
  <c r="C1728" i="4"/>
  <c r="C1846" i="4" s="1"/>
  <c r="C73" i="2" s="1"/>
  <c r="C1729" i="4"/>
  <c r="C1847" i="4" s="1"/>
  <c r="C74" i="2" s="1"/>
  <c r="D1729" i="4"/>
  <c r="D1847" i="4" s="1"/>
  <c r="E1729" i="4"/>
  <c r="E1847" i="4" s="1"/>
  <c r="C1730" i="4"/>
  <c r="C1848" i="4" s="1"/>
  <c r="C75" i="2" s="1"/>
  <c r="D1848" i="4"/>
  <c r="D75" i="2" s="1"/>
  <c r="C1733" i="4"/>
  <c r="C1851" i="4" s="1"/>
  <c r="C78" i="2" s="1"/>
  <c r="D1733" i="4"/>
  <c r="D1851" i="4" s="1"/>
  <c r="D78" i="2" s="1"/>
  <c r="E1733" i="4"/>
  <c r="C1734" i="4"/>
  <c r="C1852" i="4" s="1"/>
  <c r="C79" i="2"/>
  <c r="D1734" i="4"/>
  <c r="D1852" i="4" s="1"/>
  <c r="D79" i="2" s="1"/>
  <c r="E1734" i="4"/>
  <c r="E1852" i="4" s="1"/>
  <c r="E79" i="2" s="1"/>
  <c r="C1736" i="4"/>
  <c r="C1854" i="4" s="1"/>
  <c r="C81" i="2" s="1"/>
  <c r="E1736" i="4"/>
  <c r="E1854" i="4" s="1"/>
  <c r="E81" i="2" s="1"/>
  <c r="C1737" i="4"/>
  <c r="D1737" i="4"/>
  <c r="E1737" i="4"/>
  <c r="C1746" i="4"/>
  <c r="C1864" i="4" s="1"/>
  <c r="C91" i="2" s="1"/>
  <c r="C1747" i="4"/>
  <c r="C1865" i="4"/>
  <c r="C92" i="2" s="1"/>
  <c r="D1865" i="4"/>
  <c r="D92" i="2" s="1"/>
  <c r="E1747" i="4"/>
  <c r="C1748" i="4"/>
  <c r="C1866" i="4" s="1"/>
  <c r="C93" i="2" s="1"/>
  <c r="D1748" i="4"/>
  <c r="D1866" i="4" s="1"/>
  <c r="D93" i="2" s="1"/>
  <c r="E1748" i="4"/>
  <c r="E1866" i="4" s="1"/>
  <c r="E93" i="2" s="1"/>
  <c r="D1752" i="4"/>
  <c r="E1752" i="4"/>
  <c r="C1759" i="4"/>
  <c r="C1877" i="4" s="1"/>
  <c r="C104" i="2"/>
  <c r="D1759" i="4"/>
  <c r="D1877" i="4" s="1"/>
  <c r="D104" i="2" s="1"/>
  <c r="E1759" i="4"/>
  <c r="C1760" i="4"/>
  <c r="C1878" i="4" s="1"/>
  <c r="C105" i="2" s="1"/>
  <c r="D1760" i="4"/>
  <c r="D1878" i="4" s="1"/>
  <c r="D105" i="2" s="1"/>
  <c r="E1760" i="4"/>
  <c r="C1762" i="4"/>
  <c r="C1880" i="4"/>
  <c r="C107" i="2" s="1"/>
  <c r="D1762" i="4"/>
  <c r="D1880" i="4" s="1"/>
  <c r="D107" i="2" s="1"/>
  <c r="E1762" i="4"/>
  <c r="E1880" i="4" s="1"/>
  <c r="E107" i="2" s="1"/>
  <c r="C1763" i="4"/>
  <c r="C1881" i="4" s="1"/>
  <c r="C108" i="2" s="1"/>
  <c r="D1763" i="4"/>
  <c r="D1881" i="4" s="1"/>
  <c r="D108" i="2" s="1"/>
  <c r="E1763" i="4"/>
  <c r="E1881" i="4" s="1"/>
  <c r="E108" i="2" s="1"/>
  <c r="C1764" i="4"/>
  <c r="D1764" i="4"/>
  <c r="D2109" i="43" s="1"/>
  <c r="D2356" i="43" s="1"/>
  <c r="D2521" i="43" s="1"/>
  <c r="C1765" i="4"/>
  <c r="C1883" i="4" s="1"/>
  <c r="C110" i="2" s="1"/>
  <c r="D1765" i="4"/>
  <c r="D1883" i="4" s="1"/>
  <c r="D110" i="2" s="1"/>
  <c r="E1765" i="4"/>
  <c r="C1766" i="4"/>
  <c r="C1884" i="4" s="1"/>
  <c r="C111" i="2" s="1"/>
  <c r="D1766" i="4"/>
  <c r="D1884" i="4" s="1"/>
  <c r="D111" i="2" s="1"/>
  <c r="E1766" i="4"/>
  <c r="C1767" i="4"/>
  <c r="C1885" i="4" s="1"/>
  <c r="C112" i="2" s="1"/>
  <c r="D1767" i="4"/>
  <c r="E1767" i="4"/>
  <c r="E1885" i="4" s="1"/>
  <c r="E112" i="2" s="1"/>
  <c r="C1810" i="4"/>
  <c r="C1803" i="4" s="1"/>
  <c r="C1813" i="4"/>
  <c r="D1810" i="4"/>
  <c r="D1803" i="4" s="1"/>
  <c r="D1813" i="4" s="1"/>
  <c r="E1810" i="4"/>
  <c r="E1803" i="4" s="1"/>
  <c r="E1813" i="4" s="1"/>
  <c r="C1826" i="4"/>
  <c r="D1826" i="4"/>
  <c r="E1826" i="4"/>
  <c r="E1865" i="4"/>
  <c r="E92" i="2" s="1"/>
  <c r="E1877" i="4"/>
  <c r="E104" i="2" s="1"/>
  <c r="E1883" i="4"/>
  <c r="E110" i="2" s="1"/>
  <c r="E1884" i="4"/>
  <c r="E111" i="2" s="1"/>
  <c r="F10" i="3"/>
  <c r="F11" i="3"/>
  <c r="F12" i="3"/>
  <c r="C15" i="3"/>
  <c r="D15" i="3"/>
  <c r="D24" i="3" s="1"/>
  <c r="E15" i="3"/>
  <c r="E24" i="3"/>
  <c r="C24" i="3"/>
  <c r="C29" i="3"/>
  <c r="D29" i="3"/>
  <c r="E29" i="3"/>
  <c r="E148" i="3" s="1"/>
  <c r="F70" i="3"/>
  <c r="F71" i="3"/>
  <c r="F72" i="3"/>
  <c r="C89" i="3"/>
  <c r="C148" i="3" s="1"/>
  <c r="D89" i="3"/>
  <c r="D148" i="3" s="1"/>
  <c r="E89" i="3"/>
  <c r="C10" i="2"/>
  <c r="C11" i="2"/>
  <c r="D12" i="2"/>
  <c r="C13" i="2"/>
  <c r="C36" i="2" s="1"/>
  <c r="D13" i="2"/>
  <c r="D36" i="2" s="1"/>
  <c r="C14" i="2"/>
  <c r="D14" i="2"/>
  <c r="D17" i="2"/>
  <c r="C19" i="2"/>
  <c r="D19" i="2"/>
  <c r="D20" i="2"/>
  <c r="E20" i="2"/>
  <c r="C21" i="2"/>
  <c r="D21" i="2"/>
  <c r="C23" i="2"/>
  <c r="E23" i="2"/>
  <c r="D30" i="2"/>
  <c r="C32" i="2"/>
  <c r="D32" i="2"/>
  <c r="E32" i="2"/>
  <c r="C33" i="2"/>
  <c r="E33" i="2"/>
  <c r="C34" i="2"/>
  <c r="E34" i="2"/>
  <c r="D35" i="2"/>
  <c r="E35" i="2"/>
  <c r="E43" i="2"/>
  <c r="C44" i="2"/>
  <c r="D44" i="2"/>
  <c r="D45" i="2"/>
  <c r="E45" i="2"/>
  <c r="C46" i="2"/>
  <c r="D46" i="2"/>
  <c r="E46" i="2"/>
  <c r="C48" i="2"/>
  <c r="E48" i="2"/>
  <c r="C49" i="2"/>
  <c r="D49" i="2"/>
  <c r="E49" i="2"/>
  <c r="D50" i="2"/>
  <c r="E50" i="2"/>
  <c r="C51" i="2"/>
  <c r="E51" i="2"/>
  <c r="E11" i="2"/>
  <c r="F11" i="2" s="1"/>
  <c r="C17" i="2"/>
  <c r="C20" i="2"/>
  <c r="D23" i="2"/>
  <c r="D33" i="2"/>
  <c r="D34" i="2"/>
  <c r="C43" i="2"/>
  <c r="C52" i="2" s="1"/>
  <c r="E44" i="2"/>
  <c r="C47" i="2"/>
  <c r="D48" i="2"/>
  <c r="C50" i="2"/>
  <c r="E140" i="2"/>
  <c r="E143" i="2"/>
  <c r="E27" i="1"/>
  <c r="F27" i="1"/>
  <c r="D28" i="1"/>
  <c r="E41" i="39"/>
  <c r="F41" i="39" s="1"/>
  <c r="I67" i="44"/>
  <c r="J67" i="44" s="1"/>
  <c r="I163" i="21"/>
  <c r="D109" i="21"/>
  <c r="E138" i="21"/>
  <c r="F20" i="12"/>
  <c r="E197" i="21"/>
  <c r="J134" i="21"/>
  <c r="E109" i="21"/>
  <c r="I35" i="45"/>
  <c r="I1660" i="43"/>
  <c r="C1199" i="4"/>
  <c r="C1208" i="4" s="1"/>
  <c r="E1081" i="4"/>
  <c r="E1090" i="4" s="1"/>
  <c r="E1317" i="4"/>
  <c r="E1326" i="4" s="1"/>
  <c r="H56" i="20"/>
  <c r="E32" i="45"/>
  <c r="H261" i="42"/>
  <c r="H269" i="42" s="1"/>
  <c r="C171" i="3"/>
  <c r="C45" i="2"/>
  <c r="C25" i="20"/>
  <c r="C67" i="20" s="1"/>
  <c r="D279" i="43"/>
  <c r="E25" i="45"/>
  <c r="E67" i="39"/>
  <c r="E68" i="39"/>
  <c r="E198" i="43"/>
  <c r="E194" i="43" s="1"/>
  <c r="E202" i="43" s="1"/>
  <c r="E150" i="4"/>
  <c r="E160" i="4" s="1"/>
  <c r="F10" i="42"/>
  <c r="D2082" i="43"/>
  <c r="C1213" i="4"/>
  <c r="D12" i="45"/>
  <c r="D69" i="8"/>
  <c r="E16" i="14"/>
  <c r="E33" i="9"/>
  <c r="C198" i="14"/>
  <c r="D150" i="14"/>
  <c r="I75" i="21"/>
  <c r="H23" i="21"/>
  <c r="E208" i="4"/>
  <c r="C248" i="42"/>
  <c r="C247" i="42" s="1"/>
  <c r="C256" i="42" s="1"/>
  <c r="C189" i="5"/>
  <c r="C33" i="12"/>
  <c r="D67" i="14"/>
  <c r="D14" i="45"/>
  <c r="E167" i="21"/>
  <c r="J16" i="42"/>
  <c r="H35" i="45"/>
  <c r="E112" i="44"/>
  <c r="D184" i="8"/>
  <c r="F8" i="37"/>
  <c r="H2322" i="43"/>
  <c r="H2487" i="43" s="1"/>
  <c r="E1728" i="4"/>
  <c r="E1846" i="4" s="1"/>
  <c r="E73" i="2" s="1"/>
  <c r="F724" i="4"/>
  <c r="D736" i="4"/>
  <c r="E1727" i="4"/>
  <c r="E1845" i="4" s="1"/>
  <c r="I2322" i="43"/>
  <c r="I2487" i="43" s="1"/>
  <c r="D16" i="44"/>
  <c r="D9" i="44" s="1"/>
  <c r="I10" i="48"/>
  <c r="H16" i="44"/>
  <c r="J16" i="44" s="1"/>
  <c r="H62" i="46"/>
  <c r="C62" i="46"/>
  <c r="C64" i="46" s="1"/>
  <c r="F22" i="49"/>
  <c r="E75" i="3"/>
  <c r="E84" i="3" s="1"/>
  <c r="C760" i="43"/>
  <c r="C756" i="43" s="1"/>
  <c r="D262" i="43"/>
  <c r="C102" i="43"/>
  <c r="C98" i="43" s="1"/>
  <c r="D1497" i="43"/>
  <c r="D1493" i="43" s="1"/>
  <c r="E550" i="4"/>
  <c r="E559" i="4" s="1"/>
  <c r="C2148" i="43"/>
  <c r="C2157" i="43" s="1"/>
  <c r="E1553" i="4"/>
  <c r="E1562" i="4" s="1"/>
  <c r="C1258" i="4"/>
  <c r="C1267" i="4" s="1"/>
  <c r="J23" i="44"/>
  <c r="J10" i="42"/>
  <c r="E1425" i="43"/>
  <c r="E1433" i="43" s="1"/>
  <c r="E1036" i="4"/>
  <c r="E1046" i="4"/>
  <c r="D1728" i="4"/>
  <c r="D1846" i="4" s="1"/>
  <c r="D73" i="2" s="1"/>
  <c r="F842" i="4"/>
  <c r="G2322" i="43"/>
  <c r="G2487" i="43" s="1"/>
  <c r="D548" i="21"/>
  <c r="I23" i="21"/>
  <c r="F25" i="21"/>
  <c r="E548" i="21"/>
  <c r="J543" i="21"/>
  <c r="C28" i="18"/>
  <c r="C1795" i="4" s="1"/>
  <c r="C1789" i="4" s="1"/>
  <c r="C1798" i="4" s="1"/>
  <c r="C1814" i="4" s="1"/>
  <c r="C1828" i="4" s="1"/>
  <c r="C234" i="21"/>
  <c r="D234" i="21"/>
  <c r="C146" i="21"/>
  <c r="E234" i="21"/>
  <c r="D146" i="21"/>
  <c r="E274" i="43"/>
  <c r="E189" i="5"/>
  <c r="E188" i="5" s="1"/>
  <c r="E197" i="5" s="1"/>
  <c r="I21" i="36"/>
  <c r="F88" i="8"/>
  <c r="E382" i="4"/>
  <c r="F10" i="20"/>
  <c r="D7" i="36"/>
  <c r="E7" i="36" s="1"/>
  <c r="I47" i="21"/>
  <c r="D2081" i="43"/>
  <c r="D2089" i="43" s="1"/>
  <c r="D198" i="43"/>
  <c r="D194" i="43" s="1"/>
  <c r="D202" i="43" s="1"/>
  <c r="D852" i="43"/>
  <c r="C623" i="4"/>
  <c r="C633" i="4" s="1"/>
  <c r="C1507" i="43"/>
  <c r="C912" i="4"/>
  <c r="C1739" i="4" s="1"/>
  <c r="C1857" i="4" s="1"/>
  <c r="C84" i="2" s="1"/>
  <c r="D17" i="9"/>
  <c r="C31" i="13"/>
  <c r="C9" i="9"/>
  <c r="C69" i="9" s="1"/>
  <c r="E13" i="9"/>
  <c r="E73" i="9" s="1"/>
  <c r="D202" i="8"/>
  <c r="C100" i="9"/>
  <c r="C13" i="45" s="1"/>
  <c r="D90" i="9"/>
  <c r="B12" i="51"/>
  <c r="F24" i="1"/>
  <c r="E68" i="20" s="1"/>
  <c r="F26" i="1"/>
  <c r="C25" i="45"/>
  <c r="C24" i="45" s="1"/>
  <c r="E12" i="2"/>
  <c r="F12" i="2" s="1"/>
  <c r="E171" i="3"/>
  <c r="D171" i="3"/>
  <c r="D43" i="2"/>
  <c r="E13" i="2"/>
  <c r="E36" i="2" s="1"/>
  <c r="E19" i="2"/>
  <c r="E30" i="2"/>
  <c r="E1912" i="43"/>
  <c r="D1750" i="4"/>
  <c r="D1868" i="4" s="1"/>
  <c r="D95" i="2" s="1"/>
  <c r="I1675" i="43"/>
  <c r="J1675" i="43" s="1"/>
  <c r="C273" i="4"/>
  <c r="C1751" i="4" s="1"/>
  <c r="C1869" i="4"/>
  <c r="C16" i="7"/>
  <c r="G363" i="43"/>
  <c r="J144" i="21"/>
  <c r="H14" i="46"/>
  <c r="I14" i="46" s="1"/>
  <c r="D520" i="21"/>
  <c r="E51" i="21"/>
  <c r="H428" i="21"/>
  <c r="C51" i="21"/>
  <c r="J281" i="21"/>
  <c r="E285" i="21"/>
  <c r="H633" i="21"/>
  <c r="E520" i="21"/>
  <c r="D604" i="43"/>
  <c r="H181" i="42"/>
  <c r="F91" i="9"/>
  <c r="E43" i="9"/>
  <c r="E53" i="9" s="1"/>
  <c r="D1017" i="43"/>
  <c r="D1016" i="43" s="1"/>
  <c r="D741" i="4"/>
  <c r="D912" i="4"/>
  <c r="I13" i="46"/>
  <c r="G17" i="46"/>
  <c r="G30" i="46" s="1"/>
  <c r="F15" i="49"/>
  <c r="F23" i="49" s="1"/>
  <c r="C17" i="46"/>
  <c r="C30" i="46" s="1"/>
  <c r="F15" i="42"/>
  <c r="I181" i="42"/>
  <c r="J181" i="42" s="1"/>
  <c r="J27" i="42"/>
  <c r="H26" i="21"/>
  <c r="D676" i="21"/>
  <c r="C72" i="17"/>
  <c r="J408" i="21"/>
  <c r="E57" i="20"/>
  <c r="F57" i="20" s="1"/>
  <c r="H663" i="21"/>
  <c r="C520" i="21"/>
  <c r="I674" i="21"/>
  <c r="C676" i="21"/>
  <c r="C402" i="21"/>
  <c r="C152" i="13"/>
  <c r="C29" i="8"/>
  <c r="C202" i="8" s="1"/>
  <c r="J674" i="21"/>
  <c r="F563" i="4"/>
  <c r="F219" i="8"/>
  <c r="E69" i="8"/>
  <c r="F69" i="8" s="1"/>
  <c r="C32" i="41"/>
  <c r="C98" i="8"/>
  <c r="G51" i="45" s="1"/>
  <c r="E81" i="21"/>
  <c r="C71" i="9"/>
  <c r="D155" i="13"/>
  <c r="D152" i="13" s="1"/>
  <c r="E165" i="8"/>
  <c r="E228" i="44"/>
  <c r="F228" i="44" s="1"/>
  <c r="C17" i="9"/>
  <c r="C77" i="9" s="1"/>
  <c r="E10" i="9"/>
  <c r="E70" i="9" s="1"/>
  <c r="I2250" i="43"/>
  <c r="I2245" i="43" s="1"/>
  <c r="I2253" i="43" s="1"/>
  <c r="I2254" i="43" s="1"/>
  <c r="I2278" i="43" s="1"/>
  <c r="D266" i="43"/>
  <c r="D2319" i="43" s="1"/>
  <c r="D2484" i="43" s="1"/>
  <c r="H2319" i="43"/>
  <c r="H2484" i="43" s="1"/>
  <c r="D135" i="3"/>
  <c r="D16" i="2" s="1"/>
  <c r="G12" i="36"/>
  <c r="G13" i="36" s="1"/>
  <c r="G22" i="36" s="1"/>
  <c r="H12" i="36"/>
  <c r="H13" i="36" s="1"/>
  <c r="H22" i="36" s="1"/>
  <c r="E74" i="2"/>
  <c r="F795" i="4"/>
  <c r="E930" i="43"/>
  <c r="F88" i="42"/>
  <c r="F130" i="3"/>
  <c r="C50" i="54"/>
  <c r="C27" i="54"/>
  <c r="D15" i="49"/>
  <c r="G11" i="49"/>
  <c r="F56" i="45"/>
  <c r="D83" i="8"/>
  <c r="D26" i="45"/>
  <c r="F15" i="7"/>
  <c r="D43" i="7"/>
  <c r="C93" i="8"/>
  <c r="C208" i="8" s="1"/>
  <c r="F24" i="10"/>
  <c r="D138" i="14"/>
  <c r="F36" i="10"/>
  <c r="E402" i="21"/>
  <c r="D402" i="21"/>
  <c r="C226" i="21"/>
  <c r="C157" i="8"/>
  <c r="E432" i="21"/>
  <c r="F222" i="21"/>
  <c r="H87" i="21"/>
  <c r="D28" i="21"/>
  <c r="I381" i="21"/>
  <c r="D226" i="21"/>
  <c r="I222" i="21"/>
  <c r="I438" i="21"/>
  <c r="D432" i="21"/>
  <c r="I428" i="21"/>
  <c r="I409" i="21"/>
  <c r="C604" i="43"/>
  <c r="C96" i="2"/>
  <c r="D68" i="8"/>
  <c r="D11" i="45"/>
  <c r="C1553" i="4"/>
  <c r="C1562" i="4" s="1"/>
  <c r="C1105" i="4"/>
  <c r="C1036" i="4"/>
  <c r="C1046" i="4" s="1"/>
  <c r="I1349" i="43"/>
  <c r="I1344" i="43" s="1"/>
  <c r="E1750" i="4"/>
  <c r="E978" i="4"/>
  <c r="F978" i="4" s="1"/>
  <c r="I362" i="43"/>
  <c r="F272" i="4"/>
  <c r="F43" i="9"/>
  <c r="E8" i="14"/>
  <c r="E194" i="14"/>
  <c r="E186" i="14"/>
  <c r="D1739" i="4"/>
  <c r="D1857" i="4" s="1"/>
  <c r="D84" i="2" s="1"/>
  <c r="I1670" i="43"/>
  <c r="E12" i="46"/>
  <c r="E17" i="46" s="1"/>
  <c r="E30" i="46" s="1"/>
  <c r="D17" i="46"/>
  <c r="D30" i="46" s="1"/>
  <c r="D64" i="46" s="1"/>
  <c r="E273" i="4"/>
  <c r="E16" i="7"/>
  <c r="C32" i="45"/>
  <c r="C29" i="45"/>
  <c r="C86" i="8"/>
  <c r="E140" i="13"/>
  <c r="C904" i="4"/>
  <c r="C1249" i="43" s="1"/>
  <c r="C1248" i="43" s="1"/>
  <c r="C1257" i="43" s="1"/>
  <c r="C22" i="20"/>
  <c r="C64" i="20" s="1"/>
  <c r="D27" i="1"/>
  <c r="C186" i="14"/>
  <c r="D222" i="14"/>
  <c r="D221" i="14" s="1"/>
  <c r="D43" i="14"/>
  <c r="E205" i="8"/>
  <c r="C68" i="9"/>
  <c r="C201" i="8"/>
  <c r="D16" i="1" s="1"/>
  <c r="C140" i="13"/>
  <c r="D194" i="44"/>
  <c r="D192" i="44"/>
  <c r="D141" i="8"/>
  <c r="D139" i="8" s="1"/>
  <c r="E43" i="14"/>
  <c r="E222" i="14"/>
  <c r="D29" i="44"/>
  <c r="H270" i="42"/>
  <c r="H292" i="42" s="1"/>
  <c r="E86" i="8"/>
  <c r="D112" i="44"/>
  <c r="E23" i="34"/>
  <c r="E266" i="43"/>
  <c r="E2319" i="43" s="1"/>
  <c r="E410" i="21"/>
  <c r="H528" i="21"/>
  <c r="G2327" i="43"/>
  <c r="G2492" i="43" s="1"/>
  <c r="H2327" i="43"/>
  <c r="H2492" i="43" s="1"/>
  <c r="D1435" i="4"/>
  <c r="C1317" i="4"/>
  <c r="C1326" i="4" s="1"/>
  <c r="E134" i="3"/>
  <c r="E143" i="3" s="1"/>
  <c r="E180" i="43"/>
  <c r="E189" i="43" s="1"/>
  <c r="F76" i="3"/>
  <c r="C97" i="6"/>
  <c r="C99" i="6" s="1"/>
  <c r="C75" i="3"/>
  <c r="C134" i="3" s="1"/>
  <c r="D317" i="4"/>
  <c r="E49" i="6"/>
  <c r="D248" i="42"/>
  <c r="D247" i="42" s="1"/>
  <c r="D256" i="42" s="1"/>
  <c r="H1660" i="43"/>
  <c r="F1203" i="4"/>
  <c r="C964" i="4"/>
  <c r="C973" i="4" s="1"/>
  <c r="C1149" i="4"/>
  <c r="E1742" i="43"/>
  <c r="E1738" i="43" s="1"/>
  <c r="E1258" i="4"/>
  <c r="C26" i="6"/>
  <c r="C1435" i="4"/>
  <c r="C1444" i="4" s="1"/>
  <c r="C1989" i="43"/>
  <c r="F24" i="6"/>
  <c r="C150" i="4"/>
  <c r="C160" i="4"/>
  <c r="E176" i="13"/>
  <c r="E168" i="13" s="1"/>
  <c r="E147" i="44"/>
  <c r="E48" i="13"/>
  <c r="I182" i="42"/>
  <c r="F36" i="16"/>
  <c r="C529" i="21"/>
  <c r="D31" i="8"/>
  <c r="F75" i="3"/>
  <c r="D134" i="3"/>
  <c r="D84" i="3"/>
  <c r="F135" i="3"/>
  <c r="D20" i="34"/>
  <c r="D176" i="21"/>
  <c r="D381" i="21"/>
  <c r="C440" i="21"/>
  <c r="I87" i="21"/>
  <c r="H381" i="21"/>
  <c r="E293" i="21"/>
  <c r="D117" i="21"/>
  <c r="E769" i="43"/>
  <c r="K46" i="21" l="1"/>
  <c r="K438" i="21"/>
  <c r="F402" i="21"/>
  <c r="E2240" i="43"/>
  <c r="F2240" i="43" s="1"/>
  <c r="F2231" i="43"/>
  <c r="D28" i="8"/>
  <c r="D204" i="8"/>
  <c r="B11" i="51" s="1"/>
  <c r="D550" i="4"/>
  <c r="D760" i="43"/>
  <c r="D756" i="43" s="1"/>
  <c r="C1497" i="43"/>
  <c r="C1493" i="43" s="1"/>
  <c r="C1081" i="4"/>
  <c r="C1090" i="4" s="1"/>
  <c r="G1349" i="43"/>
  <c r="G1344" i="43" s="1"/>
  <c r="C1750" i="4"/>
  <c r="C1868" i="4" s="1"/>
  <c r="C95" i="2" s="1"/>
  <c r="C978" i="4"/>
  <c r="C988" i="4" s="1"/>
  <c r="D810" i="4"/>
  <c r="E55" i="20"/>
  <c r="E65" i="20" s="1"/>
  <c r="F28" i="1"/>
  <c r="E210" i="2"/>
  <c r="C199" i="2"/>
  <c r="E248" i="42"/>
  <c r="E247" i="42" s="1"/>
  <c r="E26" i="6"/>
  <c r="E24" i="1"/>
  <c r="D27" i="20"/>
  <c r="C18" i="45"/>
  <c r="C75" i="8"/>
  <c r="C190" i="8" s="1"/>
  <c r="C53" i="9"/>
  <c r="D93" i="8"/>
  <c r="D208" i="8" s="1"/>
  <c r="D36" i="45"/>
  <c r="C197" i="8"/>
  <c r="C81" i="8"/>
  <c r="E29" i="2"/>
  <c r="C11" i="45"/>
  <c r="C68" i="8"/>
  <c r="C183" i="8" s="1"/>
  <c r="E42" i="14"/>
  <c r="F14" i="12"/>
  <c r="D1459" i="4"/>
  <c r="D207" i="44"/>
  <c r="D203" i="44" s="1"/>
  <c r="D196" i="44" s="1"/>
  <c r="D154" i="8"/>
  <c r="D150" i="8" s="1"/>
  <c r="D31" i="14"/>
  <c r="D186" i="14"/>
  <c r="D15" i="2"/>
  <c r="D52" i="2"/>
  <c r="C634" i="4"/>
  <c r="C648" i="4" s="1"/>
  <c r="E1389" i="4"/>
  <c r="E29" i="45"/>
  <c r="C1577" i="4"/>
  <c r="C1578" i="4" s="1"/>
  <c r="C1592" i="4" s="1"/>
  <c r="D1994" i="43"/>
  <c r="C1584" i="43"/>
  <c r="D229" i="2"/>
  <c r="I59" i="20" s="1"/>
  <c r="C214" i="2"/>
  <c r="D210" i="2"/>
  <c r="C317" i="4"/>
  <c r="E276" i="43"/>
  <c r="E1509" i="4"/>
  <c r="E1508" i="4" s="1"/>
  <c r="D24" i="1"/>
  <c r="C68" i="20" s="1"/>
  <c r="C27" i="20"/>
  <c r="F23" i="1"/>
  <c r="G23" i="1" s="1"/>
  <c r="F223" i="8"/>
  <c r="E28" i="20"/>
  <c r="E21" i="20"/>
  <c r="E63" i="20" s="1"/>
  <c r="E10" i="28"/>
  <c r="E15" i="28" s="1"/>
  <c r="C141" i="8"/>
  <c r="E155" i="8"/>
  <c r="D210" i="14"/>
  <c r="E150" i="14"/>
  <c r="D91" i="14"/>
  <c r="D106" i="14" s="1"/>
  <c r="C39" i="3"/>
  <c r="E1107" i="43"/>
  <c r="E847" i="43"/>
  <c r="F835" i="43"/>
  <c r="E62" i="46"/>
  <c r="E64" i="46" s="1"/>
  <c r="D50" i="54"/>
  <c r="K260" i="21"/>
  <c r="E206" i="4"/>
  <c r="C163" i="13"/>
  <c r="D605" i="5"/>
  <c r="D139" i="2" s="1"/>
  <c r="D369" i="5"/>
  <c r="K514" i="21"/>
  <c r="C151" i="13"/>
  <c r="C222" i="14"/>
  <c r="C221" i="14" s="1"/>
  <c r="D1695" i="4"/>
  <c r="D1696" i="4" s="1"/>
  <c r="D1710" i="4" s="1"/>
  <c r="D1577" i="4"/>
  <c r="F1385" i="4"/>
  <c r="E811" i="4"/>
  <c r="C229" i="2"/>
  <c r="J28" i="1" s="1"/>
  <c r="D211" i="2"/>
  <c r="C210" i="2"/>
  <c r="D28" i="20"/>
  <c r="E23" i="1"/>
  <c r="F221" i="8"/>
  <c r="F20" i="39"/>
  <c r="F54" i="12"/>
  <c r="E31" i="13"/>
  <c r="D31" i="13"/>
  <c r="D206" i="14"/>
  <c r="E67" i="14"/>
  <c r="E106" i="14" s="1"/>
  <c r="C1925" i="43"/>
  <c r="K220" i="21"/>
  <c r="F1162" i="43"/>
  <c r="F505" i="43"/>
  <c r="J36" i="44"/>
  <c r="E29" i="44"/>
  <c r="I62" i="46"/>
  <c r="E1329" i="4"/>
  <c r="F147" i="17"/>
  <c r="D70" i="9"/>
  <c r="E69" i="9"/>
  <c r="E605" i="5"/>
  <c r="E369" i="5"/>
  <c r="F369" i="5" s="1"/>
  <c r="E99" i="44"/>
  <c r="K314" i="21"/>
  <c r="I1678" i="43"/>
  <c r="J1678" i="43" s="1"/>
  <c r="J1670" i="43"/>
  <c r="D126" i="14"/>
  <c r="D165" i="14" s="1"/>
  <c r="D55" i="44"/>
  <c r="D68" i="44" s="1"/>
  <c r="E230" i="2"/>
  <c r="F1213" i="4"/>
  <c r="E1493" i="43"/>
  <c r="F1493" i="43" s="1"/>
  <c r="F1497" i="43"/>
  <c r="E161" i="4"/>
  <c r="E175" i="4" s="1"/>
  <c r="E228" i="2"/>
  <c r="L27" i="1" s="1"/>
  <c r="D199" i="2"/>
  <c r="F70" i="6"/>
  <c r="F27" i="20"/>
  <c r="F81" i="11"/>
  <c r="C19" i="14"/>
  <c r="C7" i="14" s="1"/>
  <c r="C26" i="14"/>
  <c r="C204" i="14" s="1"/>
  <c r="C137" i="8" s="1"/>
  <c r="C130" i="8" s="1"/>
  <c r="F11" i="12"/>
  <c r="D80" i="9"/>
  <c r="F88" i="13"/>
  <c r="C206" i="14"/>
  <c r="C150" i="14"/>
  <c r="C67" i="14"/>
  <c r="K80" i="21"/>
  <c r="K45" i="21"/>
  <c r="E68" i="9"/>
  <c r="C128" i="13"/>
  <c r="C8" i="8" s="1"/>
  <c r="C29" i="2"/>
  <c r="J165" i="42"/>
  <c r="D9" i="50"/>
  <c r="D13" i="52"/>
  <c r="D99" i="44"/>
  <c r="E256" i="42"/>
  <c r="F247" i="42"/>
  <c r="G270" i="42"/>
  <c r="G292" i="42" s="1"/>
  <c r="G37" i="49"/>
  <c r="C22" i="49"/>
  <c r="G21" i="49"/>
  <c r="E22" i="49"/>
  <c r="H9" i="44"/>
  <c r="F24" i="42"/>
  <c r="C21" i="34"/>
  <c r="C24" i="34" s="1"/>
  <c r="C26" i="34" s="1"/>
  <c r="C466" i="21"/>
  <c r="F1211" i="4"/>
  <c r="D176" i="17"/>
  <c r="E176" i="17"/>
  <c r="E259" i="42"/>
  <c r="E259" i="5"/>
  <c r="D259" i="42"/>
  <c r="D269" i="42" s="1"/>
  <c r="D270" i="42" s="1"/>
  <c r="D259" i="5"/>
  <c r="D377" i="5" s="1"/>
  <c r="D613" i="5" s="1"/>
  <c r="D147" i="2" s="1"/>
  <c r="D603" i="43"/>
  <c r="D1093" i="4"/>
  <c r="D1844" i="4"/>
  <c r="D71" i="2" s="1"/>
  <c r="F71" i="2" s="1"/>
  <c r="D1882" i="4"/>
  <c r="D109" i="2" s="1"/>
  <c r="E23" i="20"/>
  <c r="G26" i="1"/>
  <c r="F29" i="1"/>
  <c r="G31" i="49"/>
  <c r="E177" i="44"/>
  <c r="E124" i="8"/>
  <c r="C56" i="16"/>
  <c r="C58" i="16" s="1"/>
  <c r="C1389" i="4"/>
  <c r="C1400" i="4" s="1"/>
  <c r="E1400" i="4"/>
  <c r="E1401" i="4" s="1"/>
  <c r="D740" i="4"/>
  <c r="D1015" i="43" s="1"/>
  <c r="D56" i="16"/>
  <c r="C740" i="4"/>
  <c r="C1015" i="43" s="1"/>
  <c r="G182" i="42"/>
  <c r="E88" i="3"/>
  <c r="E147" i="3" s="1"/>
  <c r="E28" i="2" s="1"/>
  <c r="D1389" i="4"/>
  <c r="D1744" i="4" s="1"/>
  <c r="D1862" i="4" s="1"/>
  <c r="D89" i="2" s="1"/>
  <c r="C88" i="3"/>
  <c r="C147" i="3" s="1"/>
  <c r="C28" i="2" s="1"/>
  <c r="F10" i="6"/>
  <c r="F134" i="3"/>
  <c r="F8" i="13"/>
  <c r="D180" i="50"/>
  <c r="G14" i="49"/>
  <c r="G18" i="49"/>
  <c r="E23" i="49"/>
  <c r="D22" i="49"/>
  <c r="D23" i="49"/>
  <c r="C15" i="49"/>
  <c r="E14" i="53"/>
  <c r="E16" i="53" s="1"/>
  <c r="E603" i="43"/>
  <c r="E1093" i="4"/>
  <c r="E1105" i="4" s="1"/>
  <c r="K56" i="21"/>
  <c r="K14" i="21"/>
  <c r="K16" i="21"/>
  <c r="K47" i="21"/>
  <c r="J373" i="21"/>
  <c r="K373" i="21" s="1"/>
  <c r="K369" i="21"/>
  <c r="K517" i="21"/>
  <c r="K428" i="21"/>
  <c r="E79" i="8"/>
  <c r="E71" i="9"/>
  <c r="E184" i="8"/>
  <c r="F184" i="8" s="1"/>
  <c r="E912" i="4"/>
  <c r="E1739" i="4" s="1"/>
  <c r="E1857" i="4" s="1"/>
  <c r="E84" i="2" s="1"/>
  <c r="F84" i="2" s="1"/>
  <c r="F22" i="37"/>
  <c r="G31" i="28"/>
  <c r="E37" i="28"/>
  <c r="F140" i="4"/>
  <c r="E52" i="11"/>
  <c r="E19" i="14"/>
  <c r="E7" i="14" s="1"/>
  <c r="K542" i="21"/>
  <c r="F226" i="8"/>
  <c r="F63" i="45"/>
  <c r="E28" i="1"/>
  <c r="D55" i="20"/>
  <c r="C1882" i="4"/>
  <c r="C109" i="2" s="1"/>
  <c r="C2109" i="43"/>
  <c r="C2356" i="43" s="1"/>
  <c r="C2521" i="43" s="1"/>
  <c r="F1882" i="4"/>
  <c r="F1764" i="4"/>
  <c r="E2109" i="43"/>
  <c r="F1376" i="4"/>
  <c r="F94" i="43"/>
  <c r="F736" i="4"/>
  <c r="F677" i="4"/>
  <c r="F382" i="4"/>
  <c r="F315" i="5"/>
  <c r="E331" i="5"/>
  <c r="C506" i="5"/>
  <c r="C520" i="5" s="1"/>
  <c r="E506" i="5"/>
  <c r="E520" i="5" s="1"/>
  <c r="E247" i="5"/>
  <c r="E256" i="5" s="1"/>
  <c r="C247" i="5"/>
  <c r="C256" i="5" s="1"/>
  <c r="C272" i="5" s="1"/>
  <c r="C286" i="5" s="1"/>
  <c r="E402" i="5"/>
  <c r="E213" i="5"/>
  <c r="C366" i="5"/>
  <c r="C448" i="5"/>
  <c r="C462" i="5" s="1"/>
  <c r="D567" i="5"/>
  <c r="D581" i="5" s="1"/>
  <c r="D227" i="2"/>
  <c r="K26" i="1" s="1"/>
  <c r="C188" i="5"/>
  <c r="C197" i="5" s="1"/>
  <c r="C213" i="5" s="1"/>
  <c r="C227" i="5" s="1"/>
  <c r="F551" i="5"/>
  <c r="F139" i="5"/>
  <c r="E366" i="5"/>
  <c r="E602" i="5" s="1"/>
  <c r="E136" i="2" s="1"/>
  <c r="D202" i="2"/>
  <c r="K13" i="1" s="1"/>
  <c r="C369" i="5"/>
  <c r="C605" i="5" s="1"/>
  <c r="C139" i="2" s="1"/>
  <c r="F490" i="5"/>
  <c r="D506" i="5"/>
  <c r="D520" i="5" s="1"/>
  <c r="C602" i="5"/>
  <c r="C136" i="2" s="1"/>
  <c r="E448" i="5"/>
  <c r="E462" i="5" s="1"/>
  <c r="C202" i="2"/>
  <c r="J13" i="1" s="1"/>
  <c r="C567" i="5"/>
  <c r="C581" i="5" s="1"/>
  <c r="C402" i="5"/>
  <c r="C384" i="5"/>
  <c r="C225" i="2"/>
  <c r="J24" i="1" s="1"/>
  <c r="E211" i="2"/>
  <c r="C196" i="2"/>
  <c r="D197" i="2"/>
  <c r="D247" i="5"/>
  <c r="D256" i="5" s="1"/>
  <c r="H59" i="20"/>
  <c r="E229" i="2"/>
  <c r="L28" i="1" s="1"/>
  <c r="E39" i="5"/>
  <c r="E53" i="5" s="1"/>
  <c r="F251" i="5"/>
  <c r="C197" i="2"/>
  <c r="D223" i="2"/>
  <c r="C228" i="2"/>
  <c r="J27" i="1" s="1"/>
  <c r="D226" i="2"/>
  <c r="K25" i="1" s="1"/>
  <c r="E155" i="5"/>
  <c r="E169" i="5" s="1"/>
  <c r="D191" i="2"/>
  <c r="I11" i="20" s="1"/>
  <c r="D1749" i="4"/>
  <c r="D1867" i="4" s="1"/>
  <c r="D94" i="2" s="1"/>
  <c r="D212" i="2" s="1"/>
  <c r="D1746" i="4"/>
  <c r="D276" i="43"/>
  <c r="G30" i="28"/>
  <c r="C69" i="8"/>
  <c r="C184" i="8" s="1"/>
  <c r="E168" i="8"/>
  <c r="E171" i="8" s="1"/>
  <c r="E1524" i="4"/>
  <c r="E234" i="44"/>
  <c r="C216" i="14"/>
  <c r="C209" i="14" s="1"/>
  <c r="D216" i="14"/>
  <c r="D209" i="14" s="1"/>
  <c r="E99" i="6"/>
  <c r="D366" i="5"/>
  <c r="D602" i="5" s="1"/>
  <c r="D136" i="2" s="1"/>
  <c r="D188" i="5"/>
  <c r="D197" i="5" s="1"/>
  <c r="D213" i="5" s="1"/>
  <c r="D227" i="5" s="1"/>
  <c r="D99" i="6"/>
  <c r="C913" i="4"/>
  <c r="C929" i="4" s="1"/>
  <c r="C943" i="4" s="1"/>
  <c r="F554" i="4"/>
  <c r="F1562" i="4"/>
  <c r="F1557" i="4"/>
  <c r="D1140" i="4"/>
  <c r="D1258" i="4"/>
  <c r="D1267" i="4" s="1"/>
  <c r="D1283" i="4" s="1"/>
  <c r="D1297" i="4" s="1"/>
  <c r="F1262" i="4"/>
  <c r="E1022" i="4"/>
  <c r="E1031" i="4" s="1"/>
  <c r="F1439" i="4"/>
  <c r="E760" i="43"/>
  <c r="E756" i="43" s="1"/>
  <c r="E765" i="43" s="1"/>
  <c r="E1435" i="4"/>
  <c r="E1444" i="4" s="1"/>
  <c r="C1735" i="4"/>
  <c r="C1853" i="4" s="1"/>
  <c r="C80" i="2" s="1"/>
  <c r="C1501" i="4"/>
  <c r="F905" i="4"/>
  <c r="D1732" i="4"/>
  <c r="D1850" i="4" s="1"/>
  <c r="D77" i="2" s="1"/>
  <c r="C1732" i="4"/>
  <c r="C1850" i="4" s="1"/>
  <c r="C77" i="2" s="1"/>
  <c r="C262" i="43"/>
  <c r="C2315" i="43" s="1"/>
  <c r="C2480" i="43" s="1"/>
  <c r="C1844" i="4"/>
  <c r="C71" i="2" s="1"/>
  <c r="E1848" i="4"/>
  <c r="F1730" i="4"/>
  <c r="F11" i="43"/>
  <c r="D26" i="6"/>
  <c r="C84" i="3"/>
  <c r="C143" i="3"/>
  <c r="E80" i="9"/>
  <c r="F80" i="9" s="1"/>
  <c r="F129" i="13"/>
  <c r="C10" i="9"/>
  <c r="C70" i="9"/>
  <c r="C67" i="13"/>
  <c r="C106" i="13" s="1"/>
  <c r="D25" i="45"/>
  <c r="F25" i="45" s="1"/>
  <c r="F18" i="41"/>
  <c r="D82" i="8"/>
  <c r="D81" i="8" s="1"/>
  <c r="F12" i="41"/>
  <c r="E96" i="8"/>
  <c r="D158" i="13"/>
  <c r="E203" i="8"/>
  <c r="F203" i="8" s="1"/>
  <c r="C48" i="20"/>
  <c r="E52" i="10"/>
  <c r="F52" i="10" s="1"/>
  <c r="C52" i="10"/>
  <c r="C17" i="45" s="1"/>
  <c r="D150" i="13"/>
  <c r="D25" i="8" s="1"/>
  <c r="D23" i="8" s="1"/>
  <c r="C146" i="13"/>
  <c r="E19" i="13"/>
  <c r="E7" i="13" s="1"/>
  <c r="E46" i="13" s="1"/>
  <c r="D177" i="14"/>
  <c r="E83" i="8"/>
  <c r="E81" i="8" s="1"/>
  <c r="C52" i="11"/>
  <c r="D204" i="14"/>
  <c r="D190" i="44" s="1"/>
  <c r="D183" i="44" s="1"/>
  <c r="C190" i="44"/>
  <c r="C183" i="44" s="1"/>
  <c r="F58" i="11"/>
  <c r="D146" i="13"/>
  <c r="D139" i="13" s="1"/>
  <c r="C197" i="14"/>
  <c r="E150" i="13"/>
  <c r="F150" i="13" s="1"/>
  <c r="D64" i="11"/>
  <c r="D52" i="11" s="1"/>
  <c r="D19" i="13"/>
  <c r="D7" i="13" s="1"/>
  <c r="D46" i="13" s="1"/>
  <c r="D19" i="14"/>
  <c r="D7" i="14" s="1"/>
  <c r="D46" i="14" s="1"/>
  <c r="D58" i="14" s="1"/>
  <c r="C79" i="8"/>
  <c r="D92" i="44"/>
  <c r="D138" i="44" s="1"/>
  <c r="D80" i="11"/>
  <c r="C99" i="44"/>
  <c r="C92" i="44" s="1"/>
  <c r="C138" i="44" s="1"/>
  <c r="F53" i="11"/>
  <c r="D79" i="13"/>
  <c r="D67" i="13" s="1"/>
  <c r="E76" i="8"/>
  <c r="E191" i="8" s="1"/>
  <c r="E75" i="8"/>
  <c r="E190" i="8" s="1"/>
  <c r="C1833" i="43"/>
  <c r="C176" i="17"/>
  <c r="C88" i="4"/>
  <c r="E21" i="34"/>
  <c r="G1352" i="43"/>
  <c r="G1353" i="43" s="1"/>
  <c r="G1377" i="43" s="1"/>
  <c r="E88" i="4"/>
  <c r="E1833" i="43"/>
  <c r="E1843" i="43" s="1"/>
  <c r="E988" i="4"/>
  <c r="I1342" i="43"/>
  <c r="I2326" i="43" s="1"/>
  <c r="D88" i="4"/>
  <c r="D100" i="4" s="1"/>
  <c r="D101" i="4" s="1"/>
  <c r="D115" i="4" s="1"/>
  <c r="D1833" i="43"/>
  <c r="D1668" i="43"/>
  <c r="D1678" i="43" s="1"/>
  <c r="F171" i="17"/>
  <c r="D621" i="4"/>
  <c r="F36" i="17"/>
  <c r="D933" i="43"/>
  <c r="D943" i="43" s="1"/>
  <c r="I2327" i="43"/>
  <c r="I2492" i="43" s="1"/>
  <c r="F29" i="16"/>
  <c r="E2478" i="43"/>
  <c r="F504" i="43"/>
  <c r="C1420" i="43"/>
  <c r="C1434" i="43" s="1"/>
  <c r="C1458" i="43" s="1"/>
  <c r="F12" i="43"/>
  <c r="E1925" i="43"/>
  <c r="E1926" i="43" s="1"/>
  <c r="E1950" i="43" s="1"/>
  <c r="C2312" i="43"/>
  <c r="C2477" i="43" s="1"/>
  <c r="F13" i="43"/>
  <c r="C1271" i="43"/>
  <c r="C1295" i="43" s="1"/>
  <c r="D1420" i="43"/>
  <c r="E25" i="43"/>
  <c r="C25" i="43"/>
  <c r="C1353" i="43"/>
  <c r="C1377" i="43" s="1"/>
  <c r="G2318" i="43"/>
  <c r="G2483" i="43" s="1"/>
  <c r="G2479" i="43" s="1"/>
  <c r="D1830" i="43"/>
  <c r="C2313" i="43"/>
  <c r="C2478" i="43" s="1"/>
  <c r="D1353" i="43"/>
  <c r="D1377" i="43" s="1"/>
  <c r="E2007" i="43"/>
  <c r="G1131" i="43"/>
  <c r="C517" i="43"/>
  <c r="E1131" i="43"/>
  <c r="H1131" i="43"/>
  <c r="E1011" i="43"/>
  <c r="D682" i="43"/>
  <c r="C682" i="43"/>
  <c r="C2007" i="43"/>
  <c r="F1511" i="43"/>
  <c r="E275" i="43"/>
  <c r="G2311" i="43"/>
  <c r="G2476" i="43" s="1"/>
  <c r="D1747" i="43"/>
  <c r="F1490" i="43"/>
  <c r="D2312" i="43"/>
  <c r="D2477" i="43" s="1"/>
  <c r="D366" i="43"/>
  <c r="D390" i="43" s="1"/>
  <c r="E366" i="43"/>
  <c r="E390" i="43" s="1"/>
  <c r="C120" i="43"/>
  <c r="J1415" i="43"/>
  <c r="C2171" i="43"/>
  <c r="C2195" i="43" s="1"/>
  <c r="I2311" i="43"/>
  <c r="I2476" i="43" s="1"/>
  <c r="C860" i="43"/>
  <c r="D847" i="43"/>
  <c r="C765" i="43"/>
  <c r="E682" i="43"/>
  <c r="D600" i="43"/>
  <c r="C107" i="43"/>
  <c r="C1011" i="43"/>
  <c r="C1926" i="43"/>
  <c r="C1950" i="43" s="1"/>
  <c r="C1502" i="43"/>
  <c r="E472" i="43"/>
  <c r="E2171" i="43"/>
  <c r="E2195" i="43" s="1"/>
  <c r="F2105" i="43"/>
  <c r="E1420" i="43"/>
  <c r="E1434" i="43" s="1"/>
  <c r="E1458" i="43" s="1"/>
  <c r="I1131" i="43"/>
  <c r="C930" i="43"/>
  <c r="F2152" i="43"/>
  <c r="D1107" i="43"/>
  <c r="D1131" i="43" s="1"/>
  <c r="E860" i="43"/>
  <c r="E861" i="43" s="1"/>
  <c r="I1339" i="43"/>
  <c r="C1747" i="43"/>
  <c r="F258" i="43"/>
  <c r="C203" i="43"/>
  <c r="C227" i="43" s="1"/>
  <c r="C1678" i="43"/>
  <c r="J1170" i="43"/>
  <c r="J1166" i="43"/>
  <c r="D1912" i="43"/>
  <c r="C38" i="43"/>
  <c r="D530" i="43"/>
  <c r="D2007" i="43"/>
  <c r="E2352" i="43"/>
  <c r="E2517" i="43" s="1"/>
  <c r="F2517" i="43" s="1"/>
  <c r="J1093" i="43"/>
  <c r="C1515" i="43"/>
  <c r="D1434" i="43"/>
  <c r="D1458" i="43" s="1"/>
  <c r="C2420" i="43"/>
  <c r="C2444" i="43" s="1"/>
  <c r="E1830" i="43"/>
  <c r="I1271" i="43"/>
  <c r="D930" i="43"/>
  <c r="F930" i="43" s="1"/>
  <c r="F503" i="43"/>
  <c r="I180" i="43"/>
  <c r="I189" i="43" s="1"/>
  <c r="I633" i="21"/>
  <c r="I638" i="21" s="1"/>
  <c r="K25" i="21"/>
  <c r="K166" i="21"/>
  <c r="K113" i="21"/>
  <c r="I577" i="21"/>
  <c r="J676" i="21"/>
  <c r="H146" i="21"/>
  <c r="K163" i="21"/>
  <c r="I676" i="21"/>
  <c r="K112" i="21"/>
  <c r="D1081" i="4"/>
  <c r="J1107" i="43"/>
  <c r="J167" i="21"/>
  <c r="D66" i="20"/>
  <c r="E1665" i="43"/>
  <c r="J1245" i="43"/>
  <c r="E1175" i="43"/>
  <c r="F999" i="43"/>
  <c r="F670" i="43"/>
  <c r="E517" i="43"/>
  <c r="F257" i="43"/>
  <c r="F31" i="45"/>
  <c r="E21" i="39"/>
  <c r="D9" i="36" s="1"/>
  <c r="E857" i="4"/>
  <c r="E869" i="4" s="1"/>
  <c r="E870" i="4" s="1"/>
  <c r="J203" i="21"/>
  <c r="J205" i="21" s="1"/>
  <c r="E680" i="4"/>
  <c r="E1015" i="43"/>
  <c r="F740" i="4"/>
  <c r="E22" i="34"/>
  <c r="E751" i="4"/>
  <c r="E752" i="4" s="1"/>
  <c r="E766" i="4" s="1"/>
  <c r="F167" i="21"/>
  <c r="F197" i="21"/>
  <c r="D98" i="13"/>
  <c r="D91" i="13" s="1"/>
  <c r="F1982" i="43"/>
  <c r="F95" i="43"/>
  <c r="F93" i="43"/>
  <c r="I2333" i="43"/>
  <c r="I2498" i="43" s="1"/>
  <c r="D1665" i="43"/>
  <c r="F1653" i="43"/>
  <c r="H1257" i="43"/>
  <c r="H1271" i="43" s="1"/>
  <c r="H1295" i="43" s="1"/>
  <c r="F1163" i="43"/>
  <c r="D765" i="43"/>
  <c r="D517" i="43"/>
  <c r="D2478" i="43"/>
  <c r="E1494" i="4"/>
  <c r="E1503" i="4" s="1"/>
  <c r="E2074" i="43"/>
  <c r="E2067" i="43" s="1"/>
  <c r="E2076" i="43" s="1"/>
  <c r="D680" i="4"/>
  <c r="D692" i="4" s="1"/>
  <c r="D693" i="4" s="1"/>
  <c r="D707" i="4" s="1"/>
  <c r="E503" i="4"/>
  <c r="E685" i="43" s="1"/>
  <c r="E695" i="43" s="1"/>
  <c r="C103" i="42"/>
  <c r="C181" i="42" s="1"/>
  <c r="C191" i="42" s="1"/>
  <c r="F203" i="21"/>
  <c r="C29" i="17"/>
  <c r="C739" i="4"/>
  <c r="C1636" i="4"/>
  <c r="C1637" i="4" s="1"/>
  <c r="C1651" i="4" s="1"/>
  <c r="I554" i="21"/>
  <c r="I556" i="21" s="1"/>
  <c r="F1742" i="43"/>
  <c r="E1149" i="4"/>
  <c r="E1579" i="43"/>
  <c r="E2318" i="43" s="1"/>
  <c r="F849" i="4"/>
  <c r="F97" i="6"/>
  <c r="F113" i="8"/>
  <c r="K196" i="21"/>
  <c r="K103" i="21"/>
  <c r="H51" i="21"/>
  <c r="K547" i="21"/>
  <c r="I668" i="21"/>
  <c r="J577" i="21"/>
  <c r="J586" i="21"/>
  <c r="K586" i="21" s="1"/>
  <c r="C263" i="21"/>
  <c r="K108" i="21"/>
  <c r="H520" i="21"/>
  <c r="F520" i="21"/>
  <c r="F548" i="21"/>
  <c r="K322" i="21"/>
  <c r="F234" i="21"/>
  <c r="I520" i="21"/>
  <c r="I146" i="21"/>
  <c r="K114" i="21"/>
  <c r="I402" i="21"/>
  <c r="J261" i="21"/>
  <c r="J263" i="21" s="1"/>
  <c r="F138" i="21"/>
  <c r="I167" i="21"/>
  <c r="H176" i="21"/>
  <c r="K225" i="21"/>
  <c r="K202" i="21"/>
  <c r="D668" i="21"/>
  <c r="I138" i="21"/>
  <c r="J554" i="21"/>
  <c r="F26" i="21"/>
  <c r="I644" i="21"/>
  <c r="I646" i="21" s="1"/>
  <c r="I20" i="21"/>
  <c r="J528" i="21"/>
  <c r="I440" i="21"/>
  <c r="F51" i="21"/>
  <c r="J197" i="21"/>
  <c r="H138" i="21"/>
  <c r="K85" i="21"/>
  <c r="I51" i="21"/>
  <c r="H440" i="21"/>
  <c r="J173" i="21"/>
  <c r="K141" i="21"/>
  <c r="H20" i="21"/>
  <c r="J668" i="21"/>
  <c r="K230" i="21"/>
  <c r="I234" i="21"/>
  <c r="H197" i="21"/>
  <c r="K172" i="21"/>
  <c r="J146" i="21"/>
  <c r="K137" i="21"/>
  <c r="J51" i="21"/>
  <c r="K254" i="21"/>
  <c r="F89" i="21"/>
  <c r="J520" i="21"/>
  <c r="H548" i="21"/>
  <c r="K86" i="21"/>
  <c r="I197" i="21"/>
  <c r="D205" i="21"/>
  <c r="F205" i="21" s="1"/>
  <c r="H668" i="21"/>
  <c r="J285" i="21"/>
  <c r="F109" i="21"/>
  <c r="K231" i="21"/>
  <c r="K84" i="21"/>
  <c r="K50" i="21"/>
  <c r="J402" i="21"/>
  <c r="K402" i="21" s="1"/>
  <c r="K352" i="21"/>
  <c r="J57" i="21"/>
  <c r="J59" i="21" s="1"/>
  <c r="K142" i="21"/>
  <c r="F251" i="21"/>
  <c r="J251" i="21"/>
  <c r="J255" i="21" s="1"/>
  <c r="H638" i="21"/>
  <c r="H432" i="21"/>
  <c r="E668" i="21"/>
  <c r="I548" i="21"/>
  <c r="J234" i="21"/>
  <c r="K19" i="21"/>
  <c r="H402" i="21"/>
  <c r="J344" i="21"/>
  <c r="K344" i="21" s="1"/>
  <c r="J440" i="21"/>
  <c r="K440" i="21" s="1"/>
  <c r="J410" i="21"/>
  <c r="J293" i="21"/>
  <c r="I293" i="21"/>
  <c r="H285" i="21"/>
  <c r="H263" i="21"/>
  <c r="I255" i="21"/>
  <c r="H234" i="21"/>
  <c r="K229" i="21"/>
  <c r="I226" i="21"/>
  <c r="H226" i="21"/>
  <c r="I205" i="21"/>
  <c r="H205" i="21"/>
  <c r="H167" i="21"/>
  <c r="J138" i="21"/>
  <c r="H109" i="21"/>
  <c r="J109" i="21"/>
  <c r="I109" i="21"/>
  <c r="I89" i="21"/>
  <c r="H89" i="21"/>
  <c r="J81" i="21"/>
  <c r="I28" i="21"/>
  <c r="H28" i="21"/>
  <c r="F20" i="21"/>
  <c r="J20" i="21"/>
  <c r="I281" i="21"/>
  <c r="K281" i="21" s="1"/>
  <c r="I77" i="21"/>
  <c r="I81" i="21" s="1"/>
  <c r="D81" i="21"/>
  <c r="F81" i="21" s="1"/>
  <c r="F226" i="21"/>
  <c r="E162" i="13"/>
  <c r="D255" i="21"/>
  <c r="F255" i="21" s="1"/>
  <c r="J222" i="21"/>
  <c r="D165" i="13"/>
  <c r="C214" i="8"/>
  <c r="H251" i="21"/>
  <c r="H255" i="21" s="1"/>
  <c r="C285" i="21"/>
  <c r="C97" i="8"/>
  <c r="D55" i="12"/>
  <c r="H29" i="44"/>
  <c r="H55" i="44" s="1"/>
  <c r="D33" i="12"/>
  <c r="D39" i="45" s="1"/>
  <c r="D35" i="45" s="1"/>
  <c r="F1334" i="43"/>
  <c r="J1411" i="43"/>
  <c r="H1420" i="43"/>
  <c r="H1434" i="43" s="1"/>
  <c r="H1458" i="43" s="1"/>
  <c r="J1458" i="43" s="1"/>
  <c r="F1140" i="4"/>
  <c r="D1444" i="4"/>
  <c r="F136" i="4"/>
  <c r="D145" i="4"/>
  <c r="F145" i="4" s="1"/>
  <c r="D1501" i="4"/>
  <c r="D2074" i="43" s="1"/>
  <c r="D2321" i="43" s="1"/>
  <c r="D2486" i="43" s="1"/>
  <c r="F1256" i="43"/>
  <c r="F2322" i="43"/>
  <c r="D769" i="43"/>
  <c r="F769" i="43" s="1"/>
  <c r="K26" i="21"/>
  <c r="F26" i="18"/>
  <c r="J256" i="42"/>
  <c r="E29" i="35"/>
  <c r="F15" i="34"/>
  <c r="F20" i="34"/>
  <c r="D51" i="54"/>
  <c r="D75" i="54"/>
  <c r="E9" i="50"/>
  <c r="D16" i="48"/>
  <c r="F26" i="6"/>
  <c r="F173" i="13"/>
  <c r="F86" i="13"/>
  <c r="E77" i="9"/>
  <c r="F68" i="13"/>
  <c r="D29" i="17"/>
  <c r="J166" i="42"/>
  <c r="J164" i="42"/>
  <c r="I24" i="42"/>
  <c r="J170" i="42"/>
  <c r="J15" i="42"/>
  <c r="G178" i="42"/>
  <c r="F67" i="44"/>
  <c r="F16" i="44"/>
  <c r="F133" i="13"/>
  <c r="F144" i="44"/>
  <c r="D74" i="9"/>
  <c r="F14" i="9"/>
  <c r="D143" i="3"/>
  <c r="F143" i="3" s="1"/>
  <c r="F24" i="3"/>
  <c r="I16" i="48"/>
  <c r="I18" i="48" s="1"/>
  <c r="I20" i="48" s="1"/>
  <c r="D86" i="8"/>
  <c r="F86" i="8" s="1"/>
  <c r="E80" i="11"/>
  <c r="F18" i="45"/>
  <c r="E12" i="35"/>
  <c r="E11" i="35"/>
  <c r="C16" i="35"/>
  <c r="D100" i="9"/>
  <c r="D70" i="8" s="1"/>
  <c r="D185" i="8" s="1"/>
  <c r="B8" i="51" s="1"/>
  <c r="B14" i="51" s="1"/>
  <c r="B15" i="51" s="1"/>
  <c r="B24" i="51" s="1"/>
  <c r="E100" i="9"/>
  <c r="E13" i="45" s="1"/>
  <c r="F12" i="45"/>
  <c r="E11" i="45"/>
  <c r="F11" i="45" s="1"/>
  <c r="F90" i="9"/>
  <c r="E51" i="20"/>
  <c r="F51" i="20" s="1"/>
  <c r="D71" i="9"/>
  <c r="F71" i="9" s="1"/>
  <c r="F16" i="19"/>
  <c r="F34" i="19"/>
  <c r="F25" i="30"/>
  <c r="E40" i="30"/>
  <c r="E42" i="30" s="1"/>
  <c r="E1589" i="43"/>
  <c r="F1589" i="43" s="1"/>
  <c r="E2332" i="43"/>
  <c r="F1158" i="4"/>
  <c r="E1749" i="4"/>
  <c r="E1867" i="4" s="1"/>
  <c r="E94" i="2" s="1"/>
  <c r="E1154" i="4"/>
  <c r="F1154" i="4" s="1"/>
  <c r="F50" i="37"/>
  <c r="F1593" i="43"/>
  <c r="F1507" i="43"/>
  <c r="J362" i="43"/>
  <c r="E9" i="44"/>
  <c r="N270" i="42"/>
  <c r="M292" i="42"/>
  <c r="C100" i="42"/>
  <c r="K292" i="42"/>
  <c r="N256" i="42"/>
  <c r="H24" i="42"/>
  <c r="H169" i="42"/>
  <c r="J169" i="42" s="1"/>
  <c r="C269" i="42"/>
  <c r="C270" i="42" s="1"/>
  <c r="C292" i="42" s="1"/>
  <c r="E169" i="42"/>
  <c r="E178" i="42" s="1"/>
  <c r="F86" i="42"/>
  <c r="F87" i="42"/>
  <c r="E38" i="42"/>
  <c r="E100" i="42"/>
  <c r="D38" i="42"/>
  <c r="D60" i="42" s="1"/>
  <c r="F170" i="42"/>
  <c r="I178" i="42"/>
  <c r="D100" i="42"/>
  <c r="G24" i="42"/>
  <c r="F164" i="42"/>
  <c r="I14" i="53"/>
  <c r="G16" i="53"/>
  <c r="I16" i="53" s="1"/>
  <c r="C16" i="53"/>
  <c r="D87" i="50"/>
  <c r="E87" i="50"/>
  <c r="E180" i="50"/>
  <c r="E34" i="50"/>
  <c r="D34" i="50"/>
  <c r="D153" i="50" s="1"/>
  <c r="D165" i="8"/>
  <c r="F165" i="8" s="1"/>
  <c r="E567" i="5"/>
  <c r="E581" i="5" s="1"/>
  <c r="F83" i="5"/>
  <c r="D39" i="5"/>
  <c r="D53" i="5" s="1"/>
  <c r="D68" i="20"/>
  <c r="F68" i="20" s="1"/>
  <c r="G24" i="1"/>
  <c r="C65" i="45"/>
  <c r="F75" i="9"/>
  <c r="F68" i="9"/>
  <c r="F1326" i="4"/>
  <c r="E107" i="43"/>
  <c r="C1223" i="4"/>
  <c r="C1224" i="4" s="1"/>
  <c r="C1238" i="4" s="1"/>
  <c r="G1679" i="43"/>
  <c r="G1703" i="43" s="1"/>
  <c r="G2333" i="43"/>
  <c r="G2498" i="43" s="1"/>
  <c r="C1665" i="43"/>
  <c r="C2310" i="43"/>
  <c r="C2475" i="43" s="1"/>
  <c r="F1651" i="43"/>
  <c r="E2309" i="43"/>
  <c r="E2474" i="43" s="1"/>
  <c r="D2309" i="43"/>
  <c r="D2474" i="43" s="1"/>
  <c r="E1502" i="43"/>
  <c r="D1502" i="43"/>
  <c r="D2310" i="43"/>
  <c r="D2475" i="43" s="1"/>
  <c r="D1011" i="43"/>
  <c r="F1011" i="43" s="1"/>
  <c r="F918" i="43"/>
  <c r="D2311" i="43"/>
  <c r="D2476" i="43" s="1"/>
  <c r="E2311" i="43"/>
  <c r="E2476" i="43" s="1"/>
  <c r="C600" i="43"/>
  <c r="C2309" i="43"/>
  <c r="C2474" i="43" s="1"/>
  <c r="F1727" i="4"/>
  <c r="E2310" i="43"/>
  <c r="E2475" i="43" s="1"/>
  <c r="F1726" i="4"/>
  <c r="F73" i="2"/>
  <c r="C2311" i="43"/>
  <c r="C2476" i="43" s="1"/>
  <c r="F1844" i="4"/>
  <c r="F1845" i="4"/>
  <c r="E72" i="2"/>
  <c r="F72" i="2" s="1"/>
  <c r="C190" i="2"/>
  <c r="H10" i="20" s="1"/>
  <c r="F1846" i="4"/>
  <c r="F1728" i="4"/>
  <c r="C192" i="2"/>
  <c r="C155" i="5"/>
  <c r="C169" i="5" s="1"/>
  <c r="C191" i="2"/>
  <c r="H11" i="20" s="1"/>
  <c r="D155" i="5"/>
  <c r="D169" i="5" s="1"/>
  <c r="F361" i="5"/>
  <c r="C130" i="2"/>
  <c r="C39" i="5"/>
  <c r="C53" i="5" s="1"/>
  <c r="E130" i="2"/>
  <c r="F130" i="2" s="1"/>
  <c r="F596" i="5"/>
  <c r="F360" i="5"/>
  <c r="F597" i="5"/>
  <c r="F129" i="3"/>
  <c r="E192" i="2"/>
  <c r="E215" i="2"/>
  <c r="C178" i="42"/>
  <c r="F165" i="42"/>
  <c r="D178" i="42"/>
  <c r="D10" i="2"/>
  <c r="F230" i="14"/>
  <c r="E225" i="14"/>
  <c r="E118" i="14"/>
  <c r="E52" i="8"/>
  <c r="E225" i="8" s="1"/>
  <c r="F25" i="1" s="1"/>
  <c r="F49" i="8"/>
  <c r="D77" i="9"/>
  <c r="F138" i="13"/>
  <c r="D67" i="39"/>
  <c r="F8" i="9"/>
  <c r="F131" i="13"/>
  <c r="E150" i="44"/>
  <c r="C7" i="13"/>
  <c r="C46" i="13" s="1"/>
  <c r="E21" i="9"/>
  <c r="D69" i="9"/>
  <c r="F69" i="9" s="1"/>
  <c r="F70" i="9"/>
  <c r="D128" i="13"/>
  <c r="F130" i="13"/>
  <c r="F10" i="9"/>
  <c r="E128" i="13"/>
  <c r="E8" i="8" s="1"/>
  <c r="D13" i="9"/>
  <c r="D73" i="9" s="1"/>
  <c r="F73" i="9" s="1"/>
  <c r="F9" i="9"/>
  <c r="F134" i="13"/>
  <c r="E74" i="9"/>
  <c r="F74" i="9" s="1"/>
  <c r="D32" i="41"/>
  <c r="D98" i="8"/>
  <c r="F23" i="41"/>
  <c r="C31" i="14"/>
  <c r="C46" i="14" s="1"/>
  <c r="C58" i="14" s="1"/>
  <c r="E32" i="41"/>
  <c r="E98" i="8"/>
  <c r="F30" i="41"/>
  <c r="F37" i="28"/>
  <c r="G50" i="45"/>
  <c r="G28" i="45" s="1"/>
  <c r="G53" i="45" s="1"/>
  <c r="G66" i="45" s="1"/>
  <c r="E99" i="8"/>
  <c r="E52" i="45" s="1"/>
  <c r="E50" i="45" s="1"/>
  <c r="C55" i="12"/>
  <c r="H77" i="21"/>
  <c r="H81" i="21" s="1"/>
  <c r="D285" i="21"/>
  <c r="F285" i="21" s="1"/>
  <c r="E34" i="12"/>
  <c r="E93" i="8"/>
  <c r="E36" i="45"/>
  <c r="E638" i="21"/>
  <c r="F85" i="39"/>
  <c r="E87" i="39"/>
  <c r="C6" i="23"/>
  <c r="D6" i="23" s="1"/>
  <c r="E6" i="23" s="1"/>
  <c r="F6" i="23" s="1"/>
  <c r="G6" i="23" s="1"/>
  <c r="H6" i="23" s="1"/>
  <c r="I6" i="23" s="1"/>
  <c r="J6" i="23" s="1"/>
  <c r="K6" i="23" s="1"/>
  <c r="L6" i="23" s="1"/>
  <c r="D32" i="45"/>
  <c r="D29" i="45" s="1"/>
  <c r="D21" i="39"/>
  <c r="C21" i="39"/>
  <c r="B9" i="36" s="1"/>
  <c r="I9" i="36" s="1"/>
  <c r="D201" i="8"/>
  <c r="E155" i="13"/>
  <c r="I30" i="44"/>
  <c r="I29" i="44" s="1"/>
  <c r="E24" i="45"/>
  <c r="E138" i="14"/>
  <c r="E126" i="14" s="1"/>
  <c r="E79" i="13"/>
  <c r="E67" i="13" s="1"/>
  <c r="E92" i="44"/>
  <c r="E146" i="13"/>
  <c r="F76" i="8"/>
  <c r="D191" i="8"/>
  <c r="F36" i="11"/>
  <c r="D19" i="45"/>
  <c r="F19" i="45" s="1"/>
  <c r="F17" i="11"/>
  <c r="D75" i="8"/>
  <c r="D190" i="8" s="1"/>
  <c r="D17" i="45"/>
  <c r="D74" i="8"/>
  <c r="F27" i="10"/>
  <c r="D16" i="35"/>
  <c r="E16" i="35" s="1"/>
  <c r="C12" i="51"/>
  <c r="E71" i="8"/>
  <c r="F131" i="9"/>
  <c r="F105" i="9"/>
  <c r="C70" i="8"/>
  <c r="C185" i="8" s="1"/>
  <c r="B6" i="36" s="1"/>
  <c r="F12" i="36" s="1"/>
  <c r="F13" i="36" s="1"/>
  <c r="F22" i="36" s="1"/>
  <c r="F101" i="9"/>
  <c r="F94" i="9"/>
  <c r="H2245" i="43"/>
  <c r="H2253" i="43" s="1"/>
  <c r="H2254" i="43" s="1"/>
  <c r="H2278" i="43" s="1"/>
  <c r="H2333" i="43"/>
  <c r="E384" i="5"/>
  <c r="D98" i="5"/>
  <c r="D99" i="5" s="1"/>
  <c r="D113" i="5" s="1"/>
  <c r="D1390" i="4"/>
  <c r="D1400" i="4" s="1"/>
  <c r="D1401" i="4" s="1"/>
  <c r="D1415" i="4" s="1"/>
  <c r="E2484" i="43"/>
  <c r="D273" i="4"/>
  <c r="F16" i="7"/>
  <c r="C1597" i="43"/>
  <c r="C1598" i="43" s="1"/>
  <c r="C1622" i="43" s="1"/>
  <c r="E2487" i="43"/>
  <c r="F2487" i="43" s="1"/>
  <c r="C1175" i="43"/>
  <c r="C1985" i="43"/>
  <c r="C1994" i="43" s="1"/>
  <c r="C161" i="4"/>
  <c r="C175" i="4" s="1"/>
  <c r="G189" i="43"/>
  <c r="G203" i="43" s="1"/>
  <c r="G227" i="43" s="1"/>
  <c r="G2314" i="43"/>
  <c r="D189" i="43"/>
  <c r="D203" i="43" s="1"/>
  <c r="D227" i="43" s="1"/>
  <c r="F180" i="43"/>
  <c r="D1175" i="43"/>
  <c r="F1166" i="43"/>
  <c r="F1199" i="4"/>
  <c r="D1208" i="4"/>
  <c r="F1208" i="4" s="1"/>
  <c r="F845" i="4"/>
  <c r="F1022" i="4"/>
  <c r="F1170" i="43"/>
  <c r="F1553" i="4"/>
  <c r="J184" i="43"/>
  <c r="I1175" i="43"/>
  <c r="E313" i="4"/>
  <c r="E322" i="4" s="1"/>
  <c r="E338" i="4" s="1"/>
  <c r="E352" i="4" s="1"/>
  <c r="D102" i="43"/>
  <c r="D98" i="43" s="1"/>
  <c r="D107" i="43" s="1"/>
  <c r="E203" i="43"/>
  <c r="E227" i="43" s="1"/>
  <c r="E1735" i="4"/>
  <c r="E1853" i="4" s="1"/>
  <c r="E80" i="2" s="1"/>
  <c r="F184" i="43"/>
  <c r="D261" i="43"/>
  <c r="D270" i="43" s="1"/>
  <c r="F968" i="4"/>
  <c r="C1821" i="43"/>
  <c r="C1830" i="43" s="1"/>
  <c r="D49" i="6"/>
  <c r="F49" i="6" s="1"/>
  <c r="D1494" i="4"/>
  <c r="D1503" i="4" s="1"/>
  <c r="D1519" i="4" s="1"/>
  <c r="F47" i="6"/>
  <c r="E1249" i="43"/>
  <c r="E1248" i="43" s="1"/>
  <c r="E1257" i="43" s="1"/>
  <c r="D194" i="4"/>
  <c r="D203" i="4" s="1"/>
  <c r="E1732" i="4"/>
  <c r="E15" i="2"/>
  <c r="E24" i="2" s="1"/>
  <c r="F16" i="2"/>
  <c r="F84" i="3"/>
  <c r="J16" i="20"/>
  <c r="D28" i="18"/>
  <c r="D1795" i="4" s="1"/>
  <c r="D1789" i="4" s="1"/>
  <c r="D1798" i="4" s="1"/>
  <c r="D1814" i="4" s="1"/>
  <c r="D1828" i="4" s="1"/>
  <c r="C1855" i="4"/>
  <c r="E28" i="18"/>
  <c r="F16" i="18"/>
  <c r="C989" i="4"/>
  <c r="C1003" i="4" s="1"/>
  <c r="F42" i="16"/>
  <c r="E56" i="16"/>
  <c r="E58" i="16" s="1"/>
  <c r="E445" i="4"/>
  <c r="E1744" i="4" s="1"/>
  <c r="E1862" i="4" s="1"/>
  <c r="E89" i="2" s="1"/>
  <c r="C769" i="43"/>
  <c r="C2327" i="43" s="1"/>
  <c r="C2492" i="43" s="1"/>
  <c r="C1744" i="4"/>
  <c r="C1862" i="4" s="1"/>
  <c r="C89" i="2" s="1"/>
  <c r="C207" i="2" s="1"/>
  <c r="H49" i="20" s="1"/>
  <c r="F604" i="43"/>
  <c r="D613" i="43"/>
  <c r="D529" i="21"/>
  <c r="D19" i="16"/>
  <c r="H182" i="42"/>
  <c r="H191" i="42" s="1"/>
  <c r="J28" i="42"/>
  <c r="D88" i="3"/>
  <c r="F88" i="3" s="1"/>
  <c r="F12" i="16"/>
  <c r="F161" i="17"/>
  <c r="C1329" i="4"/>
  <c r="C1341" i="4" s="1"/>
  <c r="C1342" i="4" s="1"/>
  <c r="C1356" i="4" s="1"/>
  <c r="C1760" i="43"/>
  <c r="D1223" i="4"/>
  <c r="E1636" i="4"/>
  <c r="E1637" i="4" s="1"/>
  <c r="E1459" i="4"/>
  <c r="E103" i="42"/>
  <c r="E181" i="42" s="1"/>
  <c r="E39" i="3"/>
  <c r="E40" i="3" s="1"/>
  <c r="E1223" i="4"/>
  <c r="E1668" i="43"/>
  <c r="D24" i="34"/>
  <c r="D26" i="34" s="1"/>
  <c r="E1188" i="43"/>
  <c r="F27" i="4"/>
  <c r="E39" i="4"/>
  <c r="E40" i="4" s="1"/>
  <c r="E54" i="4" s="1"/>
  <c r="D206" i="4"/>
  <c r="D218" i="4" s="1"/>
  <c r="D739" i="4"/>
  <c r="E28" i="21"/>
  <c r="F28" i="21" s="1"/>
  <c r="J87" i="21"/>
  <c r="F108" i="17"/>
  <c r="F87" i="21"/>
  <c r="D410" i="21"/>
  <c r="C205" i="21"/>
  <c r="D1178" i="43"/>
  <c r="D1188" i="43" s="1"/>
  <c r="H291" i="21"/>
  <c r="H293" i="21" s="1"/>
  <c r="C503" i="4"/>
  <c r="C685" i="43" s="1"/>
  <c r="C695" i="43" s="1"/>
  <c r="E440" i="21"/>
  <c r="F440" i="21" s="1"/>
  <c r="C1178" i="43"/>
  <c r="C1188" i="43" s="1"/>
  <c r="D574" i="4"/>
  <c r="D1329" i="4"/>
  <c r="D1341" i="4" s="1"/>
  <c r="D1342" i="4" s="1"/>
  <c r="D1356" i="4" s="1"/>
  <c r="F119" i="17"/>
  <c r="D293" i="21"/>
  <c r="H644" i="21"/>
  <c r="H646" i="21" s="1"/>
  <c r="C40" i="3"/>
  <c r="C54" i="3" s="1"/>
  <c r="C1695" i="4"/>
  <c r="C1696" i="4" s="1"/>
  <c r="C1710" i="4" s="1"/>
  <c r="E2253" i="43"/>
  <c r="E2254" i="43" s="1"/>
  <c r="E2278" i="43" s="1"/>
  <c r="H115" i="21"/>
  <c r="H117" i="21" s="1"/>
  <c r="C117" i="21"/>
  <c r="D1587" i="43"/>
  <c r="D1597" i="43" s="1"/>
  <c r="D1164" i="4"/>
  <c r="C397" i="4"/>
  <c r="C398" i="4" s="1"/>
  <c r="C412" i="4" s="1"/>
  <c r="C520" i="43"/>
  <c r="C530" i="43" s="1"/>
  <c r="C613" i="5"/>
  <c r="C147" i="2" s="1"/>
  <c r="D263" i="21"/>
  <c r="F263" i="21" s="1"/>
  <c r="C680" i="4"/>
  <c r="C692" i="4" s="1"/>
  <c r="C693" i="4" s="1"/>
  <c r="C707" i="4" s="1"/>
  <c r="D515" i="4"/>
  <c r="D516" i="4" s="1"/>
  <c r="D530" i="4" s="1"/>
  <c r="D27" i="3"/>
  <c r="D146" i="3" s="1"/>
  <c r="D27" i="2" s="1"/>
  <c r="C556" i="21"/>
  <c r="C1282" i="4"/>
  <c r="C1283" i="4" s="1"/>
  <c r="C1297" i="4" s="1"/>
  <c r="E574" i="4"/>
  <c r="E575" i="4" s="1"/>
  <c r="D397" i="4"/>
  <c r="D398" i="4" s="1"/>
  <c r="D412" i="4" s="1"/>
  <c r="D1761" i="43"/>
  <c r="D1785" i="43" s="1"/>
  <c r="E28" i="43"/>
  <c r="E38" i="43" s="1"/>
  <c r="C39" i="4"/>
  <c r="C40" i="4" s="1"/>
  <c r="C54" i="4" s="1"/>
  <c r="E110" i="43"/>
  <c r="E529" i="21"/>
  <c r="E1696" i="4"/>
  <c r="E1710" i="4" s="1"/>
  <c r="D1578" i="4"/>
  <c r="D1592" i="4" s="1"/>
  <c r="F176" i="21"/>
  <c r="J644" i="21"/>
  <c r="F381" i="21"/>
  <c r="H57" i="21"/>
  <c r="H59" i="21" s="1"/>
  <c r="H1342" i="43"/>
  <c r="E1577" i="4"/>
  <c r="E1578" i="4" s="1"/>
  <c r="D2253" i="43"/>
  <c r="D2254" i="43" s="1"/>
  <c r="D2278" i="43" s="1"/>
  <c r="F59" i="21"/>
  <c r="C562" i="4"/>
  <c r="C574" i="4" s="1"/>
  <c r="C575" i="4" s="1"/>
  <c r="C589" i="4" s="1"/>
  <c r="C603" i="43"/>
  <c r="C613" i="43" s="1"/>
  <c r="C614" i="43" s="1"/>
  <c r="C638" i="43" s="1"/>
  <c r="C456" i="4"/>
  <c r="C457" i="4" s="1"/>
  <c r="C471" i="4" s="1"/>
  <c r="F556" i="21"/>
  <c r="F554" i="21"/>
  <c r="F87" i="17"/>
  <c r="D456" i="4"/>
  <c r="D457" i="4" s="1"/>
  <c r="D471" i="4" s="1"/>
  <c r="I529" i="21"/>
  <c r="C273" i="43"/>
  <c r="F57" i="21"/>
  <c r="I57" i="21"/>
  <c r="F933" i="43"/>
  <c r="E943" i="43"/>
  <c r="E944" i="43" s="1"/>
  <c r="F42" i="17"/>
  <c r="C943" i="43"/>
  <c r="F27" i="17"/>
  <c r="E99" i="3"/>
  <c r="E100" i="3" s="1"/>
  <c r="E114" i="3" s="1"/>
  <c r="F87" i="3"/>
  <c r="E146" i="3"/>
  <c r="E158" i="3" s="1"/>
  <c r="F17" i="17"/>
  <c r="E29" i="17"/>
  <c r="G181" i="42"/>
  <c r="G37" i="42"/>
  <c r="C223" i="2"/>
  <c r="D607" i="5"/>
  <c r="D141" i="2" s="1"/>
  <c r="D1249" i="43"/>
  <c r="D913" i="4"/>
  <c r="F904" i="4"/>
  <c r="E1587" i="43"/>
  <c r="E1164" i="4"/>
  <c r="D39" i="4"/>
  <c r="D28" i="43"/>
  <c r="J638" i="21"/>
  <c r="E692" i="4"/>
  <c r="I410" i="21"/>
  <c r="E1047" i="4"/>
  <c r="F1031" i="4"/>
  <c r="D2157" i="43"/>
  <c r="F2148" i="43"/>
  <c r="J1660" i="43"/>
  <c r="H1656" i="43"/>
  <c r="C124" i="8"/>
  <c r="C177" i="44"/>
  <c r="C176" i="44" s="1"/>
  <c r="C222" i="44" s="1"/>
  <c r="C185" i="14"/>
  <c r="E1868" i="4"/>
  <c r="F1750" i="4"/>
  <c r="C146" i="3"/>
  <c r="C99" i="3"/>
  <c r="F1738" i="43"/>
  <c r="E1747" i="43"/>
  <c r="D559" i="4"/>
  <c r="F550" i="4"/>
  <c r="C168" i="2"/>
  <c r="C638" i="5"/>
  <c r="E604" i="5"/>
  <c r="E138" i="2" s="1"/>
  <c r="E197" i="2" s="1"/>
  <c r="F60" i="17"/>
  <c r="F385" i="4"/>
  <c r="E397" i="4"/>
  <c r="D190" i="2"/>
  <c r="I115" i="21"/>
  <c r="I117" i="21" s="1"/>
  <c r="E520" i="43"/>
  <c r="D24" i="2"/>
  <c r="J9" i="44"/>
  <c r="F93" i="44"/>
  <c r="F317" i="4"/>
  <c r="D313" i="4"/>
  <c r="D429" i="43"/>
  <c r="D1735" i="4"/>
  <c r="G2334" i="43"/>
  <c r="G357" i="43"/>
  <c r="G365" i="43" s="1"/>
  <c r="G366" i="43" s="1"/>
  <c r="G390" i="43" s="1"/>
  <c r="J117" i="21"/>
  <c r="E117" i="21"/>
  <c r="F117" i="21" s="1"/>
  <c r="I191" i="42"/>
  <c r="E1985" i="43"/>
  <c r="F1989" i="43"/>
  <c r="D928" i="4"/>
  <c r="F500" i="4"/>
  <c r="C209" i="2"/>
  <c r="D632" i="5"/>
  <c r="D402" i="5"/>
  <c r="E598" i="5"/>
  <c r="F362" i="5"/>
  <c r="C74" i="9"/>
  <c r="C21" i="9"/>
  <c r="J432" i="21"/>
  <c r="H2318" i="43"/>
  <c r="H2483" i="43" s="1"/>
  <c r="H2479" i="43" s="1"/>
  <c r="D2067" i="43"/>
  <c r="D2076" i="43" s="1"/>
  <c r="D2090" i="43" s="1"/>
  <c r="F854" i="4"/>
  <c r="F1258" i="4"/>
  <c r="E1267" i="4"/>
  <c r="F68" i="8"/>
  <c r="D183" i="8"/>
  <c r="C139" i="13"/>
  <c r="C127" i="13" s="1"/>
  <c r="C166" i="13" s="1"/>
  <c r="C21" i="8"/>
  <c r="D45" i="7"/>
  <c r="F45" i="7" s="1"/>
  <c r="F43" i="7"/>
  <c r="D222" i="2"/>
  <c r="L30" i="1"/>
  <c r="E2112" i="43"/>
  <c r="J24" i="20"/>
  <c r="E1851" i="4"/>
  <c r="F256" i="42"/>
  <c r="E267" i="4"/>
  <c r="E1751" i="4"/>
  <c r="I363" i="43"/>
  <c r="C9" i="45"/>
  <c r="C66" i="8"/>
  <c r="E227" i="2"/>
  <c r="F10" i="28" s="1"/>
  <c r="F109" i="2"/>
  <c r="E199" i="2"/>
  <c r="C76" i="54"/>
  <c r="C51" i="54"/>
  <c r="C75" i="54"/>
  <c r="I10" i="46"/>
  <c r="I17" i="46" s="1"/>
  <c r="I30" i="46" s="1"/>
  <c r="I64" i="46" s="1"/>
  <c r="H17" i="46"/>
  <c r="H30" i="46" s="1"/>
  <c r="H64" i="46" s="1"/>
  <c r="E194" i="4"/>
  <c r="E262" i="43"/>
  <c r="C39" i="45"/>
  <c r="C35" i="45" s="1"/>
  <c r="C28" i="45" s="1"/>
  <c r="C96" i="8"/>
  <c r="C34" i="12"/>
  <c r="E1878" i="4"/>
  <c r="F1760" i="4"/>
  <c r="D1047" i="4"/>
  <c r="D1061" i="4" s="1"/>
  <c r="E634" i="4"/>
  <c r="E648" i="4" s="1"/>
  <c r="D384" i="5"/>
  <c r="F1501" i="4"/>
  <c r="E1738" i="4"/>
  <c r="E1856" i="4" s="1"/>
  <c r="D21" i="20"/>
  <c r="E29" i="1"/>
  <c r="G29" i="1" s="1"/>
  <c r="C155" i="8"/>
  <c r="C213" i="8"/>
  <c r="K28" i="1"/>
  <c r="E222" i="8"/>
  <c r="D74" i="2"/>
  <c r="E825" i="4"/>
  <c r="D228" i="2"/>
  <c r="C222" i="2"/>
  <c r="F131" i="2"/>
  <c r="I1656" i="43"/>
  <c r="I2318" i="43"/>
  <c r="D1885" i="4"/>
  <c r="F1767" i="4"/>
  <c r="C193" i="2"/>
  <c r="H12" i="20" s="1"/>
  <c r="C1401" i="4"/>
  <c r="C1415" i="4" s="1"/>
  <c r="C1154" i="4"/>
  <c r="C1752" i="4"/>
  <c r="D448" i="5"/>
  <c r="D462" i="5" s="1"/>
  <c r="F432" i="5"/>
  <c r="E163" i="2"/>
  <c r="E638" i="5"/>
  <c r="I37" i="42"/>
  <c r="C226" i="2"/>
  <c r="C1106" i="4"/>
  <c r="C1120" i="4" s="1"/>
  <c r="E225" i="2"/>
  <c r="L24" i="1" s="1"/>
  <c r="D29" i="2"/>
  <c r="C230" i="2"/>
  <c r="C1047" i="4"/>
  <c r="C1061" i="4" s="1"/>
  <c r="D811" i="4"/>
  <c r="E165" i="13"/>
  <c r="E103" i="13"/>
  <c r="E91" i="13" s="1"/>
  <c r="F91" i="13" s="1"/>
  <c r="D1925" i="43"/>
  <c r="F1095" i="4"/>
  <c r="F973" i="4"/>
  <c r="C811" i="4"/>
  <c r="C825" i="4" s="1"/>
  <c r="C208" i="4"/>
  <c r="C218" i="4" s="1"/>
  <c r="C219" i="4" s="1"/>
  <c r="C233" i="4" s="1"/>
  <c r="C279" i="43"/>
  <c r="E226" i="2"/>
  <c r="D196" i="2"/>
  <c r="I10" i="36"/>
  <c r="C71" i="8"/>
  <c r="C14" i="45"/>
  <c r="C10" i="45" s="1"/>
  <c r="C19" i="45"/>
  <c r="C76" i="8"/>
  <c r="C191" i="8" s="1"/>
  <c r="I270" i="42"/>
  <c r="C267" i="4"/>
  <c r="C277" i="4" s="1"/>
  <c r="C278" i="4" s="1"/>
  <c r="C292" i="4" s="1"/>
  <c r="D275" i="43"/>
  <c r="D2332" i="43"/>
  <c r="E52" i="2"/>
  <c r="F964" i="4"/>
  <c r="F24" i="4"/>
  <c r="C211" i="2"/>
  <c r="D193" i="2"/>
  <c r="I12" i="20" s="1"/>
  <c r="E61" i="45"/>
  <c r="E65" i="45" s="1"/>
  <c r="E70" i="20"/>
  <c r="D61" i="45"/>
  <c r="D65" i="45" s="1"/>
  <c r="E37" i="9"/>
  <c r="D53" i="9"/>
  <c r="J548" i="21"/>
  <c r="C20" i="26"/>
  <c r="L292" i="42"/>
  <c r="N292" i="42" s="1"/>
  <c r="H1339" i="43"/>
  <c r="H2311" i="43"/>
  <c r="D29" i="1"/>
  <c r="D1636" i="4"/>
  <c r="D37" i="9"/>
  <c r="E210" i="14"/>
  <c r="C2254" i="43"/>
  <c r="C2278" i="43" s="1"/>
  <c r="C55" i="44"/>
  <c r="C68" i="44" s="1"/>
  <c r="F23" i="5"/>
  <c r="D155" i="8"/>
  <c r="C80" i="11"/>
  <c r="F49" i="9"/>
  <c r="E198" i="14"/>
  <c r="C91" i="14"/>
  <c r="M20" i="23"/>
  <c r="F166" i="42"/>
  <c r="C38" i="42"/>
  <c r="C60" i="42" s="1"/>
  <c r="E600" i="43"/>
  <c r="C15" i="2"/>
  <c r="C24" i="2" s="1"/>
  <c r="E100" i="4"/>
  <c r="E14" i="45"/>
  <c r="E10" i="36"/>
  <c r="E208" i="14"/>
  <c r="J28" i="21"/>
  <c r="F1330" i="43"/>
  <c r="E1339" i="43"/>
  <c r="F146" i="21"/>
  <c r="C1459" i="4"/>
  <c r="C1460" i="4" s="1"/>
  <c r="C1474" i="4" s="1"/>
  <c r="C869" i="4"/>
  <c r="C870" i="4" s="1"/>
  <c r="C884" i="4" s="1"/>
  <c r="C1107" i="43"/>
  <c r="C1131" i="43" s="1"/>
  <c r="D25" i="43"/>
  <c r="C100" i="4"/>
  <c r="C101" i="4" s="1"/>
  <c r="C115" i="4" s="1"/>
  <c r="C1164" i="4"/>
  <c r="C1165" i="4" s="1"/>
  <c r="C1179" i="4" s="1"/>
  <c r="E55" i="12"/>
  <c r="F55" i="12" s="1"/>
  <c r="H529" i="21"/>
  <c r="I176" i="21"/>
  <c r="C847" i="43"/>
  <c r="C366" i="43"/>
  <c r="C390" i="43" s="1"/>
  <c r="G55" i="44"/>
  <c r="G68" i="44" s="1"/>
  <c r="F59" i="45"/>
  <c r="G62" i="46"/>
  <c r="G64" i="46" s="1"/>
  <c r="I263" i="21"/>
  <c r="C98" i="5"/>
  <c r="C99" i="5" s="1"/>
  <c r="C113" i="5" s="1"/>
  <c r="E1341" i="4"/>
  <c r="F10" i="2"/>
  <c r="D695" i="43"/>
  <c r="D869" i="4"/>
  <c r="D870" i="4" s="1"/>
  <c r="D884" i="4" s="1"/>
  <c r="C1749" i="4"/>
  <c r="C1867" i="4" s="1"/>
  <c r="D120" i="43"/>
  <c r="I432" i="21"/>
  <c r="D988" i="4"/>
  <c r="D989" i="4" s="1"/>
  <c r="D1003" i="4" s="1"/>
  <c r="C1843" i="43"/>
  <c r="F2478" i="43" l="1"/>
  <c r="I55" i="44"/>
  <c r="I68" i="44" s="1"/>
  <c r="J29" i="44"/>
  <c r="E1518" i="4"/>
  <c r="F1518" i="4" s="1"/>
  <c r="F1508" i="4"/>
  <c r="C177" i="14"/>
  <c r="C165" i="14"/>
  <c r="E139" i="2"/>
  <c r="F139" i="2" s="1"/>
  <c r="F605" i="5"/>
  <c r="E38" i="8"/>
  <c r="F38" i="8" s="1"/>
  <c r="F162" i="13"/>
  <c r="G2488" i="43"/>
  <c r="F98" i="13"/>
  <c r="C313" i="4"/>
  <c r="C322" i="4" s="1"/>
  <c r="C338" i="4" s="1"/>
  <c r="C352" i="4" s="1"/>
  <c r="C429" i="43"/>
  <c r="F42" i="14"/>
  <c r="E220" i="14"/>
  <c r="E38" i="14"/>
  <c r="J22" i="1"/>
  <c r="H26" i="20"/>
  <c r="H71" i="20"/>
  <c r="E1651" i="4"/>
  <c r="F16" i="48"/>
  <c r="F18" i="48" s="1"/>
  <c r="F20" i="48" s="1"/>
  <c r="D18" i="48"/>
  <c r="D20" i="48" s="1"/>
  <c r="E66" i="20"/>
  <c r="F66" i="20" s="1"/>
  <c r="F23" i="20"/>
  <c r="F28" i="20"/>
  <c r="E198" i="2"/>
  <c r="F682" i="43"/>
  <c r="D24" i="45"/>
  <c r="F24" i="45" s="1"/>
  <c r="G37" i="28"/>
  <c r="K22" i="1"/>
  <c r="I26" i="20"/>
  <c r="C198" i="8"/>
  <c r="C196" i="8" s="1"/>
  <c r="C139" i="8"/>
  <c r="F1509" i="4"/>
  <c r="E2082" i="43"/>
  <c r="E1746" i="4"/>
  <c r="E1864" i="4" s="1"/>
  <c r="E91" i="2" s="1"/>
  <c r="E209" i="2" s="1"/>
  <c r="D124" i="8"/>
  <c r="D177" i="44"/>
  <c r="D176" i="44" s="1"/>
  <c r="D222" i="44" s="1"/>
  <c r="F197" i="5"/>
  <c r="C1516" i="43"/>
  <c r="C1540" i="43" s="1"/>
  <c r="C113" i="42"/>
  <c r="C114" i="42" s="1"/>
  <c r="C136" i="42" s="1"/>
  <c r="E696" i="43"/>
  <c r="E720" i="43" s="1"/>
  <c r="G22" i="49"/>
  <c r="C23" i="49"/>
  <c r="G23" i="49" s="1"/>
  <c r="G191" i="42"/>
  <c r="G192" i="42" s="1"/>
  <c r="G214" i="42" s="1"/>
  <c r="D271" i="5"/>
  <c r="D272" i="5" s="1"/>
  <c r="D286" i="5" s="1"/>
  <c r="E345" i="5"/>
  <c r="F345" i="5" s="1"/>
  <c r="F331" i="5"/>
  <c r="F259" i="42"/>
  <c r="E613" i="43"/>
  <c r="E269" i="42"/>
  <c r="E270" i="42" s="1"/>
  <c r="E292" i="42" s="1"/>
  <c r="F988" i="4"/>
  <c r="C468" i="21"/>
  <c r="H468" i="21" s="1"/>
  <c r="H466" i="21"/>
  <c r="K263" i="21"/>
  <c r="E377" i="5"/>
  <c r="F377" i="5" s="1"/>
  <c r="F259" i="5"/>
  <c r="E271" i="5"/>
  <c r="F271" i="5" s="1"/>
  <c r="H16" i="53"/>
  <c r="F445" i="4"/>
  <c r="D58" i="16"/>
  <c r="E1415" i="4"/>
  <c r="F1415" i="4" s="1"/>
  <c r="F1401" i="4"/>
  <c r="G15" i="49"/>
  <c r="H14" i="53"/>
  <c r="F2352" i="43"/>
  <c r="F77" i="9"/>
  <c r="E202" i="2"/>
  <c r="J17" i="20" s="1"/>
  <c r="E913" i="4"/>
  <c r="E929" i="4" s="1"/>
  <c r="E943" i="4" s="1"/>
  <c r="F912" i="4"/>
  <c r="F1857" i="4"/>
  <c r="F1739" i="4"/>
  <c r="F99" i="6"/>
  <c r="E1189" i="43"/>
  <c r="E1213" i="43" s="1"/>
  <c r="E1460" i="4"/>
  <c r="F1444" i="4"/>
  <c r="F1435" i="4"/>
  <c r="E227" i="5"/>
  <c r="F227" i="5" s="1"/>
  <c r="F213" i="5"/>
  <c r="E204" i="14"/>
  <c r="E137" i="8" s="1"/>
  <c r="E130" i="8" s="1"/>
  <c r="F52" i="11"/>
  <c r="F26" i="14"/>
  <c r="D65" i="20"/>
  <c r="C227" i="2"/>
  <c r="J26" i="1" s="1"/>
  <c r="E2356" i="43"/>
  <c r="F2109" i="43"/>
  <c r="C195" i="2"/>
  <c r="C944" i="43"/>
  <c r="C968" i="43" s="1"/>
  <c r="C696" i="43"/>
  <c r="C720" i="43" s="1"/>
  <c r="C531" i="43"/>
  <c r="C555" i="43" s="1"/>
  <c r="D2329" i="43"/>
  <c r="D2494" i="43" s="1"/>
  <c r="C189" i="2"/>
  <c r="J9" i="1" s="1"/>
  <c r="F53" i="5"/>
  <c r="I17" i="20"/>
  <c r="E365" i="5"/>
  <c r="I22" i="20"/>
  <c r="I63" i="20" s="1"/>
  <c r="F520" i="5"/>
  <c r="J59" i="20"/>
  <c r="F169" i="5"/>
  <c r="D365" i="5"/>
  <c r="D374" i="5" s="1"/>
  <c r="C365" i="5"/>
  <c r="C601" i="5" s="1"/>
  <c r="C610" i="5" s="1"/>
  <c r="D195" i="2"/>
  <c r="C198" i="2"/>
  <c r="F567" i="5"/>
  <c r="F506" i="5"/>
  <c r="F247" i="5"/>
  <c r="H17" i="20"/>
  <c r="F581" i="5"/>
  <c r="F256" i="5"/>
  <c r="J13" i="20"/>
  <c r="J51" i="20" s="1"/>
  <c r="C135" i="2"/>
  <c r="C144" i="2" s="1"/>
  <c r="I71" i="20"/>
  <c r="H13" i="20"/>
  <c r="H51" i="20" s="1"/>
  <c r="C379" i="5"/>
  <c r="C620" i="5"/>
  <c r="C154" i="2" s="1"/>
  <c r="F155" i="5"/>
  <c r="K11" i="1"/>
  <c r="F39" i="5"/>
  <c r="F1746" i="4"/>
  <c r="D1864" i="4"/>
  <c r="F1867" i="4"/>
  <c r="F100" i="9"/>
  <c r="D222" i="8"/>
  <c r="F222" i="8" s="1"/>
  <c r="C224" i="14"/>
  <c r="F756" i="43"/>
  <c r="D1460" i="4"/>
  <c r="D1474" i="4" s="1"/>
  <c r="F765" i="43"/>
  <c r="D1149" i="4"/>
  <c r="F1149" i="4" s="1"/>
  <c r="D1579" i="43"/>
  <c r="D1575" i="43" s="1"/>
  <c r="D1584" i="43" s="1"/>
  <c r="D1598" i="43" s="1"/>
  <c r="D1622" i="43" s="1"/>
  <c r="F1175" i="43"/>
  <c r="F760" i="43"/>
  <c r="F107" i="43"/>
  <c r="C1189" i="43"/>
  <c r="C1213" i="43" s="1"/>
  <c r="C2074" i="43"/>
  <c r="C1494" i="4"/>
  <c r="C1503" i="4" s="1"/>
  <c r="C1519" i="4" s="1"/>
  <c r="C1738" i="4"/>
  <c r="F1249" i="43"/>
  <c r="C261" i="43"/>
  <c r="C270" i="43" s="1"/>
  <c r="E75" i="2"/>
  <c r="F1848" i="4"/>
  <c r="C100" i="3"/>
  <c r="C114" i="3" s="1"/>
  <c r="F100" i="42"/>
  <c r="C192" i="42"/>
  <c r="C214" i="42" s="1"/>
  <c r="C81" i="9"/>
  <c r="C116" i="13"/>
  <c r="C108" i="13" s="1"/>
  <c r="C119" i="13" s="1"/>
  <c r="D148" i="13"/>
  <c r="F32" i="41"/>
  <c r="D197" i="8"/>
  <c r="F197" i="8" s="1"/>
  <c r="F82" i="8"/>
  <c r="F81" i="8"/>
  <c r="D96" i="8"/>
  <c r="D92" i="8" s="1"/>
  <c r="E74" i="8"/>
  <c r="E73" i="8" s="1"/>
  <c r="E72" i="8" s="1"/>
  <c r="E17" i="45"/>
  <c r="E16" i="45" s="1"/>
  <c r="E15" i="45" s="1"/>
  <c r="C16" i="45"/>
  <c r="C15" i="45" s="1"/>
  <c r="C74" i="8"/>
  <c r="C189" i="8" s="1"/>
  <c r="F7" i="14"/>
  <c r="F64" i="11"/>
  <c r="D137" i="8"/>
  <c r="D130" i="8" s="1"/>
  <c r="D197" i="14"/>
  <c r="D185" i="14" s="1"/>
  <c r="D224" i="14" s="1"/>
  <c r="E25" i="8"/>
  <c r="E148" i="13"/>
  <c r="F148" i="13" s="1"/>
  <c r="D21" i="8"/>
  <c r="D14" i="8" s="1"/>
  <c r="F7" i="13"/>
  <c r="D22" i="45"/>
  <c r="F22" i="45" s="1"/>
  <c r="D79" i="8"/>
  <c r="F79" i="8" s="1"/>
  <c r="F19" i="14"/>
  <c r="E190" i="44"/>
  <c r="F190" i="44" s="1"/>
  <c r="D198" i="8"/>
  <c r="D196" i="8" s="1"/>
  <c r="D13" i="20" s="1"/>
  <c r="D16" i="45"/>
  <c r="F80" i="11"/>
  <c r="F191" i="8"/>
  <c r="E24" i="34"/>
  <c r="E26" i="34" s="1"/>
  <c r="F26" i="34" s="1"/>
  <c r="I1352" i="43"/>
  <c r="I1353" i="43" s="1"/>
  <c r="D1843" i="43"/>
  <c r="E515" i="4"/>
  <c r="E516" i="4" s="1"/>
  <c r="F516" i="4" s="1"/>
  <c r="F680" i="4"/>
  <c r="C39" i="43"/>
  <c r="C63" i="43" s="1"/>
  <c r="E98" i="5"/>
  <c r="E99" i="5" s="1"/>
  <c r="F857" i="4"/>
  <c r="D1679" i="43"/>
  <c r="D1703" i="43" s="1"/>
  <c r="E1505" i="43"/>
  <c r="F1093" i="4"/>
  <c r="D1505" i="43"/>
  <c r="D1515" i="43" s="1"/>
  <c r="D1516" i="43" s="1"/>
  <c r="D1540" i="43" s="1"/>
  <c r="D1105" i="4"/>
  <c r="F1105" i="4" s="1"/>
  <c r="E1844" i="43"/>
  <c r="E1868" i="43" s="1"/>
  <c r="F621" i="4"/>
  <c r="D633" i="4"/>
  <c r="D850" i="43"/>
  <c r="E989" i="4"/>
  <c r="E1003" i="4" s="1"/>
  <c r="F1003" i="4" s="1"/>
  <c r="F27" i="3"/>
  <c r="F22" i="34"/>
  <c r="D944" i="43"/>
  <c r="D968" i="43" s="1"/>
  <c r="C2008" i="43"/>
  <c r="C2032" i="43" s="1"/>
  <c r="F1131" i="43"/>
  <c r="F2313" i="43"/>
  <c r="I2491" i="43"/>
  <c r="G2323" i="43"/>
  <c r="E39" i="43"/>
  <c r="E63" i="43" s="1"/>
  <c r="C1761" i="43"/>
  <c r="C1785" i="43" s="1"/>
  <c r="E2321" i="43"/>
  <c r="C1679" i="43"/>
  <c r="C1703" i="43" s="1"/>
  <c r="C861" i="43"/>
  <c r="C885" i="43" s="1"/>
  <c r="D2008" i="43"/>
  <c r="D2032" i="43" s="1"/>
  <c r="J180" i="43"/>
  <c r="F1107" i="43"/>
  <c r="J1131" i="43"/>
  <c r="D1926" i="43"/>
  <c r="D1950" i="43" s="1"/>
  <c r="F2074" i="43"/>
  <c r="D614" i="43"/>
  <c r="D638" i="43" s="1"/>
  <c r="C121" i="43"/>
  <c r="C145" i="43" s="1"/>
  <c r="F517" i="43"/>
  <c r="F203" i="43"/>
  <c r="J2333" i="43"/>
  <c r="F2076" i="43"/>
  <c r="E885" i="43"/>
  <c r="J1257" i="43"/>
  <c r="E1024" i="43"/>
  <c r="E1025" i="43" s="1"/>
  <c r="E1049" i="43" s="1"/>
  <c r="F1015" i="43"/>
  <c r="I1295" i="43"/>
  <c r="J1295" i="43" s="1"/>
  <c r="J1271" i="43"/>
  <c r="K577" i="21"/>
  <c r="K167" i="21"/>
  <c r="K81" i="21"/>
  <c r="F1081" i="4"/>
  <c r="D1090" i="4"/>
  <c r="K203" i="21"/>
  <c r="E456" i="4"/>
  <c r="E457" i="4" s="1"/>
  <c r="F56" i="16"/>
  <c r="F58" i="16"/>
  <c r="E2327" i="43"/>
  <c r="E2492" i="43" s="1"/>
  <c r="F39" i="45"/>
  <c r="D106" i="13"/>
  <c r="K20" i="21"/>
  <c r="D2327" i="43"/>
  <c r="D2492" i="43" s="1"/>
  <c r="D778" i="43"/>
  <c r="D779" i="43" s="1"/>
  <c r="D803" i="43" s="1"/>
  <c r="D531" i="43"/>
  <c r="D555" i="43" s="1"/>
  <c r="F2474" i="43"/>
  <c r="F2067" i="43"/>
  <c r="C178" i="17"/>
  <c r="J176" i="21"/>
  <c r="K176" i="21" s="1"/>
  <c r="K554" i="21"/>
  <c r="E113" i="42"/>
  <c r="E114" i="42" s="1"/>
  <c r="C751" i="4"/>
  <c r="C752" i="4" s="1"/>
  <c r="C766" i="4" s="1"/>
  <c r="C1014" i="43"/>
  <c r="C1024" i="43" s="1"/>
  <c r="C1025" i="43" s="1"/>
  <c r="C1049" i="43" s="1"/>
  <c r="E614" i="43"/>
  <c r="E778" i="43"/>
  <c r="E779" i="43" s="1"/>
  <c r="E1575" i="43"/>
  <c r="F1579" i="43"/>
  <c r="K205" i="21"/>
  <c r="K520" i="21"/>
  <c r="K51" i="21"/>
  <c r="K138" i="21"/>
  <c r="K146" i="21"/>
  <c r="K234" i="21"/>
  <c r="K548" i="21"/>
  <c r="J556" i="21"/>
  <c r="K556" i="21" s="1"/>
  <c r="K251" i="21"/>
  <c r="J529" i="21"/>
  <c r="K529" i="21" s="1"/>
  <c r="K117" i="21"/>
  <c r="K255" i="21"/>
  <c r="K197" i="21"/>
  <c r="F529" i="21"/>
  <c r="K109" i="21"/>
  <c r="K28" i="21"/>
  <c r="C188" i="8"/>
  <c r="I285" i="21"/>
  <c r="K285" i="21" s="1"/>
  <c r="F33" i="12"/>
  <c r="D34" i="12"/>
  <c r="F34" i="12" s="1"/>
  <c r="E97" i="8"/>
  <c r="K222" i="21"/>
  <c r="J226" i="21"/>
  <c r="K226" i="21" s="1"/>
  <c r="E158" i="13"/>
  <c r="F158" i="13" s="1"/>
  <c r="D41" i="8"/>
  <c r="D163" i="13"/>
  <c r="D151" i="13" s="1"/>
  <c r="F1502" i="43"/>
  <c r="F189" i="43"/>
  <c r="F227" i="43"/>
  <c r="J1420" i="43"/>
  <c r="J1434" i="43"/>
  <c r="D161" i="4"/>
  <c r="F1494" i="4"/>
  <c r="D1738" i="4"/>
  <c r="D1731" i="4" s="1"/>
  <c r="D1740" i="4" s="1"/>
  <c r="D219" i="4"/>
  <c r="D233" i="4" s="1"/>
  <c r="F1862" i="4"/>
  <c r="D751" i="4"/>
  <c r="D752" i="4" s="1"/>
  <c r="F613" i="43"/>
  <c r="D1014" i="43"/>
  <c r="D273" i="43"/>
  <c r="D283" i="43" s="1"/>
  <c r="D284" i="43" s="1"/>
  <c r="D308" i="43" s="1"/>
  <c r="F79" i="13"/>
  <c r="F29" i="17"/>
  <c r="D178" i="17"/>
  <c r="J24" i="42"/>
  <c r="H38" i="42"/>
  <c r="H60" i="42" s="1"/>
  <c r="F38" i="42"/>
  <c r="E55" i="8"/>
  <c r="D127" i="13"/>
  <c r="D28" i="45"/>
  <c r="E70" i="8"/>
  <c r="E185" i="8" s="1"/>
  <c r="F185" i="8" s="1"/>
  <c r="D13" i="45"/>
  <c r="D10" i="45" s="1"/>
  <c r="F1749" i="4"/>
  <c r="E2497" i="43"/>
  <c r="E55" i="44"/>
  <c r="F178" i="42"/>
  <c r="H178" i="42"/>
  <c r="J178" i="42" s="1"/>
  <c r="E60" i="42"/>
  <c r="F60" i="42" s="1"/>
  <c r="F169" i="42"/>
  <c r="J191" i="42"/>
  <c r="J182" i="42"/>
  <c r="G38" i="42"/>
  <c r="G60" i="42" s="1"/>
  <c r="E153" i="50"/>
  <c r="E69" i="20"/>
  <c r="F204" i="14"/>
  <c r="F2309" i="43"/>
  <c r="F2475" i="43"/>
  <c r="E190" i="2"/>
  <c r="F190" i="2" s="1"/>
  <c r="D1224" i="4"/>
  <c r="D1238" i="4" s="1"/>
  <c r="F2311" i="43"/>
  <c r="F2476" i="43"/>
  <c r="F2310" i="43"/>
  <c r="J10" i="1"/>
  <c r="D189" i="2"/>
  <c r="K9" i="1" s="1"/>
  <c r="J11" i="1"/>
  <c r="E189" i="2"/>
  <c r="C56" i="13"/>
  <c r="C48" i="13" s="1"/>
  <c r="C59" i="13" s="1"/>
  <c r="F67" i="39"/>
  <c r="D68" i="39"/>
  <c r="E81" i="9"/>
  <c r="D81" i="9"/>
  <c r="D21" i="9"/>
  <c r="F21" i="9" s="1"/>
  <c r="F13" i="9"/>
  <c r="F128" i="13"/>
  <c r="D8" i="8"/>
  <c r="F8" i="8" s="1"/>
  <c r="H51" i="45"/>
  <c r="H50" i="45" s="1"/>
  <c r="H28" i="45" s="1"/>
  <c r="H53" i="45" s="1"/>
  <c r="H66" i="45" s="1"/>
  <c r="D97" i="8"/>
  <c r="D213" i="8"/>
  <c r="E213" i="8"/>
  <c r="F98" i="8"/>
  <c r="I51" i="45"/>
  <c r="E35" i="45"/>
  <c r="F35" i="45" s="1"/>
  <c r="E92" i="8"/>
  <c r="E208" i="8"/>
  <c r="E66" i="8"/>
  <c r="E181" i="8" s="1"/>
  <c r="E9" i="45"/>
  <c r="M6" i="23"/>
  <c r="B8" i="23"/>
  <c r="M8" i="23" s="1"/>
  <c r="C9" i="36"/>
  <c r="E9" i="36" s="1"/>
  <c r="F21" i="39"/>
  <c r="E31" i="8"/>
  <c r="E152" i="13"/>
  <c r="D48" i="20"/>
  <c r="E16" i="1"/>
  <c r="E165" i="14"/>
  <c r="E177" i="14"/>
  <c r="F67" i="13"/>
  <c r="F92" i="44"/>
  <c r="E138" i="44"/>
  <c r="E21" i="8"/>
  <c r="F146" i="13"/>
  <c r="E139" i="13"/>
  <c r="F75" i="8"/>
  <c r="F190" i="8"/>
  <c r="D189" i="8"/>
  <c r="D188" i="8" s="1"/>
  <c r="D73" i="8"/>
  <c r="E186" i="8"/>
  <c r="F186" i="8" s="1"/>
  <c r="F71" i="8"/>
  <c r="E67" i="8"/>
  <c r="B12" i="36"/>
  <c r="I12" i="36" s="1"/>
  <c r="D67" i="8"/>
  <c r="I6" i="36"/>
  <c r="H2498" i="43"/>
  <c r="J2498" i="43" s="1"/>
  <c r="E620" i="5"/>
  <c r="E154" i="2" s="1"/>
  <c r="E149" i="2" s="1"/>
  <c r="E379" i="5"/>
  <c r="E615" i="5" s="1"/>
  <c r="D267" i="4"/>
  <c r="F267" i="4" s="1"/>
  <c r="D1751" i="4"/>
  <c r="D1869" i="4" s="1"/>
  <c r="D96" i="2" s="1"/>
  <c r="H363" i="43"/>
  <c r="J363" i="43" s="1"/>
  <c r="F273" i="4"/>
  <c r="E212" i="2"/>
  <c r="F212" i="2" s="1"/>
  <c r="F94" i="2"/>
  <c r="J1175" i="43"/>
  <c r="I1189" i="43"/>
  <c r="D1189" i="43"/>
  <c r="D1213" i="43" s="1"/>
  <c r="J189" i="43"/>
  <c r="I203" i="43"/>
  <c r="D121" i="43"/>
  <c r="D145" i="43" s="1"/>
  <c r="C1844" i="43"/>
  <c r="C1868" i="43" s="1"/>
  <c r="E1731" i="4"/>
  <c r="E1740" i="4" s="1"/>
  <c r="F1503" i="4"/>
  <c r="E1519" i="4"/>
  <c r="F1519" i="4" s="1"/>
  <c r="E1850" i="4"/>
  <c r="F1732" i="4"/>
  <c r="E2315" i="43"/>
  <c r="E2480" i="43" s="1"/>
  <c r="F24" i="2"/>
  <c r="F15" i="2"/>
  <c r="D1855" i="4"/>
  <c r="D82" i="2" s="1"/>
  <c r="D200" i="2" s="1"/>
  <c r="F28" i="18"/>
  <c r="D2403" i="43"/>
  <c r="D2397" i="43" s="1"/>
  <c r="E2403" i="43"/>
  <c r="E1795" i="4"/>
  <c r="C82" i="2"/>
  <c r="K16" i="20"/>
  <c r="J52" i="20"/>
  <c r="K52" i="20" s="1"/>
  <c r="F574" i="4"/>
  <c r="F1744" i="4"/>
  <c r="J17" i="1"/>
  <c r="C778" i="43"/>
  <c r="C779" i="43" s="1"/>
  <c r="C803" i="43" s="1"/>
  <c r="F24" i="34"/>
  <c r="F19" i="16"/>
  <c r="D99" i="3"/>
  <c r="D100" i="3" s="1"/>
  <c r="D114" i="3" s="1"/>
  <c r="D147" i="3"/>
  <c r="F39" i="4"/>
  <c r="D1743" i="4"/>
  <c r="D1861" i="4" s="1"/>
  <c r="F1329" i="4"/>
  <c r="C515" i="4"/>
  <c r="C516" i="4" s="1"/>
  <c r="C530" i="4" s="1"/>
  <c r="E1678" i="43"/>
  <c r="F1668" i="43"/>
  <c r="J381" i="21"/>
  <c r="K381" i="21" s="1"/>
  <c r="F1178" i="43"/>
  <c r="E1224" i="4"/>
  <c r="F1223" i="4"/>
  <c r="J89" i="21"/>
  <c r="K89" i="21" s="1"/>
  <c r="K87" i="21"/>
  <c r="F1188" i="43"/>
  <c r="E1592" i="4"/>
  <c r="F1592" i="4" s="1"/>
  <c r="F1578" i="4"/>
  <c r="E120" i="43"/>
  <c r="E121" i="43" s="1"/>
  <c r="E145" i="43" s="1"/>
  <c r="F110" i="43"/>
  <c r="H1352" i="43"/>
  <c r="H1353" i="43" s="1"/>
  <c r="H1377" i="43" s="1"/>
  <c r="H2326" i="43"/>
  <c r="H2491" i="43" s="1"/>
  <c r="J646" i="21"/>
  <c r="D103" i="42"/>
  <c r="D39" i="3"/>
  <c r="C1743" i="4"/>
  <c r="C1861" i="4" s="1"/>
  <c r="C88" i="2" s="1"/>
  <c r="I59" i="21"/>
  <c r="K59" i="21" s="1"/>
  <c r="K57" i="21"/>
  <c r="F943" i="43"/>
  <c r="E968" i="43"/>
  <c r="F146" i="3"/>
  <c r="E27" i="2"/>
  <c r="D143" i="8"/>
  <c r="E25" i="20"/>
  <c r="F22" i="1"/>
  <c r="E228" i="8"/>
  <c r="C143" i="8"/>
  <c r="C212" i="8"/>
  <c r="I357" i="43"/>
  <c r="I2334" i="43"/>
  <c r="J65" i="20"/>
  <c r="F598" i="5"/>
  <c r="E132" i="2"/>
  <c r="F176" i="17"/>
  <c r="E178" i="17"/>
  <c r="C158" i="3"/>
  <c r="C159" i="3" s="1"/>
  <c r="C173" i="3" s="1"/>
  <c r="C27" i="2"/>
  <c r="C39" i="2" s="1"/>
  <c r="C40" i="2" s="1"/>
  <c r="C54" i="2" s="1"/>
  <c r="L25" i="1"/>
  <c r="J22" i="20"/>
  <c r="J63" i="20" s="1"/>
  <c r="F811" i="4"/>
  <c r="D825" i="4"/>
  <c r="I38" i="42"/>
  <c r="J37" i="42"/>
  <c r="J29" i="1"/>
  <c r="D1637" i="4"/>
  <c r="F1637" i="4" s="1"/>
  <c r="C92" i="8"/>
  <c r="C211" i="8"/>
  <c r="C8" i="45"/>
  <c r="C53" i="45" s="1"/>
  <c r="C66" i="45" s="1"/>
  <c r="E1869" i="4"/>
  <c r="H28" i="20"/>
  <c r="H68" i="20" s="1"/>
  <c r="E2359" i="43"/>
  <c r="F183" i="8"/>
  <c r="D182" i="8"/>
  <c r="C6" i="36"/>
  <c r="F25" i="43"/>
  <c r="E2483" i="43"/>
  <c r="D322" i="4"/>
  <c r="F313" i="4"/>
  <c r="E1271" i="43"/>
  <c r="E398" i="4"/>
  <c r="F397" i="4"/>
  <c r="E1761" i="43"/>
  <c r="F1747" i="43"/>
  <c r="C181" i="8"/>
  <c r="C123" i="8"/>
  <c r="H1665" i="43"/>
  <c r="H1679" i="43" s="1"/>
  <c r="H1703" i="43" s="1"/>
  <c r="H2314" i="43"/>
  <c r="H2323" i="43" s="1"/>
  <c r="F2157" i="43"/>
  <c r="D2171" i="43"/>
  <c r="E135" i="2"/>
  <c r="I192" i="42"/>
  <c r="F28" i="43"/>
  <c r="D38" i="43"/>
  <c r="F38" i="43" s="1"/>
  <c r="C106" i="14"/>
  <c r="C172" i="2"/>
  <c r="F448" i="5"/>
  <c r="F869" i="4"/>
  <c r="C94" i="2"/>
  <c r="C1863" i="4"/>
  <c r="F65" i="45"/>
  <c r="I292" i="42"/>
  <c r="J292" i="42" s="1"/>
  <c r="J270" i="42"/>
  <c r="E203" i="4"/>
  <c r="F194" i="4"/>
  <c r="E1283" i="4"/>
  <c r="F1267" i="4"/>
  <c r="D425" i="43"/>
  <c r="D2318" i="43"/>
  <c r="D2483" i="43" s="1"/>
  <c r="F429" i="43"/>
  <c r="H68" i="44"/>
  <c r="J68" i="44" s="1"/>
  <c r="J55" i="44"/>
  <c r="E1597" i="43"/>
  <c r="E589" i="4"/>
  <c r="D70" i="20"/>
  <c r="F70" i="20" s="1"/>
  <c r="E141" i="8"/>
  <c r="E206" i="14"/>
  <c r="E194" i="44"/>
  <c r="E192" i="44" s="1"/>
  <c r="D63" i="20"/>
  <c r="F63" i="20" s="1"/>
  <c r="F21" i="20"/>
  <c r="E78" i="2"/>
  <c r="F2278" i="43"/>
  <c r="D929" i="4"/>
  <c r="F462" i="5"/>
  <c r="F89" i="2"/>
  <c r="E207" i="2"/>
  <c r="D2497" i="43"/>
  <c r="F2332" i="43"/>
  <c r="D2328" i="43"/>
  <c r="C186" i="8"/>
  <c r="C182" i="8" s="1"/>
  <c r="C67" i="8"/>
  <c r="E163" i="13"/>
  <c r="E41" i="8"/>
  <c r="E105" i="2"/>
  <c r="F1878" i="4"/>
  <c r="F15" i="28"/>
  <c r="H10" i="28"/>
  <c r="H15" i="28" s="1"/>
  <c r="G2499" i="43"/>
  <c r="G2493" i="43" s="1"/>
  <c r="G2501" i="43" s="1"/>
  <c r="G2502" i="43" s="1"/>
  <c r="G2526" i="43" s="1"/>
  <c r="G2328" i="43"/>
  <c r="G2336" i="43" s="1"/>
  <c r="E530" i="43"/>
  <c r="F520" i="43"/>
  <c r="E54" i="3"/>
  <c r="I10" i="20"/>
  <c r="K10" i="1"/>
  <c r="F559" i="4"/>
  <c r="D575" i="4"/>
  <c r="D589" i="4" s="1"/>
  <c r="F14" i="45"/>
  <c r="E10" i="45"/>
  <c r="I2483" i="43"/>
  <c r="J2318" i="43"/>
  <c r="D192" i="2"/>
  <c r="D696" i="43"/>
  <c r="E101" i="4"/>
  <c r="C275" i="43"/>
  <c r="C283" i="43" s="1"/>
  <c r="C284" i="43" s="1"/>
  <c r="C308" i="43" s="1"/>
  <c r="C2332" i="43"/>
  <c r="I2314" i="43"/>
  <c r="J1656" i="43"/>
  <c r="I1665" i="43"/>
  <c r="K27" i="1"/>
  <c r="I28" i="20"/>
  <c r="I68" i="20" s="1"/>
  <c r="D620" i="5"/>
  <c r="D379" i="5"/>
  <c r="J28" i="20"/>
  <c r="L26" i="1"/>
  <c r="M26" i="1" s="1"/>
  <c r="F227" i="2"/>
  <c r="E277" i="4"/>
  <c r="D292" i="42"/>
  <c r="E1994" i="43"/>
  <c r="F1985" i="43"/>
  <c r="F2254" i="43"/>
  <c r="F1868" i="4"/>
  <c r="E95" i="2"/>
  <c r="F1047" i="4"/>
  <c r="E1061" i="4"/>
  <c r="F1061" i="4" s="1"/>
  <c r="E191" i="42"/>
  <c r="F1341" i="4"/>
  <c r="E1342" i="4"/>
  <c r="F1339" i="43"/>
  <c r="E1353" i="43"/>
  <c r="C9" i="23"/>
  <c r="D9" i="23" s="1"/>
  <c r="E9" i="23" s="1"/>
  <c r="F9" i="23" s="1"/>
  <c r="G9" i="23" s="1"/>
  <c r="H9" i="23" s="1"/>
  <c r="I9" i="23" s="1"/>
  <c r="J9" i="23" s="1"/>
  <c r="K9" i="23" s="1"/>
  <c r="L9" i="23" s="1"/>
  <c r="C5" i="23"/>
  <c r="H2476" i="43"/>
  <c r="J2311" i="43"/>
  <c r="D66" i="8"/>
  <c r="D9" i="45"/>
  <c r="F53" i="9"/>
  <c r="E1106" i="4"/>
  <c r="J30" i="1"/>
  <c r="H24" i="20"/>
  <c r="H65" i="20" s="1"/>
  <c r="C2112" i="43"/>
  <c r="C2359" i="43" s="1"/>
  <c r="C2524" i="43" s="1"/>
  <c r="C13" i="20"/>
  <c r="D13" i="1"/>
  <c r="H22" i="20"/>
  <c r="H63" i="20" s="1"/>
  <c r="J25" i="1"/>
  <c r="E172" i="2"/>
  <c r="E222" i="2"/>
  <c r="C1745" i="4"/>
  <c r="F1885" i="4"/>
  <c r="D112" i="2"/>
  <c r="F29" i="45"/>
  <c r="E59" i="13"/>
  <c r="F46" i="13"/>
  <c r="F825" i="4"/>
  <c r="E83" i="2"/>
  <c r="E261" i="43"/>
  <c r="E106" i="13"/>
  <c r="E1761" i="4"/>
  <c r="E2106" i="43"/>
  <c r="E1531" i="4"/>
  <c r="K29" i="1"/>
  <c r="D135" i="2"/>
  <c r="C14" i="8"/>
  <c r="C7" i="8" s="1"/>
  <c r="C42" i="8" s="1"/>
  <c r="C194" i="8"/>
  <c r="E884" i="4"/>
  <c r="F884" i="4" s="1"/>
  <c r="F870" i="4"/>
  <c r="E159" i="3"/>
  <c r="D166" i="2"/>
  <c r="D638" i="5"/>
  <c r="E1745" i="4"/>
  <c r="D1853" i="4"/>
  <c r="F1735" i="4"/>
  <c r="E218" i="4"/>
  <c r="F218" i="4" s="1"/>
  <c r="E273" i="43"/>
  <c r="E1743" i="4"/>
  <c r="F206" i="4"/>
  <c r="E693" i="4"/>
  <c r="F692" i="4"/>
  <c r="E1165" i="4"/>
  <c r="F1164" i="4"/>
  <c r="D1248" i="43"/>
  <c r="D2315" i="43"/>
  <c r="D40" i="4"/>
  <c r="E23" i="8" l="1"/>
  <c r="F23" i="8" s="1"/>
  <c r="F25" i="8"/>
  <c r="C425" i="43"/>
  <c r="C434" i="43" s="1"/>
  <c r="C448" i="43" s="1"/>
  <c r="C472" i="43" s="1"/>
  <c r="C2318" i="43"/>
  <c r="C2483" i="43" s="1"/>
  <c r="F135" i="2"/>
  <c r="F38" i="14"/>
  <c r="E31" i="14"/>
  <c r="E601" i="5"/>
  <c r="F365" i="5"/>
  <c r="E2081" i="43"/>
  <c r="F2082" i="43"/>
  <c r="E2329" i="43"/>
  <c r="F2329" i="43" s="1"/>
  <c r="E207" i="44"/>
  <c r="E154" i="8"/>
  <c r="F220" i="14"/>
  <c r="E216" i="14"/>
  <c r="F270" i="42"/>
  <c r="E613" i="5"/>
  <c r="E625" i="5" s="1"/>
  <c r="F292" i="42"/>
  <c r="F1460" i="4"/>
  <c r="E272" i="5"/>
  <c r="L13" i="1"/>
  <c r="M13" i="1" s="1"/>
  <c r="F202" i="2"/>
  <c r="F913" i="4"/>
  <c r="E1474" i="4"/>
  <c r="F1474" i="4" s="1"/>
  <c r="E197" i="14"/>
  <c r="E185" i="14" s="1"/>
  <c r="F13" i="45"/>
  <c r="E2521" i="43"/>
  <c r="F2521" i="43" s="1"/>
  <c r="F2356" i="43"/>
  <c r="H9" i="20"/>
  <c r="E374" i="5"/>
  <c r="F374" i="5" s="1"/>
  <c r="K17" i="20"/>
  <c r="D601" i="5"/>
  <c r="D610" i="5" s="1"/>
  <c r="C374" i="5"/>
  <c r="E389" i="5"/>
  <c r="C615" i="5"/>
  <c r="C625" i="5" s="1"/>
  <c r="C626" i="5" s="1"/>
  <c r="C640" i="5" s="1"/>
  <c r="C115" i="14" s="1"/>
  <c r="C233" i="14" s="1"/>
  <c r="C389" i="5"/>
  <c r="C213" i="2"/>
  <c r="C149" i="2"/>
  <c r="C159" i="2" s="1"/>
  <c r="C160" i="2" s="1"/>
  <c r="C174" i="2" s="1"/>
  <c r="D91" i="2"/>
  <c r="D90" i="2" s="1"/>
  <c r="F1864" i="4"/>
  <c r="M9" i="23"/>
  <c r="C8" i="51"/>
  <c r="D6" i="36"/>
  <c r="E6" i="36" s="1"/>
  <c r="E22" i="1"/>
  <c r="D25" i="20"/>
  <c r="D67" i="20" s="1"/>
  <c r="D1165" i="4"/>
  <c r="D1179" i="4" s="1"/>
  <c r="G2337" i="43"/>
  <c r="G2361" i="43" s="1"/>
  <c r="D1856" i="4"/>
  <c r="D1849" i="4" s="1"/>
  <c r="D1858" i="4" s="1"/>
  <c r="F1738" i="4"/>
  <c r="C2067" i="43"/>
  <c r="C2076" i="43" s="1"/>
  <c r="C2090" i="43" s="1"/>
  <c r="C2321" i="43"/>
  <c r="C1856" i="4"/>
  <c r="C1731" i="4"/>
  <c r="C1740" i="4" s="1"/>
  <c r="I13" i="20"/>
  <c r="I51" i="20" s="1"/>
  <c r="F75" i="2"/>
  <c r="E193" i="2"/>
  <c r="J10" i="20"/>
  <c r="K10" i="20" s="1"/>
  <c r="L10" i="1"/>
  <c r="M10" i="1" s="1"/>
  <c r="F96" i="8"/>
  <c r="D211" i="8"/>
  <c r="F74" i="8"/>
  <c r="E189" i="8"/>
  <c r="E188" i="8" s="1"/>
  <c r="F188" i="8" s="1"/>
  <c r="F16" i="45"/>
  <c r="F17" i="45"/>
  <c r="C73" i="8"/>
  <c r="C72" i="8" s="1"/>
  <c r="C65" i="8" s="1"/>
  <c r="E13" i="1"/>
  <c r="F137" i="8"/>
  <c r="F197" i="14"/>
  <c r="D72" i="8"/>
  <c r="D65" i="8" s="1"/>
  <c r="E183" i="44"/>
  <c r="E176" i="44" s="1"/>
  <c r="D194" i="8"/>
  <c r="D187" i="8" s="1"/>
  <c r="D15" i="45"/>
  <c r="F15" i="45" s="1"/>
  <c r="D116" i="13"/>
  <c r="D108" i="13" s="1"/>
  <c r="C187" i="8"/>
  <c r="C12" i="20" s="1"/>
  <c r="D1844" i="43"/>
  <c r="F989" i="4"/>
  <c r="E530" i="4"/>
  <c r="F530" i="4" s="1"/>
  <c r="D1024" i="43"/>
  <c r="F1024" i="43" s="1"/>
  <c r="F614" i="43"/>
  <c r="C2326" i="43"/>
  <c r="C2491" i="43" s="1"/>
  <c r="F456" i="4"/>
  <c r="D860" i="43"/>
  <c r="F850" i="43"/>
  <c r="D634" i="4"/>
  <c r="F633" i="4"/>
  <c r="F1505" i="43"/>
  <c r="E1515" i="43"/>
  <c r="F944" i="43"/>
  <c r="F968" i="43"/>
  <c r="C147" i="44"/>
  <c r="C150" i="44" s="1"/>
  <c r="C151" i="44" s="1"/>
  <c r="E2486" i="43"/>
  <c r="F2486" i="43" s="1"/>
  <c r="F2321" i="43"/>
  <c r="D2485" i="43"/>
  <c r="F2403" i="43"/>
  <c r="I1377" i="43"/>
  <c r="J1377" i="43" s="1"/>
  <c r="J1353" i="43"/>
  <c r="F2492" i="43"/>
  <c r="D1106" i="4"/>
  <c r="D1120" i="4" s="1"/>
  <c r="F1090" i="4"/>
  <c r="F779" i="43"/>
  <c r="E638" i="43"/>
  <c r="F638" i="43" s="1"/>
  <c r="F2327" i="43"/>
  <c r="F778" i="43"/>
  <c r="D166" i="13"/>
  <c r="F751" i="4"/>
  <c r="E2314" i="43"/>
  <c r="E2323" i="43" s="1"/>
  <c r="C176" i="13"/>
  <c r="C168" i="13" s="1"/>
  <c r="C179" i="13" s="1"/>
  <c r="F1213" i="43"/>
  <c r="E1584" i="43"/>
  <c r="F1584" i="43" s="1"/>
  <c r="F1575" i="43"/>
  <c r="E803" i="43"/>
  <c r="F803" i="43" s="1"/>
  <c r="E151" i="13"/>
  <c r="F151" i="13" s="1"/>
  <c r="F213" i="8"/>
  <c r="E34" i="8"/>
  <c r="E211" i="8"/>
  <c r="D214" i="8"/>
  <c r="D39" i="8"/>
  <c r="D27" i="8" s="1"/>
  <c r="F189" i="8"/>
  <c r="D175" i="4"/>
  <c r="F175" i="4" s="1"/>
  <c r="F161" i="4"/>
  <c r="D2326" i="43"/>
  <c r="D2491" i="43" s="1"/>
  <c r="F178" i="17"/>
  <c r="H192" i="42"/>
  <c r="H214" i="42" s="1"/>
  <c r="C12" i="36"/>
  <c r="C13" i="36" s="1"/>
  <c r="C22" i="36" s="1"/>
  <c r="F73" i="8"/>
  <c r="E182" i="8"/>
  <c r="F182" i="8" s="1"/>
  <c r="F70" i="8"/>
  <c r="E65" i="8"/>
  <c r="E68" i="44"/>
  <c r="F68" i="44" s="1"/>
  <c r="F55" i="44"/>
  <c r="F145" i="43"/>
  <c r="F1189" i="43"/>
  <c r="I9" i="20"/>
  <c r="F189" i="2"/>
  <c r="K9" i="20" s="1"/>
  <c r="L9" i="1"/>
  <c r="M9" i="1" s="1"/>
  <c r="J9" i="20"/>
  <c r="D87" i="39"/>
  <c r="F87" i="39" s="1"/>
  <c r="F68" i="39"/>
  <c r="F81" i="9"/>
  <c r="D7" i="8"/>
  <c r="F97" i="8"/>
  <c r="J51" i="45"/>
  <c r="I50" i="45"/>
  <c r="D85" i="8"/>
  <c r="D207" i="8"/>
  <c r="F92" i="8"/>
  <c r="E85" i="8"/>
  <c r="E28" i="45"/>
  <c r="F28" i="45" s="1"/>
  <c r="E9" i="20"/>
  <c r="F9" i="1"/>
  <c r="B11" i="23"/>
  <c r="B12" i="23" s="1"/>
  <c r="B13" i="36"/>
  <c r="I13" i="36" s="1"/>
  <c r="I22" i="36" s="1"/>
  <c r="E204" i="8"/>
  <c r="E28" i="8"/>
  <c r="F139" i="13"/>
  <c r="E127" i="13"/>
  <c r="F127" i="13" s="1"/>
  <c r="E14" i="8"/>
  <c r="E194" i="8"/>
  <c r="F21" i="8"/>
  <c r="F138" i="44"/>
  <c r="E151" i="44"/>
  <c r="F67" i="8"/>
  <c r="D214" i="2"/>
  <c r="D277" i="4"/>
  <c r="D278" i="4" s="1"/>
  <c r="D292" i="4" s="1"/>
  <c r="D1745" i="4"/>
  <c r="D1755" i="4" s="1"/>
  <c r="D1756" i="4" s="1"/>
  <c r="F1751" i="4"/>
  <c r="H357" i="43"/>
  <c r="H365" i="43" s="1"/>
  <c r="H366" i="43" s="1"/>
  <c r="H390" i="43" s="1"/>
  <c r="H2334" i="43"/>
  <c r="J2334" i="43" s="1"/>
  <c r="D1863" i="4"/>
  <c r="D1873" i="4" s="1"/>
  <c r="I1213" i="43"/>
  <c r="J1213" i="43" s="1"/>
  <c r="J1189" i="43"/>
  <c r="F2318" i="43"/>
  <c r="F2483" i="43"/>
  <c r="J203" i="43"/>
  <c r="I227" i="43"/>
  <c r="J227" i="43" s="1"/>
  <c r="E77" i="2"/>
  <c r="F1850" i="4"/>
  <c r="E2397" i="43"/>
  <c r="E2406" i="43" s="1"/>
  <c r="E2420" i="43" s="1"/>
  <c r="E2444" i="43" s="1"/>
  <c r="E2485" i="43"/>
  <c r="F2485" i="43" s="1"/>
  <c r="C200" i="2"/>
  <c r="E1855" i="4"/>
  <c r="F1795" i="4"/>
  <c r="E1789" i="4"/>
  <c r="D28" i="2"/>
  <c r="F147" i="3"/>
  <c r="D158" i="3"/>
  <c r="F100" i="3"/>
  <c r="F99" i="3"/>
  <c r="F114" i="3"/>
  <c r="F121" i="43"/>
  <c r="F1224" i="4"/>
  <c r="E1238" i="4"/>
  <c r="F1238" i="4" s="1"/>
  <c r="E1679" i="43"/>
  <c r="F1678" i="43"/>
  <c r="F103" i="42"/>
  <c r="D181" i="42"/>
  <c r="D113" i="42"/>
  <c r="E113" i="5"/>
  <c r="F113" i="5" s="1"/>
  <c r="F99" i="5"/>
  <c r="D39" i="43"/>
  <c r="D63" i="43" s="1"/>
  <c r="F63" i="43" s="1"/>
  <c r="D40" i="3"/>
  <c r="F39" i="3"/>
  <c r="F120" i="43"/>
  <c r="C1873" i="4"/>
  <c r="C1755" i="4"/>
  <c r="E471" i="4"/>
  <c r="F471" i="4" s="1"/>
  <c r="F457" i="4"/>
  <c r="E39" i="2"/>
  <c r="F27" i="2"/>
  <c r="C206" i="2"/>
  <c r="H48" i="20" s="1"/>
  <c r="E1179" i="4"/>
  <c r="E136" i="42"/>
  <c r="D172" i="2"/>
  <c r="D225" i="2"/>
  <c r="K24" i="1" s="1"/>
  <c r="E1533" i="4"/>
  <c r="D5" i="23"/>
  <c r="C11" i="23"/>
  <c r="C12" i="23" s="1"/>
  <c r="C21" i="23" s="1"/>
  <c r="E1120" i="4"/>
  <c r="F10" i="45"/>
  <c r="E8" i="45"/>
  <c r="F530" i="43"/>
  <c r="E531" i="43"/>
  <c r="E196" i="2"/>
  <c r="D2406" i="43"/>
  <c r="D2480" i="43"/>
  <c r="D2479" i="43" s="1"/>
  <c r="D2488" i="43" s="1"/>
  <c r="D2314" i="43"/>
  <c r="D2323" i="43" s="1"/>
  <c r="F273" i="43"/>
  <c r="E283" i="43"/>
  <c r="F283" i="43" s="1"/>
  <c r="J2476" i="43"/>
  <c r="H2488" i="43"/>
  <c r="D615" i="5"/>
  <c r="D389" i="5"/>
  <c r="E115" i="4"/>
  <c r="C11" i="20"/>
  <c r="D10" i="1"/>
  <c r="E2326" i="43"/>
  <c r="C212" i="2"/>
  <c r="C90" i="2"/>
  <c r="E96" i="2"/>
  <c r="E90" i="2" s="1"/>
  <c r="F1869" i="4"/>
  <c r="I365" i="43"/>
  <c r="B22" i="36"/>
  <c r="E67" i="20"/>
  <c r="F693" i="4"/>
  <c r="E707" i="4"/>
  <c r="F707" i="4" s="1"/>
  <c r="E1879" i="4"/>
  <c r="E1768" i="4"/>
  <c r="E201" i="2"/>
  <c r="D230" i="2"/>
  <c r="F112" i="2"/>
  <c r="F9" i="45"/>
  <c r="E1356" i="4"/>
  <c r="F1356" i="4" s="1"/>
  <c r="F1342" i="4"/>
  <c r="E192" i="42"/>
  <c r="F95" i="2"/>
  <c r="E213" i="2"/>
  <c r="E2008" i="43"/>
  <c r="F1994" i="43"/>
  <c r="E278" i="4"/>
  <c r="J68" i="20"/>
  <c r="K68" i="20" s="1"/>
  <c r="K28" i="20"/>
  <c r="D154" i="2"/>
  <c r="C2497" i="43"/>
  <c r="C2493" i="43" s="1"/>
  <c r="C2328" i="43"/>
  <c r="D88" i="2"/>
  <c r="D206" i="2" s="1"/>
  <c r="E39" i="8"/>
  <c r="E214" i="8"/>
  <c r="J49" i="20"/>
  <c r="L17" i="1"/>
  <c r="F589" i="4"/>
  <c r="F1597" i="43"/>
  <c r="E1297" i="4"/>
  <c r="F1297" i="4" s="1"/>
  <c r="F1283" i="4"/>
  <c r="F203" i="4"/>
  <c r="E219" i="4"/>
  <c r="F2171" i="43"/>
  <c r="D2195" i="43"/>
  <c r="F2195" i="43" s="1"/>
  <c r="C158" i="8"/>
  <c r="F2315" i="43"/>
  <c r="D11" i="20"/>
  <c r="E10" i="1"/>
  <c r="F1731" i="4"/>
  <c r="I60" i="42"/>
  <c r="J60" i="42" s="1"/>
  <c r="J38" i="42"/>
  <c r="F132" i="2"/>
  <c r="E144" i="2"/>
  <c r="E191" i="2"/>
  <c r="F1743" i="4"/>
  <c r="E1861" i="4"/>
  <c r="E1755" i="4"/>
  <c r="D80" i="2"/>
  <c r="F1853" i="4"/>
  <c r="D144" i="2"/>
  <c r="F1353" i="43"/>
  <c r="E1377" i="43"/>
  <c r="F1377" i="43" s="1"/>
  <c r="F2497" i="43"/>
  <c r="D2493" i="43"/>
  <c r="I214" i="42"/>
  <c r="D1651" i="4"/>
  <c r="F1651" i="4" s="1"/>
  <c r="I2499" i="43"/>
  <c r="I2328" i="43"/>
  <c r="C50" i="20"/>
  <c r="D18" i="1"/>
  <c r="G22" i="1"/>
  <c r="F21" i="1"/>
  <c r="E173" i="3"/>
  <c r="E2353" i="43"/>
  <c r="E2113" i="43"/>
  <c r="E270" i="43"/>
  <c r="F261" i="43"/>
  <c r="L29" i="1"/>
  <c r="I2323" i="43"/>
  <c r="J2323" i="43" s="1"/>
  <c r="J2314" i="43"/>
  <c r="D215" i="2"/>
  <c r="F105" i="2"/>
  <c r="E223" i="2"/>
  <c r="E139" i="8"/>
  <c r="E123" i="8" s="1"/>
  <c r="E198" i="8"/>
  <c r="D123" i="8"/>
  <c r="D158" i="8" s="1"/>
  <c r="F130" i="8"/>
  <c r="E1785" i="43"/>
  <c r="F1785" i="43" s="1"/>
  <c r="F1761" i="43"/>
  <c r="F322" i="4"/>
  <c r="D338" i="4"/>
  <c r="E2524" i="43"/>
  <c r="D1257" i="43"/>
  <c r="F1248" i="43"/>
  <c r="D54" i="4"/>
  <c r="F54" i="4" s="1"/>
  <c r="F40" i="4"/>
  <c r="F106" i="13"/>
  <c r="E119" i="13"/>
  <c r="F66" i="8"/>
  <c r="D181" i="8"/>
  <c r="E1863" i="4"/>
  <c r="I1679" i="43"/>
  <c r="J1665" i="43"/>
  <c r="D720" i="43"/>
  <c r="F720" i="43" s="1"/>
  <c r="F696" i="43"/>
  <c r="I2479" i="43"/>
  <c r="J2483" i="43"/>
  <c r="D943" i="4"/>
  <c r="F943" i="4" s="1"/>
  <c r="F929" i="4"/>
  <c r="D12" i="36"/>
  <c r="F575" i="4"/>
  <c r="F425" i="43"/>
  <c r="D434" i="43"/>
  <c r="D9" i="1"/>
  <c r="C9" i="20"/>
  <c r="E412" i="4"/>
  <c r="F412" i="4" s="1"/>
  <c r="F398" i="4"/>
  <c r="E1295" i="43"/>
  <c r="F752" i="4"/>
  <c r="D766" i="4"/>
  <c r="F766" i="4" s="1"/>
  <c r="F1740" i="4"/>
  <c r="C207" i="8"/>
  <c r="C85" i="8"/>
  <c r="F185" i="14" l="1"/>
  <c r="F31" i="14"/>
  <c r="E46" i="14"/>
  <c r="F154" i="8"/>
  <c r="E150" i="8"/>
  <c r="E2089" i="43"/>
  <c r="F2081" i="43"/>
  <c r="J12" i="20"/>
  <c r="K12" i="20" s="1"/>
  <c r="F193" i="2"/>
  <c r="F207" i="44"/>
  <c r="E203" i="44"/>
  <c r="E207" i="8"/>
  <c r="F34" i="8"/>
  <c r="F610" i="5"/>
  <c r="F216" i="14"/>
  <c r="E209" i="14"/>
  <c r="F209" i="14" s="1"/>
  <c r="E2494" i="43"/>
  <c r="E2328" i="43"/>
  <c r="F2328" i="43" s="1"/>
  <c r="E610" i="5"/>
  <c r="F601" i="5"/>
  <c r="F613" i="5"/>
  <c r="E147" i="2"/>
  <c r="F389" i="5"/>
  <c r="E626" i="5"/>
  <c r="E640" i="5" s="1"/>
  <c r="E286" i="5"/>
  <c r="F286" i="5" s="1"/>
  <c r="F272" i="5"/>
  <c r="F1165" i="4"/>
  <c r="J26" i="20"/>
  <c r="K26" i="20" s="1"/>
  <c r="J71" i="20"/>
  <c r="F25" i="20"/>
  <c r="F67" i="20"/>
  <c r="C390" i="5"/>
  <c r="C404" i="5" s="1"/>
  <c r="E390" i="5"/>
  <c r="E404" i="5" s="1"/>
  <c r="C107" i="14"/>
  <c r="C118" i="14" s="1"/>
  <c r="D209" i="2"/>
  <c r="F209" i="2" s="1"/>
  <c r="F91" i="2"/>
  <c r="E11" i="20"/>
  <c r="F11" i="20" s="1"/>
  <c r="F1106" i="4"/>
  <c r="F1179" i="4"/>
  <c r="D83" i="2"/>
  <c r="D76" i="2" s="1"/>
  <c r="F1856" i="4"/>
  <c r="C83" i="2"/>
  <c r="C1849" i="4"/>
  <c r="C1858" i="4" s="1"/>
  <c r="C1874" i="4" s="1"/>
  <c r="C2486" i="43"/>
  <c r="C2479" i="43" s="1"/>
  <c r="C2488" i="43" s="1"/>
  <c r="C2314" i="43"/>
  <c r="C2323" i="43" s="1"/>
  <c r="C1756" i="4"/>
  <c r="D1868" i="43"/>
  <c r="F116" i="13"/>
  <c r="F211" i="8"/>
  <c r="F72" i="8"/>
  <c r="C100" i="8"/>
  <c r="C114" i="8" s="1"/>
  <c r="F183" i="44"/>
  <c r="F194" i="8"/>
  <c r="D8" i="45"/>
  <c r="D53" i="45" s="1"/>
  <c r="D66" i="45" s="1"/>
  <c r="C180" i="8"/>
  <c r="D11" i="1"/>
  <c r="D8" i="1" s="1"/>
  <c r="C2501" i="43"/>
  <c r="D1025" i="43"/>
  <c r="D1049" i="43" s="1"/>
  <c r="F1049" i="43" s="1"/>
  <c r="C2336" i="43"/>
  <c r="D861" i="43"/>
  <c r="F860" i="43"/>
  <c r="D648" i="4"/>
  <c r="F648" i="4" s="1"/>
  <c r="F634" i="4"/>
  <c r="E1516" i="43"/>
  <c r="F1515" i="43"/>
  <c r="C52" i="8"/>
  <c r="C55" i="8" s="1"/>
  <c r="C56" i="8" s="1"/>
  <c r="C1524" i="4"/>
  <c r="C2106" i="43" s="1"/>
  <c r="F1120" i="4"/>
  <c r="D42" i="8"/>
  <c r="E1598" i="43"/>
  <c r="E1622" i="43" s="1"/>
  <c r="F1622" i="43" s="1"/>
  <c r="F85" i="8"/>
  <c r="D212" i="8"/>
  <c r="F2480" i="43"/>
  <c r="D2336" i="43"/>
  <c r="D2337" i="43" s="1"/>
  <c r="J192" i="42"/>
  <c r="J214" i="42"/>
  <c r="F10" i="1"/>
  <c r="G10" i="1" s="1"/>
  <c r="F1755" i="4"/>
  <c r="F277" i="4"/>
  <c r="F2314" i="43"/>
  <c r="E166" i="13"/>
  <c r="E179" i="13" s="1"/>
  <c r="I28" i="45"/>
  <c r="J50" i="45"/>
  <c r="D100" i="8"/>
  <c r="D114" i="8" s="1"/>
  <c r="E17" i="1"/>
  <c r="D49" i="20"/>
  <c r="E100" i="8"/>
  <c r="F207" i="8"/>
  <c r="F17" i="1"/>
  <c r="E49" i="20"/>
  <c r="C11" i="51"/>
  <c r="C14" i="51" s="1"/>
  <c r="C15" i="51" s="1"/>
  <c r="C24" i="51" s="1"/>
  <c r="E201" i="8"/>
  <c r="F14" i="8"/>
  <c r="E7" i="8"/>
  <c r="F7" i="8" s="1"/>
  <c r="E187" i="8"/>
  <c r="F11" i="1" s="1"/>
  <c r="J357" i="43"/>
  <c r="F1863" i="4"/>
  <c r="H2499" i="43"/>
  <c r="H2493" i="43" s="1"/>
  <c r="H2501" i="43" s="1"/>
  <c r="H2502" i="43" s="1"/>
  <c r="H2526" i="43" s="1"/>
  <c r="H2328" i="43"/>
  <c r="H2336" i="43" s="1"/>
  <c r="H2337" i="43" s="1"/>
  <c r="H2361" i="43" s="1"/>
  <c r="F1745" i="4"/>
  <c r="E195" i="2"/>
  <c r="F195" i="2" s="1"/>
  <c r="F77" i="2"/>
  <c r="E2479" i="43"/>
  <c r="F2397" i="43"/>
  <c r="F1855" i="4"/>
  <c r="E82" i="2"/>
  <c r="E1849" i="4"/>
  <c r="E1858" i="4" s="1"/>
  <c r="F1789" i="4"/>
  <c r="E1798" i="4"/>
  <c r="D159" i="3"/>
  <c r="F158" i="3"/>
  <c r="F28" i="2"/>
  <c r="D207" i="2"/>
  <c r="D39" i="2"/>
  <c r="D40" i="2" s="1"/>
  <c r="D54" i="2" s="1"/>
  <c r="F108" i="13"/>
  <c r="D119" i="13"/>
  <c r="F119" i="13" s="1"/>
  <c r="F39" i="43"/>
  <c r="E1703" i="43"/>
  <c r="F1703" i="43" s="1"/>
  <c r="F1679" i="43"/>
  <c r="D54" i="3"/>
  <c r="F40" i="3"/>
  <c r="D114" i="42"/>
  <c r="F113" i="42"/>
  <c r="D191" i="42"/>
  <c r="F181" i="42"/>
  <c r="E1756" i="4"/>
  <c r="E1770" i="4" s="1"/>
  <c r="D100" i="2"/>
  <c r="D1874" i="4"/>
  <c r="E40" i="2"/>
  <c r="J16" i="1"/>
  <c r="F90" i="2"/>
  <c r="E208" i="2"/>
  <c r="F123" i="8"/>
  <c r="I2493" i="43"/>
  <c r="J11" i="20"/>
  <c r="L11" i="1"/>
  <c r="F191" i="2"/>
  <c r="E212" i="8"/>
  <c r="E27" i="8"/>
  <c r="F27" i="8" s="1"/>
  <c r="E2518" i="43"/>
  <c r="E2360" i="43"/>
  <c r="I2336" i="43"/>
  <c r="F65" i="8"/>
  <c r="E292" i="4"/>
  <c r="F292" i="4" s="1"/>
  <c r="F278" i="4"/>
  <c r="E106" i="2"/>
  <c r="E1886" i="4"/>
  <c r="I366" i="43"/>
  <c r="J365" i="43"/>
  <c r="D390" i="5"/>
  <c r="E555" i="43"/>
  <c r="F555" i="43" s="1"/>
  <c r="F531" i="43"/>
  <c r="C200" i="8"/>
  <c r="D17" i="1"/>
  <c r="D15" i="1" s="1"/>
  <c r="C49" i="20"/>
  <c r="C54" i="20" s="1"/>
  <c r="C60" i="20" s="1"/>
  <c r="J2479" i="43"/>
  <c r="I2488" i="43"/>
  <c r="J2488" i="43" s="1"/>
  <c r="J1679" i="43"/>
  <c r="I1703" i="43"/>
  <c r="J1703" i="43" s="1"/>
  <c r="F2406" i="43"/>
  <c r="D2420" i="43"/>
  <c r="E53" i="45"/>
  <c r="D2501" i="43"/>
  <c r="D2502" i="43" s="1"/>
  <c r="E5" i="23"/>
  <c r="D11" i="23"/>
  <c r="D1271" i="43"/>
  <c r="F1257" i="43"/>
  <c r="D352" i="4"/>
  <c r="F352" i="4" s="1"/>
  <c r="F338" i="4"/>
  <c r="F176" i="44"/>
  <c r="D198" i="2"/>
  <c r="F198" i="2" s="1"/>
  <c r="F80" i="2"/>
  <c r="F144" i="2"/>
  <c r="F2008" i="43"/>
  <c r="E2032" i="43"/>
  <c r="F2032" i="43" s="1"/>
  <c r="E214" i="42"/>
  <c r="I24" i="20"/>
  <c r="D2112" i="43"/>
  <c r="K30" i="1"/>
  <c r="M30" i="1" s="1"/>
  <c r="F230" i="2"/>
  <c r="F96" i="2"/>
  <c r="E214" i="2"/>
  <c r="F214" i="2" s="1"/>
  <c r="C100" i="2"/>
  <c r="C208" i="2"/>
  <c r="C168" i="8"/>
  <c r="C231" i="44"/>
  <c r="C234" i="44" s="1"/>
  <c r="C235" i="44" s="1"/>
  <c r="C225" i="14"/>
  <c r="C236" i="14" s="1"/>
  <c r="C19" i="20"/>
  <c r="D448" i="43"/>
  <c r="F434" i="43"/>
  <c r="D13" i="36"/>
  <c r="E12" i="36"/>
  <c r="D180" i="8"/>
  <c r="D9" i="20"/>
  <c r="F181" i="8"/>
  <c r="E9" i="1"/>
  <c r="E196" i="8"/>
  <c r="F198" i="8"/>
  <c r="L22" i="1"/>
  <c r="F223" i="2"/>
  <c r="K71" i="20"/>
  <c r="B21" i="23"/>
  <c r="F270" i="43"/>
  <c r="E284" i="43"/>
  <c r="D12" i="20"/>
  <c r="E11" i="1"/>
  <c r="E88" i="2"/>
  <c r="F1861" i="4"/>
  <c r="E1873" i="4"/>
  <c r="F1873" i="4" s="1"/>
  <c r="F219" i="4"/>
  <c r="E233" i="4"/>
  <c r="F233" i="4" s="1"/>
  <c r="K16" i="1"/>
  <c r="I48" i="20"/>
  <c r="D213" i="2"/>
  <c r="F213" i="2" s="1"/>
  <c r="D149" i="2"/>
  <c r="F2323" i="43"/>
  <c r="E2336" i="43"/>
  <c r="F2326" i="43"/>
  <c r="E2491" i="43"/>
  <c r="D625" i="5"/>
  <c r="F625" i="5" s="1"/>
  <c r="F203" i="44" l="1"/>
  <c r="E196" i="44"/>
  <c r="E58" i="14"/>
  <c r="F58" i="14" s="1"/>
  <c r="F46" i="14"/>
  <c r="F2089" i="43"/>
  <c r="E2090" i="43"/>
  <c r="F2494" i="43"/>
  <c r="E2493" i="43"/>
  <c r="F2493" i="43" s="1"/>
  <c r="F150" i="8"/>
  <c r="E143" i="8"/>
  <c r="E224" i="14"/>
  <c r="F147" i="2"/>
  <c r="E159" i="2"/>
  <c r="E160" i="2" s="1"/>
  <c r="C2337" i="43"/>
  <c r="D201" i="2"/>
  <c r="F201" i="2" s="1"/>
  <c r="F83" i="2"/>
  <c r="C201" i="2"/>
  <c r="C76" i="2"/>
  <c r="C2502" i="43"/>
  <c r="F8" i="45"/>
  <c r="C1761" i="4"/>
  <c r="C1768" i="4" s="1"/>
  <c r="C1770" i="4" s="1"/>
  <c r="C215" i="8"/>
  <c r="F1025" i="43"/>
  <c r="E1540" i="43"/>
  <c r="F1540" i="43" s="1"/>
  <c r="F1516" i="43"/>
  <c r="D885" i="43"/>
  <c r="F885" i="43" s="1"/>
  <c r="F861" i="43"/>
  <c r="C1531" i="4"/>
  <c r="C1533" i="4" s="1"/>
  <c r="F39" i="2"/>
  <c r="F2479" i="43"/>
  <c r="E2488" i="43"/>
  <c r="F2488" i="43" s="1"/>
  <c r="F1598" i="43"/>
  <c r="D50" i="20"/>
  <c r="D54" i="20" s="1"/>
  <c r="D60" i="20" s="1"/>
  <c r="E18" i="1"/>
  <c r="E15" i="1" s="1"/>
  <c r="D200" i="8"/>
  <c r="D215" i="8" s="1"/>
  <c r="F2336" i="43"/>
  <c r="G17" i="1"/>
  <c r="F100" i="8"/>
  <c r="E12" i="20"/>
  <c r="F12" i="20" s="1"/>
  <c r="J2328" i="43"/>
  <c r="F166" i="13"/>
  <c r="E114" i="8"/>
  <c r="F114" i="8" s="1"/>
  <c r="I53" i="45"/>
  <c r="J28" i="45"/>
  <c r="F49" i="20"/>
  <c r="F201" i="8"/>
  <c r="F16" i="1"/>
  <c r="G16" i="1" s="1"/>
  <c r="E48" i="20"/>
  <c r="F48" i="20" s="1"/>
  <c r="F187" i="8"/>
  <c r="G11" i="1"/>
  <c r="J2499" i="43"/>
  <c r="F1849" i="4"/>
  <c r="F1858" i="4"/>
  <c r="E200" i="2"/>
  <c r="F200" i="2" s="1"/>
  <c r="F82" i="2"/>
  <c r="E76" i="2"/>
  <c r="F76" i="2" s="1"/>
  <c r="F1798" i="4"/>
  <c r="E1814" i="4"/>
  <c r="D173" i="3"/>
  <c r="F173" i="3" s="1"/>
  <c r="F159" i="3"/>
  <c r="K17" i="1"/>
  <c r="M17" i="1" s="1"/>
  <c r="I49" i="20"/>
  <c r="K49" i="20" s="1"/>
  <c r="F207" i="2"/>
  <c r="F1756" i="4"/>
  <c r="D192" i="42"/>
  <c r="F191" i="42"/>
  <c r="D56" i="13"/>
  <c r="F54" i="3"/>
  <c r="D136" i="42"/>
  <c r="F136" i="42" s="1"/>
  <c r="F114" i="42"/>
  <c r="E2337" i="43"/>
  <c r="F2337" i="43" s="1"/>
  <c r="E54" i="2"/>
  <c r="F54" i="2" s="1"/>
  <c r="F40" i="2"/>
  <c r="D19" i="20"/>
  <c r="F9" i="20"/>
  <c r="D12" i="23"/>
  <c r="F448" i="43"/>
  <c r="D472" i="43"/>
  <c r="F472" i="43" s="1"/>
  <c r="C2113" i="43"/>
  <c r="C2114" i="43" s="1"/>
  <c r="C2353" i="43"/>
  <c r="F5" i="23"/>
  <c r="E11" i="23"/>
  <c r="E12" i="23" s="1"/>
  <c r="E21" i="23" s="1"/>
  <c r="J2493" i="43"/>
  <c r="I2501" i="43"/>
  <c r="E100" i="2"/>
  <c r="F88" i="2"/>
  <c r="E206" i="2"/>
  <c r="M22" i="1"/>
  <c r="E8" i="1"/>
  <c r="G9" i="1"/>
  <c r="C29" i="20"/>
  <c r="C62" i="20"/>
  <c r="I390" i="43"/>
  <c r="J390" i="43" s="1"/>
  <c r="J366" i="43"/>
  <c r="I2337" i="43"/>
  <c r="J2336" i="43"/>
  <c r="E42" i="8"/>
  <c r="E2501" i="43"/>
  <c r="F2501" i="43" s="1"/>
  <c r="F2491" i="43"/>
  <c r="E13" i="20"/>
  <c r="F13" i="1"/>
  <c r="G13" i="1" s="1"/>
  <c r="F196" i="8"/>
  <c r="E180" i="8"/>
  <c r="H50" i="20"/>
  <c r="H54" i="20" s="1"/>
  <c r="J18" i="1"/>
  <c r="J15" i="1" s="1"/>
  <c r="C218" i="2"/>
  <c r="I65" i="20"/>
  <c r="K65" i="20" s="1"/>
  <c r="K24" i="20"/>
  <c r="C171" i="8"/>
  <c r="C172" i="8" s="1"/>
  <c r="C225" i="8"/>
  <c r="E174" i="2"/>
  <c r="D1295" i="43"/>
  <c r="F1295" i="43" s="1"/>
  <c r="F1271" i="43"/>
  <c r="D626" i="5"/>
  <c r="D208" i="2"/>
  <c r="F208" i="2" s="1"/>
  <c r="D159" i="2"/>
  <c r="D22" i="36"/>
  <c r="E22" i="36" s="1"/>
  <c r="E13" i="36"/>
  <c r="D2359" i="43"/>
  <c r="F2112" i="43"/>
  <c r="D85" i="2"/>
  <c r="D101" i="2" s="1"/>
  <c r="D194" i="2"/>
  <c r="F53" i="45"/>
  <c r="E66" i="45"/>
  <c r="F66" i="45" s="1"/>
  <c r="F2420" i="43"/>
  <c r="D2444" i="43"/>
  <c r="F2444" i="43" s="1"/>
  <c r="D404" i="5"/>
  <c r="F404" i="5" s="1"/>
  <c r="F390" i="5"/>
  <c r="E2525" i="43"/>
  <c r="F212" i="8"/>
  <c r="E50" i="20"/>
  <c r="F18" i="1"/>
  <c r="E200" i="8"/>
  <c r="M11" i="1"/>
  <c r="J50" i="20"/>
  <c r="L18" i="1"/>
  <c r="E308" i="43"/>
  <c r="F308" i="43" s="1"/>
  <c r="F284" i="43"/>
  <c r="E224" i="2"/>
  <c r="E113" i="2"/>
  <c r="K11" i="20"/>
  <c r="F224" i="14" l="1"/>
  <c r="E236" i="14"/>
  <c r="F143" i="8"/>
  <c r="E158" i="8"/>
  <c r="F2090" i="43"/>
  <c r="E2114" i="43"/>
  <c r="F196" i="44"/>
  <c r="E222" i="44"/>
  <c r="D160" i="2"/>
  <c r="D174" i="2" s="1"/>
  <c r="F174" i="2" s="1"/>
  <c r="F159" i="2"/>
  <c r="C85" i="2"/>
  <c r="C101" i="2" s="1"/>
  <c r="C194" i="2"/>
  <c r="C1879" i="4"/>
  <c r="C1886" i="4" s="1"/>
  <c r="C1888" i="4" s="1"/>
  <c r="F200" i="8"/>
  <c r="I66" i="45"/>
  <c r="J66" i="45" s="1"/>
  <c r="J53" i="45"/>
  <c r="F160" i="2"/>
  <c r="E2361" i="43"/>
  <c r="F1814" i="4"/>
  <c r="E1828" i="4"/>
  <c r="F1828" i="4" s="1"/>
  <c r="E194" i="2"/>
  <c r="E85" i="2"/>
  <c r="F85" i="2" s="1"/>
  <c r="E1874" i="4"/>
  <c r="F1874" i="4" s="1"/>
  <c r="D214" i="42"/>
  <c r="F214" i="42" s="1"/>
  <c r="F192" i="42"/>
  <c r="D176" i="13"/>
  <c r="D147" i="44"/>
  <c r="D48" i="13"/>
  <c r="F56" i="13"/>
  <c r="E2502" i="43"/>
  <c r="F2502" i="43" s="1"/>
  <c r="J69" i="20"/>
  <c r="L23" i="1"/>
  <c r="E231" i="2"/>
  <c r="D640" i="5"/>
  <c r="F626" i="5"/>
  <c r="F11" i="23"/>
  <c r="G5" i="23"/>
  <c r="G18" i="1"/>
  <c r="F15" i="1"/>
  <c r="G15" i="1" s="1"/>
  <c r="K12" i="1"/>
  <c r="I15" i="20"/>
  <c r="D203" i="2"/>
  <c r="F13" i="20"/>
  <c r="E19" i="20"/>
  <c r="J2337" i="43"/>
  <c r="I2361" i="43"/>
  <c r="J2361" i="43" s="1"/>
  <c r="C2360" i="43"/>
  <c r="C2361" i="43" s="1"/>
  <c r="C2518" i="43"/>
  <c r="C2525" i="43" s="1"/>
  <c r="C2526" i="43" s="1"/>
  <c r="D21" i="23"/>
  <c r="F8" i="1"/>
  <c r="F50" i="20"/>
  <c r="E54" i="20"/>
  <c r="I50" i="20"/>
  <c r="I54" i="20" s="1"/>
  <c r="I60" i="20" s="1"/>
  <c r="K18" i="1"/>
  <c r="K15" i="1" s="1"/>
  <c r="D218" i="2"/>
  <c r="D25" i="1"/>
  <c r="D21" i="1" s="1"/>
  <c r="D31" i="1" s="1"/>
  <c r="C69" i="20"/>
  <c r="C72" i="20" s="1"/>
  <c r="C228" i="8"/>
  <c r="C229" i="8" s="1"/>
  <c r="E215" i="8"/>
  <c r="F180" i="8"/>
  <c r="F100" i="2"/>
  <c r="D2524" i="43"/>
  <c r="F2524" i="43" s="1"/>
  <c r="F2359" i="43"/>
  <c r="E56" i="8"/>
  <c r="F42" i="8"/>
  <c r="H60" i="20"/>
  <c r="I2502" i="43"/>
  <c r="J2501" i="43"/>
  <c r="D29" i="20"/>
  <c r="D62" i="20"/>
  <c r="F206" i="2"/>
  <c r="E218" i="2"/>
  <c r="L16" i="1"/>
  <c r="J48" i="20"/>
  <c r="F222" i="44" l="1"/>
  <c r="E235" i="44"/>
  <c r="E172" i="8"/>
  <c r="F158" i="8"/>
  <c r="C106" i="2"/>
  <c r="C224" i="2" s="1"/>
  <c r="C203" i="2"/>
  <c r="C219" i="2" s="1"/>
  <c r="H15" i="20"/>
  <c r="H19" i="20" s="1"/>
  <c r="J12" i="1"/>
  <c r="J8" i="1" s="1"/>
  <c r="E101" i="2"/>
  <c r="E115" i="2" s="1"/>
  <c r="E1888" i="4"/>
  <c r="E203" i="2"/>
  <c r="F203" i="2" s="1"/>
  <c r="L12" i="1"/>
  <c r="L8" i="1" s="1"/>
  <c r="J15" i="20"/>
  <c r="J19" i="20" s="1"/>
  <c r="J29" i="20" s="1"/>
  <c r="F194" i="2"/>
  <c r="E2526" i="43"/>
  <c r="F48" i="13"/>
  <c r="D59" i="13"/>
  <c r="F59" i="13" s="1"/>
  <c r="D150" i="44"/>
  <c r="F147" i="44"/>
  <c r="D52" i="8"/>
  <c r="F176" i="13"/>
  <c r="D168" i="13"/>
  <c r="G8" i="1"/>
  <c r="F31" i="1"/>
  <c r="I19" i="20"/>
  <c r="H5" i="23"/>
  <c r="G11" i="23"/>
  <c r="G12" i="23" s="1"/>
  <c r="G21" i="23" s="1"/>
  <c r="K8" i="1"/>
  <c r="F12" i="23"/>
  <c r="M16" i="1"/>
  <c r="L15" i="1"/>
  <c r="E229" i="8"/>
  <c r="F215" i="8"/>
  <c r="E29" i="20"/>
  <c r="F29" i="20" s="1"/>
  <c r="E62" i="20"/>
  <c r="F19" i="20"/>
  <c r="I2526" i="43"/>
  <c r="J2526" i="43" s="1"/>
  <c r="J2502" i="43"/>
  <c r="M18" i="1"/>
  <c r="K48" i="20"/>
  <c r="J54" i="20"/>
  <c r="F218" i="2"/>
  <c r="E60" i="20"/>
  <c r="F60" i="20" s="1"/>
  <c r="F54" i="20"/>
  <c r="K50" i="20"/>
  <c r="D219" i="2"/>
  <c r="D115" i="14"/>
  <c r="F640" i="5"/>
  <c r="L21" i="1"/>
  <c r="C113" i="2" l="1"/>
  <c r="C115" i="2" s="1"/>
  <c r="H29" i="20"/>
  <c r="H62" i="20"/>
  <c r="F101" i="2"/>
  <c r="E219" i="2"/>
  <c r="E233" i="2" s="1"/>
  <c r="M12" i="1"/>
  <c r="K15" i="20"/>
  <c r="D55" i="8"/>
  <c r="F52" i="8"/>
  <c r="F168" i="13"/>
  <c r="D179" i="13"/>
  <c r="F179" i="13" s="1"/>
  <c r="F150" i="44"/>
  <c r="D151" i="44"/>
  <c r="F151" i="44" s="1"/>
  <c r="M15" i="1"/>
  <c r="L31" i="1"/>
  <c r="F21" i="23"/>
  <c r="I5" i="23"/>
  <c r="H11" i="23"/>
  <c r="E72" i="20"/>
  <c r="F62" i="20"/>
  <c r="H69" i="20"/>
  <c r="J23" i="1"/>
  <c r="J21" i="1" s="1"/>
  <c r="J31" i="1" s="1"/>
  <c r="C231" i="2"/>
  <c r="C233" i="2" s="1"/>
  <c r="I62" i="20"/>
  <c r="I29" i="20"/>
  <c r="K29" i="20" s="1"/>
  <c r="K19" i="20"/>
  <c r="D107" i="14"/>
  <c r="F115" i="14"/>
  <c r="D233" i="14"/>
  <c r="D1524" i="4" s="1"/>
  <c r="K54" i="20"/>
  <c r="J60" i="20"/>
  <c r="K60" i="20" s="1"/>
  <c r="J62" i="20"/>
  <c r="M8" i="1"/>
  <c r="H72" i="20" l="1"/>
  <c r="F219" i="2"/>
  <c r="F55" i="8"/>
  <c r="D56" i="8"/>
  <c r="F56" i="8" s="1"/>
  <c r="K62" i="20"/>
  <c r="J72" i="20"/>
  <c r="I11" i="23"/>
  <c r="I12" i="23" s="1"/>
  <c r="I21" i="23" s="1"/>
  <c r="J5" i="23"/>
  <c r="D231" i="44"/>
  <c r="D168" i="8"/>
  <c r="F233" i="14"/>
  <c r="D225" i="14"/>
  <c r="H12" i="23"/>
  <c r="D118" i="14"/>
  <c r="F118" i="14" s="1"/>
  <c r="F107" i="14"/>
  <c r="D1531" i="4" l="1"/>
  <c r="D2106" i="43"/>
  <c r="D1761" i="4"/>
  <c r="F1524" i="4"/>
  <c r="D234" i="44"/>
  <c r="F231" i="44"/>
  <c r="F225" i="14"/>
  <c r="D236" i="14"/>
  <c r="F236" i="14" s="1"/>
  <c r="H21" i="23"/>
  <c r="F168" i="8"/>
  <c r="D225" i="8"/>
  <c r="D171" i="8"/>
  <c r="J11" i="23"/>
  <c r="K5" i="23"/>
  <c r="F171" i="8" l="1"/>
  <c r="D172" i="8"/>
  <c r="F172" i="8" s="1"/>
  <c r="D2353" i="43"/>
  <c r="D2113" i="43"/>
  <c r="F2106" i="43"/>
  <c r="D69" i="20"/>
  <c r="D228" i="8"/>
  <c r="F225" i="8"/>
  <c r="E25" i="1"/>
  <c r="D235" i="44"/>
  <c r="F235" i="44" s="1"/>
  <c r="F234" i="44"/>
  <c r="D1533" i="4"/>
  <c r="F1533" i="4" s="1"/>
  <c r="F1531" i="4"/>
  <c r="K11" i="23"/>
  <c r="K12" i="23" s="1"/>
  <c r="K21" i="23" s="1"/>
  <c r="L5" i="23"/>
  <c r="J12" i="23"/>
  <c r="D1879" i="4"/>
  <c r="D1768" i="4"/>
  <c r="F1761" i="4"/>
  <c r="J21" i="23" l="1"/>
  <c r="D2114" i="43"/>
  <c r="F2114" i="43" s="1"/>
  <c r="F2113" i="43"/>
  <c r="D1770" i="4"/>
  <c r="F1770" i="4" s="1"/>
  <c r="F1768" i="4"/>
  <c r="L11" i="23"/>
  <c r="M5" i="23"/>
  <c r="F228" i="8"/>
  <c r="D229" i="8"/>
  <c r="F229" i="8" s="1"/>
  <c r="D2360" i="43"/>
  <c r="D2518" i="43"/>
  <c r="F2353" i="43"/>
  <c r="D1886" i="4"/>
  <c r="D106" i="2"/>
  <c r="F1879" i="4"/>
  <c r="F69" i="20"/>
  <c r="D72" i="20"/>
  <c r="F72" i="20" s="1"/>
  <c r="G25" i="1"/>
  <c r="E21" i="1"/>
  <c r="D1888" i="4" l="1"/>
  <c r="F1888" i="4" s="1"/>
  <c r="F1886" i="4"/>
  <c r="G21" i="1"/>
  <c r="E31" i="1"/>
  <c r="D2525" i="43"/>
  <c r="F2518" i="43"/>
  <c r="D224" i="2"/>
  <c r="D113" i="2"/>
  <c r="F106" i="2"/>
  <c r="D2361" i="43"/>
  <c r="F2361" i="43" s="1"/>
  <c r="F2360" i="43"/>
  <c r="L12" i="23"/>
  <c r="M11" i="23"/>
  <c r="G31" i="1" l="1"/>
  <c r="C36" i="26"/>
  <c r="I69" i="20"/>
  <c r="K23" i="1"/>
  <c r="D231" i="2"/>
  <c r="F224" i="2"/>
  <c r="L21" i="23"/>
  <c r="M12" i="23"/>
  <c r="M21" i="23" s="1"/>
  <c r="D115" i="2"/>
  <c r="F115" i="2" s="1"/>
  <c r="F113" i="2"/>
  <c r="D2526" i="43"/>
  <c r="F2526" i="43" s="1"/>
  <c r="F2525" i="43"/>
  <c r="K21" i="1" l="1"/>
  <c r="M23" i="1"/>
  <c r="F231" i="2"/>
  <c r="D233" i="2"/>
  <c r="F233" i="2" s="1"/>
  <c r="K69" i="20"/>
  <c r="I72" i="20"/>
  <c r="K72" i="20" s="1"/>
  <c r="M21" i="1" l="1"/>
  <c r="K31" i="1"/>
  <c r="M31" i="1" l="1"/>
  <c r="C37" i="26"/>
  <c r="C38" i="26" s="1"/>
</calcChain>
</file>

<file path=xl/sharedStrings.xml><?xml version="1.0" encoding="utf-8"?>
<sst xmlns="http://schemas.openxmlformats.org/spreadsheetml/2006/main" count="17183" uniqueCount="1709">
  <si>
    <t>Költségvetés mérlege</t>
  </si>
  <si>
    <t>BEVÉTEL</t>
  </si>
  <si>
    <t>KIADÁS</t>
  </si>
  <si>
    <t>Megnevezés</t>
  </si>
  <si>
    <t>Ezer Ft-ban</t>
  </si>
  <si>
    <t>I. Működési kiad. összesen</t>
  </si>
  <si>
    <t xml:space="preserve">II. Felhalmozási kiadás összesen </t>
  </si>
  <si>
    <t xml:space="preserve">Ezer Ft-ban </t>
  </si>
  <si>
    <t>Intézmények összesen</t>
  </si>
  <si>
    <t>Városi Óvoda-Bölcsőde</t>
  </si>
  <si>
    <t xml:space="preserve">   előirányzatai  feladatonként</t>
  </si>
  <si>
    <t>KIADÁSOK JOGCÍMEI</t>
  </si>
  <si>
    <t>Feladatok összesen</t>
  </si>
  <si>
    <t>Támogatott megnevezése</t>
  </si>
  <si>
    <t>Intézmények</t>
  </si>
  <si>
    <t>Önkormányzat összesen</t>
  </si>
  <si>
    <t>Összesen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</si>
  <si>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</si>
  <si>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</si>
  <si>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</si>
  <si>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</si>
  <si>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</si>
  <si>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</si>
  <si>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MKC támogatása</t>
  </si>
  <si>
    <t xml:space="preserve">          - MSE támogatása</t>
  </si>
  <si>
    <t xml:space="preserve">          - LAKSZÖVnek önk. Ing. után</t>
  </si>
  <si>
    <t xml:space="preserve">                Ezer Ft-ban </t>
  </si>
  <si>
    <t xml:space="preserve">KIADÁSOK JOGCÍMEI </t>
  </si>
  <si>
    <t>Önkormányzat</t>
  </si>
  <si>
    <t>Intézmények összesen:</t>
  </si>
  <si>
    <t xml:space="preserve">  BEVÉTELEK JOGCÍMEI</t>
  </si>
  <si>
    <t xml:space="preserve"> </t>
  </si>
  <si>
    <t xml:space="preserve">I/1. Intézményi működési bevételek összesen </t>
  </si>
  <si>
    <t>BEVÉTELEK JOGCÍMEI</t>
  </si>
  <si>
    <t>Ö s s z e s e n :</t>
  </si>
  <si>
    <t xml:space="preserve">BEVÉTELEK JOGCÍMEI </t>
  </si>
  <si>
    <t xml:space="preserve">               Ezer Ft-ban </t>
  </si>
  <si>
    <t>ÉRTÉKESÍTENDŐ TÁRGYI ESZKÖZÖK, IMMATERIÁLIS JAVAK MEGNEVEZÉSE</t>
  </si>
  <si>
    <t>B e v é t e l</t>
  </si>
  <si>
    <t>ezer Ft-ban</t>
  </si>
  <si>
    <t>Felújítási kiadási előirányzatok</t>
  </si>
  <si>
    <t>célonkénti részletezése</t>
  </si>
  <si>
    <t>Felújítási cél</t>
  </si>
  <si>
    <t xml:space="preserve">          Útfelújítás összesen</t>
  </si>
  <si>
    <t xml:space="preserve">          Települési vízellátás összesen</t>
  </si>
  <si>
    <t>Önkormányzat összesen:</t>
  </si>
  <si>
    <t>Beruházási feladat</t>
  </si>
  <si>
    <t xml:space="preserve">              Közvilágítási feladatok összesen</t>
  </si>
  <si>
    <t xml:space="preserve">             Út építése összesen:</t>
  </si>
  <si>
    <t>M e g n e v e z é s</t>
  </si>
  <si>
    <t>Költségvetési szerv</t>
  </si>
  <si>
    <t>Városi Önkorm. Rendelőintézet</t>
  </si>
  <si>
    <t>Létszámkeret összesen</t>
  </si>
  <si>
    <t>K i a d á s</t>
  </si>
  <si>
    <t xml:space="preserve">         - ért. tárgyie.áfabefiz</t>
  </si>
  <si>
    <t>Tárgyévi költségvetési bev.össz.</t>
  </si>
  <si>
    <t>Tárgyévi költségvetési kiadás össz.</t>
  </si>
  <si>
    <t>Műk.célú bevétel összesen:</t>
  </si>
  <si>
    <t>Műk.célú kiadás összesen:</t>
  </si>
  <si>
    <t>Beruházás</t>
  </si>
  <si>
    <t>Felújítás</t>
  </si>
  <si>
    <t>Hosszú lejáratú hitelek kamata</t>
  </si>
  <si>
    <t>Tárgyévi költségvetési bevét.össz.</t>
  </si>
  <si>
    <t>Tárgyévi költségvetési kiad.össz.</t>
  </si>
  <si>
    <t>Hitelfelvétel</t>
  </si>
  <si>
    <t>Felhalm.bevét.össz.</t>
  </si>
  <si>
    <t>Felhalm.célú kiad.össz.</t>
  </si>
  <si>
    <t>Tárgyévi költségvetési bevét.mindössz.</t>
  </si>
  <si>
    <t>Tárgyévi költségvetési kiad.mindössz.</t>
  </si>
  <si>
    <t>Hiteltörlesztés összesen</t>
  </si>
  <si>
    <t>Önkormányzati bev.mindö.</t>
  </si>
  <si>
    <t>Önkorm.kiadás mindössz.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</si>
  <si>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</si>
  <si>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</si>
  <si>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</si>
  <si>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</si>
  <si>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</si>
  <si>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</si>
  <si>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</si>
  <si>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</si>
  <si>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</si>
  <si>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</si>
  <si>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</si>
  <si>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</si>
  <si>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</si>
  <si>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</si>
  <si>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</si>
  <si>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</si>
  <si>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</si>
  <si>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</si>
  <si>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</si>
  <si>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</si>
  <si>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</si>
  <si>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>meghatározott határnapon túli tartozásállomány.</t>
  </si>
  <si>
    <t>..........................................</t>
  </si>
  <si>
    <t xml:space="preserve">költségvetési szerv vezetője </t>
  </si>
  <si>
    <t>Bevételek alakulása</t>
  </si>
  <si>
    <t>Kiadások alakulása</t>
  </si>
  <si>
    <t xml:space="preserve">   ELŐIRÁNYZAT-FELHASZNÁLÁSI ÜTEMTERV</t>
  </si>
  <si>
    <t xml:space="preserve">Hónap </t>
  </si>
  <si>
    <t xml:space="preserve">Bevétel </t>
  </si>
  <si>
    <t>Kiadás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</si>
  <si>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</si>
  <si>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</si>
  <si>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</si>
  <si>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</si>
  <si>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</si>
  <si>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</si>
  <si>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</si>
  <si>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</si>
  <si>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</si>
  <si>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</si>
  <si>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</si>
  <si>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</si>
  <si>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</si>
  <si>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</si>
  <si>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</si>
  <si>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</si>
  <si>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</si>
  <si>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</si>
  <si>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</si>
  <si>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</si>
  <si>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Hitel vissza-fizetési köt.</t>
  </si>
  <si>
    <t>K I M U T A T Á S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</si>
  <si>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</si>
  <si>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</si>
  <si>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</si>
  <si>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</si>
  <si>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</si>
  <si>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</si>
  <si>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Dolgozók lakásép., felújítási kölcsöne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</si>
  <si>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</si>
  <si>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</si>
  <si>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</si>
  <si>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</si>
  <si>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>egyéb közvetett támogatások:</t>
  </si>
  <si>
    <t xml:space="preserve">  - ellátottak térítési díjának méltányossági alapon történő elengedése</t>
  </si>
  <si>
    <t xml:space="preserve">  - lakosság részére lakásépítéshez, lakásfelújításhoz nyújtott kölcsönök elengedése</t>
  </si>
  <si>
    <t xml:space="preserve">  -helyiségek, eszközök hasznosításából származó bevételből nyújtott kedvezmény, mentesség</t>
  </si>
  <si>
    <t xml:space="preserve"> - egyéb nyújtott kedvezmény, vagy kölcsön elengedésének összege</t>
  </si>
  <si>
    <t xml:space="preserve">Összesen </t>
  </si>
  <si>
    <t>A közvetett támogatások tervezése az előző évi tapasztalati adatok alapján illetve a jogszabályi válto-</t>
  </si>
  <si>
    <t>Kv-i elsz.</t>
  </si>
  <si>
    <t xml:space="preserve">Összes bevétel tervezett összege </t>
  </si>
  <si>
    <t xml:space="preserve">Összes kiadás tervezett összege </t>
  </si>
  <si>
    <t xml:space="preserve">        KIMUTATÁS</t>
  </si>
  <si>
    <t xml:space="preserve">                 az önkormányzat által felvett hitelek állományáról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</si>
  <si>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</si>
  <si>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</si>
  <si>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</si>
  <si>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</si>
  <si>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</si>
  <si>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</si>
  <si>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</si>
  <si>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</si>
  <si>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</si>
  <si>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</si>
  <si>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</si>
  <si>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>OTP Bank Rt.</t>
  </si>
  <si>
    <t>xxxxxxxx</t>
  </si>
  <si>
    <t xml:space="preserve">         KIMUTATÁS</t>
  </si>
  <si>
    <t xml:space="preserve">          az önkormányzat által nyújtott hitelek (kölcsönök) állományáról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</si>
  <si>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</si>
  <si>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</si>
  <si>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</si>
  <si>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</si>
  <si>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</si>
  <si>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</si>
  <si>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</si>
  <si>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</si>
  <si>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</si>
  <si>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</si>
  <si>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Hitelintézet megnevezése</t>
  </si>
  <si>
    <t>Hitel lejárata</t>
  </si>
  <si>
    <t>OTP Bank Nyrt.</t>
  </si>
  <si>
    <t>Raiffeisen Bank</t>
  </si>
  <si>
    <t>xxxxxxxxxxxxxxxxxxxxx</t>
  </si>
  <si>
    <t xml:space="preserve">a közvetett támogatásokról </t>
  </si>
  <si>
    <t xml:space="preserve">Közvetett támogatás megnevezése </t>
  </si>
  <si>
    <t xml:space="preserve">                            Összeg </t>
  </si>
  <si>
    <t>a pénzeszközök változásáról</t>
  </si>
  <si>
    <t xml:space="preserve">                       Ezer Ft-ban</t>
  </si>
  <si>
    <t>Több éves kihatással járó döntések számszerűsítése</t>
  </si>
  <si>
    <t>Készfizető kezességvállalás MSE</t>
  </si>
  <si>
    <t>Ö S S Z E S E N :</t>
  </si>
  <si>
    <t>2022.</t>
  </si>
  <si>
    <t>2023.</t>
  </si>
  <si>
    <t>2024.</t>
  </si>
  <si>
    <t>2025.</t>
  </si>
  <si>
    <t>Bevételek összesen:</t>
  </si>
  <si>
    <t>eFt-ban</t>
  </si>
  <si>
    <t>Dologi jellegű kiadások</t>
  </si>
  <si>
    <t xml:space="preserve">   Útfestés</t>
  </si>
  <si>
    <t xml:space="preserve">   Vásárolt termékek és szolg. ÁFA-ja</t>
  </si>
  <si>
    <t>Felhalmozási kiadás összesen</t>
  </si>
  <si>
    <t>Kiadások mindösszesen:</t>
  </si>
  <si>
    <t>KIMUTATÁS</t>
  </si>
  <si>
    <t>adatok: eFt-ban</t>
  </si>
  <si>
    <t>Eredeti előirányzat</t>
  </si>
  <si>
    <t>Módosított előirányzat</t>
  </si>
  <si>
    <t>Teljesítés</t>
  </si>
  <si>
    <t>Teljesítés %-a</t>
  </si>
  <si>
    <t>Környezetterhelési díj (Talajterhelési díj )</t>
  </si>
  <si>
    <t>Környezetvédelmi hatóság által kiszabott bírság 30%-a</t>
  </si>
  <si>
    <t>Jegyző által kiszabott környezetvédelmi bírság 100%-a</t>
  </si>
  <si>
    <t>Átvett pénzeszközök</t>
  </si>
  <si>
    <t>Pályázaton nyert támogatások</t>
  </si>
  <si>
    <t>levegőtisztaság védelme</t>
  </si>
  <si>
    <t>hulladékgazdálkodás, települési szilárd- és veszélyes hulladékok kezelése</t>
  </si>
  <si>
    <t>zöldterületek védelme, fejlesztése, zöldfelület gazdálkodás, allergén növények elleni védekezés</t>
  </si>
  <si>
    <t>vizek védelme</t>
  </si>
  <si>
    <t>talaj védelme,</t>
  </si>
  <si>
    <t>környezetvédelmi oktatás, PR tevékenység, környezetvédelmi célú szakmai programokon való részvétel</t>
  </si>
  <si>
    <t>környezetvédelmi információrendszer létrehozása</t>
  </si>
  <si>
    <t>Kiadások összesen:</t>
  </si>
  <si>
    <t>I. MŰKÖDÉSI KIADÁSOK</t>
  </si>
  <si>
    <t>II. FELHALMOZÁSI KIADÁSOK</t>
  </si>
  <si>
    <t>Támogatás értékű felhalmozási kiadás össz.</t>
  </si>
  <si>
    <t xml:space="preserve">Költségvetési </t>
  </si>
  <si>
    <t xml:space="preserve">Hitel </t>
  </si>
  <si>
    <t xml:space="preserve">Kötvény </t>
  </si>
  <si>
    <t xml:space="preserve">Értékpapír </t>
  </si>
  <si>
    <t xml:space="preserve">Felvétel </t>
  </si>
  <si>
    <t xml:space="preserve">Törlesztés </t>
  </si>
  <si>
    <t>Kibocsát.</t>
  </si>
  <si>
    <t xml:space="preserve">Eladás </t>
  </si>
  <si>
    <t xml:space="preserve">Vétel </t>
  </si>
  <si>
    <t xml:space="preserve">Európai Uniós forrásból finanszírozott támogatással megvalósuló programok, projektek bevételei, kiadásai, </t>
  </si>
  <si>
    <t xml:space="preserve">valamint az Önkormányzaton kívüli ilyen projekthez történő hozzájárulások </t>
  </si>
  <si>
    <t>A.) Európai Uniós forrásból finaszírozott támogatással megvalósuló programok, projektek bevételei, kiadásai</t>
  </si>
  <si>
    <t xml:space="preserve">Bevételek </t>
  </si>
  <si>
    <t>Saját erő</t>
  </si>
  <si>
    <t xml:space="preserve">EU-s forrás </t>
  </si>
  <si>
    <t xml:space="preserve">Társfinanszírozás </t>
  </si>
  <si>
    <t xml:space="preserve">Bevételek összesen </t>
  </si>
  <si>
    <t xml:space="preserve">Kiadások </t>
  </si>
  <si>
    <t>Támogatott neve</t>
  </si>
  <si>
    <t xml:space="preserve">Kiadások összesen </t>
  </si>
  <si>
    <t>I/1. Intézm.műk. bevételek :</t>
  </si>
  <si>
    <t xml:space="preserve">  - gépjárműadó</t>
  </si>
  <si>
    <t xml:space="preserve">  - építményadó</t>
  </si>
  <si>
    <t xml:space="preserve">  - pótlék, bírság</t>
  </si>
  <si>
    <t xml:space="preserve">Adómentesség gépjárműadónál: </t>
  </si>
  <si>
    <t>1991. évi LXXXII. tv. Mozgáskorl. mentesség .</t>
  </si>
  <si>
    <t xml:space="preserve">                                   költségvetési szervek egyházak, </t>
  </si>
  <si>
    <t>Adókedvezmény környezetvédelmi osztályba sorolás miatt</t>
  </si>
  <si>
    <t>I/4. Egyéb működési bevételek</t>
  </si>
  <si>
    <t xml:space="preserve"> Személyi juttatás</t>
  </si>
  <si>
    <t xml:space="preserve"> Munkaadót terh. járulékok</t>
  </si>
  <si>
    <t xml:space="preserve"> Dologi kiadás</t>
  </si>
  <si>
    <t xml:space="preserve"> Beruházás</t>
  </si>
  <si>
    <t xml:space="preserve"> Felújítás</t>
  </si>
  <si>
    <t>Ebből: - Rendelő: - TB alaptól</t>
  </si>
  <si>
    <t>Ebből: - Többcélú Kist. Társulástól átvett</t>
  </si>
  <si>
    <t xml:space="preserve">          - Iskola eü.-re TB-től</t>
  </si>
  <si>
    <t>Intézmények:</t>
  </si>
  <si>
    <t>Helyi TDM szervezet támogatása</t>
  </si>
  <si>
    <t>Helyi TDM szervezet támogatása - térségi feladatok ellátása</t>
  </si>
  <si>
    <t>Sor-szám</t>
  </si>
  <si>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</si>
  <si>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</si>
  <si>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</si>
  <si>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</si>
  <si>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</si>
  <si>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</si>
  <si>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</si>
  <si>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</si>
  <si>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</si>
  <si>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</si>
  <si>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</si>
  <si>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</si>
  <si>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</si>
  <si>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</si>
  <si>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</si>
  <si>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</si>
  <si>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</si>
  <si>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</si>
  <si>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</si>
  <si>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</si>
  <si>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</si>
  <si>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</si>
  <si>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</si>
  <si>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</si>
  <si>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</si>
  <si>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</si>
  <si>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</si>
  <si>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</si>
  <si>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</si>
  <si>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</si>
  <si>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</si>
  <si>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</si>
  <si>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</si>
  <si>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</si>
  <si>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</si>
  <si>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</si>
  <si>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</si>
  <si>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</si>
  <si>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</si>
  <si>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</si>
  <si>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</si>
  <si>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</si>
  <si>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</si>
  <si>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</si>
  <si>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</si>
  <si>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</si>
  <si>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</si>
  <si>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</si>
  <si>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F</t>
  </si>
  <si>
    <t>G</t>
  </si>
  <si>
    <t xml:space="preserve">          - MÉDIA Nonprofit Kft</t>
  </si>
  <si>
    <t xml:space="preserve">          - Térségi TDM szervezet támogatása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</si>
  <si>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</si>
  <si>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</si>
  <si>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</si>
  <si>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</si>
  <si>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</si>
  <si>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</si>
  <si>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</si>
  <si>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</si>
  <si>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</si>
  <si>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</si>
  <si>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</si>
  <si>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</si>
  <si>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</si>
  <si>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</si>
  <si>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</si>
  <si>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</si>
  <si>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</si>
  <si>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</si>
  <si>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</si>
  <si>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H</t>
  </si>
  <si>
    <t>I</t>
  </si>
  <si>
    <t>J</t>
  </si>
  <si>
    <t>A.</t>
  </si>
  <si>
    <t>B.</t>
  </si>
  <si>
    <t>K</t>
  </si>
  <si>
    <t>L</t>
  </si>
  <si>
    <t>M</t>
  </si>
  <si>
    <t>N</t>
  </si>
  <si>
    <t xml:space="preserve">(x) Az önkormányzat költségvetési rendletének 24 §-ában </t>
  </si>
  <si>
    <t>I. Működési kiadások összesen</t>
  </si>
  <si>
    <t>II. Felhalmozási kiadások összesen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</si>
  <si>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</si>
  <si>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</si>
  <si>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</si>
  <si>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</si>
  <si>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</si>
  <si>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</si>
  <si>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Költségvetési intézmények összesen</t>
  </si>
  <si>
    <t>Mindösszesen</t>
  </si>
  <si>
    <t>II. Felhalmozási bevételek összesen</t>
  </si>
  <si>
    <t>2021. év</t>
  </si>
  <si>
    <t>2022. év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</si>
  <si>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</si>
  <si>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</si>
  <si>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</si>
  <si>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</si>
  <si>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Bírság-, pótlék- és díjbevétel</t>
  </si>
  <si>
    <t>Kezességvállalással kapcsolatos megtérülés</t>
  </si>
  <si>
    <t>Saját bevételek összesen</t>
  </si>
  <si>
    <t>Saját bevétel 50 %-a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</si>
  <si>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</si>
  <si>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</si>
  <si>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</si>
  <si>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</si>
  <si>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</si>
  <si>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</si>
  <si>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</si>
  <si>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</si>
  <si>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>Adósság korlát (saját bevétel 50%-a csökkentve a fizetési kötelezettséggel)</t>
  </si>
  <si>
    <t xml:space="preserve">* Az államháztartásról szóló 2011. évi CXCV. törvény 23. § (2) bekezdés g) pontja alapján </t>
  </si>
  <si>
    <t xml:space="preserve">          - MSE támogatása(sportp.hit.kam és hitel t.)</t>
  </si>
  <si>
    <t>Önkormányzat:</t>
  </si>
  <si>
    <t>MINDÖSSZESEN</t>
  </si>
  <si>
    <t>Önkormányzat  összesen:</t>
  </si>
  <si>
    <t>MINDÖSSZESEN:</t>
  </si>
  <si>
    <t>Városi Önkormányzat</t>
  </si>
  <si>
    <t>Közfoglalkoztatottak létszámkerete összesen</t>
  </si>
  <si>
    <t>lakáshitel</t>
  </si>
  <si>
    <t>első lakáshozjutók támogatása</t>
  </si>
  <si>
    <t>lakáscélú hitel</t>
  </si>
  <si>
    <t>Eredeti előir.</t>
  </si>
  <si>
    <t>Mód. Előir.</t>
  </si>
  <si>
    <t xml:space="preserve">    - Önkormányzat - Többcélú Kist.Társulásnak</t>
  </si>
  <si>
    <t xml:space="preserve">    - Önkormányzat - Tisza-tavi Egycélú Társ.</t>
  </si>
  <si>
    <t>Háziorvosi alapellátás</t>
  </si>
  <si>
    <t>Könyvtári szolgáltatások</t>
  </si>
  <si>
    <t xml:space="preserve">A Önkormányzat saját bevételeinek és az adósságot keletkeztető ügyleteiből eredő fizetési kötelezettségének bemutatása*  </t>
  </si>
  <si>
    <t xml:space="preserve">              Városgazd. Szolg. összesen</t>
  </si>
  <si>
    <t>Rendelőintézet összesen:</t>
  </si>
  <si>
    <t>Önkormányzatok elszámolásai</t>
  </si>
  <si>
    <t xml:space="preserve">Raiffeisen Bank Rt. </t>
  </si>
  <si>
    <t>Közös Önkormányzati Hivatal</t>
  </si>
  <si>
    <t xml:space="preserve">                                - EU-s pályázat</t>
  </si>
  <si>
    <t xml:space="preserve">          - KÖZKINCS-TÁR Kft.-múzeumok</t>
  </si>
  <si>
    <t xml:space="preserve">          - KÖZKINCS-TÁR Kft.-könyvtár</t>
  </si>
  <si>
    <t xml:space="preserve">          - KÖZKINCS-TÁR Kft.-kultúra-tour.</t>
  </si>
  <si>
    <t>63.</t>
  </si>
  <si>
    <t>64.</t>
  </si>
  <si>
    <t>Közös Önkormányzati Hivatal összesen</t>
  </si>
  <si>
    <t xml:space="preserve">    -Tiszatavi Hulladékgazd. Társ.</t>
  </si>
  <si>
    <t>Közvilágítás</t>
  </si>
  <si>
    <t>Múzeumok működtetése</t>
  </si>
  <si>
    <t>TÁRGYÉVI KÖLTSÉGVETÉSI KIADÁS ÖSSZESEN (I.+II.)</t>
  </si>
  <si>
    <t>III. FINANSZÍROZÁSI KIADÁSOK</t>
  </si>
  <si>
    <t>III. Finanszírozási kiadások összesen:</t>
  </si>
  <si>
    <t>KIADÁS MINDÖSSZESEN (I. + II. +III.)</t>
  </si>
  <si>
    <t>Segélyek</t>
  </si>
  <si>
    <t xml:space="preserve">          II.3.5.2. Praxisvásárlásra nyújtott kölcsön</t>
  </si>
  <si>
    <t>Visszatérítendő támogatások, kölcsönök nyújtása, törlesztése  mindösszesen</t>
  </si>
  <si>
    <t>Felhalmozási célú visszatérítendő támogatások, kölcsönök nyújtása, törlesztése összesen</t>
  </si>
  <si>
    <t>Működési célú visszatérítendő támogatások, kölcsönök nyújtása, törlesztése összesen</t>
  </si>
  <si>
    <t>4. 6. Működési célú céltartalék</t>
  </si>
  <si>
    <t>3.7. Felhalmozási célú céltartalék</t>
  </si>
  <si>
    <t xml:space="preserve">4.6. Működési célú tartalék összesen: </t>
  </si>
  <si>
    <t xml:space="preserve">3.7. Felhalmozási célú tartalék összesen: </t>
  </si>
  <si>
    <t>TÁRGYÉVI INTÉZMÉNYI BEVÉTELEK ÖSSZESEN (I+II)</t>
  </si>
  <si>
    <t>III. FINANSZÍROZÁSI BEVÉTELEK</t>
  </si>
  <si>
    <t>BEVÉTELEK MINDÖSSZESEN (I.+II.+III.)</t>
  </si>
  <si>
    <t>III. FINANSZÍROZÁSI BEVÉTELEK ÖSSZESEN:</t>
  </si>
  <si>
    <t>Közös Önkorm. Hivatal összesen:</t>
  </si>
  <si>
    <t xml:space="preserve">  Útkarbantartás, járdakarbantartás</t>
  </si>
  <si>
    <t>Dolog jellegű kiadás összesen</t>
  </si>
  <si>
    <t>III. Finanszírozási bevételek</t>
  </si>
  <si>
    <t>Városi Önkormányzat Rendelőintézete</t>
  </si>
  <si>
    <t xml:space="preserve">Kötelezően ellátandó feladat </t>
  </si>
  <si>
    <t>Mezőkövesdi Közös Önkormányzati Hivatal</t>
  </si>
  <si>
    <t>Város és Községgazdálkodás</t>
  </si>
  <si>
    <t>Önkormányzati lakástámogatás</t>
  </si>
  <si>
    <t>Közfoglalkoztatás</t>
  </si>
  <si>
    <t>Zöldterület kezelés</t>
  </si>
  <si>
    <t>Víztermelés, kezelés</t>
  </si>
  <si>
    <t>Szennyvíz gyűjtés, elhelyezés</t>
  </si>
  <si>
    <t>Kulturális rendezvények, nemzetközi kapcsolatok</t>
  </si>
  <si>
    <t>Fürdő, strandszolgáltatás</t>
  </si>
  <si>
    <t>Lakóingatlan bérbeadás, üzemeltetés</t>
  </si>
  <si>
    <t>Önkormányzati feladatok összesen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</si>
  <si>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</si>
  <si>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</si>
  <si>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</si>
  <si>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</si>
  <si>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</si>
  <si>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</si>
  <si>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</si>
  <si>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</si>
  <si>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</si>
  <si>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75.</t>
  </si>
  <si>
    <t xml:space="preserve">              Közfoglalkoztatás összesen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</si>
  <si>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</si>
  <si>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</si>
  <si>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</si>
  <si>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</si>
  <si>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</si>
  <si>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</si>
  <si>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</si>
  <si>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</si>
  <si>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</si>
  <si>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</si>
  <si>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</si>
  <si>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 xml:space="preserve">             - Közfoglalk. Pály. Támog.</t>
  </si>
  <si>
    <t>2023. év</t>
  </si>
  <si>
    <t>Települési önkormányzatok szociális és gyermekjóléti és gyermekétkeztetési feladatainak támogatása B113</t>
  </si>
  <si>
    <t>Önkormányzat  B16</t>
  </si>
  <si>
    <t>Közös Önkormányzati Hivatal  B16</t>
  </si>
  <si>
    <t>Önkormányzat működési támogatása összesen B11</t>
  </si>
  <si>
    <t>I.3.3. Működési célú visszatérítendő támogatások, kölcsönök visszatér. ÁHB-ről. B14</t>
  </si>
  <si>
    <t>II.2.3. Felhalmozási célú visszatérítendő támogatások, kölcsönök visszatér.ÁHB-ről B23</t>
  </si>
  <si>
    <t>B1. Működési célú támogatások ÁHB</t>
  </si>
  <si>
    <t>B3. Közhatalmi bevételek</t>
  </si>
  <si>
    <t>B4. Működési bevételek</t>
  </si>
  <si>
    <t>B6. Működési célú átvett pénzeszk. ÁHK</t>
  </si>
  <si>
    <t>MŰKÖDÉSI KÖLTSÉGVETÉSI BEVÉTELEK ÖSSZESEN:</t>
  </si>
  <si>
    <t>B811. Hitel-, és kölcsönfelv. ÁHB.</t>
  </si>
  <si>
    <t>B812. Belföldi értékpapírok bevételei</t>
  </si>
  <si>
    <t>B813. Maradvány igénybevétele</t>
  </si>
  <si>
    <t>B814. ÁHB-i megelőlegezések</t>
  </si>
  <si>
    <t>B815. ÁHB-i megelőlegezések törlesztése</t>
  </si>
  <si>
    <t>B816. Központi, irányítószervi támogatás</t>
  </si>
  <si>
    <t>B817. Betétek megszüntetése</t>
  </si>
  <si>
    <t>B82.   Küldöldi finanszírozás bevételei</t>
  </si>
  <si>
    <t>B83. Adóssághoz nem kapcsolódó származékos ügyletek bevételei</t>
  </si>
  <si>
    <t>FINANSZÍROZÁSI BEVÉTELEK ÖSSZ:</t>
  </si>
  <si>
    <t>MŰKÖDÉSI BEVÉTELEK MINDÖSSZ:</t>
  </si>
  <si>
    <t>A költségvetési évet követő három év tervezett előirányzatainak keretszámai főbb csoportokban</t>
  </si>
  <si>
    <t>K1. Személyi juttatás</t>
  </si>
  <si>
    <t>K2. Munkaadókat terhelő járulékok és szoc. hoz-i adó</t>
  </si>
  <si>
    <t>K3. Dologi kiadások</t>
  </si>
  <si>
    <t>K4. Ellátottak pénzbeli juttatása</t>
  </si>
  <si>
    <t xml:space="preserve">K5. Egyéb működési célú kiadások </t>
  </si>
  <si>
    <t xml:space="preserve">   ebből:K512 Tartalékok-általános</t>
  </si>
  <si>
    <t xml:space="preserve">                                           -cél</t>
  </si>
  <si>
    <t>MŰKÖDÉSI KÖLTSÉGVETÉSI KIADÁSOK ÖSSZESEN:</t>
  </si>
  <si>
    <t>K911. Hitel-, kölcsöntörl. ÁHK-re</t>
  </si>
  <si>
    <t>K912. Belföldi értékpapírok kiadásai</t>
  </si>
  <si>
    <t>K913. ÁHB-i megelőlegezések</t>
  </si>
  <si>
    <t>K914. ÁHB-i megelőlegezések visszafiz.</t>
  </si>
  <si>
    <t>K915. Központi, irányítószervei támogatás</t>
  </si>
  <si>
    <t>K916. Pénzeszközök betétként történő elh.</t>
  </si>
  <si>
    <t>K917. Pénzügyi lízing kiadásai</t>
  </si>
  <si>
    <t>K92. Külföldi finanszírozás kiadásai</t>
  </si>
  <si>
    <t>K93. Adóssághoz nem kapcsolódó származékos ügyletek kiadásai</t>
  </si>
  <si>
    <t>FINANSZÍROZÁSI KIADÁSOK ÖSSZ:</t>
  </si>
  <si>
    <t>MŰKÖDÉSI KIADÁSOK MINDÖSSZ:</t>
  </si>
  <si>
    <t>Működési bevételek és kiadások keretszámai</t>
  </si>
  <si>
    <t>Felhalmozási bevételek és kiadások keretszámai</t>
  </si>
  <si>
    <t>B2. Felhalmozási célú támog. ÁHB-ről</t>
  </si>
  <si>
    <t>B5. Felhalmozási bevételek</t>
  </si>
  <si>
    <t>B7. Felhalmozási célú átvett pénz.ÁHK-ről</t>
  </si>
  <si>
    <t>FELHALMOZÁSI KÖLTSÉGVETÉSI BEVÉTELEK ÖSSZESEN</t>
  </si>
  <si>
    <t>FELHALMOZÁSI BEVÉTELEK MINDÖSSZ:</t>
  </si>
  <si>
    <t>BEVÉTELEK MINDÖSSZESEN:</t>
  </si>
  <si>
    <t>K6. Beruházások</t>
  </si>
  <si>
    <t>K7. Felújítások</t>
  </si>
  <si>
    <t>K8. Egyéb felhalmozási célú kiadások</t>
  </si>
  <si>
    <t>FELHALMOZÁSI KÖLTSÉGVETÉSI KIADÁSOK ÖSSZESEN</t>
  </si>
  <si>
    <t>FELHALMOZÁSI KIADÁSOK MINDÖSSZ:</t>
  </si>
  <si>
    <t>KIADÁSOK MINDÖSSZESEN:</t>
  </si>
  <si>
    <t>Adósságot keletkeztető ügylet megnevezése</t>
  </si>
  <si>
    <t>Az ügylet várható értéke</t>
  </si>
  <si>
    <t>adatok: ezer Ft-ban</t>
  </si>
  <si>
    <t>I. Fejlesztési cél, amelyek megvalósításához adósságot keletkeztető ügylet megkötése válik, vagy válhat szükségessé</t>
  </si>
  <si>
    <t>II. Adósságot keletkeztető más ügyletek</t>
  </si>
  <si>
    <t>Összesen:</t>
  </si>
  <si>
    <t>azon fejlesztési célokról, amelyek megvalósításához a Magyarország gazdasági stailitásáról szóló 2011. évi CXCIV. Törvény 3.§ (1) bekezdés szerinti adósságot keletkeztetó ügylet megkötése válik vagy válhat szükségessé, az adósságot keletkeztető ügyletek várható összegével együtt</t>
  </si>
  <si>
    <t>I. 3. Működési támogatások</t>
  </si>
  <si>
    <t>II. 2. Felhalmozási támogatások</t>
  </si>
  <si>
    <t>1. Személyi juttatás  K1.</t>
  </si>
  <si>
    <t>3. Dologi kiadás K3.</t>
  </si>
  <si>
    <t>2. Munkaadót terh. jár. és szos.hozzj. adó K2.</t>
  </si>
  <si>
    <t xml:space="preserve">    Ebből: - hosszú lej. fejl.hitel kamata  K353</t>
  </si>
  <si>
    <t xml:space="preserve">                 - működési célú kamatkiadás  K353</t>
  </si>
  <si>
    <t>4. Egyéb működési célú kiadások összesen  K5</t>
  </si>
  <si>
    <t xml:space="preserve">    4.6. Tartalékok   K512</t>
  </si>
  <si>
    <t xml:space="preserve">    4.4.Egyéb műk. c. támogatások ÁHK K511</t>
  </si>
  <si>
    <t xml:space="preserve">    4.5. Műk. c. kölcsönök nyújtása ÁHK-re K508</t>
  </si>
  <si>
    <t xml:space="preserve">    4.1.Egyéb  műk. c. támogatás ÁHB-re K506</t>
  </si>
  <si>
    <t xml:space="preserve">    4.2. Műk.c. kölcsönnyújtás ÁHB-re K504</t>
  </si>
  <si>
    <t xml:space="preserve">    4.3. Műk.c. tám, kölcs. törlesztése ÁHB-re K505</t>
  </si>
  <si>
    <t>5. Ellátottak pénzbeli juttatásai K4</t>
  </si>
  <si>
    <t>5. Ellátottak pénzbeli juttatásai  K4</t>
  </si>
  <si>
    <t>1. Beruházás ÁFÁ-val   K6</t>
  </si>
  <si>
    <t>2. Felújítás ÁFÁ-val  K7</t>
  </si>
  <si>
    <t>3. Egyéb felhalmozási célú kiadások összesen K8</t>
  </si>
  <si>
    <t xml:space="preserve">    3.1.Egyéb felhalmozási c. támog ÁHB-re K84</t>
  </si>
  <si>
    <t xml:space="preserve">    3.2. Felhalm. célú kölcsönök nyújtása ÁHB-re K82</t>
  </si>
  <si>
    <t xml:space="preserve">    3.3. Felhalm. célú kölcsönök törle. ÁHB-re K83</t>
  </si>
  <si>
    <t xml:space="preserve">    3.4.Egyéb felhalm. C. támogatások ÁHK K88</t>
  </si>
  <si>
    <t xml:space="preserve">    3.5. Felhalm. c kölcsönök nyújtása ÁHK. K86</t>
  </si>
  <si>
    <t xml:space="preserve">    3.6. Lakástámogatás K87</t>
  </si>
  <si>
    <t>4. Hosszú lejáratú hitelek kamata</t>
  </si>
  <si>
    <t>Ingatlanok beszerzése létesítése K62</t>
  </si>
  <si>
    <t>87.</t>
  </si>
  <si>
    <t>88.</t>
  </si>
  <si>
    <t>89.</t>
  </si>
  <si>
    <t>91.</t>
  </si>
  <si>
    <t>92.</t>
  </si>
  <si>
    <t>Egyéb tárgyieszközök beszerzése K64</t>
  </si>
  <si>
    <t xml:space="preserve">         Közfoglalkoztatás eszköz-gép beszerzés</t>
  </si>
  <si>
    <t>Tárgyévi költségvetési kiadások összesen (I. + II. +III. )</t>
  </si>
  <si>
    <t>Mezőkövesdi Óvoda és Bölcsőde - Egyéb tárgyieszközök beszerzése K64</t>
  </si>
  <si>
    <t>Ingatlanok felújítása K71</t>
  </si>
  <si>
    <t xml:space="preserve">       Víz-,csatorna felújitás</t>
  </si>
  <si>
    <t>3. Központi, irányítószervi támogatás K915</t>
  </si>
  <si>
    <t>2. Pénzeszköz betétként való elhelyezése K916</t>
  </si>
  <si>
    <t>4. Pénzügyi lízing kiadásai K917</t>
  </si>
  <si>
    <t>1.Adóssághoz nem kapcs. szárm. ügyl.kiad. K93</t>
  </si>
  <si>
    <t>5. Belföldi értékpapírok kiadásai K912</t>
  </si>
  <si>
    <t>8.Hosszú lejáratú hitelek  hitel törlesztése K9111</t>
  </si>
  <si>
    <t>7.Rövid lejáratú hitel törlesztés  K9113</t>
  </si>
  <si>
    <t>6. Likviditási célú hitel törlesztés K9112</t>
  </si>
  <si>
    <t>III. Finanszírozási kiadások összesen: K9</t>
  </si>
  <si>
    <t>Kiegészítő gyermekvédelmi támogatás K42</t>
  </si>
  <si>
    <t>Kiegészítő gyermekvédelmi pótlék K42</t>
  </si>
  <si>
    <t>Arany János Ösztöndíj  K48</t>
  </si>
  <si>
    <t>Szemétszállítás támogatása K48</t>
  </si>
  <si>
    <t>Buszközlekedés támogatása  K48</t>
  </si>
  <si>
    <t>Fürdőbelépő támogatása  K48</t>
  </si>
  <si>
    <t>Közköltséges temetés  K48</t>
  </si>
  <si>
    <t xml:space="preserve">   Lakásépítés támogatása</t>
  </si>
  <si>
    <t>I.4.5. Működési célú visszatérítendő támogatások, kölcsönök nyújtása ÁHK-re K508</t>
  </si>
  <si>
    <t>I. 4. Egyéb működési célú kiadás K5</t>
  </si>
  <si>
    <t>II. 3. Egyéb felhalmozási célú kiadás K8</t>
  </si>
  <si>
    <t>II.3.2. Felhalmozási célú visszatérítendő támogatások, kölcsönök nyújtása ÁHB-re K82</t>
  </si>
  <si>
    <t>II.3.3. Felhalmozási célú visszatérítendő támogatások, kölcsönök törlesztése ÁHB-re K83</t>
  </si>
  <si>
    <t>II.3.5. Felhalmozási célú visszatérítendő támogatások, kölcsönök nyújtása ÁHK-re K86</t>
  </si>
  <si>
    <t>Tartalék összegének célonkénti részletezése K512</t>
  </si>
  <si>
    <t>Tartalékok  mindösszesen: K512</t>
  </si>
  <si>
    <t>Személyi juttatások K1</t>
  </si>
  <si>
    <t>Munkaa. terhelő jár.szoc.hzj K2</t>
  </si>
  <si>
    <t>Dologi kiadások K3</t>
  </si>
  <si>
    <t>ebből: - rövid lej. hit.kamata K353</t>
  </si>
  <si>
    <r>
      <t xml:space="preserve">          -</t>
    </r>
    <r>
      <rPr>
        <sz val="9"/>
        <rFont val="Times New Roman"/>
        <family val="1"/>
        <charset val="238"/>
      </rPr>
      <t>hosszú lej. hit.kamata</t>
    </r>
  </si>
  <si>
    <t>Egyéb működési kiadás K5</t>
  </si>
  <si>
    <t>Ellátottak pénzbeli juttatása K4</t>
  </si>
  <si>
    <t>Hiteltörlesztés K9112+K9113</t>
  </si>
  <si>
    <t>Beruházás K6</t>
  </si>
  <si>
    <t>Felújítás K7</t>
  </si>
  <si>
    <t>Egyéb felhalmozási kiadás K8</t>
  </si>
  <si>
    <t>Belföldi értékpapírok kiad. K912</t>
  </si>
  <si>
    <t>Hiteltörlesztés K9111</t>
  </si>
  <si>
    <t>Belföldi értékpapírok kiad.ö. K912</t>
  </si>
  <si>
    <t>Központi, irányítószervi támog. K915</t>
  </si>
  <si>
    <t>1. Személyi jellegű juttatások K1</t>
  </si>
  <si>
    <t>2. Munkaadót terh. járulékok, szoc. hozzájár. adó K2</t>
  </si>
  <si>
    <t>3. Dologi kiadás K3</t>
  </si>
  <si>
    <t>1. Beruházási kiadások ÁFÁ-val K6</t>
  </si>
  <si>
    <t>2. Felújítási kiadások ÁFÁ-al K7</t>
  </si>
  <si>
    <t>3. Egyéb felhalmozási kiadások K8</t>
  </si>
  <si>
    <t>III. Finanszírozási kiadások K9</t>
  </si>
  <si>
    <t>1. Szabad pénze. betétként való elhely. K916</t>
  </si>
  <si>
    <t>3. Pénzügyi lízing kiadása K917</t>
  </si>
  <si>
    <t>4. Belföldi értékpapírok kiadása K912</t>
  </si>
  <si>
    <t>6.Rövid lejáratú hitel törlesztés K9113</t>
  </si>
  <si>
    <t>3.1. Önkorm. működési támogatásai B11</t>
  </si>
  <si>
    <t xml:space="preserve">     3.1.2.Műk. c. központosított előirányzat B115</t>
  </si>
  <si>
    <t xml:space="preserve">     3.1.1. Önkorm.  műk. támog. B111-B114</t>
  </si>
  <si>
    <t xml:space="preserve">     3.1.3.Helyi önkorm. kieg.tám.  B116</t>
  </si>
  <si>
    <t>3.2 Elvonások és befizetések bevételei B12</t>
  </si>
  <si>
    <t>3.3.Műk.c. visszatér. támog., kölcs. megtér.ÁHB B14</t>
  </si>
  <si>
    <t>3.4. Egyéb műk. célú támogatások ÁHB B16</t>
  </si>
  <si>
    <t>I/3.7. Működési célú visszatérítendő támogatások, kölcsönök igénybevétele államháztartáson belül B15</t>
  </si>
  <si>
    <t>Működési célú visszatérítendő támogatások, kölcsönök igénybevétele államháztartáson belül összesen B15</t>
  </si>
  <si>
    <t>I/2. Közhatalmi bevételek (2.1..+2.6) B3</t>
  </si>
  <si>
    <t>2.2. Vagyoni típusú adók B34</t>
  </si>
  <si>
    <t>2.1. Jövedelemadók B31</t>
  </si>
  <si>
    <t>2.3. Termékek és szolgáltatások adói B35</t>
  </si>
  <si>
    <t>2.4. Egyéb közhatalmi bevételek B36</t>
  </si>
  <si>
    <t>2.4.1.Eljárási illetékek</t>
  </si>
  <si>
    <t>2.4.2. Igazgatási szolgáltatási díjak</t>
  </si>
  <si>
    <t>2.4.3. Környezetvédelmi bírság</t>
  </si>
  <si>
    <t>2.4.4. Építésügyi bírság</t>
  </si>
  <si>
    <t>2.4.5.Szabálysértési pénz- és helyszínbírság önkormányzatot megillető része</t>
  </si>
  <si>
    <t>I/2.4. Egyéb közhatalmi bev. Össz. B36</t>
  </si>
  <si>
    <t>2.1.1. Magánszemélyek jövedelmadói B311</t>
  </si>
  <si>
    <t xml:space="preserve">         2.1.1.1.termőföld bérbeadásból származó jövedelem utáni szja </t>
  </si>
  <si>
    <t>2.2.Vagyoni típusú adók B34</t>
  </si>
  <si>
    <t>2.2.1. építményadó</t>
  </si>
  <si>
    <t>2.2.2. épület után fizetett idegenforgalmi adó</t>
  </si>
  <si>
    <t>2.2.3. magánszemélyek kommunális adója</t>
  </si>
  <si>
    <t>2.2.4. telekadó</t>
  </si>
  <si>
    <t>2.3.1. Értékesítési és forgalmi adók B351</t>
  </si>
  <si>
    <t xml:space="preserve">2.3.1.1. Iparűzési adó állandó jelleggel végzett iparűzési     tevékenység után </t>
  </si>
  <si>
    <t xml:space="preserve">2.3.1.2.  Iparűzési adó ideiglenes jelleggel végzett iparűzési tevékenység után </t>
  </si>
  <si>
    <t>2.3.2. Gépjárműadó B354</t>
  </si>
  <si>
    <t>2.3.3. Egyéb áruhasználati és szolgáltatási adók B355</t>
  </si>
  <si>
    <t>2.3.3.1. tartózkodás után fizetett idegenforgalmi adó</t>
  </si>
  <si>
    <t>2.3.3.2. talajterhelési díj</t>
  </si>
  <si>
    <t>2.3.3.3. korábbi évek megszűnt adónemei áthúzódó fizetéseiből befolyt bevételek</t>
  </si>
  <si>
    <t>II/1. Felhalmozási bevételek B5</t>
  </si>
  <si>
    <t>1.1. Immateriális javak értékesítése B51</t>
  </si>
  <si>
    <t>1.2. Ingatlanok értékesítése B52</t>
  </si>
  <si>
    <t>1.3.Egyéb tárgyi eszközök értékesítése B53</t>
  </si>
  <si>
    <t>1.4. Részesedések értékesítése B54</t>
  </si>
  <si>
    <t>1.5. Részesedések megszűnéséhez kapcs. Bevétel B55</t>
  </si>
  <si>
    <t>II/2. Felhalmozási c. támogatások B2</t>
  </si>
  <si>
    <t>2.1. Felhalmozási célú önkorm.támogatások B21</t>
  </si>
  <si>
    <t>2.3.Felh.c. visszatér.támog., kölcs. megtér. ÁHB. B23</t>
  </si>
  <si>
    <t>2.2. Felhalh.c.vissztér. Támog.kölcs.ig.vég ÁHB B24</t>
  </si>
  <si>
    <t>2.4Egyéb felh.c. támog. bevételei ÁHB B25</t>
  </si>
  <si>
    <t>II/3. Felhalmozási c. átvett pénzeszközök B7</t>
  </si>
  <si>
    <t>3.5. Műk.c. visszat.tám, kölcs. Igénybev. ÁHB B15</t>
  </si>
  <si>
    <t>I/4. Működési célú átvett pénzeszközök B6</t>
  </si>
  <si>
    <t>I/3. Működési támogatások ÁHB (3.1..+3.5)B1</t>
  </si>
  <si>
    <t>I. MŰKÖDÉSI BEVÉTELEK Össz. (I/1..+I/4)</t>
  </si>
  <si>
    <t>2. Likviditási c.hitelek, kölcs. felvétele B8112</t>
  </si>
  <si>
    <t>1. Hosszú lej. hitelek kölcs.felvétele B8111</t>
  </si>
  <si>
    <t>3. Rövid lej. hitelek, kölcs. felvétele B8113</t>
  </si>
  <si>
    <t>4. Belföldi értékpapírok bev. B812</t>
  </si>
  <si>
    <t>5. Maradvány igénybevétele B813</t>
  </si>
  <si>
    <t>6. Államházt. belüli megelőleg. B814</t>
  </si>
  <si>
    <t>7. Államházt.belüli megeloleg.törleszt. B814</t>
  </si>
  <si>
    <t>8. Központi irányítószervi támog. B816</t>
  </si>
  <si>
    <t>9. Betétek megszüntetése B817</t>
  </si>
  <si>
    <t>10. Adóssághoz nem kapcs. Szárm. Ügylet B83</t>
  </si>
  <si>
    <t>III. FINANSZÍROZÁSI BEVÉTELEK B8</t>
  </si>
  <si>
    <t>II. FELHALMOZÁSI BEVÉT. Össz. (II/1..+II/3)</t>
  </si>
  <si>
    <t>I/1. Működési bevételek B4</t>
  </si>
  <si>
    <t xml:space="preserve">1.1. Készlet értékesítés ellenértéke B401 </t>
  </si>
  <si>
    <t>1.2.Szolgáltatások ellenértéke B402</t>
  </si>
  <si>
    <t>1.3.Közvetített szolgáltatások ellenértéke B403</t>
  </si>
  <si>
    <t>1.4. Tulajdonosi bevételek B404</t>
  </si>
  <si>
    <t>1.5. Ellátási díjak B405</t>
  </si>
  <si>
    <t>1.6. Kiszámlázott általános forgalmi adó B406</t>
  </si>
  <si>
    <t>1.7. Általános forgalmi adó visszatérítése B407</t>
  </si>
  <si>
    <t>1.8. Kamatbevételek B408</t>
  </si>
  <si>
    <t>1.9. Egyéb pénzügyi műveletek bevétele B409</t>
  </si>
  <si>
    <t>1.10. Egyéb működési bevételek B410</t>
  </si>
  <si>
    <t>I/3.1.2. Működési célú központosított előirányzatok össz. B115</t>
  </si>
  <si>
    <t>I./3.4 Egyéb működési célú támogatások ÁHB mindösszesen B16</t>
  </si>
  <si>
    <t>4.1.Műk.c.tám.kölcsön visszat. ÁHK-ről B62</t>
  </si>
  <si>
    <t>4.2.Egyéb műk.c. pénzeszk.átvétel ÁHK-ről B63</t>
  </si>
  <si>
    <t xml:space="preserve">          I. 4.1.1.  Kamatmentes kölcsön visszatérülése háztartásoktól</t>
  </si>
  <si>
    <t xml:space="preserve">          I. 4.1.2.  Kamatmentes kölcsön visszatérülése Zsóry Futtbal Club</t>
  </si>
  <si>
    <t>II.3.1. Felhalmozási célú visszatérítendő támogatások, kölcsönök visszatérülése ÁHK-ről B72</t>
  </si>
  <si>
    <t xml:space="preserve">           II.3.1.1. Lakáscélú kölcsön visszatérülése háztartásoktól</t>
  </si>
  <si>
    <t xml:space="preserve">           II.3.1.2. Praxisvásárlásra nyújtott kölcsön visszatérülése</t>
  </si>
  <si>
    <t xml:space="preserve">           II.3.1.4. Lakáshitel visszatérülése- háztartásoktól</t>
  </si>
  <si>
    <t>3.1.Felh.c. visszatér.támog., kölcs. megtér. ÁHK B72</t>
  </si>
  <si>
    <t>3.2.Egyéb felh.c. átvett pénzeszk. ÁHK B73</t>
  </si>
  <si>
    <t>II/1.Felhalmozási bevételek részletezése B5</t>
  </si>
  <si>
    <t>II/1.1. Immat.jav. ért.össz. B51</t>
  </si>
  <si>
    <t>II/1.2. Ingatlanok értékesítése B52</t>
  </si>
  <si>
    <t>II/1.3. Egyéb tárgyi eszközök érétkesítése B53</t>
  </si>
  <si>
    <t>II/1.4. Részesedések értékesítése B54</t>
  </si>
  <si>
    <t>II/1.5. Részesedések megszűnéséhez kapcs. Bev. B55</t>
  </si>
  <si>
    <t xml:space="preserve">II/2/1. Felhalmozási célú önkormányzati támogatások B21 </t>
  </si>
  <si>
    <t>II/2.1.Felhalmozási célú önkormányzati támogatások összesen B21</t>
  </si>
  <si>
    <t>2.1.1. Lakossági közműfejlesztés támogatása</t>
  </si>
  <si>
    <t>II/2.4. Egyéb felhalmozási célú támogatás bevételei államháztartáson belülről B25</t>
  </si>
  <si>
    <t>Visszatérítendő támogatások, kölcsönök visszatérülése államháztartáson kívülről mindösszesen</t>
  </si>
  <si>
    <t xml:space="preserve"> Támogatások kölcsönök visszatérülése államháztartáson kívülről </t>
  </si>
  <si>
    <t xml:space="preserve"> Támogatások kölcsönök visszatérülése államháztartáson belülről </t>
  </si>
  <si>
    <t xml:space="preserve">I/1.4. Tulajdonosi bevételek részletezése B404 </t>
  </si>
  <si>
    <t>I/1.4 Tulajdonosi bevételek mindösszesen B404</t>
  </si>
  <si>
    <t>I/1.8. Kamatbevételek részletezése B408</t>
  </si>
  <si>
    <t>vásárolt hitelviszonyt megtestesítő érétkpapírok beváltásakor a vételár és a könyv szerinti érétk közötti nyereségjellegű különbözet</t>
  </si>
  <si>
    <t>I/1.8. Kamatbevételek mindösszesen B408</t>
  </si>
  <si>
    <t>önkormányzati többségi tulajdonú vállalkozástól kapott osztalék</t>
  </si>
  <si>
    <t>egyéb részesedések után kapott osztalék</t>
  </si>
  <si>
    <t>befektetési jegyek nettó eszk. értéke után kapott osztalék, árfolyamnyereség</t>
  </si>
  <si>
    <t>II. FELHALMOZÁSI BEVÉTELEK (II/1+II/2+II/3)</t>
  </si>
  <si>
    <t>I/3. Működési támogatások ÁHB (3.1..+3.5) B1</t>
  </si>
  <si>
    <t>I. MŰKÖDÉSI BEVÉTELEK (I/1+I/3+I/4)</t>
  </si>
  <si>
    <t>TÁRGYÉVI INTÉZMÉNYI BEV ÖSSZESEN (I+II)</t>
  </si>
  <si>
    <t>TÁRGYÉVI INTÉZMÉNYI BEV. ÖSSZESEN (I+II)</t>
  </si>
  <si>
    <t>7.Hosszú lejáratú hitelelvétel B8111</t>
  </si>
  <si>
    <t>2 Államházt. Belüli megelőleg. B814</t>
  </si>
  <si>
    <t>3.Betétek megszüntetése B817</t>
  </si>
  <si>
    <t>4.Központi irányítószervi támogatás</t>
  </si>
  <si>
    <t>8. Likviditási c. hitelek felv. B8112</t>
  </si>
  <si>
    <t>6.Rövid lejáratú hitelek felvétele B8113</t>
  </si>
  <si>
    <t>Működési bevételek B4</t>
  </si>
  <si>
    <t>Közhatalmi bevételek B3</t>
  </si>
  <si>
    <t>Működési támogatások B1</t>
  </si>
  <si>
    <t>Működési célú átvett pénzeszk. B6</t>
  </si>
  <si>
    <t>Likviditási hitel felvétele B8112</t>
  </si>
  <si>
    <t>Rövid lej. Hitelek felv. B8113</t>
  </si>
  <si>
    <t>Belföldi értékp. Bevét. B812</t>
  </si>
  <si>
    <t>Maradvány ig. vét. B813</t>
  </si>
  <si>
    <t xml:space="preserve">    -ebből felhalm kiad. Felhaszn.</t>
  </si>
  <si>
    <t xml:space="preserve">  - ebből:felhalm kiadra felh.</t>
  </si>
  <si>
    <t>Felhalmozási bevételek B5</t>
  </si>
  <si>
    <t>Felhalm. C. támogatások B2</t>
  </si>
  <si>
    <t>Felh. Átvett pénzeszk. B7</t>
  </si>
  <si>
    <t xml:space="preserve">Műk. Bevből feh. Átcs. </t>
  </si>
  <si>
    <t>Betétek megszünt. B817</t>
  </si>
  <si>
    <t xml:space="preserve">    -ebből: felh célú</t>
  </si>
  <si>
    <t xml:space="preserve">   - ebből felh. célú</t>
  </si>
  <si>
    <t>Felhalm célú céltart.</t>
  </si>
  <si>
    <t>Hosszú lejáratú hitelek felvétele B8111</t>
  </si>
  <si>
    <t xml:space="preserve">  - ebből felhalm. Célú betételhelyezés után kapott kamat</t>
  </si>
  <si>
    <t>Közutak üzemeltetése</t>
  </si>
  <si>
    <t xml:space="preserve">      ebből: felhalmozási célra felh.</t>
  </si>
  <si>
    <t xml:space="preserve">      ebből: felhalm.célú áfavisszatér.</t>
  </si>
  <si>
    <t xml:space="preserve">      ebből felhalm. Célú kamatbevétel</t>
  </si>
  <si>
    <t xml:space="preserve">         - "A magyar nyelvért Kiss Lázár " emlékdíj Kézdivásárhely önkormányzatának</t>
  </si>
  <si>
    <t>93.</t>
  </si>
  <si>
    <t>94.</t>
  </si>
  <si>
    <t>95.</t>
  </si>
  <si>
    <t>96.</t>
  </si>
  <si>
    <t>Informatikai eszközök bezerzése K63</t>
  </si>
  <si>
    <t xml:space="preserve">         Önkormányzati igazgatás összesen</t>
  </si>
  <si>
    <t>Normatív támog. elsz. visszafiz. Kötelez.</t>
  </si>
  <si>
    <t>Elvonások, befizetések összesen K502</t>
  </si>
  <si>
    <t xml:space="preserve">    4.7. Elvonások és befizetések K502</t>
  </si>
  <si>
    <t xml:space="preserve">30. </t>
  </si>
  <si>
    <t>Visszatérítendő támogatások, kölcsönök visszatérülése államháztartáson belülről mindösszesen</t>
  </si>
  <si>
    <t xml:space="preserve">A Önkormányzat saját bevételeinek és az adósságot keletkeztető ügyleteiből eredő fizetési kötelezettségének bemutatása a költségvetési évet követő három évre vonatkozóan*  </t>
  </si>
  <si>
    <t>Osztalék, koncessziós díj, hozambevétel</t>
  </si>
  <si>
    <t xml:space="preserve">* Az államháztartásról szóló 2011. évi CXCV. törvény 29/A. §  alapján </t>
  </si>
  <si>
    <t>Eredeti ei.</t>
  </si>
  <si>
    <t>Mód. Ei.</t>
  </si>
  <si>
    <t>Telj.</t>
  </si>
  <si>
    <t>Telj.%-a</t>
  </si>
  <si>
    <t>Telj.   %-a</t>
  </si>
  <si>
    <t xml:space="preserve">Teljesítés </t>
  </si>
  <si>
    <t>Mezőkövesd Város Önkormányzata</t>
  </si>
  <si>
    <t>Mezőkövesdi Közös  Önkormányzati Hivatal</t>
  </si>
  <si>
    <t xml:space="preserve"> MINDÖSSZESEN</t>
  </si>
  <si>
    <t>Városi Rendelőintézet</t>
  </si>
  <si>
    <t>Önkorm. Jogalk. +önkorm. Igazg.</t>
  </si>
  <si>
    <t>Civil szervezetek műk. és progr. Támog.</t>
  </si>
  <si>
    <t>Város és Községgazd.</t>
  </si>
  <si>
    <t>Önkorm. Lakástámog.</t>
  </si>
  <si>
    <t>köztemető fenntartása</t>
  </si>
  <si>
    <t>Víztermelés kezelés</t>
  </si>
  <si>
    <t>kulturális rendezvények + nemzetközi kapcs.</t>
  </si>
  <si>
    <t>Tartalék</t>
  </si>
  <si>
    <t>Közös Önkormányzati  Hivatal  összesen:</t>
  </si>
  <si>
    <t>Beruházási kiadási előirányzatok feladatonkénti részletezése</t>
  </si>
  <si>
    <t>Közös Önkormányzati Hivatal összesen:</t>
  </si>
  <si>
    <t xml:space="preserve"> Ebből:</t>
  </si>
  <si>
    <t>Ellátottak pénzbeli juttatásai összesen: K4</t>
  </si>
  <si>
    <t xml:space="preserve">I/1. Önkormányzat működési bevételek összesen </t>
  </si>
  <si>
    <t xml:space="preserve">I/1. Közös Önkorm. Hivatal működési bev.összesen </t>
  </si>
  <si>
    <t xml:space="preserve">I/1. Intézményi működési bevételek MINDÖSSZESEN </t>
  </si>
  <si>
    <t>I/1.8. Intézményi kamatbevételek mindösszesen B408</t>
  </si>
  <si>
    <t>I/1.8. Közös Hivatal kamatbevételek mindösszesen B408</t>
  </si>
  <si>
    <t>I/1.8. Önkormányzat kamatbevételek mindösszesen B408</t>
  </si>
  <si>
    <t>2.1.2. Vis Maior támogatás</t>
  </si>
  <si>
    <t xml:space="preserve">Önkormányzat  </t>
  </si>
  <si>
    <t>Önkormányzati igazgatási tevékenység</t>
  </si>
  <si>
    <t>adatok: fő</t>
  </si>
  <si>
    <t>Fejlesztés összesen eredeti ei.</t>
  </si>
  <si>
    <t>Fejlesztés összesen módosított ei.</t>
  </si>
  <si>
    <t xml:space="preserve">Fejlesztés összesen teljesítés </t>
  </si>
  <si>
    <t>Fejleszt. Össz. telj. %-a</t>
  </si>
  <si>
    <t xml:space="preserve">    Eredeti előirányzat</t>
  </si>
  <si>
    <t>Teljesítés    %-a</t>
  </si>
  <si>
    <t>Kötelezően ellátandó feladat            (védőnői szolg.)</t>
  </si>
  <si>
    <t>Önként vállalt faladat                    (járóbeteg szakell.)</t>
  </si>
  <si>
    <t>Államigazgatási feladat</t>
  </si>
  <si>
    <t>Mód. előir.</t>
  </si>
  <si>
    <t>Telj. %-a</t>
  </si>
  <si>
    <t>Városi Óvoda Bölcsőde</t>
  </si>
  <si>
    <t>Költségvetési Intézmények összesen</t>
  </si>
  <si>
    <t xml:space="preserve">Kötelezően ellátandó feladat          </t>
  </si>
  <si>
    <t xml:space="preserve">Önként vállalt faladat                    </t>
  </si>
  <si>
    <t>Önkormányzati jogalkotás, igazgatás</t>
  </si>
  <si>
    <t>Civil szervezetek működ.és prog. támogatása</t>
  </si>
  <si>
    <t>Köztemető fenntartás</t>
  </si>
  <si>
    <t>Fogorvosi ügyelet, iskola eü. ellátás</t>
  </si>
  <si>
    <t>Sportlétesítmény működtetése, versenysport támogatása</t>
  </si>
  <si>
    <t>Önkormányzat mindösszesen</t>
  </si>
  <si>
    <t>Önként vállalt faladat  (járóbeteg szakell.)</t>
  </si>
  <si>
    <t>Önként vállalt faladat   (járóbeteg szakell.)</t>
  </si>
  <si>
    <t xml:space="preserve">Önként vállalt faladat  </t>
  </si>
  <si>
    <t xml:space="preserve">Önként vállalt faladat   </t>
  </si>
  <si>
    <t>Kötelezően ellátandó feladat  (védőnői szolg.)</t>
  </si>
  <si>
    <t xml:space="preserve">Kötelezően ellátandó feladat   </t>
  </si>
  <si>
    <t xml:space="preserve">Kötelezően ellátandó feladat    </t>
  </si>
  <si>
    <t>98.</t>
  </si>
  <si>
    <t>Önkormányzat elszámolásai</t>
  </si>
  <si>
    <t>Önkorm. Igazgatás és jogalkotás</t>
  </si>
  <si>
    <t>Adó kiszabás, beszedés, ellenőrzés</t>
  </si>
  <si>
    <t>Országgyűlési, EP, önkorm. Választás</t>
  </si>
  <si>
    <t>Közös Önkormányzati Hivatal mindösszesen</t>
  </si>
  <si>
    <t>Adósságkonszoli-dáció során átvállalt összeg</t>
  </si>
  <si>
    <t>Megjegyzés: a kötvény állománya a kibocsátáskori árfolyamon számolva</t>
  </si>
  <si>
    <t>VG Zrt-nek Zsóry beruházáshoz</t>
  </si>
  <si>
    <t xml:space="preserve">          II.3.5.4. VG Zrt-nek Zsóry fürdő fejlesztésére nyújtott  kölcsön</t>
  </si>
  <si>
    <t>2. Központi, irányítószervi támog K915</t>
  </si>
  <si>
    <t>II/3.2. Felhalmozási célú pénzeszköz átvétele államháztartáson kívülről mindösszesen B73</t>
  </si>
  <si>
    <t>"Szennyvízcsatornázásért Alapítvány támogatása, lakosság támog.</t>
  </si>
  <si>
    <t>Ft-ban</t>
  </si>
  <si>
    <t>Támogatás jogcíme</t>
  </si>
  <si>
    <t>Városi Rendelő-intézet</t>
  </si>
  <si>
    <t>Javaslat felosztására:</t>
  </si>
  <si>
    <t>Személyi juttatás</t>
  </si>
  <si>
    <t>Munkaadót terhelő</t>
  </si>
  <si>
    <t>Dologi kiadás</t>
  </si>
  <si>
    <t>Működési kiadás</t>
  </si>
  <si>
    <t>Felhalmozási kiadás</t>
  </si>
  <si>
    <t>Maradvány kimutatása</t>
  </si>
  <si>
    <t>I. ESZKÖZÖK - FORRÁSOK</t>
  </si>
  <si>
    <t>E S Z K Ö Z Ö K</t>
  </si>
  <si>
    <t>Előző év</t>
  </si>
  <si>
    <t>Tárgyév</t>
  </si>
  <si>
    <t>I.</t>
  </si>
  <si>
    <t>Immateriális javak</t>
  </si>
  <si>
    <t>Ebből:</t>
  </si>
  <si>
    <r>
      <t xml:space="preserve">  a.) </t>
    </r>
    <r>
      <rPr>
        <i/>
        <sz val="9"/>
        <rFont val="Times New Roman"/>
        <family val="1"/>
        <charset val="238"/>
      </rPr>
      <t>Törzsvagyon</t>
    </r>
  </si>
  <si>
    <t xml:space="preserve">       Ebből:</t>
  </si>
  <si>
    <t xml:space="preserve">            a.a.) Forgalom képtelen</t>
  </si>
  <si>
    <t xml:space="preserve">II. </t>
  </si>
  <si>
    <t>Tárgyi eszközök</t>
  </si>
  <si>
    <t>1. Ingatlanok és a kapcsolódó vagyoni értékű jogok</t>
  </si>
  <si>
    <t>III.</t>
  </si>
  <si>
    <t>Befektetett pénzügyi eszközök</t>
  </si>
  <si>
    <t>2. Tartós hitelviszonyt megtestesítő értékpapír</t>
  </si>
  <si>
    <t>IV.</t>
  </si>
  <si>
    <t xml:space="preserve"> Készletek</t>
  </si>
  <si>
    <t>II.</t>
  </si>
  <si>
    <t>Értékpapírok</t>
  </si>
  <si>
    <t>Pénzeszközök</t>
  </si>
  <si>
    <t>ESZKÖZÖK ÖSSZESEN</t>
  </si>
  <si>
    <t>F O R R Á S O K</t>
  </si>
  <si>
    <t>FORRÁSOK ÖSSZESEN</t>
  </si>
  <si>
    <t>II."0"-RA LEÍRT, DE HASZNÁLATBAN LÉVŐ, ILLETVE HASZNÁLATON KÍVÜLI ESZKÖZÖK</t>
  </si>
  <si>
    <t>ÁLLOMÁNYA (BRUTTÓ ÉRTÉK)</t>
  </si>
  <si>
    <t>Ingatlanok, vagyoni értékű jogok</t>
  </si>
  <si>
    <t>Tenyészállatok</t>
  </si>
  <si>
    <t>Ö s s z e s e n</t>
  </si>
  <si>
    <t>könyvtári könyvek (db)</t>
  </si>
  <si>
    <t>Képzőművészeti alkotások (db)</t>
  </si>
  <si>
    <t xml:space="preserve">eFt-ban  </t>
  </si>
  <si>
    <t xml:space="preserve">A Önkormányzat saját bevételeinek és az adósságot keletkeztető ügyleteiből eredő fizetési kötelezettségének bemutatása </t>
  </si>
  <si>
    <t xml:space="preserve">* Az államháztartásról szóló 2011. évi CXCV. törvény 91. § (2) bekezdése b.) pontja alapján </t>
  </si>
  <si>
    <t>Gazdasági társaság megnevezése</t>
  </si>
  <si>
    <t>Részesedés névértéke (Ft)</t>
  </si>
  <si>
    <t>Értékvesztés (Ft)</t>
  </si>
  <si>
    <t>Elszámolása</t>
  </si>
  <si>
    <t>Visszaírása</t>
  </si>
  <si>
    <t>Mk-i Városgazd. ZRt.</t>
  </si>
  <si>
    <t>ÉRV Zrt.</t>
  </si>
  <si>
    <t>Mk-i Közkincstár Nonprofit Kft.</t>
  </si>
  <si>
    <t>Városi Óvoda, Bölcsőde</t>
  </si>
  <si>
    <t>Sorsz.</t>
  </si>
  <si>
    <t xml:space="preserve">           a.b.) nemzetgazdasági szempontból kiemelt jelentőségű törzsvagyon</t>
  </si>
  <si>
    <t xml:space="preserve">           a.c.)Korlátozottan forgalomképes</t>
  </si>
  <si>
    <t xml:space="preserve">   b.) Üzleti vagyon</t>
  </si>
  <si>
    <t>Nemzeti vagyonba tartozó befektetett eszközök</t>
  </si>
  <si>
    <t>1. Vagyoni értékű jogok</t>
  </si>
  <si>
    <t>2. Szellemi termékek</t>
  </si>
  <si>
    <t>3. Immateriális javak értékhelyesbítése</t>
  </si>
  <si>
    <t>2. Gépek, berendezések és felszerelések, járművek</t>
  </si>
  <si>
    <t>3. Tenyészállatok</t>
  </si>
  <si>
    <t>4. Beruházások, felújítások</t>
  </si>
  <si>
    <t>5. Tárgyi eszközök értékhelyesbítése</t>
  </si>
  <si>
    <t>1. Tartós részesedések</t>
  </si>
  <si>
    <t>3. Befektetett eszközök értékhelyesbítése</t>
  </si>
  <si>
    <t>Koncesszóba adott, vagyonkezelésbe adott eszközök</t>
  </si>
  <si>
    <t>Nemzeti vagyonba tartozó forgóeszközök</t>
  </si>
  <si>
    <t>Lekötött bankbetétek</t>
  </si>
  <si>
    <t>Pénztárak, csekkek, betétkönyvek</t>
  </si>
  <si>
    <t>Forintszámlák</t>
  </si>
  <si>
    <t>Devizaszámlák</t>
  </si>
  <si>
    <t>Követelések</t>
  </si>
  <si>
    <t>Költségvetési évben esedékes követelések</t>
  </si>
  <si>
    <t>Követelés jellegű sajátos elszámolások</t>
  </si>
  <si>
    <t>Egyéb sajátos eszközoldali elszámolások</t>
  </si>
  <si>
    <t>Aktív időbeli elhatárolások</t>
  </si>
  <si>
    <t>Nemzeti vagyon induláskori értéke</t>
  </si>
  <si>
    <t>Nemzeti vagyon változásai</t>
  </si>
  <si>
    <t>Egyéb eszközök induláskori érétke és változásai</t>
  </si>
  <si>
    <t>Felhalmozott eredmény</t>
  </si>
  <si>
    <t>V.</t>
  </si>
  <si>
    <t>Eszközök értékhelyesbítésének forrása</t>
  </si>
  <si>
    <t xml:space="preserve">VI. </t>
  </si>
  <si>
    <t>Mérleg szerinti eredmény</t>
  </si>
  <si>
    <t>Kötelezettségek</t>
  </si>
  <si>
    <t xml:space="preserve">Saját tőke </t>
  </si>
  <si>
    <t>Költségvetési évben esedékes kötelezettségek</t>
  </si>
  <si>
    <t>Költségvetési évet követően esedékes kötelezettségek</t>
  </si>
  <si>
    <t>Kötelezettség jellegű sajátos elszámolások</t>
  </si>
  <si>
    <t>Kincstári  számlavezetéssel kapcsolatos elszámolások</t>
  </si>
  <si>
    <t>Passzív időbeli elhatárolások</t>
  </si>
  <si>
    <t>kulturális javak (db)</t>
  </si>
  <si>
    <t>régészeti leletek (db)</t>
  </si>
  <si>
    <t>IV. FÜGGŐ KÖVETELÉSEK  ÉS KÖTELEZETTSÉGEK</t>
  </si>
  <si>
    <t>1. Függő követelések</t>
  </si>
  <si>
    <t>2. Függő kötelezettségek</t>
  </si>
  <si>
    <t xml:space="preserve">                 a biztos (jövőbeni) követelések</t>
  </si>
  <si>
    <t xml:space="preserve">                peres ügyekkel kapcsolatos kötelezettség</t>
  </si>
  <si>
    <t xml:space="preserve">                el nem ismert tartozások</t>
  </si>
  <si>
    <t>01.Alaptevékenység költségvetési bevételei</t>
  </si>
  <si>
    <t>02.Alaptevékenység költségvetési kiadásai</t>
  </si>
  <si>
    <t>03. Alaptevékenység finanszírozási bevételei</t>
  </si>
  <si>
    <t>04. Alaptevékenység finanszírozási kiadásai</t>
  </si>
  <si>
    <t>II.Alaptevékenység finanszírozási egyenlege</t>
  </si>
  <si>
    <t>05. Vállalkozási tevékenység költségvetési bevételei</t>
  </si>
  <si>
    <t>06. Vállalkozási tevékenység költségvetési kiadásai</t>
  </si>
  <si>
    <t xml:space="preserve">I. Alaptevékenység költségvetési egyenlege </t>
  </si>
  <si>
    <t xml:space="preserve">III.  Vállalkozási tevékenység költségéetési egyenlege </t>
  </si>
  <si>
    <t>Közös Önkormányzati  Hivatal</t>
  </si>
  <si>
    <t>07. Vállalkozási tevékenység finanszírozási bevételei</t>
  </si>
  <si>
    <t>08. Vállalkozási tevékenység finanszírozási kiadásai</t>
  </si>
  <si>
    <t>IV. Vállalkozási tevékenység finanszírozási egyenlege</t>
  </si>
  <si>
    <t>A.) Alaptevékenység maradványa</t>
  </si>
  <si>
    <t>C.) Összes maradvány</t>
  </si>
  <si>
    <t>Költségvetési törvény alapján járó támogatás</t>
  </si>
  <si>
    <t xml:space="preserve">Támogatás évközi változása </t>
  </si>
  <si>
    <t>Évvégi eltérés mutatószám szerint</t>
  </si>
  <si>
    <t>Az önkormányzat által az adott célra december 31-ig ténylegesen felhasznált összeg</t>
  </si>
  <si>
    <t>99.</t>
  </si>
  <si>
    <t>100.</t>
  </si>
  <si>
    <t>101.</t>
  </si>
  <si>
    <t>105.</t>
  </si>
  <si>
    <t>106.</t>
  </si>
  <si>
    <t>107.</t>
  </si>
  <si>
    <t>108.</t>
  </si>
  <si>
    <t>adatok eFt-ban</t>
  </si>
  <si>
    <t>Intézmény megnevezése</t>
  </si>
  <si>
    <t>Befektetett  eszközök év végi értéke</t>
  </si>
  <si>
    <t>Bruttó érték</t>
  </si>
  <si>
    <t>Nettó érték</t>
  </si>
  <si>
    <t>Költségvetési szervek össz:</t>
  </si>
  <si>
    <t>Tárgyévben elszámolt érték-csökkenés értéke</t>
  </si>
  <si>
    <t>Elszámolt érték-csökkenés</t>
  </si>
  <si>
    <t>Tárgyévi beruházás, felújítás/ tárgyévben elszámolt érték-csökkenés (%)</t>
  </si>
  <si>
    <t>Városi Önk. Rendelőintézet</t>
  </si>
  <si>
    <t>Tárgyévi beruházás, felújítás aktivált értéke</t>
  </si>
  <si>
    <t>adatok:eFt-ban</t>
  </si>
  <si>
    <t>1.1.1. Saját működési bevételek</t>
  </si>
  <si>
    <t>1.1.3. Átengedett bevételek</t>
  </si>
  <si>
    <t>1.1.4. Államháztartáson  belülről kapott támogatások</t>
  </si>
  <si>
    <t>1.1.5. EU-tól és külföldről kapott bevételek</t>
  </si>
  <si>
    <t>1.1.6. Államháztartáson kívülről kapott támogatások</t>
  </si>
  <si>
    <t>I.1. Folyó bevételek összesen</t>
  </si>
  <si>
    <t>1.2.1. Működési kiadások kamatkiadások nélkül</t>
  </si>
  <si>
    <t>1.2.2. Államháztartáson belülre átadott pénzeszközök</t>
  </si>
  <si>
    <t>1.2.3.Államháztartáson kívülre átadott pénzeszközök, transzfer kiadások</t>
  </si>
  <si>
    <t>1.2.4. Kamatkiadások</t>
  </si>
  <si>
    <t>1.3. Folyó költségvetés egyenlege MŰKÖDÉSI JÖVEDELEM      (1.1-1.2)</t>
  </si>
  <si>
    <t>I. FOLYÓ KÖLTSÉGVETÉS</t>
  </si>
  <si>
    <t>II. FELHALMOZÁSI KÖLTSÉGVETÉS</t>
  </si>
  <si>
    <t>2.1.1. Saját tőkebevételek</t>
  </si>
  <si>
    <t>2.1. Felhalmozási bevételek összesen</t>
  </si>
  <si>
    <t>2.2.1. Saját beruházási kiadás áfával</t>
  </si>
  <si>
    <t>2.2.2. Saját felújítási kiadás áfával</t>
  </si>
  <si>
    <t>2.2.3. Államháztarátson belülre átadás</t>
  </si>
  <si>
    <t>2.2.4. EU-nak és külföldnek adott pénzeszközök</t>
  </si>
  <si>
    <t>2.2.6. Befektetési célú részesedések vásárlása</t>
  </si>
  <si>
    <t>2.2. Felhalmozási kiadások összesen</t>
  </si>
  <si>
    <t>2.3. Felhalmozási költségvetés egyenlege (2.1-2.2.)</t>
  </si>
  <si>
    <t>3. Finanszírozási műveletek nélküli (GFS) pozíció (1.3+2.3)</t>
  </si>
  <si>
    <t>4. Finanszírozási műveletek</t>
  </si>
  <si>
    <t>4.1. Hitelfelvétel</t>
  </si>
  <si>
    <t>4.2. Hiteltörlesztés</t>
  </si>
  <si>
    <t>4.7. Egyéb finanszírozási bevételek (függő, átfutó, kiegyenlítő)</t>
  </si>
  <si>
    <t>4.9. Finanszírozási műveletek egyenlege                                            (4.1-4.2+4.3-4.4+4.5-4.6+4.7-4.8)</t>
  </si>
  <si>
    <t>5. Tárgyévi pénzügyi pozíció (1.3+2.3+4.9)</t>
  </si>
  <si>
    <t>1.1.2. Költségvetési támogatások-ÖNHIKI támogatás nélkül</t>
  </si>
  <si>
    <t>1.1.9. Előző évi pénzmaradvány átvétel</t>
  </si>
  <si>
    <t>1.1.7. Hozam- és kamatbevételek</t>
  </si>
  <si>
    <t>1.1.8. Kölcsönök visszatérülése, igénybevétele</t>
  </si>
  <si>
    <t>1.1.10. A működőképesség  megőrzését szolgáló kieg. Támog. (ÖNHIKI)</t>
  </si>
  <si>
    <t>1.2.5 Kölcsönök nyújtása, törlesztése</t>
  </si>
  <si>
    <t>1.2.6.. Előző évi pénzmaradvány átadás</t>
  </si>
  <si>
    <t xml:space="preserve">1.2. Folyó kiadások összesen </t>
  </si>
  <si>
    <t>2.1.2. Költségvetési támogatások</t>
  </si>
  <si>
    <t>2.1.3. Államháztartáson belülről kapott támogatások</t>
  </si>
  <si>
    <t>2.1.4. EU-tól és külföldről kapott támogatások</t>
  </si>
  <si>
    <t>2.1.5. Államháztartáson kívűlről kapott támogatások</t>
  </si>
  <si>
    <t>2.1.6. Hozam- és kamatbevételek</t>
  </si>
  <si>
    <t>2.1.7. Kölcsönök visszatérülése, igénybevétele</t>
  </si>
  <si>
    <t>2.1.8. Előző évi pénzmaradvány igénybevétele</t>
  </si>
  <si>
    <t>2.2.7. Kamatkiadások</t>
  </si>
  <si>
    <t>2.2.8. Kölcsönök nyújtása, törlesztése</t>
  </si>
  <si>
    <t>2.2.9. Előző évi pénzmaradvány átadása</t>
  </si>
  <si>
    <t>2.2.10 ÁFA befizetések</t>
  </si>
  <si>
    <t>6. Nettó működési jövedelem=működési jövedelem (1.3.) - tőketörlesztés (4.2+4.4)</t>
  </si>
  <si>
    <t>2.2.5. Államháztartáson kívülre adott pénzeszközök</t>
  </si>
  <si>
    <t>Koncesszióba, vagyonkezelésbe adott eszközök</t>
  </si>
  <si>
    <t>III. Használatban lévő kisértékű immateriális javak, tárgyi eszközök készletek</t>
  </si>
  <si>
    <t xml:space="preserve">IV. 01-02. számlacsoportban nyilvántartott eszközök </t>
  </si>
  <si>
    <t xml:space="preserve">Megnevezés </t>
  </si>
  <si>
    <t xml:space="preserve">012. Bérbe vett befektetett eszközök </t>
  </si>
  <si>
    <t>013. Leltétbe, bizományba , üzemeltetésre átvett befektetett eszközök</t>
  </si>
  <si>
    <t xml:space="preserve">014. PPP konstrukcióban használt befektetett eszközök </t>
  </si>
  <si>
    <t xml:space="preserve">01. Befektetett eszközök összesen </t>
  </si>
  <si>
    <t xml:space="preserve">021. Bérbe vett készletek </t>
  </si>
  <si>
    <t xml:space="preserve">022. Letétbe, bizományba átvett készletek </t>
  </si>
  <si>
    <t xml:space="preserve">023. Intervenciós készletek </t>
  </si>
  <si>
    <t>02. Készletek összesen</t>
  </si>
  <si>
    <t xml:space="preserve">V. A nemzeti vagyonról szóló 2011. évi CXCVI. törvény 1. § (2) bekezdése g) és h) pontja szerinti kulturális javak és régészeti leletek állománya </t>
  </si>
  <si>
    <t xml:space="preserve">                egyéb függő követelések</t>
  </si>
  <si>
    <t xml:space="preserve">december 31-én </t>
  </si>
  <si>
    <t>tárgyév dec. 31-én</t>
  </si>
  <si>
    <t>4. Egyéb műk. kiadások összesen K5</t>
  </si>
  <si>
    <t>I. Működési költségvetési bev. összesen</t>
  </si>
  <si>
    <t>db</t>
  </si>
  <si>
    <t>Pénzeszköz átadás-működési</t>
  </si>
  <si>
    <t>Pénzeszközátadás-felhalmozási</t>
  </si>
  <si>
    <t>Államházt. Belüli megelőleg.</t>
  </si>
  <si>
    <t>Államházt. Bleüli megelőleg.</t>
  </si>
  <si>
    <t>Hosszú lejáratú betétek</t>
  </si>
  <si>
    <t xml:space="preserve">Idegen pénzeszközök </t>
  </si>
  <si>
    <t>Pénzeszközök össszesen</t>
  </si>
  <si>
    <t>Változás</t>
  </si>
  <si>
    <t>Egyéb Sajátos Forrásoldali elszámolások</t>
  </si>
  <si>
    <t>Matyó hagyaték (NHISZ)</t>
  </si>
  <si>
    <t>Múzeumi tárgyak (Matyó Múzeum)</t>
  </si>
  <si>
    <t>Múzeumi tárgyak (H.R.J Mezőgazdaásgi Gépmúzeum)</t>
  </si>
  <si>
    <t>Önkormányzatnál lévő képzőművészeti alkotások</t>
  </si>
  <si>
    <t>Felhasználható pénzmaradvány</t>
  </si>
  <si>
    <t>2026.</t>
  </si>
  <si>
    <t xml:space="preserve">   Síkosságmentesítés, hóeltakarítás gépi munka </t>
  </si>
  <si>
    <t xml:space="preserve">  Önkormányzati ingatlanok felújítása</t>
  </si>
  <si>
    <t xml:space="preserve">           Múzeumi szolgáltatások összesen:</t>
  </si>
  <si>
    <t>II/2.1. Egyéb felhalmozási c. támogatások bevételei államházt.belülről mindössz. B25</t>
  </si>
  <si>
    <t xml:space="preserve">           - Közös Hivatal működésére vidéki önk.</t>
  </si>
  <si>
    <t xml:space="preserve">           - eü. Int-től átvett</t>
  </si>
  <si>
    <t>Helyi önkormányzatok működ. általános támogatása B111</t>
  </si>
  <si>
    <t xml:space="preserve">          II.3.5.3. Dolgozói lakásép. Kölcs. KÖHI</t>
  </si>
  <si>
    <t>Települési támogatás-Pénzbeni átm. segély K48</t>
  </si>
  <si>
    <t>Települési támogatás-Temetési segély K48</t>
  </si>
  <si>
    <t xml:space="preserve">   -Rendelőint: pü szolg. Megt.</t>
  </si>
  <si>
    <t>Kedvezm. Szoc. Hzj. Adó elvon</t>
  </si>
  <si>
    <t xml:space="preserve">          - Helyi buszközlekedés támogatása</t>
  </si>
  <si>
    <t xml:space="preserve">         - ÉRV-nek lakossági vízártámogatásra</t>
  </si>
  <si>
    <t>Közterületfelügyelet</t>
  </si>
  <si>
    <t>Más szervezet részére végzett pü-i feladatok</t>
  </si>
  <si>
    <t>9. ÁHT-n belüli megelőleg.k visszafiz. K914</t>
  </si>
  <si>
    <t>Önkorm. Ingatlanok felúj. Korsz.</t>
  </si>
  <si>
    <t>Helyi közlekedés támogatása</t>
  </si>
  <si>
    <t>ÁHT-n belüli megelőlegezés visszafizetése</t>
  </si>
  <si>
    <t>2024. év</t>
  </si>
  <si>
    <t>VG Zrt-nek Zsóry fürdő fejl-re nyújtott kölcs.</t>
  </si>
  <si>
    <t>9. ÁHT-n belüli megelőleg. Visszafiz. K914</t>
  </si>
  <si>
    <t xml:space="preserve">Kötelezően ellátandó feladat           </t>
  </si>
  <si>
    <t xml:space="preserve">Önként vállalt faladat                   </t>
  </si>
  <si>
    <t>Önkormányzati ingatlanok felújítása, korszerűsítése</t>
  </si>
  <si>
    <t>I/3.6. Egyéb működési célú átvett pénzeszk. ÁHK mindössz. B65</t>
  </si>
  <si>
    <t>4.2.Egyéb műk.c. pénzeszk.átvétel ÁHK-ről B65</t>
  </si>
  <si>
    <t xml:space="preserve">          - Praxis műk. költségeinek támog.</t>
  </si>
  <si>
    <t>Városi Rendelőintézet - Egyéb tárgyieszk beszerzése K64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</si>
  <si>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</si>
  <si>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</si>
  <si>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</si>
  <si>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</si>
  <si>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</si>
  <si>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</si>
  <si>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</si>
  <si>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</si>
  <si>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</si>
  <si>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</si>
  <si>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</si>
  <si>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</si>
  <si>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</si>
  <si>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</si>
  <si>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</si>
  <si>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</si>
  <si>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</si>
  <si>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</si>
  <si>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</si>
  <si>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</si>
  <si>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</si>
  <si>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133.</t>
  </si>
  <si>
    <t>134.</t>
  </si>
  <si>
    <t>135.</t>
  </si>
  <si>
    <t>136.</t>
  </si>
  <si>
    <t>Teljesen     (0-ig) leírt eszközök bruttó értéke</t>
  </si>
  <si>
    <t>Eszközök használható-sági foka nettó/bruttó (%)</t>
  </si>
  <si>
    <t>Hosszú lej. hitel felvét. B8111</t>
  </si>
  <si>
    <t>ÁHT-n belüli megel. Visszafiz.</t>
  </si>
  <si>
    <t>Szabad pénze. Betételhely.K916</t>
  </si>
  <si>
    <t>Gépek, berendezések, felszerelések, járművek</t>
  </si>
  <si>
    <t>dolgozói lakáshitel - KÖHI</t>
  </si>
  <si>
    <t xml:space="preserve">           II.3.1.3. Kamatmentes kölcsön visszatérülése- háztartásoktól</t>
  </si>
  <si>
    <t>kamatmentes kölcsön praxisvásárlás, egyéb</t>
  </si>
  <si>
    <t xml:space="preserve">          - KÖZKINCS-TÁR Kft.-sportcs.</t>
  </si>
  <si>
    <t xml:space="preserve">          - Zsóry Futball Club támog</t>
  </si>
  <si>
    <t>Települési támogatás-tanszertámog.</t>
  </si>
  <si>
    <t>Egyszeri gyermekvédelmi támogatás</t>
  </si>
  <si>
    <t>I/3.1.3. Elszámolásból származó bevételek össz. B116</t>
  </si>
  <si>
    <t>befektetett pénzügyi eszközökből származó bevételek B4081</t>
  </si>
  <si>
    <t xml:space="preserve"> - Közfoglalk. Fejl. C. támog.</t>
  </si>
  <si>
    <t xml:space="preserve">   Kresz-táblák cseréje, pótlása, utcanévtáblák</t>
  </si>
  <si>
    <t>Turizmusfejlesztés</t>
  </si>
  <si>
    <t>2025. év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</si>
  <si>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</si>
  <si>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</si>
  <si>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</si>
  <si>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</si>
  <si>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</si>
  <si>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</si>
  <si>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</si>
  <si>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</si>
  <si>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 xml:space="preserve">35/2009. (XII.23.) ÖK. sz. rend. 4. §.(1)  25 %-os kedv. </t>
  </si>
  <si>
    <t xml:space="preserve">                                                 4.§.(2) Háziorvosi alapellátás</t>
  </si>
  <si>
    <t>zások alapulvételével történt. A helyi iparűzési adórendelet 4.§. (1) alapján azt a vállalkozót akinek a</t>
  </si>
  <si>
    <t xml:space="preserve">vállalozási szintű adóalapja nem haladja meg az 1 millió Ft-ot 25%-os mértékű adókedvezmény illeti meg, a </t>
  </si>
  <si>
    <t>4. §. (2) alapján azt a háziorvost, védőnőt, akinek a vállalkozói szintű adóalapja az 1990. évi C. törvény 39/C. § (4) bekezdésben meghatározott összeget nem éri el.</t>
  </si>
  <si>
    <t xml:space="preserve">35/2009. (XII.23.) ÖK. sz. rend.                            4. §. (1)  25 %-os kedv. </t>
  </si>
  <si>
    <t xml:space="preserve">          4.§. (2) Háziorvosi  alapellátás</t>
  </si>
  <si>
    <t>C.</t>
  </si>
  <si>
    <t>D.</t>
  </si>
  <si>
    <t>E.</t>
  </si>
  <si>
    <t>F.</t>
  </si>
  <si>
    <t>G.</t>
  </si>
  <si>
    <t>H.</t>
  </si>
  <si>
    <t>J.</t>
  </si>
  <si>
    <t>K.</t>
  </si>
  <si>
    <t>L.</t>
  </si>
  <si>
    <t>M.</t>
  </si>
  <si>
    <t>N.</t>
  </si>
  <si>
    <t>Egyéb kapott kamatok és kamatjellegű bevételek B4082</t>
  </si>
  <si>
    <t xml:space="preserve">           II.3.1.6.Kamatmentes kölcsön visszatérülése Zsóry FC-től</t>
  </si>
  <si>
    <t xml:space="preserve">      Útfelújítások, járdafelújítások</t>
  </si>
  <si>
    <t>102.</t>
  </si>
  <si>
    <t>103.</t>
  </si>
  <si>
    <t>104.</t>
  </si>
  <si>
    <t>2.4.7. talajterhelési díj</t>
  </si>
  <si>
    <t>B.) Hazai forrásból finanszírozott támogatással megvalósuló programok, projektek bevételei, kiadásai</t>
  </si>
  <si>
    <t>74.</t>
  </si>
  <si>
    <t>97.</t>
  </si>
  <si>
    <t>Egyéb tárgyi eszk. Felújítás K73.</t>
  </si>
  <si>
    <t>Előzetesen felszámított ÁFA elszámolás</t>
  </si>
  <si>
    <t>Fizetendő ÁFA elszámolás</t>
  </si>
  <si>
    <t xml:space="preserve">III. </t>
  </si>
  <si>
    <t>Egyéb sajátos eszközoldali elszámolások (dec. havi mkabér)</t>
  </si>
  <si>
    <t>Folyószámlahitel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</si>
  <si>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</si>
  <si>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</si>
  <si>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</si>
  <si>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</si>
  <si>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</si>
  <si>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</si>
  <si>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</si>
  <si>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</si>
  <si>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</si>
  <si>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147.</t>
  </si>
  <si>
    <t>151.</t>
  </si>
  <si>
    <t>152.</t>
  </si>
  <si>
    <t>Adómentesség építményadónál - Htv. 3. § (3) bekezdése szerint</t>
  </si>
  <si>
    <t>4.8. Egyéb finanszírozási kiadások (függő, átfutó, kiegyenlítő)</t>
  </si>
  <si>
    <t>Önkormányzati vagyonnal való gazdálkodás</t>
  </si>
  <si>
    <t>B.) Vállalkozási tevékenység maradványa</t>
  </si>
  <si>
    <t>2026. év</t>
  </si>
  <si>
    <t>2035.</t>
  </si>
  <si>
    <t xml:space="preserve">          - LAKSZÖVNEK ÖNK. Lakásokra</t>
  </si>
  <si>
    <t>3.1.2.1.Települési önkormányzatok rendkívüli támogatása B115</t>
  </si>
  <si>
    <t>II/1.1. Felhal. bevételek mindössz. B51-B55</t>
  </si>
  <si>
    <t>II/1.1. Felhalmozási bevételek össz. B51-B55</t>
  </si>
  <si>
    <t xml:space="preserve">           II.3.1.5. Dolgozók lakásépítés vásárlására ford. kölcsön visszatérülése KÖHI</t>
  </si>
  <si>
    <t>3.1.Felh.c. visszatér.támog., kölcs. megtér. ÁHK B74</t>
  </si>
  <si>
    <t>3.2.Egyéb felh.c. átvett pénzeszk. ÁHK B75</t>
  </si>
  <si>
    <t xml:space="preserve">     Óvodai feladatok összesen</t>
  </si>
  <si>
    <t>Lapkiadás+TV műsorszolgáltatás</t>
  </si>
  <si>
    <t>Önkormányzati vagyonnal v.gazdálk.</t>
  </si>
  <si>
    <t>Turizmusfejlesz. Támog-.</t>
  </si>
  <si>
    <t xml:space="preserve">    - felhalm kiad. Felhaszn. Maradvány és betét megsz.</t>
  </si>
  <si>
    <t>Lapkiadás, TV műsorszolgáltatás</t>
  </si>
  <si>
    <t>Eltérés (többlettámog. +; visszafizetendő -)</t>
  </si>
  <si>
    <t xml:space="preserve">Települési tám.-rendkívüli gyermekv. K42 </t>
  </si>
  <si>
    <t xml:space="preserve">   - BURSA ösztöndíj támogatás</t>
  </si>
  <si>
    <t>Városi Óvoda Bölcsőde Ö s s z e s e n :</t>
  </si>
  <si>
    <t>saját tőke/ jegyzett tőke %</t>
  </si>
  <si>
    <t xml:space="preserve">011. Államháztartáson belüli vagyonkezelésbe adott eszközök </t>
  </si>
  <si>
    <t xml:space="preserve">   - Mezőkövesdi Hulladékgazd. Társulás</t>
  </si>
  <si>
    <t>Projekt azonosítója:        TOP-3.1.1-15-BO1-2016-00023</t>
  </si>
  <si>
    <t>EU-s projekt címe:          Mezőkövesd-Bükkzsérc kerékpárút kialakítása és a Mezőkövesdi közösségi közlekedés fejlesztése</t>
  </si>
  <si>
    <t>Zöldterületek fejlesztése</t>
  </si>
  <si>
    <t>119.</t>
  </si>
  <si>
    <t>120.</t>
  </si>
  <si>
    <t>146.</t>
  </si>
  <si>
    <t xml:space="preserve">  - építményadó- méltányosságból, elkévülésből</t>
  </si>
  <si>
    <t>OGY képvis. Választáshoz kapcs. Pe. Átad.</t>
  </si>
  <si>
    <t>1.10. Egyéb működési bevételek B411</t>
  </si>
  <si>
    <t>Ipari park fejlesztés 1. ütem</t>
  </si>
  <si>
    <t>Ipari park fejlesztés 2. ütem</t>
  </si>
  <si>
    <t xml:space="preserve">             Önkormányzati ingatlanok fejlesztése összesen</t>
  </si>
  <si>
    <t xml:space="preserve">             Csapadékvízcsatorna fejlesztési feladatok összesen</t>
  </si>
  <si>
    <t xml:space="preserve">             Oktatást intézmények fejlesztése</t>
  </si>
  <si>
    <t xml:space="preserve">            Sportlétesítmények fejlesztése összesen:</t>
  </si>
  <si>
    <t xml:space="preserve">           Egészségügyi intézmények fejelesztése összesen</t>
  </si>
  <si>
    <t xml:space="preserve">                                 Zöldfelület gazdálkodás</t>
  </si>
  <si>
    <t xml:space="preserve">                             Könyvtár fejlesztés</t>
  </si>
  <si>
    <t xml:space="preserve">                  Turizmusfejlesztése</t>
  </si>
  <si>
    <t xml:space="preserve">               Kulturális intézmények fejlesztése</t>
  </si>
  <si>
    <t xml:space="preserve">                  Fürdő és Strandszolg. összesen</t>
  </si>
  <si>
    <t>4.6.1. Óvodák nyári tiszt. festése + önkorm. Ing. Karb.</t>
  </si>
  <si>
    <t>Média Nonprofit Kft.</t>
  </si>
  <si>
    <t>Önkorm. Oktatási intézm. Fejl.</t>
  </si>
  <si>
    <t>Önkorm. vagyon bérbeadás (Zsóry+ víz,-csat.+egyéb saj. Bev.)</t>
  </si>
  <si>
    <t>Rendelőint. Mköv. Lak. Egészség. Alapítv.</t>
  </si>
  <si>
    <t>Felhalm.c. pénzeszk.átad. Összesen: K89</t>
  </si>
  <si>
    <t xml:space="preserve">    3.4.Egyéb felhalm. C. támogatások ÁHK K89</t>
  </si>
  <si>
    <t>Rendkívüli települési támog.</t>
  </si>
  <si>
    <t>Települési támogatás- Lakásfennt. K48</t>
  </si>
  <si>
    <t>Téli rezsicsökkentés támogatása K48</t>
  </si>
  <si>
    <t>Egyéb működési célú támogatások államháztartáson kívülre mindösszesen: K512</t>
  </si>
  <si>
    <t>1.10. Egyéb működési bevételek B410-B411</t>
  </si>
  <si>
    <t>Kiemelt állami és Önkorm. Rendezvények</t>
  </si>
  <si>
    <t>EU-s projekt címe:              Ipari park fejlesztése és új iparterületek kialakítása Mezőkövesden</t>
  </si>
  <si>
    <t>Projekt azonosítója:             TOP-1.1.1-15-BO1-2016-00008</t>
  </si>
  <si>
    <t>EU-s projekt címe:       Ipari park fejlesztése és új iparterületek kialakítása Mezőkövesden 2. ütem</t>
  </si>
  <si>
    <t>ÁFA visszatérülés</t>
  </si>
  <si>
    <t>EU-s projekt címe:       Humán kapacitások fejlesztése Bükkábrány és térségében</t>
  </si>
  <si>
    <t>Projekt azonosítója:     EFOP-3.9.2-16-2017-00055</t>
  </si>
  <si>
    <t>Projekt azonosítója:     EFOP-3.7.3-16-2017-00224</t>
  </si>
  <si>
    <t>EU-s projekt címe:       Humán kapacitások fejlesztése Bogácson és térségében</t>
  </si>
  <si>
    <t>Projekt azonosítója:     EFOP-1.5.3-16-2017-00094</t>
  </si>
  <si>
    <t xml:space="preserve">    4.4.Egyéb műk. c. támogatások ÁHK K512</t>
  </si>
  <si>
    <t>Önkormányzati Oktatási intézmények fejlesztése Bárdos L. és Mező F. tagiskola energetikai korszerűsítés</t>
  </si>
  <si>
    <t xml:space="preserve">   Egyéb különféle dologi kiad.-pályázat terh.</t>
  </si>
  <si>
    <t>Városi Önkormányzat pályázat terhére</t>
  </si>
  <si>
    <t>153.</t>
  </si>
  <si>
    <t>2027. év</t>
  </si>
  <si>
    <t>2036.</t>
  </si>
  <si>
    <t>2037.</t>
  </si>
  <si>
    <t>2028. év</t>
  </si>
  <si>
    <t>Mezőkövesdi Óvoda és Bölcsőde</t>
  </si>
  <si>
    <t xml:space="preserve">Mezőkövesdi Óvoda és Bölcsőde össz. </t>
  </si>
  <si>
    <t xml:space="preserve">        Kubinyi Ágoston program </t>
  </si>
  <si>
    <t>Játszótéri eszközök beszerzése, fekvőrendőr</t>
  </si>
  <si>
    <t xml:space="preserve">             Városgazdálkodási feladatok</t>
  </si>
  <si>
    <t>Rendelőintézet</t>
  </si>
  <si>
    <t xml:space="preserve">Önkormányzati vagyonkezelésbe adása, </t>
  </si>
  <si>
    <t xml:space="preserve">           - egyszeri gyermekvéd. Támog</t>
  </si>
  <si>
    <t xml:space="preserve">           - Házi gyermekorv.körzet műk. TB</t>
  </si>
  <si>
    <t>Európai parl képvis.válhoz kapcs. Ktg. Megtér.</t>
  </si>
  <si>
    <t>Óvoda intézményüzemeltetési feladatok</t>
  </si>
  <si>
    <t>Bölcsőde intézményüzemeltetési feladatok</t>
  </si>
  <si>
    <t>I.4.2. Műk. célú visszatérí. Támog. Kölcs.  ÁHB-re K504</t>
  </si>
  <si>
    <t>I.4.3 Műk. célú vtérí. Támog. Kölcs. törl ÁHB-re K505</t>
  </si>
  <si>
    <t xml:space="preserve">    I. 4.5.1.  Kamatm. kölcsön nyújt háztartnak K508</t>
  </si>
  <si>
    <t xml:space="preserve">    I. 4.5.2.  Kamatm. kölcsön nyújt civisznek K508</t>
  </si>
  <si>
    <t xml:space="preserve">    I. 4.5.3.  Kamatm. kölcsön nyújt VG Zrtnek K508</t>
  </si>
  <si>
    <t xml:space="preserve">    I. 4.5.4.  Kamatm. kölcsön nyújt Matyó Népm </t>
  </si>
  <si>
    <t xml:space="preserve">    I. 4.5.5.  Kamatm. kölcsön nyújt Fúvós Maj K508</t>
  </si>
  <si>
    <t xml:space="preserve">          I. 4.1.3.  Kamatmentes kölcsön visszatérülése VG Zrt.</t>
  </si>
  <si>
    <t xml:space="preserve">          I. 4.1.4.  Kamatmentes kölcsön visszatérülése Matyó Népműv. Egyesület</t>
  </si>
  <si>
    <t xml:space="preserve">          I. 4.1.5.  Kamatmentes kölcsön visszatérülése Fúvos Majorett Alapítvány</t>
  </si>
  <si>
    <t>Projekt azonosítója:    TOP-5.3.1-16-BO1-2017-00021</t>
  </si>
  <si>
    <t>EU-s projekt címe:    Helyi identitás és a kohézió erősítése Mezőkövesden</t>
  </si>
  <si>
    <t>Felhalm. Célú pénzeszk. Átadás-Közút</t>
  </si>
  <si>
    <t>EU-s projekt címe:       Egész életen át tartó tanuláshoz hozzáférés biztosítása Mezőkövesden, Emődön és Tiszatarjánban</t>
  </si>
  <si>
    <t>Támogatás-hazai forrás</t>
  </si>
  <si>
    <t>Központi támogatás-hazai forrás</t>
  </si>
  <si>
    <t xml:space="preserve">                                   egyesület, alapítvány</t>
  </si>
  <si>
    <t xml:space="preserve">                                   környezetkímélő gépjárművek</t>
  </si>
  <si>
    <t>VG Zrt-nek működési célú kamatmentes</t>
  </si>
  <si>
    <t>Támogatás megelőleg. Matyó Népműv. Egyesületnek</t>
  </si>
  <si>
    <t>Támogatás megelőleg. Fúvós, Majorett Alapítványnak</t>
  </si>
  <si>
    <t xml:space="preserve">          - Városgazd. Zrt-nek Tanuszoda műk.</t>
  </si>
  <si>
    <t>132.</t>
  </si>
  <si>
    <t>148.</t>
  </si>
  <si>
    <t>149.</t>
  </si>
  <si>
    <t>150.</t>
  </si>
  <si>
    <t xml:space="preserve">          II.3.5.1. Lakáscélú kölcsön nyújtása háztartásoknak K86</t>
  </si>
  <si>
    <t>Költségvetési évet követően esedékes  követ.</t>
  </si>
  <si>
    <t>Önkorm. Intézmények összesen</t>
  </si>
  <si>
    <t>Rendelőintézet-</t>
  </si>
  <si>
    <t xml:space="preserve">       Ivóvíz rendszer  felújítás</t>
  </si>
  <si>
    <t>Felhalm. Célú pénzeszk. Átad. ÁHB</t>
  </si>
  <si>
    <t>2022. évi előir.</t>
  </si>
  <si>
    <t xml:space="preserve">Önkorm. Pályázatokra: </t>
  </si>
  <si>
    <t xml:space="preserve"> - Egész életen át tartó tanulás</t>
  </si>
  <si>
    <t xml:space="preserve"> - Humán szolgált. Fejl. Bogács</t>
  </si>
  <si>
    <t xml:space="preserve">       Szennyvízrekonstrukció pály. Áth.</t>
  </si>
  <si>
    <t xml:space="preserve">        számítógépek, nyomtatók, fénym., szerver, laptop besz</t>
  </si>
  <si>
    <t>Közös Önkormányzati Hivatal-pályázat terh.</t>
  </si>
  <si>
    <t>Műk bev-ből átcsop.</t>
  </si>
  <si>
    <t>közhat.bev. átcsop. műkből</t>
  </si>
  <si>
    <t>Felh. ÁFA visszatérülés</t>
  </si>
  <si>
    <t>EU-s projekt címe:       Mátra-Bükk Turisztikai térség fejlesztése</t>
  </si>
  <si>
    <t>Projekt azonosítója:     GINOP-1-3-4-17-2018-00006</t>
  </si>
  <si>
    <t>EU-s projekt címe:       Helyi klímastratégiák kidolgozása, klímatudatosságot erősítő szemléletformálás</t>
  </si>
  <si>
    <t>Projekt azonosítója:     KEHOP-1-2-1-18-2018-00043</t>
  </si>
  <si>
    <t>Projekt azonosítója:         PM/2602-2/2019. támogató okirat alapján</t>
  </si>
  <si>
    <t>Projekt címe:        Önkormányzati étkeztetési feladatok támogatása (László K. úti óvoda konyha rekonstrukciója)</t>
  </si>
  <si>
    <t>2029. év</t>
  </si>
  <si>
    <t>2038.</t>
  </si>
  <si>
    <t>2023. évi előir.</t>
  </si>
  <si>
    <t>Mezőkövesd-Bükkzsérc kerékpárút kialakítása és Mezőkövesdi közösségi közlekedés fejlesztése</t>
  </si>
  <si>
    <t xml:space="preserve">2023. év </t>
  </si>
  <si>
    <t>2.4.6. késedelmi pótlék, bírság</t>
  </si>
  <si>
    <t>2.4.8. egyéb közhatalmi bev.</t>
  </si>
  <si>
    <t>I.4.1. Működési célú visszatérítendő támogatások, kölcsönök visszatér. ÁHK-ről B64</t>
  </si>
  <si>
    <t>4.1.Műk.c.tám.kölcsön visszat. ÁHK-ről B64</t>
  </si>
  <si>
    <t>44.1.Műk.c.tám.kölcsön visszat. ÁHK-ről B62</t>
  </si>
  <si>
    <t>Projekt címe:         Önkormányzati étkeztetések támogatása- Móra F. úti konyha rekonstrukció</t>
  </si>
  <si>
    <t>Projekt azonosítója:         PM/19768-1/2020</t>
  </si>
  <si>
    <t>EU-s projekt címe:       Új bölcsődei férőhelyek létrehozása Mezőkövesden</t>
  </si>
  <si>
    <t>Projekt azonosítója:     TOP-1.4.1-19-BO-2019-00024</t>
  </si>
  <si>
    <t>Ávr. 111.§ a) pontja szerinti pótlólagos támogatás Összesen</t>
  </si>
  <si>
    <t>Egyéb közvetett támogatások:</t>
  </si>
  <si>
    <t xml:space="preserve">            -Mk-i Óvoda- Kincses kult.pály.</t>
  </si>
  <si>
    <t>Műk. célú átvett pénze. ÁHK B6</t>
  </si>
  <si>
    <t>Beruházáshoz kapcsolódó fordított ÁFA befiz.</t>
  </si>
  <si>
    <t>Fertőző megbetegedések megelőzése (COVID)</t>
  </si>
  <si>
    <t>Ipari park fejlesztés 3. ütem</t>
  </si>
  <si>
    <t xml:space="preserve">Sportlétesítmények üzemeltetése </t>
  </si>
  <si>
    <t>4.6.2. szakértői díjak, engedélyek</t>
  </si>
  <si>
    <t>4.6.3. pályázati önerő</t>
  </si>
  <si>
    <t>4.6.4. általános tartalék</t>
  </si>
  <si>
    <t>3.7.1. pályázati önerő - egyéb tervezési feladatok</t>
  </si>
  <si>
    <t>3.7.2. Előre nem tervezhető feladatok (vis maior)</t>
  </si>
  <si>
    <t>szolidaritási hozzájárulás</t>
  </si>
  <si>
    <t>I.1.1.1. Önkormányzati hivatal működésének támogatása 44,53 fő</t>
  </si>
  <si>
    <t xml:space="preserve">         I.1.1.2. Zöldterület-gazdálkodással kapcsolatos feladatok támogatása</t>
  </si>
  <si>
    <t xml:space="preserve">   I.1.1.3. Közvilágítás fenntartásának támogatása kegészítés előtt</t>
  </si>
  <si>
    <t xml:space="preserve">         I.1.1.3 Közvilágítás fenntartásának támogatása </t>
  </si>
  <si>
    <t xml:space="preserve">   I.1.1.4. Köztemető fenntartással kapcsolatos feladatok támogatása kiegészítés előtt</t>
  </si>
  <si>
    <t xml:space="preserve">         I.1.1.4.) Köztemető fenntartással kapcsolatos feladatok támogatása</t>
  </si>
  <si>
    <t xml:space="preserve">   I.1.1.5) Közutak fenntartásának támogatása kiegészítés előtt</t>
  </si>
  <si>
    <t xml:space="preserve">        I.1.1.5. Közutak fenntartásának támogatása </t>
  </si>
  <si>
    <t>I 1.1.6.  Egyéb önkormányzati feladatok támogatása kiegészítés előtt</t>
  </si>
  <si>
    <t xml:space="preserve">        I 1.1.6. Egyéb önkormányzati feladatok támogatása </t>
  </si>
  <si>
    <t>I.1 1.7. Lakott külterülettel kapcsolatos feladatok támogatása kiegészítés előtt</t>
  </si>
  <si>
    <t xml:space="preserve">        I.1.1.7. Lakott külterülettel kapcsolatos feladatok támogatása </t>
  </si>
  <si>
    <t>I.1.Települési önkormányzatok működésének általános támogatása</t>
  </si>
  <si>
    <t xml:space="preserve">         I.1.a) Önkormányzati hivatal műk. Támog. beszámítás után</t>
  </si>
  <si>
    <t>Települési önkormányzatok egyes köznevelési feladatainak támogatása B112</t>
  </si>
  <si>
    <t>I.2.1.1. Óvodaműködtetés támogatása</t>
  </si>
  <si>
    <t xml:space="preserve">I.2.2.1. Óvodapedagógusok bértámogatása </t>
  </si>
  <si>
    <t>I.2.3.1.1.1.1.pedagógus II. kat. Ped. Szakképz. Rend. Segítők kiegészítő támog.</t>
  </si>
  <si>
    <t>I.2.3.1.1.1.2. mesterpedagógus kategóriába sorolt óvoda ped. kieg. tám</t>
  </si>
  <si>
    <t>I.2.5.1.1. pedagógus szakképz. Nem rendelkező segítők átlagbéralapú támogatása</t>
  </si>
  <si>
    <t>I.3.1.Települési önkormányzatok szociális feladatainak egyéb támogatása</t>
  </si>
  <si>
    <t xml:space="preserve">3.2.2.3. Óvodai és iskolai szociális segítő tevékenység támogatása  </t>
  </si>
  <si>
    <t>I.3.2.1.  Család és gyermekjóléti szolgálat</t>
  </si>
  <si>
    <t>I.3.2.2. Család- és gyermekjóléti központ</t>
  </si>
  <si>
    <t>I.3.2.3.1. Szociális étkeztetés</t>
  </si>
  <si>
    <r>
      <t>I.3.2.4.3.Személyi gondozás (</t>
    </r>
    <r>
      <rPr>
        <i/>
        <sz val="10"/>
        <color indexed="8"/>
        <rFont val="Times New Roman"/>
        <family val="1"/>
        <charset val="238"/>
      </rPr>
      <t>Házi segítségnyújtás)</t>
    </r>
    <r>
      <rPr>
        <sz val="10"/>
        <color indexed="8"/>
        <rFont val="Times New Roman"/>
        <family val="1"/>
        <charset val="238"/>
      </rPr>
      <t>-társulás által történt feladatellátás</t>
    </r>
  </si>
  <si>
    <t>I.3.2.6.1. Időskorúak nappali intézményi ellátása</t>
  </si>
  <si>
    <t>I.3.2.15.1.1. Pszichiátriai betegeknek nyújtott közösségi alapellátás alaptámogatás</t>
  </si>
  <si>
    <t>I.3.2.15.1.2. Pszichiátriai betegeknek nyújtott közösségi alapellátás teljesítménytámogatás</t>
  </si>
  <si>
    <t>I.3.3.1.1. bölcsődei ellátás -elismert szakmai dolg. Bértámogatása-felsőfokú végzetts.</t>
  </si>
  <si>
    <t>I.3.3.1.2.bölcsődei ellátás -elismert szakmai dolg. Bértámogatása-középfokú végzetts.</t>
  </si>
  <si>
    <t>I.3.3.2. bölcsődei ellátás -üzemeltetési támogatás</t>
  </si>
  <si>
    <t>I.3.4.1. Idősek átmeneti és tartós szak. Szoc. ellátás: - szakmai dolgozók bértámogatása</t>
  </si>
  <si>
    <t>I.3.4.2. Idősek átmeneti és tartós szak. Szoc. ellátás: - intézményüz. támogatása</t>
  </si>
  <si>
    <t>I.4.1.1. Gyermekétkeztetés támogatása- elismert dolgozók bértámogatása</t>
  </si>
  <si>
    <t>I.4.1.2. Gyermekétkeztetés támogatása- üzemeltetés támogatása</t>
  </si>
  <si>
    <t>I.4.2. Szünidei étkezetetésének támogatása</t>
  </si>
  <si>
    <t>Települési önkormányzatok kulturális feladatainak támogatása B114</t>
  </si>
  <si>
    <t>I.2.3.2.3. Muzeális intézményi feladatok támogatása</t>
  </si>
  <si>
    <t xml:space="preserve"> 3.1.2.2. Helyi önk. Részére adható egyéb műk.c. tám.- iparűz.adó bev.kies.. B115</t>
  </si>
  <si>
    <t xml:space="preserve"> - Humán kap. Fejl. Bükkábrány</t>
  </si>
  <si>
    <t xml:space="preserve"> - Hadnagy úti futóp.TOP-7.1.1</t>
  </si>
  <si>
    <t>Befejezetlen termelés, félkész termékek</t>
  </si>
  <si>
    <t>Városi Óvoda-Bölcsőde és Élelmezési Központ</t>
  </si>
  <si>
    <t>Működési célú visszatérítendő támogatások, kölcsönök visszatérülése összesen ÁHK B64</t>
  </si>
  <si>
    <t>Felhalmozási célú visszatérítendő támogatások, kölcsönök visszérülése összesen ÁHK B74</t>
  </si>
  <si>
    <t>3.1.2.3 Lakossági víz-csatorna tám.</t>
  </si>
  <si>
    <t>Előző évi normatív támog. Elszámolása</t>
  </si>
  <si>
    <t>2039.</t>
  </si>
  <si>
    <t>Praxisvásárlásra nyújtott kölcsön</t>
  </si>
  <si>
    <t xml:space="preserve">1.1.1. A települési önkormányzatok működésének támogatása, </t>
  </si>
  <si>
    <t>1.2.  Köznevelési feladatok összesen</t>
  </si>
  <si>
    <t>1.3.2.1.-1.3.2.2. Egyes szociális és gyermekjóléti feladatok támogatása- család és gyermekjóléti szolgálat/központ</t>
  </si>
  <si>
    <t>1.3.2.3-1.3.2.15. Egyes szociális és gyermekjóléti feladatok támogatása- család és gyermekjóléti szolgálat/központ kivételével</t>
  </si>
  <si>
    <t>1.3.3. Bölcsőde, mini bölcsőde támogatása</t>
  </si>
  <si>
    <t>Támogatási jogcímhez kapcsolódó korm. Funkc. Tényleges kiadás</t>
  </si>
  <si>
    <t>1.3.4. A települési önkormányzatok által biztosított egyes szociális szakosított ellátások, valamint gyermekek átmeneti gondozásával kapcsolatos feladatok támogatása</t>
  </si>
  <si>
    <t>1.4.1. a. Intézményi gyeremekétkezetetés támogatása</t>
  </si>
  <si>
    <t>1.4.2.Szünidei étkeztetés támogatása</t>
  </si>
  <si>
    <t>Bogácsi út felújítása</t>
  </si>
  <si>
    <t xml:space="preserve">2024. év </t>
  </si>
  <si>
    <t>2024. évi előir.</t>
  </si>
  <si>
    <t xml:space="preserve">Mezőkövesd város képviselő-testületének tervezett hitel- és kötvényállománya </t>
  </si>
  <si>
    <t>Egyéb tárgyieszköz beszerzés K64</t>
  </si>
  <si>
    <t>Ingatlanok beszerzése, létesítése K62</t>
  </si>
  <si>
    <t xml:space="preserve">   Víz-Csatorna rekonstrukció</t>
  </si>
  <si>
    <t xml:space="preserve">                      Víz-csatorna fejlesztés</t>
  </si>
  <si>
    <t xml:space="preserve">                      Háziorvosi alapellátások</t>
  </si>
  <si>
    <t>2.2.3. Szociális ágazati összevont pótlék</t>
  </si>
  <si>
    <t>Könyvtári érdekeltségnövelő támogatás</t>
  </si>
  <si>
    <t xml:space="preserve">  - Ipari park I. ütem</t>
  </si>
  <si>
    <t>1.2.3.2.1.1.1Ped.II.kat. Segítők kieg. Támog.</t>
  </si>
  <si>
    <t>I.5.2.  A nyilvános könyvtári ellátási és közművi feladatokhoz</t>
  </si>
  <si>
    <t xml:space="preserve">   I.1.1.2. Zöldterület-gazdálkodással kapcsolatos felad.kiegészítés előtt</t>
  </si>
  <si>
    <t>Egyéb forrás -2020. évi maradv.</t>
  </si>
  <si>
    <t>Projekt azonosítója:      TOP-1.1.1-16-BO1-2017-00008</t>
  </si>
  <si>
    <t>EU-s projekt címe:   Ipari park fejlesztés 3. ütem</t>
  </si>
  <si>
    <t>Projekt azonosítója:  TOP-1.1.1-16-BO1-2019-00015</t>
  </si>
  <si>
    <t>EU-s projekt címe:       Hadnagy úti futópálya kialakítása</t>
  </si>
  <si>
    <t>Projekt azonosítója:     TOP-7.1.1-16-H-ERFA-2019-00481</t>
  </si>
  <si>
    <t>Hazai forrás</t>
  </si>
  <si>
    <t>Projekt címe:        Víziközmű-rendszerek energiahatékonysági állapotának fejlesztése</t>
  </si>
  <si>
    <t>Projekt azonosítója:         VEF-2019-85</t>
  </si>
  <si>
    <t>II/3. 2. Felhalmozási célú átvett pénzeszközök  államháztartáson kívülről B75</t>
  </si>
  <si>
    <t xml:space="preserve">    4.6. Tartalékok   K513</t>
  </si>
  <si>
    <t>2030. év</t>
  </si>
  <si>
    <t xml:space="preserve">Fogorvosi ügyelet, iskola eü. Ellátás </t>
  </si>
  <si>
    <r>
      <t>II/3. Egyéb felhalm. bevételek</t>
    </r>
    <r>
      <rPr>
        <b/>
        <sz val="8"/>
        <rFont val="Times New Roman"/>
        <family val="1"/>
        <charset val="238"/>
      </rPr>
      <t>B7</t>
    </r>
  </si>
  <si>
    <t>II/1.Felhalmozási bevételekB5</t>
  </si>
  <si>
    <t>II/2. Felhalm. célú költv.támog B2</t>
  </si>
  <si>
    <t>Tárgyévi költségv. bevételek összesen (I. + II. +III. )</t>
  </si>
  <si>
    <t>7.Hosszú lejáratú hitel törl K9111</t>
  </si>
  <si>
    <t>8. Adóshoz nem kapcs. Számr.ü. K93</t>
  </si>
  <si>
    <t>9. ÁHT-n belüli mege.k.visszafiz.K914</t>
  </si>
  <si>
    <t>I/3. Működési c. támog. ÁHB. B1</t>
  </si>
  <si>
    <r>
      <t>I/2.</t>
    </r>
    <r>
      <rPr>
        <i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Közhatalmi bevételek B3</t>
    </r>
  </si>
  <si>
    <t>1.Előző évi Maradvány ig.vét. B813</t>
  </si>
  <si>
    <t>5. Belföldi értékpapírok bev. B812</t>
  </si>
  <si>
    <t>5.  Likviditási célú hiteltörlesztés K9112</t>
  </si>
  <si>
    <t>2 0 2 2.  é v</t>
  </si>
  <si>
    <t>Az önkormányzat 2022. évi kiadási előirányzatai összesen</t>
  </si>
  <si>
    <t xml:space="preserve">A költségvetési intézmények 2022. évi költségvetési kiadási előirányzatai </t>
  </si>
  <si>
    <t xml:space="preserve">Az Önkormányzat  2022. évi költségvetési kiadási előirányzatai feladatonként </t>
  </si>
  <si>
    <t xml:space="preserve">                        A Közös Önkormányzati Hivatal 2022. évi költségvetési kiadási</t>
  </si>
  <si>
    <t>I. 4.1. Egyéb működési célú támogatás  államháztartáson belülre 2022. év  K506</t>
  </si>
  <si>
    <t>I. 4.7. Elvonások és befizetések 2022. év  K502</t>
  </si>
  <si>
    <t>I.  4.4. Egyéb működési célú támogatás államháztartáson kívülre 2022. év  K512</t>
  </si>
  <si>
    <t>I.  5. Ellátottak pénzbeli juttatásai 2022. év K4</t>
  </si>
  <si>
    <t>II.  3.1. Egyéb felhalmozási célú támogatás államháztartáson belülre 2022. év  K84</t>
  </si>
  <si>
    <t>II.  3.4. Egyéb felhalmozási célú támogatás államháztatáson kívűlre  2022. év K89</t>
  </si>
  <si>
    <t>II. 3.6. Lakástámogatás 2022. év K87</t>
  </si>
  <si>
    <t>Támogatási kölcsönök nyújtása, törlesztése 2022. év</t>
  </si>
  <si>
    <t xml:space="preserve">     Az önkormányzat 2022. évi bevételi előirányzatai összesen</t>
  </si>
  <si>
    <t xml:space="preserve">               I/1. Működési bevételek részletezése 2022. év B4</t>
  </si>
  <si>
    <t xml:space="preserve">          I/2.1. - I/2.3.  Közhatalmi bevételek  részletezése 2022. év B31-B35</t>
  </si>
  <si>
    <t xml:space="preserve"> I/2.4. Egyéb közhatalmi bevételek 2022. év B36</t>
  </si>
  <si>
    <t>I/3.1.1. Önkormányzatok működési költségvetési támogatása 2022. év</t>
  </si>
  <si>
    <t>I/3.1.2. Működési célú központosított előirányzatok 2022. év B115</t>
  </si>
  <si>
    <t>I/3.1.3. Elszámolásból származó bevételek 2022. év B116</t>
  </si>
  <si>
    <t>I./3.4. Egyéb működési célú támogatások államháztartáson belülről 2022. év B16</t>
  </si>
  <si>
    <t>I./4.2. Egyéb működési célú átvett pénzeszközök 2022. év B65</t>
  </si>
  <si>
    <t>2022.év</t>
  </si>
  <si>
    <t>Költségvetési intézmények 2022. évi  költségvetési bevételei</t>
  </si>
  <si>
    <t>Közös Önkormányzati Hivatal 2022. évi  költségvetési bevételei</t>
  </si>
  <si>
    <t>Költségvetési szervek létszámkerete 2022. év</t>
  </si>
  <si>
    <t>Közfoglalkoztatottak létszámkerete 2022. év</t>
  </si>
  <si>
    <t>I. Működési célú bevételek és kiadások mérlege 2022. év</t>
  </si>
  <si>
    <t>2022. évi eredeti előir.</t>
  </si>
  <si>
    <t>2022. évi módosított előir.</t>
  </si>
  <si>
    <t>2022. évi teljesítés</t>
  </si>
  <si>
    <t>2022. évi telj. %-a</t>
  </si>
  <si>
    <t>C.) Önkormányzaton kívüli EU-s projektekhez történő hozzájárulás 2022. év</t>
  </si>
  <si>
    <t>2022. ......................... hó</t>
  </si>
  <si>
    <t xml:space="preserve">........................ 2022. ............ hó .... nap </t>
  </si>
  <si>
    <t>2022. évben induló beruh.</t>
  </si>
  <si>
    <t>Fennálló hitel, kötvénytart.  2022. I. 1-jén</t>
  </si>
  <si>
    <t>2022. évi hitelfelvét.</t>
  </si>
  <si>
    <t>Mezőkövesd város önkormányzata által 2022. évben nyújtandó</t>
  </si>
  <si>
    <t>a pénzeszközök  2022. évre tervezett változásáról</t>
  </si>
  <si>
    <t>Nyitó pénzkészlet 2022. január 1-jén</t>
  </si>
  <si>
    <t>Záró pénzkészlet tervezett összege 2022. dec. 31-én</t>
  </si>
  <si>
    <t>a 2022. évre tervezett közvetett támogatásokról</t>
  </si>
  <si>
    <t xml:space="preserve">             2022. év </t>
  </si>
  <si>
    <t xml:space="preserve">              2022.év </t>
  </si>
  <si>
    <t>az önkormányzat hitel-kötvény állományáról, lejárat szerinti bontásban 2022. év</t>
  </si>
  <si>
    <t>Hitel-állomány 2022.12.31</t>
  </si>
  <si>
    <t>2020-2022. évi fejlesztések önerő finanszírozására felvett hitel</t>
  </si>
  <si>
    <t>A költségvetési intézmények 2022. évi költségvetési kiadási előirányzatainak megoszlása</t>
  </si>
  <si>
    <t>Az önkormányzat 2022. évi költségvetési kiadási előirányzatainak megoszlása</t>
  </si>
  <si>
    <t>A költségvetési intézmények 2022. évi költségvetési bevételi előirányzatainak megoszlása</t>
  </si>
  <si>
    <t xml:space="preserve">     Az önkormányzat 2022. évi bevételi előirányzatainak megoszlása</t>
  </si>
  <si>
    <t xml:space="preserve">A helyi önkormányzatok 2022. évi általános működéséhez és ágazati feladataihoz kapcsolódó támogatások elszámolása </t>
  </si>
  <si>
    <t>Önkormányzatot megillető  2022. évi tényleges támogatás</t>
  </si>
  <si>
    <t xml:space="preserve"> Az önkormányzat 2022. évi vagyona</t>
  </si>
  <si>
    <t>Tárgyi eszközök értékcsökkenése, elhasználódott eszközök  pótlására fordított kiadások és az eszközök elhasználódási foka  2022. évben</t>
  </si>
  <si>
    <t>2022. évi mód.  előir.</t>
  </si>
  <si>
    <t>2022. év tény</t>
  </si>
  <si>
    <t xml:space="preserve">Mezőkövesd Város Önkormányzatának részesedései a 2022.12.31-i állapot szerint </t>
  </si>
  <si>
    <t>Jegyzett tőke (Ft)        2022.12.31</t>
  </si>
  <si>
    <t>Saját tőke     (Ft)     2022.12.31</t>
  </si>
  <si>
    <t>Részesedés könyv-szerinti értéke (Ft.) 2022.12.31.</t>
  </si>
  <si>
    <t>Részesedés mérlegértéke (Ft)  2022.12.31</t>
  </si>
  <si>
    <t>Az Önkormányzat bevételei és kiadásai, valamint adósságszolgálata 2021-2022. évben</t>
  </si>
  <si>
    <t>Út - híd keret 2022. évi kiadásai</t>
  </si>
  <si>
    <t>Az Önkormányzati Környezetvédelmi Alap bevételeinek és kiadásainak                      2022. évi  felhasználásáról</t>
  </si>
  <si>
    <t xml:space="preserve">2025. év </t>
  </si>
  <si>
    <t>Járóbeteg szolg. Fejl. EFOP</t>
  </si>
  <si>
    <t>Önkormányzati lakások, helyiségek felújítása</t>
  </si>
  <si>
    <t>Védőnők-Doppler</t>
  </si>
  <si>
    <t>Védőnők- Szemészeti vizustábla</t>
  </si>
  <si>
    <t>Szakrendelések-szakmai eszközök, műszerek</t>
  </si>
  <si>
    <t>Szakrendelések-szakmai eszközök, műszerek-vérvételi forgószék</t>
  </si>
  <si>
    <t>konyhai eszközök</t>
  </si>
  <si>
    <t>óvodai eszközök, bútorok</t>
  </si>
  <si>
    <t>Felújítási költség (Bölcsőde, óvodák)</t>
  </si>
  <si>
    <t xml:space="preserve">Nyomtató beszerzése </t>
  </si>
  <si>
    <t>Bazsarózsa óvoda tetőszigetelés</t>
  </si>
  <si>
    <t>Szavazófülke beszerzés</t>
  </si>
  <si>
    <t xml:space="preserve">          Közvilágítás, díszvilágítás fejlesztés</t>
  </si>
  <si>
    <t>Játszótér építése</t>
  </si>
  <si>
    <t>Vízrendezés II.  TOP-213-16   510133 csapadékv.</t>
  </si>
  <si>
    <t>Térfigyelő kamerák bővítése, korszerűsítése</t>
  </si>
  <si>
    <t>Buszvárók, padok, közterületi eszközök</t>
  </si>
  <si>
    <t>Top-Plusz 1-2-1 Játszótér kialakítása</t>
  </si>
  <si>
    <t>Egyéb tárgyieszközbeszerzés K64</t>
  </si>
  <si>
    <t xml:space="preserve"> 3 db elektromos kerékpár</t>
  </si>
  <si>
    <t xml:space="preserve">         Bölcsődei férőhelyek bővítése TOP-1.4.1</t>
  </si>
  <si>
    <t xml:space="preserve">        Ingatlanok vásárlása, bontása, településrendezési feladatok</t>
  </si>
  <si>
    <t xml:space="preserve">        László K. úti konyha rekonstr. PM/2602-2/2019 áth.</t>
  </si>
  <si>
    <t xml:space="preserve">       Móra F. úti konyha rekonstrukció PM/19768-1/2020</t>
  </si>
  <si>
    <t xml:space="preserve">       "A" épület kazáncsere</t>
  </si>
  <si>
    <t xml:space="preserve">      2 db agregátor + hősugárzók beszerzése</t>
  </si>
  <si>
    <t xml:space="preserve">      Összetartozásés Magyar Feltámadás emlékmű</t>
  </si>
  <si>
    <t xml:space="preserve">    TOP-Plusz2.1.1 Óvoda energetika</t>
  </si>
  <si>
    <t>Víziközmű rend. Energiahat. Fejl.</t>
  </si>
  <si>
    <t>Klímaberendezés III. gyermekorvosi körzet</t>
  </si>
  <si>
    <t>Zsóry üdülőközpont fejlesztés</t>
  </si>
  <si>
    <t>Top-Plusz 1.2.1 Közösségi Ház fejlesztése</t>
  </si>
  <si>
    <t>Városi Önkorm. Rendelőintézet-pályázat terhére</t>
  </si>
  <si>
    <t>Helyi iparűzési adó kiegészítés 2021. évi</t>
  </si>
  <si>
    <t xml:space="preserve">                               -GINOP pály.</t>
  </si>
  <si>
    <t>Népszámlálás</t>
  </si>
  <si>
    <t>GINOP foglalkoz.támog</t>
  </si>
  <si>
    <t>Közfoglalk. Pály. Tám</t>
  </si>
  <si>
    <t>Diákmunka</t>
  </si>
  <si>
    <t>parlamenti választás, népszavazás</t>
  </si>
  <si>
    <t>Rendelőintézet-Medicina szöv. Pály</t>
  </si>
  <si>
    <t xml:space="preserve">Városi Önkorm. Rendelői.Tüdőgondozó </t>
  </si>
  <si>
    <t>Parlamenri választás, népszavazás</t>
  </si>
  <si>
    <t xml:space="preserve"> - Ipari park II. ütem</t>
  </si>
  <si>
    <t xml:space="preserve"> -Új bölcsődei férőhelyek létrehozása </t>
  </si>
  <si>
    <t xml:space="preserve">  - Mkövesd-Bzsérc kerékpárút</t>
  </si>
  <si>
    <t xml:space="preserve">  - Összetartozás és Magyar Feltámadás emlékmű</t>
  </si>
  <si>
    <t xml:space="preserve">  - TOP-PLUSz Közösségi Ház fejlesztés</t>
  </si>
  <si>
    <t xml:space="preserve">  - TOP-PLUSz játszótér kialakítása</t>
  </si>
  <si>
    <t xml:space="preserve">  - TOP-PLUSz Óvoda energetika</t>
  </si>
  <si>
    <t>Humda Magyar Auto-Motor Zrrt.</t>
  </si>
  <si>
    <t xml:space="preserve">    - Rendőrkapitányság</t>
  </si>
  <si>
    <t xml:space="preserve">   - Záhony önkorm. Megállap.al.</t>
  </si>
  <si>
    <t xml:space="preserve">          - VG Zrt támogatása</t>
  </si>
  <si>
    <t xml:space="preserve">          - Polgárőrség</t>
  </si>
  <si>
    <t xml:space="preserve">          - Szent L. Gimnázium Alapítvány</t>
  </si>
  <si>
    <t>TOP pály visszafiz. Köt.</t>
  </si>
  <si>
    <t xml:space="preserve">          - MKC sportcs. Világítás korsz. Pály.önerő</t>
  </si>
  <si>
    <t>Népszámlálás, statiszt. Szolg.</t>
  </si>
  <si>
    <t>Parlamenti választás, népszavazás</t>
  </si>
  <si>
    <t>Hosszabb időt. Közfoglalk.</t>
  </si>
  <si>
    <t>Fogorvosi ügyelet+iskola eü. Ellátás</t>
  </si>
  <si>
    <t>Tanuszoda +sportlétesítmények</t>
  </si>
  <si>
    <t>Versenysport támog.</t>
  </si>
  <si>
    <t>Támogatási célú finansz. Műveletek</t>
  </si>
  <si>
    <t>Pénzeszk. Lekötött betét elh.</t>
  </si>
  <si>
    <t>Egyéb forrás -2021. évi maradv.</t>
  </si>
  <si>
    <t>Egyéb forrás -2021. évi maradvány</t>
  </si>
  <si>
    <t>EU-s projekt címe:     Mezőkövesd vízrendezés II. ütem</t>
  </si>
  <si>
    <t>Projekt azonosítója:    TOP-2.1.3-16-BO -2021-00114</t>
  </si>
  <si>
    <t>EU-s projekt címe:       Járóbeteg szolgáltatások fejlesztése a Mezőkövesdi Városi Önkormányzat Rendelőintézetében</t>
  </si>
  <si>
    <t>Projekt azonosítója:     EFOP-2.2.19-17-2017-00068</t>
  </si>
  <si>
    <t>2023. évi előirányzat</t>
  </si>
  <si>
    <t>EU-s projekt címe:       Önkormányzati intézmények energetikai korsz. -Óvoda</t>
  </si>
  <si>
    <t>Projekt azonosítója:     TOP-PLUSZ 2.1.1-21-BO1-2022-00028</t>
  </si>
  <si>
    <t>EU-s projekt címe:       Közösségi Ház fejlesztése</t>
  </si>
  <si>
    <t>Projekt azonosítója:     TOP-PLUSZ-1.2.1-21-BO1-2022-00078</t>
  </si>
  <si>
    <t>Projekt azonosítója:     TOP-PLUSZ 1.2.1-21-BO1-2022-00138</t>
  </si>
  <si>
    <t>Elvonások befizetéek</t>
  </si>
  <si>
    <t>Projekt címe:     Összetartozás és Magyar feltámadás emlékmű</t>
  </si>
  <si>
    <t>Projekt azonosítója:      NKA támogatás</t>
  </si>
  <si>
    <t>Elvonások, befizetések</t>
  </si>
  <si>
    <t xml:space="preserve">Projekt címe:       </t>
  </si>
  <si>
    <t xml:space="preserve">Projekt azonosítója:        </t>
  </si>
  <si>
    <t xml:space="preserve">Projekt címe:        </t>
  </si>
  <si>
    <t>Pénzmaradvány igénybevétel</t>
  </si>
  <si>
    <t>2021. évi tény</t>
  </si>
  <si>
    <t>EU-s projekt címe:      Játszótér kialakítása</t>
  </si>
  <si>
    <t>Központi irányítószervi támog. B816</t>
  </si>
  <si>
    <t xml:space="preserve">2023. évi költségvetési rendeletben szereplő összeg </t>
  </si>
  <si>
    <t>Bölcsőde felújítása</t>
  </si>
  <si>
    <t>Óvoda felújítás-Móra F. úti</t>
  </si>
  <si>
    <t>Óvodai és iskolai szociális segítő tevékenység támogatása</t>
  </si>
  <si>
    <t xml:space="preserve">10. </t>
  </si>
  <si>
    <t xml:space="preserve">11. </t>
  </si>
  <si>
    <t>Bérintézkedések támogatása</t>
  </si>
  <si>
    <t xml:space="preserve">12. </t>
  </si>
  <si>
    <t>Önkormányzatot megillető pótlólagos támogatás összesen</t>
  </si>
  <si>
    <t>4.3. Forgatási és befektetési célú értékpapírok kibocsátása</t>
  </si>
  <si>
    <t>4.4. Forgatási és befektetési célú értékpapírok beváltása</t>
  </si>
  <si>
    <t>4.5. Forgatási és befektetési célú értékpapírok értékesítése</t>
  </si>
  <si>
    <t>4.6. Forgatási és befekteési célú értékpapírok vásárlása</t>
  </si>
  <si>
    <t xml:space="preserve">    ebből:Támogatási célú előleggekkel kapcs. elszámolási köv.</t>
  </si>
  <si>
    <t xml:space="preserve">    ebből:kezesség,garanciavállalással kapc. függő kötelezettség</t>
  </si>
  <si>
    <t>Kengyeles kerékpártároló</t>
  </si>
  <si>
    <t>Táncsics úti artézi kút vízvételi hely kialakítása</t>
  </si>
  <si>
    <t>Belterületi csapadékvíz elvezetés A-B_ ütem</t>
  </si>
  <si>
    <t xml:space="preserve">      Mosogatószekrény, gáztűzhely. Önk. Lakásba</t>
  </si>
  <si>
    <t>Kötelezően ellátandó feladat                    (védőnői szolg.)</t>
  </si>
  <si>
    <t>Forgatási célú finanszírozási művletek</t>
  </si>
  <si>
    <t>Támogatási célú Finanszírozási műveletek</t>
  </si>
  <si>
    <t>Forgatási célú finanszírozási műveletek</t>
  </si>
  <si>
    <t>2031. év</t>
  </si>
  <si>
    <t>2032. és azt követő években</t>
  </si>
  <si>
    <t>1. melléklet 9/2023. (V.31.) önkormányzati rendelethez</t>
  </si>
  <si>
    <t>2. melléklet a 9/2023. (V.31.) önkormányzati rendelethez</t>
  </si>
  <si>
    <t>3. melléklet a 9/2023. (V.31.) önkormányzati rendelethez</t>
  </si>
  <si>
    <t>4. melléklet a 9/2023. (V.31.) önkormányzati rendelethez</t>
  </si>
  <si>
    <t>5. melléklet a 9/2023. (V.31.) önkormányzati rendelethez</t>
  </si>
  <si>
    <t>6. melléklet a 9/2023. (V.31.) önkormányzati rendelethez</t>
  </si>
  <si>
    <t>7. melléklet a 9/2023. (V.31.) önkormányzati rendelethez</t>
  </si>
  <si>
    <t>8. melléklet a 9/2023. (V.31.) önkormányzati rendelethez</t>
  </si>
  <si>
    <t>9. melléklet a 9/2023. (V.31.) önkormányzati rendelethez</t>
  </si>
  <si>
    <t>10. melléklet a 9/2023. (V.31.) önkormányzati rendelethez</t>
  </si>
  <si>
    <t>11. melléklet a 9/2023. (V.31.) önkormányzati rendelethez</t>
  </si>
  <si>
    <t>12. melléklet a 9/2023. (V.31.) önkormányzati rendelethez</t>
  </si>
  <si>
    <t>13. melléklet a 9/2023. (V.31.) önkormányzati rendelethez</t>
  </si>
  <si>
    <t>14. melléklet a 9/2023. (V.31.) önkormányzati rendelethez</t>
  </si>
  <si>
    <t>15. melléklet a 9/2023. (V.31.) önkormányzati rendelethez</t>
  </si>
  <si>
    <t>16. melléklet a 9/2023. (V.31.) önkormányzati rendelethez</t>
  </si>
  <si>
    <t>17. melléklet a 9/2023. (V.31.) önkormányzati rendelethez</t>
  </si>
  <si>
    <t>18. melléklet a 9/2023. (V.31.) önkormányzati rendelethez</t>
  </si>
  <si>
    <t>19. melléklet a 9/2023. (V.31.) önkormányzati rendelethez</t>
  </si>
  <si>
    <t>20. melléklet a 9/2023. (V.31.) önkormányzati rendelethez</t>
  </si>
  <si>
    <t>21. melléklet a 9/2023. (V.31.) önkormányzati rendelethez</t>
  </si>
  <si>
    <t>22. melléklet a 9/2023. (V.31.) önkormányzati rendelethez</t>
  </si>
  <si>
    <t>23. melléklet a 9/2023. (V.31.) önkormányzati rendelethez</t>
  </si>
  <si>
    <t>24. melléklet a 9/2023. (V.31.) önkormányzati rendelethez</t>
  </si>
  <si>
    <t>25. melléklet a 9/2023. (V.31.) önkormányzati rendelethez</t>
  </si>
  <si>
    <t>26. melléklet a 9/2023. (V.31.) önkormányzati rendelethez</t>
  </si>
  <si>
    <t>27. melléklet a 9/2023. (V.31.) önkormányzati rendelethez</t>
  </si>
  <si>
    <t>28. melléklet a 9/2023. (V.31.) önkormányzati rendelethez</t>
  </si>
  <si>
    <t>29. melléklet a 9/2023. (V.31.) önkormányzati rendelethez</t>
  </si>
  <si>
    <t>30. melléklet a 9/2023. (V.31.) önkormányzati rendelethez</t>
  </si>
  <si>
    <t>31. melléklet a 9/2023. (V.31.) önkormányzati rendelethez</t>
  </si>
  <si>
    <t>32. melléklet a 9/2023. (V.31.) önkormányzati rendelethez</t>
  </si>
  <si>
    <t>33. melléklet a 9/2023. (V.31.) önkormányzati rendelethez</t>
  </si>
  <si>
    <t>34. melléklet a 9/2023. (V.31.) önkormányzati rendelethez</t>
  </si>
  <si>
    <t>35. melléklet a 9/2023. (V.31.) önkormányzati rendelethez</t>
  </si>
  <si>
    <t>36. melléklet a 9/2023. (V.31.) önkormányzati rendelethez</t>
  </si>
  <si>
    <t>37. melléklet a 9/2023. (V.31.) önkormányzati rendelethez</t>
  </si>
  <si>
    <t>38. melléklet a 9/2023. (V.31.) önkormányzati rendelethez</t>
  </si>
  <si>
    <t>39. melléklet a 9/2023. (V.31.) önkormányzati rendelethez</t>
  </si>
  <si>
    <t>40. melléklet  a  9/2023. (V.31.) önkormányzati rendelethez</t>
  </si>
  <si>
    <t>41. melléklet a 9/2023. (V.31.) önkormányzati rendelethez</t>
  </si>
  <si>
    <t>42. melléklet  a 9/2023. (V.31.) önkormányzati rendelethez</t>
  </si>
  <si>
    <t>43. melléklet  a 9/2023. (V.31.) önkormányzati rendelethez</t>
  </si>
  <si>
    <t>44. melléklet  a 9/2023. (V.31.) önkormányzati rendelethez</t>
  </si>
  <si>
    <t>45. melléklet a 9/2023. (V.31.) önkormányzati rendelethez</t>
  </si>
  <si>
    <t>46. melléklet  a 9/2023. (V.31.) önkormányzati rendelethez</t>
  </si>
  <si>
    <t>47. melléklet  a 9/2023. (V.31.) önkormányzati rendelethez</t>
  </si>
  <si>
    <t>48. melléklet  a 9/2023. (V.31.) önkormányzati rendelethez</t>
  </si>
  <si>
    <t>49. melléklet a 9/2023. (V.31.) önkormányzati rendelethez</t>
  </si>
  <si>
    <t>50. melléklet a 9/2023. (V.31.) önkormányzati rendelethez</t>
  </si>
  <si>
    <t>51. melléklet a 9/2023. (V.31.) önkormányzati rendelethez</t>
  </si>
  <si>
    <t>53. melléklet a 9/2023. (V.31.) önkormányzati rendelethez</t>
  </si>
  <si>
    <t>52. melléklet a 9/2023. (V.31.) önkormányzati rendelethez</t>
  </si>
  <si>
    <t>52. melléklet a  9/2023. (V.31.) önkormányzati rendelethez</t>
  </si>
  <si>
    <t>54. melléklet a 9/2023. (V.31.) önkormányzati rendelethez</t>
  </si>
  <si>
    <t>55. melléklet a 9/2023. (V.31.) önkormányzati rendelethez</t>
  </si>
  <si>
    <t>56. melléklet a 9/2023. (V.31.) önkormányzati rendelethez</t>
  </si>
  <si>
    <t>57. melléklet a 9/2023. (V.31.) önkormányzati rendelethez</t>
  </si>
  <si>
    <t>58. melléklet a 9/2023. (V.31.) önkormányzati rendelethez</t>
  </si>
  <si>
    <t>59. sz. melléklet a 9/2023. (V.31.) önkormányzati rendelethez</t>
  </si>
  <si>
    <t>60. melléklet a 9/2023. (V.31.) önkormányzati rendelethez</t>
  </si>
  <si>
    <t>61. melléklet a 9/2023. (V.31.) önkormányzati rendelethez</t>
  </si>
  <si>
    <t>62. melléklet a 9/2023. (V.31.) önkormányzati rendelethez</t>
  </si>
  <si>
    <t>63. melléklet a 9/2023. (V.31.) önkormányzati rendelethez</t>
  </si>
  <si>
    <t>64. melléklet a 9/2023. (V.31.) önkormányzati rendelethez</t>
  </si>
  <si>
    <t>1. függelék a 9/2023. (V.31.) önkormányzati rendelethez</t>
  </si>
  <si>
    <t>2. függelék a 9/2023. (V.31.) önkormányzati rendelethez</t>
  </si>
  <si>
    <t>3. függelék a 9/2023. (V.31.)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</si>
</sst>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F_t_-;\-* #,##0.00\ _F_t_-;_-* &quot;-&quot;??\ _F_t_-;_-@_-"/>
    <numFmt numFmtId="165" formatCode="mmm\ d/"/>
    <numFmt numFmtId="166" formatCode="_-* #,##0.00\ _F_t_-;\-* #,##0.00\ _F_t_-;_-* \-??\ _F_t_-;_-@_-"/>
    <numFmt numFmtId="167" formatCode="_-* #,##0\ _F_t_-;\-* #,##0\ _F_t_-;_-* \-??\ _F_t_-;_-@_-"/>
    <numFmt numFmtId="168" formatCode="#,##0.0"/>
    <numFmt numFmtId="169" formatCode="#,##0_ ;\-#,##0\ "/>
  </numFmts>
  <fonts count="103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"/>
      <family val="1"/>
      <charset val="238"/>
    </font>
    <font>
      <b/>
      <i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 CE"/>
      <family val="1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Arial CE"/>
      <family val="2"/>
      <charset val="238"/>
    </font>
    <font>
      <b/>
      <u/>
      <sz val="12"/>
      <name val="Arial CE"/>
      <family val="2"/>
      <charset val="238"/>
    </font>
    <font>
      <b/>
      <u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i/>
      <sz val="11"/>
      <name val="Times New Roman"/>
      <family val="1"/>
      <charset val="238"/>
    </font>
    <font>
      <sz val="12"/>
      <name val="Times New Roman CE"/>
      <charset val="238"/>
    </font>
    <font>
      <b/>
      <i/>
      <sz val="8"/>
      <name val="Times New Roman"/>
      <family val="1"/>
      <charset val="238"/>
    </font>
    <font>
      <i/>
      <sz val="8"/>
      <name val="Arial"/>
      <family val="2"/>
      <charset val="238"/>
    </font>
    <font>
      <sz val="7"/>
      <name val="Times New Roman"/>
      <family val="1"/>
      <charset val="238"/>
    </font>
    <font>
      <sz val="7"/>
      <name val="Arial"/>
      <family val="2"/>
      <charset val="238"/>
    </font>
    <font>
      <b/>
      <i/>
      <sz val="11"/>
      <name val="Times New Roman"/>
      <family val="1"/>
      <charset val="238"/>
    </font>
    <font>
      <sz val="6"/>
      <name val="Times New Roman"/>
      <family val="1"/>
      <charset val="238"/>
    </font>
    <font>
      <b/>
      <sz val="6"/>
      <name val="Times New Roman"/>
      <family val="1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i/>
      <sz val="8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u/>
      <sz val="10"/>
      <name val="Times New Roman"/>
      <family val="1"/>
      <charset val="238"/>
    </font>
    <font>
      <b/>
      <sz val="8"/>
      <name val="Arial"/>
      <family val="2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2"/>
      <color indexed="12"/>
      <name val="Times New Roman CE"/>
      <charset val="238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u/>
      <sz val="12"/>
      <color indexed="36"/>
      <name val="Times New Roman CE"/>
      <charset val="238"/>
    </font>
    <font>
      <sz val="11"/>
      <color indexed="60"/>
      <name val="Calibri"/>
      <family val="2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7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i/>
      <sz val="10"/>
      <color indexed="8"/>
      <name val="Times New Roman"/>
      <family val="1"/>
      <charset val="238"/>
    </font>
  </fonts>
  <fills count="4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3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/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64"/>
      </bottom>
      <diagonal/>
    </border>
    <border>
      <left style="medium">
        <color indexed="8"/>
      </left>
      <right/>
      <top style="double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10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11" borderId="0" applyNumberFormat="0" applyBorder="0" applyAlignment="0" applyProtection="0"/>
    <xf numFmtId="0" fontId="73" fillId="18" borderId="0" applyNumberFormat="0" applyBorder="0" applyAlignment="0" applyProtection="0"/>
    <xf numFmtId="0" fontId="7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33" borderId="0" applyNumberFormat="0" applyBorder="0" applyAlignment="0" applyProtection="0"/>
    <xf numFmtId="0" fontId="75" fillId="9" borderId="0" applyNumberFormat="0" applyBorder="0" applyAlignment="0" applyProtection="0"/>
    <xf numFmtId="0" fontId="3" fillId="7" borderId="1" applyNumberFormat="0" applyAlignment="0" applyProtection="0"/>
    <xf numFmtId="0" fontId="76" fillId="34" borderId="1" applyNumberFormat="0" applyAlignment="0" applyProtection="0"/>
    <xf numFmtId="0" fontId="77" fillId="35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6" borderId="2" applyNumberFormat="0" applyAlignment="0" applyProtection="0"/>
    <xf numFmtId="0" fontId="1" fillId="0" borderId="0"/>
    <xf numFmtId="0" fontId="78" fillId="0" borderId="0" applyNumberFormat="0" applyFill="0" applyBorder="0" applyAlignment="0" applyProtection="0"/>
    <xf numFmtId="166" fontId="52" fillId="0" borderId="0" applyFill="0" applyBorder="0" applyAlignment="0" applyProtection="0"/>
    <xf numFmtId="164" fontId="69" fillId="0" borderId="0" applyFont="0" applyFill="0" applyBorder="0" applyAlignment="0" applyProtection="0"/>
    <xf numFmtId="166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79" fillId="10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10" fillId="0" borderId="6" applyNumberFormat="0" applyFill="0" applyAlignment="0" applyProtection="0"/>
    <xf numFmtId="0" fontId="84" fillId="13" borderId="1" applyNumberFormat="0" applyAlignment="0" applyProtection="0"/>
    <xf numFmtId="0" fontId="52" fillId="37" borderId="7" applyNumberFormat="0" applyAlignment="0" applyProtection="0"/>
    <xf numFmtId="0" fontId="11" fillId="4" borderId="0" applyNumberFormat="0" applyBorder="0" applyAlignment="0" applyProtection="0"/>
    <xf numFmtId="0" fontId="12" fillId="38" borderId="8" applyNumberFormat="0" applyAlignment="0" applyProtection="0"/>
    <xf numFmtId="0" fontId="85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7" fillId="39" borderId="0" applyNumberFormat="0" applyBorder="0" applyAlignment="0" applyProtection="0"/>
    <xf numFmtId="0" fontId="52" fillId="0" borderId="0"/>
    <xf numFmtId="0" fontId="72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96" fillId="0" borderId="0"/>
    <xf numFmtId="0" fontId="14" fillId="0" borderId="0"/>
    <xf numFmtId="0" fontId="14" fillId="0" borderId="0"/>
    <xf numFmtId="0" fontId="1" fillId="0" borderId="0"/>
    <xf numFmtId="0" fontId="52" fillId="0" borderId="0"/>
    <xf numFmtId="0" fontId="69" fillId="0" borderId="0"/>
    <xf numFmtId="0" fontId="14" fillId="0" borderId="0" applyProtection="0"/>
    <xf numFmtId="0" fontId="72" fillId="0" borderId="0"/>
    <xf numFmtId="0" fontId="88" fillId="0" borderId="0"/>
    <xf numFmtId="0" fontId="52" fillId="0" borderId="0"/>
    <xf numFmtId="0" fontId="19" fillId="0" borderId="0"/>
    <xf numFmtId="0" fontId="73" fillId="40" borderId="7" applyNumberFormat="0" applyFont="0" applyAlignment="0" applyProtection="0"/>
    <xf numFmtId="0" fontId="89" fillId="34" borderId="8" applyNumberFormat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1" borderId="0" applyNumberFormat="0" applyBorder="0" applyAlignment="0" applyProtection="0"/>
    <xf numFmtId="0" fontId="18" fillId="38" borderId="1" applyNumberFormat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0" fontId="14" fillId="0" borderId="0"/>
  </cellStyleXfs>
  <cellXfs count="2529">
    <xf numFmtId="0" fontId="0" fillId="0" borderId="0" xfId="0"/>
    <xf numFmtId="0" fontId="19" fillId="0" borderId="0" xfId="0" applyFont="1"/>
    <xf numFmtId="0" fontId="20" fillId="0" borderId="0" xfId="0" applyFont="1"/>
    <xf numFmtId="0" fontId="22" fillId="0" borderId="0" xfId="0" applyFont="1"/>
    <xf numFmtId="0" fontId="19" fillId="0" borderId="10" xfId="0" applyFont="1" applyBorder="1"/>
    <xf numFmtId="0" fontId="19" fillId="0" borderId="11" xfId="0" applyFont="1" applyBorder="1"/>
    <xf numFmtId="0" fontId="24" fillId="0" borderId="0" xfId="0" applyFont="1"/>
    <xf numFmtId="3" fontId="19" fillId="0" borderId="12" xfId="0" applyNumberFormat="1" applyFont="1" applyBorder="1"/>
    <xf numFmtId="0" fontId="23" fillId="0" borderId="13" xfId="0" applyFont="1" applyBorder="1"/>
    <xf numFmtId="0" fontId="19" fillId="0" borderId="14" xfId="0" applyFont="1" applyBorder="1"/>
    <xf numFmtId="3" fontId="19" fillId="0" borderId="15" xfId="0" applyNumberFormat="1" applyFont="1" applyBorder="1"/>
    <xf numFmtId="3" fontId="19" fillId="0" borderId="15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/>
    <xf numFmtId="0" fontId="28" fillId="0" borderId="0" xfId="0" applyFont="1"/>
    <xf numFmtId="0" fontId="29" fillId="0" borderId="0" xfId="0" applyFont="1" applyAlignment="1">
      <alignment horizontal="right"/>
    </xf>
    <xf numFmtId="0" fontId="30" fillId="0" borderId="0" xfId="0" applyFont="1"/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16" xfId="0" applyFont="1" applyBorder="1"/>
    <xf numFmtId="3" fontId="19" fillId="0" borderId="16" xfId="0" applyNumberFormat="1" applyFont="1" applyBorder="1"/>
    <xf numFmtId="0" fontId="19" fillId="0" borderId="12" xfId="0" applyFont="1" applyBorder="1"/>
    <xf numFmtId="3" fontId="19" fillId="0" borderId="17" xfId="0" applyNumberFormat="1" applyFont="1" applyBorder="1"/>
    <xf numFmtId="0" fontId="19" fillId="0" borderId="18" xfId="0" applyFont="1" applyBorder="1"/>
    <xf numFmtId="3" fontId="19" fillId="0" borderId="18" xfId="0" applyNumberFormat="1" applyFont="1" applyBorder="1"/>
    <xf numFmtId="3" fontId="19" fillId="0" borderId="19" xfId="0" applyNumberFormat="1" applyFont="1" applyBorder="1"/>
    <xf numFmtId="3" fontId="19" fillId="0" borderId="0" xfId="0" applyNumberFormat="1" applyFont="1"/>
    <xf numFmtId="3" fontId="19" fillId="0" borderId="10" xfId="0" applyNumberFormat="1" applyFont="1" applyBorder="1"/>
    <xf numFmtId="3" fontId="19" fillId="0" borderId="20" xfId="0" applyNumberFormat="1" applyFont="1" applyBorder="1"/>
    <xf numFmtId="3" fontId="19" fillId="0" borderId="11" xfId="0" applyNumberFormat="1" applyFont="1" applyBorder="1"/>
    <xf numFmtId="0" fontId="19" fillId="0" borderId="13" xfId="0" applyFont="1" applyBorder="1"/>
    <xf numFmtId="3" fontId="19" fillId="0" borderId="21" xfId="0" applyNumberFormat="1" applyFont="1" applyBorder="1"/>
    <xf numFmtId="0" fontId="23" fillId="0" borderId="0" xfId="0" applyFont="1" applyAlignment="1">
      <alignment horizontal="center"/>
    </xf>
    <xf numFmtId="0" fontId="28" fillId="0" borderId="22" xfId="0" applyFont="1" applyBorder="1"/>
    <xf numFmtId="0" fontId="23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41" fillId="0" borderId="0" xfId="0" applyFont="1" applyAlignment="1">
      <alignment horizontal="center"/>
    </xf>
    <xf numFmtId="0" fontId="30" fillId="0" borderId="11" xfId="0" applyFont="1" applyBorder="1" applyAlignment="1">
      <alignment vertical="center"/>
    </xf>
    <xf numFmtId="0" fontId="25" fillId="0" borderId="0" xfId="0" applyFont="1" applyAlignment="1">
      <alignment vertical="center"/>
    </xf>
    <xf numFmtId="3" fontId="25" fillId="0" borderId="0" xfId="55" applyNumberFormat="1" applyFont="1" applyFill="1" applyBorder="1" applyAlignment="1" applyProtection="1">
      <alignment horizontal="right" vertical="center"/>
    </xf>
    <xf numFmtId="0" fontId="19" fillId="0" borderId="0" xfId="86" applyFont="1" applyProtection="1"/>
    <xf numFmtId="0" fontId="23" fillId="0" borderId="23" xfId="86" applyFont="1" applyBorder="1" applyAlignment="1" applyProtection="1">
      <alignment vertical="center"/>
    </xf>
    <xf numFmtId="3" fontId="19" fillId="0" borderId="12" xfId="86" applyNumberFormat="1" applyFont="1" applyBorder="1" applyProtection="1"/>
    <xf numFmtId="3" fontId="19" fillId="0" borderId="16" xfId="86" applyNumberFormat="1" applyFont="1" applyBorder="1" applyProtection="1"/>
    <xf numFmtId="0" fontId="19" fillId="0" borderId="24" xfId="86" applyFont="1" applyBorder="1" applyProtection="1"/>
    <xf numFmtId="0" fontId="19" fillId="0" borderId="17" xfId="86" applyFont="1" applyBorder="1" applyProtection="1"/>
    <xf numFmtId="3" fontId="19" fillId="0" borderId="18" xfId="86" applyNumberFormat="1" applyFont="1" applyBorder="1" applyProtection="1"/>
    <xf numFmtId="0" fontId="23" fillId="0" borderId="0" xfId="0" applyFont="1" applyAlignment="1">
      <alignment horizontal="right"/>
    </xf>
    <xf numFmtId="3" fontId="23" fillId="42" borderId="21" xfId="0" applyNumberFormat="1" applyFont="1" applyFill="1" applyBorder="1"/>
    <xf numFmtId="0" fontId="30" fillId="0" borderId="13" xfId="0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3" fontId="19" fillId="0" borderId="11" xfId="55" applyNumberFormat="1" applyFont="1" applyFill="1" applyBorder="1" applyAlignment="1" applyProtection="1">
      <alignment vertical="center"/>
    </xf>
    <xf numFmtId="3" fontId="19" fillId="0" borderId="12" xfId="55" applyNumberFormat="1" applyFont="1" applyFill="1" applyBorder="1" applyAlignment="1" applyProtection="1">
      <alignment vertical="center"/>
    </xf>
    <xf numFmtId="3" fontId="19" fillId="0" borderId="17" xfId="55" applyNumberFormat="1" applyFont="1" applyFill="1" applyBorder="1" applyAlignment="1" applyProtection="1">
      <alignment vertical="center"/>
    </xf>
    <xf numFmtId="3" fontId="19" fillId="0" borderId="11" xfId="0" applyNumberFormat="1" applyFont="1" applyBorder="1" applyAlignment="1">
      <alignment vertical="center" wrapText="1"/>
    </xf>
    <xf numFmtId="3" fontId="19" fillId="0" borderId="11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3" fontId="0" fillId="0" borderId="0" xfId="0" applyNumberFormat="1"/>
    <xf numFmtId="0" fontId="38" fillId="0" borderId="0" xfId="0" applyFont="1"/>
    <xf numFmtId="0" fontId="45" fillId="0" borderId="0" xfId="0" applyFont="1" applyAlignment="1">
      <alignment horizontal="center"/>
    </xf>
    <xf numFmtId="0" fontId="48" fillId="0" borderId="0" xfId="0" applyFont="1"/>
    <xf numFmtId="0" fontId="48" fillId="0" borderId="0" xfId="0" applyFont="1" applyAlignment="1">
      <alignment horizontal="right"/>
    </xf>
    <xf numFmtId="0" fontId="45" fillId="0" borderId="0" xfId="0" applyFont="1"/>
    <xf numFmtId="0" fontId="38" fillId="0" borderId="13" xfId="0" applyFont="1" applyBorder="1"/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9" fillId="0" borderId="25" xfId="0" applyFont="1" applyBorder="1"/>
    <xf numFmtId="0" fontId="29" fillId="0" borderId="26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43" fillId="0" borderId="0" xfId="0" applyFont="1"/>
    <xf numFmtId="3" fontId="43" fillId="0" borderId="0" xfId="55" applyNumberFormat="1" applyFont="1" applyFill="1" applyBorder="1" applyAlignment="1" applyProtection="1"/>
    <xf numFmtId="3" fontId="29" fillId="0" borderId="27" xfId="55" applyNumberFormat="1" applyFont="1" applyFill="1" applyBorder="1" applyAlignment="1" applyProtection="1"/>
    <xf numFmtId="0" fontId="44" fillId="0" borderId="0" xfId="0" applyFont="1" applyAlignment="1">
      <alignment horizontal="right"/>
    </xf>
    <xf numFmtId="3" fontId="19" fillId="0" borderId="26" xfId="0" applyNumberFormat="1" applyFont="1" applyBorder="1" applyAlignment="1">
      <alignment vertical="center"/>
    </xf>
    <xf numFmtId="3" fontId="19" fillId="0" borderId="28" xfId="0" applyNumberFormat="1" applyFont="1" applyBorder="1" applyAlignment="1">
      <alignment vertical="center"/>
    </xf>
    <xf numFmtId="0" fontId="19" fillId="0" borderId="0" xfId="0" applyFont="1" applyAlignment="1">
      <alignment horizontal="justify" vertical="center"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justify"/>
    </xf>
    <xf numFmtId="0" fontId="21" fillId="0" borderId="26" xfId="0" applyFont="1" applyBorder="1"/>
    <xf numFmtId="3" fontId="30" fillId="0" borderId="26" xfId="0" applyNumberFormat="1" applyFont="1" applyBorder="1"/>
    <xf numFmtId="0" fontId="42" fillId="0" borderId="0" xfId="0" applyFont="1"/>
    <xf numFmtId="0" fontId="21" fillId="0" borderId="26" xfId="0" applyFont="1" applyBorder="1" applyAlignment="1">
      <alignment horizontal="center"/>
    </xf>
    <xf numFmtId="0" fontId="21" fillId="0" borderId="26" xfId="0" applyFont="1" applyBorder="1" applyAlignment="1">
      <alignment horizontal="center" wrapText="1"/>
    </xf>
    <xf numFmtId="10" fontId="30" fillId="0" borderId="26" xfId="0" applyNumberFormat="1" applyFont="1" applyBorder="1"/>
    <xf numFmtId="0" fontId="29" fillId="0" borderId="26" xfId="0" applyFont="1" applyBorder="1"/>
    <xf numFmtId="0" fontId="29" fillId="0" borderId="26" xfId="0" applyFont="1" applyBorder="1" applyAlignment="1">
      <alignment horizontal="justify"/>
    </xf>
    <xf numFmtId="3" fontId="30" fillId="0" borderId="26" xfId="0" applyNumberFormat="1" applyFont="1" applyBorder="1" applyAlignment="1">
      <alignment horizontal="justify"/>
    </xf>
    <xf numFmtId="0" fontId="19" fillId="0" borderId="0" xfId="0" applyFont="1" applyAlignment="1">
      <alignment horizontal="center"/>
    </xf>
    <xf numFmtId="0" fontId="21" fillId="0" borderId="0" xfId="0" applyFont="1"/>
    <xf numFmtId="3" fontId="23" fillId="0" borderId="29" xfId="0" applyNumberFormat="1" applyFont="1" applyBorder="1"/>
    <xf numFmtId="3" fontId="19" fillId="0" borderId="30" xfId="0" applyNumberFormat="1" applyFont="1" applyBorder="1"/>
    <xf numFmtId="3" fontId="19" fillId="0" borderId="31" xfId="0" applyNumberFormat="1" applyFont="1" applyBorder="1"/>
    <xf numFmtId="3" fontId="19" fillId="0" borderId="32" xfId="0" applyNumberFormat="1" applyFont="1" applyBorder="1"/>
    <xf numFmtId="0" fontId="19" fillId="0" borderId="33" xfId="0" applyFont="1" applyBorder="1"/>
    <xf numFmtId="0" fontId="21" fillId="0" borderId="34" xfId="0" applyFont="1" applyBorder="1"/>
    <xf numFmtId="0" fontId="21" fillId="0" borderId="35" xfId="0" applyFont="1" applyBorder="1"/>
    <xf numFmtId="0" fontId="0" fillId="0" borderId="36" xfId="0" applyBorder="1"/>
    <xf numFmtId="3" fontId="19" fillId="0" borderId="37" xfId="0" applyNumberFormat="1" applyFont="1" applyBorder="1"/>
    <xf numFmtId="3" fontId="19" fillId="0" borderId="38" xfId="0" applyNumberFormat="1" applyFont="1" applyBorder="1"/>
    <xf numFmtId="0" fontId="23" fillId="0" borderId="39" xfId="0" applyFont="1" applyBorder="1" applyAlignment="1">
      <alignment horizontal="center"/>
    </xf>
    <xf numFmtId="0" fontId="19" fillId="0" borderId="40" xfId="0" applyFont="1" applyBorder="1"/>
    <xf numFmtId="0" fontId="19" fillId="0" borderId="41" xfId="0" applyFont="1" applyBorder="1"/>
    <xf numFmtId="0" fontId="19" fillId="0" borderId="42" xfId="0" applyFont="1" applyBorder="1"/>
    <xf numFmtId="0" fontId="19" fillId="0" borderId="43" xfId="0" applyFont="1" applyBorder="1"/>
    <xf numFmtId="0" fontId="23" fillId="0" borderId="44" xfId="0" applyFont="1" applyBorder="1"/>
    <xf numFmtId="0" fontId="23" fillId="0" borderId="33" xfId="0" applyFont="1" applyBorder="1"/>
    <xf numFmtId="0" fontId="23" fillId="0" borderId="45" xfId="0" applyFont="1" applyBorder="1" applyAlignment="1">
      <alignment wrapText="1"/>
    </xf>
    <xf numFmtId="0" fontId="23" fillId="0" borderId="43" xfId="0" applyFont="1" applyBorder="1"/>
    <xf numFmtId="3" fontId="23" fillId="0" borderId="46" xfId="0" applyNumberFormat="1" applyFont="1" applyBorder="1"/>
    <xf numFmtId="3" fontId="19" fillId="0" borderId="47" xfId="0" applyNumberFormat="1" applyFont="1" applyBorder="1"/>
    <xf numFmtId="3" fontId="19" fillId="0" borderId="48" xfId="0" applyNumberFormat="1" applyFont="1" applyBorder="1"/>
    <xf numFmtId="3" fontId="23" fillId="0" borderId="47" xfId="0" applyNumberFormat="1" applyFont="1" applyBorder="1"/>
    <xf numFmtId="3" fontId="19" fillId="0" borderId="49" xfId="0" applyNumberFormat="1" applyFont="1" applyBorder="1"/>
    <xf numFmtId="3" fontId="19" fillId="0" borderId="40" xfId="0" applyNumberFormat="1" applyFont="1" applyBorder="1"/>
    <xf numFmtId="3" fontId="23" fillId="0" borderId="50" xfId="0" applyNumberFormat="1" applyFont="1" applyBorder="1"/>
    <xf numFmtId="3" fontId="19" fillId="0" borderId="51" xfId="0" applyNumberFormat="1" applyFont="1" applyBorder="1"/>
    <xf numFmtId="3" fontId="19" fillId="0" borderId="52" xfId="0" applyNumberFormat="1" applyFont="1" applyBorder="1"/>
    <xf numFmtId="3" fontId="23" fillId="0" borderId="40" xfId="0" applyNumberFormat="1" applyFont="1" applyBorder="1"/>
    <xf numFmtId="3" fontId="19" fillId="0" borderId="50" xfId="0" applyNumberFormat="1" applyFont="1" applyBorder="1"/>
    <xf numFmtId="3" fontId="23" fillId="0" borderId="52" xfId="0" applyNumberFormat="1" applyFont="1" applyBorder="1"/>
    <xf numFmtId="3" fontId="23" fillId="0" borderId="51" xfId="0" applyNumberFormat="1" applyFont="1" applyBorder="1"/>
    <xf numFmtId="3" fontId="19" fillId="0" borderId="53" xfId="0" applyNumberFormat="1" applyFont="1" applyBorder="1"/>
    <xf numFmtId="3" fontId="19" fillId="0" borderId="54" xfId="0" applyNumberFormat="1" applyFont="1" applyBorder="1"/>
    <xf numFmtId="0" fontId="19" fillId="0" borderId="55" xfId="0" applyFont="1" applyBorder="1"/>
    <xf numFmtId="3" fontId="19" fillId="42" borderId="40" xfId="0" applyNumberFormat="1" applyFont="1" applyFill="1" applyBorder="1"/>
    <xf numFmtId="0" fontId="19" fillId="0" borderId="32" xfId="0" applyFont="1" applyBorder="1"/>
    <xf numFmtId="3" fontId="19" fillId="42" borderId="53" xfId="0" applyNumberFormat="1" applyFont="1" applyFill="1" applyBorder="1"/>
    <xf numFmtId="3" fontId="19" fillId="0" borderId="19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0" fontId="19" fillId="0" borderId="15" xfId="0" applyFont="1" applyBorder="1"/>
    <xf numFmtId="0" fontId="23" fillId="0" borderId="0" xfId="0" applyFont="1" applyAlignment="1">
      <alignment horizontal="left"/>
    </xf>
    <xf numFmtId="0" fontId="19" fillId="0" borderId="56" xfId="0" applyFont="1" applyBorder="1"/>
    <xf numFmtId="0" fontId="23" fillId="0" borderId="51" xfId="0" applyFont="1" applyBorder="1"/>
    <xf numFmtId="0" fontId="19" fillId="0" borderId="57" xfId="0" applyFont="1" applyBorder="1"/>
    <xf numFmtId="0" fontId="23" fillId="0" borderId="58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3" fontId="19" fillId="0" borderId="59" xfId="0" applyNumberFormat="1" applyFont="1" applyBorder="1"/>
    <xf numFmtId="3" fontId="19" fillId="0" borderId="60" xfId="0" applyNumberFormat="1" applyFont="1" applyBorder="1"/>
    <xf numFmtId="0" fontId="21" fillId="0" borderId="35" xfId="0" applyFont="1" applyBorder="1" applyAlignment="1">
      <alignment horizontal="center"/>
    </xf>
    <xf numFmtId="0" fontId="42" fillId="0" borderId="0" xfId="0" applyFont="1" applyAlignment="1">
      <alignment horizontal="center"/>
    </xf>
    <xf numFmtId="168" fontId="21" fillId="0" borderId="0" xfId="0" applyNumberFormat="1" applyFont="1" applyAlignment="1">
      <alignment horizontal="right"/>
    </xf>
    <xf numFmtId="0" fontId="19" fillId="0" borderId="61" xfId="0" applyFont="1" applyBorder="1"/>
    <xf numFmtId="0" fontId="30" fillId="0" borderId="14" xfId="0" applyFont="1" applyBorder="1" applyAlignment="1">
      <alignment vertical="center"/>
    </xf>
    <xf numFmtId="0" fontId="19" fillId="0" borderId="17" xfId="0" applyFont="1" applyBorder="1"/>
    <xf numFmtId="0" fontId="29" fillId="0" borderId="0" xfId="0" applyFont="1"/>
    <xf numFmtId="0" fontId="19" fillId="0" borderId="58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52" xfId="0" applyFont="1" applyBorder="1"/>
    <xf numFmtId="0" fontId="43" fillId="0" borderId="44" xfId="0" applyFont="1" applyBorder="1"/>
    <xf numFmtId="0" fontId="29" fillId="0" borderId="44" xfId="0" applyFont="1" applyBorder="1"/>
    <xf numFmtId="0" fontId="29" fillId="0" borderId="43" xfId="0" applyFont="1" applyBorder="1"/>
    <xf numFmtId="0" fontId="53" fillId="0" borderId="55" xfId="0" applyFont="1" applyBorder="1"/>
    <xf numFmtId="0" fontId="29" fillId="0" borderId="55" xfId="0" applyFont="1" applyBorder="1"/>
    <xf numFmtId="3" fontId="29" fillId="0" borderId="62" xfId="55" applyNumberFormat="1" applyFont="1" applyFill="1" applyBorder="1" applyAlignment="1" applyProtection="1"/>
    <xf numFmtId="0" fontId="19" fillId="0" borderId="1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63" xfId="0" applyFont="1" applyBorder="1"/>
    <xf numFmtId="0" fontId="19" fillId="0" borderId="24" xfId="0" applyFont="1" applyBorder="1"/>
    <xf numFmtId="0" fontId="19" fillId="0" borderId="19" xfId="0" applyFont="1" applyBorder="1"/>
    <xf numFmtId="0" fontId="19" fillId="0" borderId="64" xfId="0" applyFont="1" applyBorder="1"/>
    <xf numFmtId="0" fontId="19" fillId="0" borderId="21" xfId="0" applyFont="1" applyBorder="1"/>
    <xf numFmtId="0" fontId="19" fillId="0" borderId="22" xfId="0" applyFont="1" applyBorder="1"/>
    <xf numFmtId="0" fontId="19" fillId="0" borderId="65" xfId="0" applyFont="1" applyBorder="1"/>
    <xf numFmtId="3" fontId="19" fillId="0" borderId="27" xfId="0" applyNumberFormat="1" applyFont="1" applyBorder="1" applyAlignment="1">
      <alignment vertical="center"/>
    </xf>
    <xf numFmtId="3" fontId="19" fillId="0" borderId="66" xfId="0" applyNumberFormat="1" applyFont="1" applyBorder="1" applyAlignment="1">
      <alignment vertical="center"/>
    </xf>
    <xf numFmtId="3" fontId="23" fillId="0" borderId="67" xfId="0" applyNumberFormat="1" applyFont="1" applyBorder="1" applyAlignment="1">
      <alignment horizontal="right" vertical="center"/>
    </xf>
    <xf numFmtId="3" fontId="19" fillId="0" borderId="68" xfId="0" applyNumberFormat="1" applyFont="1" applyBorder="1" applyAlignment="1">
      <alignment vertical="center"/>
    </xf>
    <xf numFmtId="0" fontId="44" fillId="0" borderId="0" xfId="0" applyFont="1"/>
    <xf numFmtId="3" fontId="30" fillId="0" borderId="16" xfId="0" applyNumberFormat="1" applyFont="1" applyBorder="1" applyAlignment="1">
      <alignment horizontal="right" vertical="center"/>
    </xf>
    <xf numFmtId="3" fontId="30" fillId="0" borderId="12" xfId="0" applyNumberFormat="1" applyFont="1" applyBorder="1" applyAlignment="1">
      <alignment horizontal="right" vertical="center"/>
    </xf>
    <xf numFmtId="3" fontId="30" fillId="0" borderId="15" xfId="0" applyNumberFormat="1" applyFont="1" applyBorder="1" applyAlignment="1">
      <alignment horizontal="right" vertical="center"/>
    </xf>
    <xf numFmtId="0" fontId="48" fillId="0" borderId="36" xfId="0" applyFont="1" applyBorder="1" applyAlignment="1">
      <alignment horizontal="center" vertical="center" wrapText="1"/>
    </xf>
    <xf numFmtId="3" fontId="19" fillId="0" borderId="69" xfId="0" applyNumberFormat="1" applyFont="1" applyBorder="1"/>
    <xf numFmtId="3" fontId="33" fillId="0" borderId="11" xfId="0" applyNumberFormat="1" applyFont="1" applyBorder="1"/>
    <xf numFmtId="3" fontId="19" fillId="0" borderId="13" xfId="0" applyNumberFormat="1" applyFont="1" applyBorder="1"/>
    <xf numFmtId="3" fontId="23" fillId="0" borderId="69" xfId="0" applyNumberFormat="1" applyFont="1" applyBorder="1"/>
    <xf numFmtId="3" fontId="19" fillId="0" borderId="14" xfId="0" applyNumberFormat="1" applyFont="1" applyBorder="1"/>
    <xf numFmtId="3" fontId="23" fillId="0" borderId="70" xfId="0" applyNumberFormat="1" applyFont="1" applyBorder="1"/>
    <xf numFmtId="3" fontId="19" fillId="0" borderId="70" xfId="0" applyNumberFormat="1" applyFont="1" applyBorder="1"/>
    <xf numFmtId="3" fontId="19" fillId="0" borderId="71" xfId="0" applyNumberFormat="1" applyFont="1" applyBorder="1"/>
    <xf numFmtId="3" fontId="23" fillId="0" borderId="72" xfId="0" applyNumberFormat="1" applyFont="1" applyBorder="1"/>
    <xf numFmtId="0" fontId="31" fillId="0" borderId="44" xfId="0" applyFont="1" applyBorder="1"/>
    <xf numFmtId="3" fontId="19" fillId="0" borderId="73" xfId="0" applyNumberFormat="1" applyFont="1" applyBorder="1"/>
    <xf numFmtId="3" fontId="19" fillId="0" borderId="42" xfId="0" applyNumberFormat="1" applyFont="1" applyBorder="1"/>
    <xf numFmtId="3" fontId="19" fillId="0" borderId="74" xfId="0" applyNumberFormat="1" applyFont="1" applyBorder="1"/>
    <xf numFmtId="3" fontId="19" fillId="0" borderId="43" xfId="0" applyNumberFormat="1" applyFont="1" applyBorder="1"/>
    <xf numFmtId="3" fontId="23" fillId="0" borderId="55" xfId="0" applyNumberFormat="1" applyFont="1" applyBorder="1"/>
    <xf numFmtId="3" fontId="19" fillId="0" borderId="33" xfId="0" applyNumberFormat="1" applyFont="1" applyBorder="1"/>
    <xf numFmtId="3" fontId="33" fillId="0" borderId="42" xfId="0" applyNumberFormat="1" applyFont="1" applyBorder="1"/>
    <xf numFmtId="3" fontId="23" fillId="0" borderId="44" xfId="0" applyNumberFormat="1" applyFont="1" applyBorder="1"/>
    <xf numFmtId="3" fontId="23" fillId="0" borderId="33" xfId="0" applyNumberFormat="1" applyFont="1" applyBorder="1"/>
    <xf numFmtId="3" fontId="19" fillId="0" borderId="75" xfId="0" applyNumberFormat="1" applyFont="1" applyBorder="1"/>
    <xf numFmtId="3" fontId="19" fillId="0" borderId="76" xfId="0" applyNumberFormat="1" applyFont="1" applyBorder="1"/>
    <xf numFmtId="3" fontId="19" fillId="0" borderId="44" xfId="0" applyNumberFormat="1" applyFont="1" applyBorder="1"/>
    <xf numFmtId="3" fontId="19" fillId="0" borderId="77" xfId="0" applyNumberFormat="1" applyFont="1" applyBorder="1"/>
    <xf numFmtId="3" fontId="23" fillId="0" borderId="43" xfId="0" applyNumberFormat="1" applyFont="1" applyBorder="1"/>
    <xf numFmtId="3" fontId="23" fillId="0" borderId="78" xfId="0" applyNumberFormat="1" applyFont="1" applyBorder="1"/>
    <xf numFmtId="3" fontId="19" fillId="0" borderId="79" xfId="0" applyNumberFormat="1" applyFont="1" applyBorder="1"/>
    <xf numFmtId="3" fontId="19" fillId="0" borderId="80" xfId="0" applyNumberFormat="1" applyFont="1" applyBorder="1"/>
    <xf numFmtId="3" fontId="23" fillId="0" borderId="53" xfId="0" applyNumberFormat="1" applyFont="1" applyBorder="1"/>
    <xf numFmtId="3" fontId="23" fillId="0" borderId="81" xfId="0" applyNumberFormat="1" applyFont="1" applyBorder="1"/>
    <xf numFmtId="0" fontId="19" fillId="0" borderId="75" xfId="0" applyFont="1" applyBorder="1"/>
    <xf numFmtId="0" fontId="19" fillId="0" borderId="82" xfId="0" applyFont="1" applyBorder="1" applyAlignment="1">
      <alignment wrapText="1"/>
    </xf>
    <xf numFmtId="0" fontId="36" fillId="0" borderId="75" xfId="0" applyFont="1" applyBorder="1"/>
    <xf numFmtId="0" fontId="19" fillId="0" borderId="83" xfId="0" applyFont="1" applyBorder="1"/>
    <xf numFmtId="0" fontId="23" fillId="42" borderId="45" xfId="0" applyFont="1" applyFill="1" applyBorder="1"/>
    <xf numFmtId="0" fontId="31" fillId="0" borderId="45" xfId="0" applyFont="1" applyBorder="1"/>
    <xf numFmtId="165" fontId="31" fillId="0" borderId="84" xfId="0" applyNumberFormat="1" applyFont="1" applyBorder="1"/>
    <xf numFmtId="165" fontId="33" fillId="0" borderId="42" xfId="0" applyNumberFormat="1" applyFont="1" applyBorder="1"/>
    <xf numFmtId="3" fontId="19" fillId="42" borderId="21" xfId="0" applyNumberFormat="1" applyFont="1" applyFill="1" applyBorder="1"/>
    <xf numFmtId="3" fontId="19" fillId="0" borderId="85" xfId="0" applyNumberFormat="1" applyFont="1" applyBorder="1"/>
    <xf numFmtId="3" fontId="19" fillId="0" borderId="86" xfId="0" applyNumberFormat="1" applyFont="1" applyBorder="1"/>
    <xf numFmtId="3" fontId="19" fillId="0" borderId="87" xfId="0" applyNumberFormat="1" applyFont="1" applyBorder="1"/>
    <xf numFmtId="0" fontId="36" fillId="0" borderId="0" xfId="0" applyFont="1"/>
    <xf numFmtId="3" fontId="19" fillId="42" borderId="0" xfId="0" applyNumberFormat="1" applyFont="1" applyFill="1"/>
    <xf numFmtId="0" fontId="19" fillId="42" borderId="14" xfId="0" applyFont="1" applyFill="1" applyBorder="1" applyAlignment="1">
      <alignment wrapText="1"/>
    </xf>
    <xf numFmtId="0" fontId="21" fillId="0" borderId="51" xfId="0" applyFont="1" applyBorder="1"/>
    <xf numFmtId="0" fontId="43" fillId="0" borderId="0" xfId="0" applyFont="1" applyAlignment="1">
      <alignment horizontal="center"/>
    </xf>
    <xf numFmtId="0" fontId="19" fillId="0" borderId="88" xfId="0" applyFont="1" applyBorder="1"/>
    <xf numFmtId="0" fontId="23" fillId="0" borderId="78" xfId="0" applyFont="1" applyBorder="1"/>
    <xf numFmtId="0" fontId="23" fillId="0" borderId="32" xfId="0" applyFont="1" applyBorder="1" applyAlignment="1">
      <alignment wrapText="1"/>
    </xf>
    <xf numFmtId="0" fontId="19" fillId="0" borderId="89" xfId="0" applyFont="1" applyBorder="1"/>
    <xf numFmtId="3" fontId="23" fillId="0" borderId="51" xfId="0" applyNumberFormat="1" applyFont="1" applyBorder="1" applyAlignment="1">
      <alignment horizontal="right"/>
    </xf>
    <xf numFmtId="0" fontId="51" fillId="0" borderId="85" xfId="0" applyFont="1" applyBorder="1" applyAlignment="1">
      <alignment horizontal="center" vertical="center" wrapText="1"/>
    </xf>
    <xf numFmtId="0" fontId="51" fillId="0" borderId="90" xfId="0" applyFont="1" applyBorder="1" applyAlignment="1">
      <alignment horizontal="center" vertical="center" wrapText="1"/>
    </xf>
    <xf numFmtId="3" fontId="19" fillId="0" borderId="91" xfId="0" applyNumberFormat="1" applyFont="1" applyBorder="1"/>
    <xf numFmtId="0" fontId="0" fillId="0" borderId="49" xfId="0" applyBorder="1"/>
    <xf numFmtId="3" fontId="19" fillId="0" borderId="55" xfId="0" applyNumberFormat="1" applyFont="1" applyBorder="1"/>
    <xf numFmtId="3" fontId="19" fillId="0" borderId="89" xfId="0" applyNumberFormat="1" applyFont="1" applyBorder="1"/>
    <xf numFmtId="3" fontId="19" fillId="0" borderId="92" xfId="0" applyNumberFormat="1" applyFont="1" applyBorder="1"/>
    <xf numFmtId="3" fontId="23" fillId="0" borderId="89" xfId="0" applyNumberFormat="1" applyFont="1" applyBorder="1"/>
    <xf numFmtId="3" fontId="23" fillId="0" borderId="92" xfId="0" applyNumberFormat="1" applyFont="1" applyBorder="1"/>
    <xf numFmtId="3" fontId="19" fillId="42" borderId="55" xfId="0" applyNumberFormat="1" applyFont="1" applyFill="1" applyBorder="1"/>
    <xf numFmtId="0" fontId="0" fillId="0" borderId="53" xfId="0" applyBorder="1"/>
    <xf numFmtId="3" fontId="23" fillId="0" borderId="41" xfId="0" applyNumberFormat="1" applyFont="1" applyBorder="1"/>
    <xf numFmtId="0" fontId="19" fillId="0" borderId="39" xfId="0" applyFont="1" applyBorder="1"/>
    <xf numFmtId="3" fontId="43" fillId="0" borderId="46" xfId="0" applyNumberFormat="1" applyFont="1" applyBorder="1"/>
    <xf numFmtId="3" fontId="29" fillId="0" borderId="93" xfId="0" applyNumberFormat="1" applyFont="1" applyBorder="1"/>
    <xf numFmtId="3" fontId="43" fillId="0" borderId="94" xfId="0" applyNumberFormat="1" applyFont="1" applyBorder="1"/>
    <xf numFmtId="3" fontId="43" fillId="0" borderId="0" xfId="0" applyNumberFormat="1" applyFont="1"/>
    <xf numFmtId="3" fontId="19" fillId="0" borderId="95" xfId="0" applyNumberFormat="1" applyFont="1" applyBorder="1" applyAlignment="1">
      <alignment vertical="center"/>
    </xf>
    <xf numFmtId="3" fontId="23" fillId="0" borderId="96" xfId="0" applyNumberFormat="1" applyFont="1" applyBorder="1" applyAlignment="1">
      <alignment horizontal="center" vertical="center"/>
    </xf>
    <xf numFmtId="3" fontId="19" fillId="0" borderId="96" xfId="0" applyNumberFormat="1" applyFont="1" applyBorder="1" applyAlignment="1">
      <alignment vertical="center"/>
    </xf>
    <xf numFmtId="3" fontId="19" fillId="0" borderId="97" xfId="0" applyNumberFormat="1" applyFont="1" applyBorder="1" applyAlignment="1">
      <alignment vertical="center"/>
    </xf>
    <xf numFmtId="3" fontId="23" fillId="0" borderId="98" xfId="0" applyNumberFormat="1" applyFont="1" applyBorder="1" applyAlignment="1">
      <alignment horizontal="center" vertical="center"/>
    </xf>
    <xf numFmtId="0" fontId="29" fillId="0" borderId="99" xfId="0" applyFont="1" applyBorder="1"/>
    <xf numFmtId="0" fontId="30" fillId="0" borderId="42" xfId="0" applyFont="1" applyBorder="1"/>
    <xf numFmtId="0" fontId="30" fillId="0" borderId="33" xfId="0" applyFont="1" applyBorder="1"/>
    <xf numFmtId="0" fontId="19" fillId="0" borderId="100" xfId="0" applyFont="1" applyBorder="1"/>
    <xf numFmtId="0" fontId="23" fillId="0" borderId="101" xfId="0" applyFont="1" applyBorder="1" applyAlignment="1">
      <alignment horizontal="center" wrapText="1"/>
    </xf>
    <xf numFmtId="0" fontId="51" fillId="0" borderId="0" xfId="0" applyFont="1" applyAlignment="1">
      <alignment wrapText="1"/>
    </xf>
    <xf numFmtId="0" fontId="19" fillId="0" borderId="102" xfId="0" applyFont="1" applyBorder="1"/>
    <xf numFmtId="0" fontId="36" fillId="0" borderId="40" xfId="0" applyFont="1" applyBorder="1" applyAlignment="1">
      <alignment horizontal="right"/>
    </xf>
    <xf numFmtId="0" fontId="36" fillId="0" borderId="52" xfId="0" applyFont="1" applyBorder="1" applyAlignment="1">
      <alignment horizontal="right"/>
    </xf>
    <xf numFmtId="0" fontId="51" fillId="0" borderId="51" xfId="0" applyFont="1" applyBorder="1" applyAlignment="1">
      <alignment horizontal="center" wrapText="1"/>
    </xf>
    <xf numFmtId="0" fontId="56" fillId="0" borderId="0" xfId="0" applyFont="1"/>
    <xf numFmtId="0" fontId="51" fillId="0" borderId="54" xfId="0" applyFont="1" applyBorder="1" applyAlignment="1">
      <alignment horizontal="center"/>
    </xf>
    <xf numFmtId="0" fontId="51" fillId="0" borderId="103" xfId="0" applyFont="1" applyBorder="1" applyAlignment="1">
      <alignment horizontal="center"/>
    </xf>
    <xf numFmtId="0" fontId="23" fillId="0" borderId="64" xfId="0" applyFont="1" applyBorder="1"/>
    <xf numFmtId="0" fontId="33" fillId="0" borderId="24" xfId="0" applyFont="1" applyBorder="1"/>
    <xf numFmtId="0" fontId="23" fillId="0" borderId="24" xfId="0" applyFont="1" applyBorder="1"/>
    <xf numFmtId="0" fontId="36" fillId="0" borderId="64" xfId="0" applyFont="1" applyBorder="1"/>
    <xf numFmtId="0" fontId="36" fillId="0" borderId="91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36" fillId="0" borderId="81" xfId="0" applyFont="1" applyBorder="1" applyAlignment="1">
      <alignment horizontal="center"/>
    </xf>
    <xf numFmtId="0" fontId="21" fillId="0" borderId="44" xfId="0" applyFont="1" applyBorder="1"/>
    <xf numFmtId="0" fontId="23" fillId="0" borderId="72" xfId="0" applyFont="1" applyBorder="1" applyAlignment="1">
      <alignment horizontal="center" wrapText="1"/>
    </xf>
    <xf numFmtId="0" fontId="36" fillId="0" borderId="51" xfId="0" applyFont="1" applyBorder="1" applyAlignment="1">
      <alignment wrapText="1"/>
    </xf>
    <xf numFmtId="0" fontId="23" fillId="0" borderId="51" xfId="0" applyFont="1" applyBorder="1" applyAlignment="1">
      <alignment horizontal="center" wrapText="1"/>
    </xf>
    <xf numFmtId="0" fontId="36" fillId="0" borderId="0" xfId="0" applyFont="1" applyAlignment="1">
      <alignment horizontal="right"/>
    </xf>
    <xf numFmtId="0" fontId="36" fillId="0" borderId="51" xfId="0" applyFont="1" applyBorder="1" applyAlignment="1">
      <alignment horizontal="right"/>
    </xf>
    <xf numFmtId="3" fontId="19" fillId="0" borderId="104" xfId="0" applyNumberFormat="1" applyFont="1" applyBorder="1"/>
    <xf numFmtId="0" fontId="36" fillId="0" borderId="58" xfId="0" applyFont="1" applyBorder="1" applyAlignment="1">
      <alignment wrapText="1"/>
    </xf>
    <xf numFmtId="0" fontId="19" fillId="0" borderId="78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30" fillId="0" borderId="0" xfId="0" applyFont="1" applyAlignment="1">
      <alignment horizontal="left" wrapText="1"/>
    </xf>
    <xf numFmtId="0" fontId="36" fillId="0" borderId="52" xfId="0" applyFont="1" applyBorder="1" applyAlignment="1">
      <alignment horizontal="center"/>
    </xf>
    <xf numFmtId="0" fontId="51" fillId="0" borderId="105" xfId="0" applyFont="1" applyBorder="1" applyAlignment="1">
      <alignment horizontal="center"/>
    </xf>
    <xf numFmtId="3" fontId="19" fillId="0" borderId="0" xfId="0" applyNumberFormat="1" applyFont="1" applyAlignment="1">
      <alignment horizontal="right"/>
    </xf>
    <xf numFmtId="0" fontId="36" fillId="0" borderId="44" xfId="0" applyFont="1" applyBorder="1" applyAlignment="1">
      <alignment horizontal="right"/>
    </xf>
    <xf numFmtId="3" fontId="23" fillId="0" borderId="78" xfId="0" applyNumberFormat="1" applyFont="1" applyBorder="1" applyAlignment="1">
      <alignment horizontal="right"/>
    </xf>
    <xf numFmtId="0" fontId="23" fillId="0" borderId="78" xfId="0" applyFont="1" applyBorder="1" applyAlignment="1">
      <alignment horizontal="center" wrapText="1"/>
    </xf>
    <xf numFmtId="0" fontId="23" fillId="0" borderId="22" xfId="0" applyFont="1" applyBorder="1"/>
    <xf numFmtId="3" fontId="23" fillId="0" borderId="0" xfId="0" applyNumberFormat="1" applyFont="1" applyAlignment="1">
      <alignment horizontal="right"/>
    </xf>
    <xf numFmtId="0" fontId="36" fillId="0" borderId="88" xfId="0" applyFont="1" applyBorder="1" applyAlignment="1">
      <alignment horizontal="right"/>
    </xf>
    <xf numFmtId="0" fontId="23" fillId="0" borderId="106" xfId="0" applyFont="1" applyBorder="1"/>
    <xf numFmtId="0" fontId="36" fillId="0" borderId="107" xfId="0" applyFont="1" applyBorder="1" applyAlignment="1">
      <alignment horizontal="right"/>
    </xf>
    <xf numFmtId="0" fontId="23" fillId="0" borderId="108" xfId="0" applyFont="1" applyBorder="1"/>
    <xf numFmtId="0" fontId="34" fillId="0" borderId="0" xfId="0" applyFont="1"/>
    <xf numFmtId="0" fontId="19" fillId="0" borderId="90" xfId="0" applyFont="1" applyBorder="1"/>
    <xf numFmtId="0" fontId="19" fillId="0" borderId="85" xfId="0" applyFont="1" applyBorder="1"/>
    <xf numFmtId="0" fontId="19" fillId="0" borderId="109" xfId="0" applyFont="1" applyBorder="1"/>
    <xf numFmtId="0" fontId="19" fillId="0" borderId="110" xfId="0" applyFont="1" applyBorder="1"/>
    <xf numFmtId="0" fontId="23" fillId="0" borderId="9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9" fillId="0" borderId="111" xfId="0" applyFont="1" applyBorder="1"/>
    <xf numFmtId="0" fontId="19" fillId="0" borderId="16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36" fillId="0" borderId="112" xfId="0" applyFont="1" applyBorder="1" applyAlignment="1">
      <alignment horizontal="right"/>
    </xf>
    <xf numFmtId="0" fontId="36" fillId="0" borderId="50" xfId="0" applyFont="1" applyBorder="1" applyAlignment="1">
      <alignment horizontal="right"/>
    </xf>
    <xf numFmtId="0" fontId="36" fillId="0" borderId="113" xfId="0" applyFont="1" applyBorder="1" applyAlignment="1">
      <alignment horizontal="right"/>
    </xf>
    <xf numFmtId="3" fontId="19" fillId="0" borderId="114" xfId="0" applyNumberFormat="1" applyFont="1" applyBorder="1"/>
    <xf numFmtId="0" fontId="21" fillId="0" borderId="44" xfId="0" applyFont="1" applyBorder="1" applyAlignment="1">
      <alignment horizontal="center"/>
    </xf>
    <xf numFmtId="0" fontId="0" fillId="0" borderId="115" xfId="0" applyBorder="1"/>
    <xf numFmtId="0" fontId="21" fillId="0" borderId="116" xfId="0" applyFont="1" applyBorder="1" applyAlignment="1">
      <alignment horizontal="center"/>
    </xf>
    <xf numFmtId="0" fontId="19" fillId="0" borderId="58" xfId="0" applyFont="1" applyBorder="1" applyAlignment="1">
      <alignment wrapText="1"/>
    </xf>
    <xf numFmtId="0" fontId="36" fillId="0" borderId="117" xfId="0" applyFont="1" applyBorder="1" applyAlignment="1">
      <alignment horizontal="right"/>
    </xf>
    <xf numFmtId="0" fontId="19" fillId="0" borderId="51" xfId="0" applyFont="1" applyBorder="1" applyAlignment="1">
      <alignment horizontal="center" wrapText="1"/>
    </xf>
    <xf numFmtId="0" fontId="36" fillId="0" borderId="118" xfId="0" applyFont="1" applyBorder="1" applyAlignment="1">
      <alignment horizontal="right"/>
    </xf>
    <xf numFmtId="0" fontId="36" fillId="0" borderId="119" xfId="0" applyFont="1" applyBorder="1" applyAlignment="1">
      <alignment horizontal="right"/>
    </xf>
    <xf numFmtId="0" fontId="36" fillId="0" borderId="120" xfId="0" applyFont="1" applyBorder="1" applyAlignment="1">
      <alignment horizontal="right"/>
    </xf>
    <xf numFmtId="3" fontId="19" fillId="42" borderId="71" xfId="0" applyNumberFormat="1" applyFont="1" applyFill="1" applyBorder="1"/>
    <xf numFmtId="0" fontId="23" fillId="0" borderId="51" xfId="0" applyFont="1" applyBorder="1" applyAlignment="1">
      <alignment wrapText="1"/>
    </xf>
    <xf numFmtId="0" fontId="36" fillId="0" borderId="41" xfId="0" applyFont="1" applyBorder="1" applyAlignment="1">
      <alignment horizontal="right"/>
    </xf>
    <xf numFmtId="0" fontId="36" fillId="0" borderId="51" xfId="0" applyFont="1" applyBorder="1" applyAlignment="1">
      <alignment horizontal="center"/>
    </xf>
    <xf numFmtId="0" fontId="36" fillId="0" borderId="44" xfId="0" applyFont="1" applyBorder="1" applyAlignment="1">
      <alignment wrapText="1"/>
    </xf>
    <xf numFmtId="0" fontId="19" fillId="0" borderId="51" xfId="0" applyFont="1" applyBorder="1" applyAlignment="1">
      <alignment horizontal="right"/>
    </xf>
    <xf numFmtId="0" fontId="51" fillId="0" borderId="87" xfId="0" applyFont="1" applyBorder="1" applyAlignment="1">
      <alignment horizontal="center"/>
    </xf>
    <xf numFmtId="0" fontId="51" fillId="0" borderId="78" xfId="0" applyFont="1" applyBorder="1" applyAlignment="1">
      <alignment horizontal="center"/>
    </xf>
    <xf numFmtId="0" fontId="23" fillId="0" borderId="72" xfId="0" applyFont="1" applyBorder="1" applyAlignment="1">
      <alignment horizontal="center" vertical="center"/>
    </xf>
    <xf numFmtId="0" fontId="51" fillId="0" borderId="101" xfId="0" applyFont="1" applyBorder="1" applyAlignment="1">
      <alignment horizontal="center"/>
    </xf>
    <xf numFmtId="0" fontId="21" fillId="0" borderId="121" xfId="0" applyFont="1" applyBorder="1"/>
    <xf numFmtId="0" fontId="23" fillId="0" borderId="122" xfId="0" applyFont="1" applyBorder="1"/>
    <xf numFmtId="0" fontId="23" fillId="0" borderId="51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/>
    </xf>
    <xf numFmtId="0" fontId="51" fillId="0" borderId="51" xfId="0" applyFont="1" applyBorder="1" applyAlignment="1">
      <alignment horizontal="center"/>
    </xf>
    <xf numFmtId="3" fontId="29" fillId="0" borderId="50" xfId="0" applyNumberFormat="1" applyFont="1" applyBorder="1" applyAlignment="1">
      <alignment horizontal="right"/>
    </xf>
    <xf numFmtId="3" fontId="43" fillId="0" borderId="51" xfId="0" applyNumberFormat="1" applyFont="1" applyBorder="1" applyAlignment="1">
      <alignment horizontal="right"/>
    </xf>
    <xf numFmtId="3" fontId="19" fillId="0" borderId="41" xfId="0" applyNumberFormat="1" applyFont="1" applyBorder="1"/>
    <xf numFmtId="0" fontId="23" fillId="0" borderId="19" xfId="0" applyFont="1" applyBorder="1"/>
    <xf numFmtId="0" fontId="19" fillId="0" borderId="58" xfId="0" applyFont="1" applyBorder="1" applyAlignment="1">
      <alignment horizontal="center" wrapText="1"/>
    </xf>
    <xf numFmtId="0" fontId="36" fillId="0" borderId="123" xfId="0" applyFont="1" applyBorder="1" applyAlignment="1">
      <alignment horizontal="right"/>
    </xf>
    <xf numFmtId="0" fontId="21" fillId="0" borderId="106" xfId="0" applyFont="1" applyBorder="1" applyAlignment="1">
      <alignment horizontal="center" vertical="center"/>
    </xf>
    <xf numFmtId="0" fontId="36" fillId="0" borderId="81" xfId="0" applyFont="1" applyBorder="1" applyAlignment="1">
      <alignment horizontal="right"/>
    </xf>
    <xf numFmtId="0" fontId="36" fillId="0" borderId="115" xfId="0" applyFont="1" applyBorder="1" applyAlignment="1">
      <alignment horizontal="right"/>
    </xf>
    <xf numFmtId="0" fontId="36" fillId="0" borderId="87" xfId="0" applyFont="1" applyBorder="1" applyAlignment="1">
      <alignment horizontal="right"/>
    </xf>
    <xf numFmtId="0" fontId="21" fillId="0" borderId="124" xfId="0" applyFont="1" applyBorder="1" applyAlignment="1">
      <alignment horizontal="center" vertical="center"/>
    </xf>
    <xf numFmtId="0" fontId="36" fillId="0" borderId="58" xfId="0" applyFont="1" applyBorder="1" applyAlignment="1">
      <alignment horizontal="right"/>
    </xf>
    <xf numFmtId="0" fontId="36" fillId="0" borderId="125" xfId="0" applyFont="1" applyBorder="1" applyAlignment="1">
      <alignment horizontal="right"/>
    </xf>
    <xf numFmtId="0" fontId="19" fillId="0" borderId="126" xfId="0" applyFont="1" applyBorder="1" applyAlignment="1">
      <alignment wrapText="1"/>
    </xf>
    <xf numFmtId="0" fontId="30" fillId="0" borderId="127" xfId="0" applyFont="1" applyBorder="1"/>
    <xf numFmtId="3" fontId="29" fillId="0" borderId="47" xfId="0" applyNumberFormat="1" applyFont="1" applyBorder="1"/>
    <xf numFmtId="0" fontId="29" fillId="0" borderId="53" xfId="0" applyFont="1" applyBorder="1"/>
    <xf numFmtId="0" fontId="29" fillId="0" borderId="40" xfId="0" applyFont="1" applyBorder="1"/>
    <xf numFmtId="0" fontId="29" fillId="0" borderId="91" xfId="0" applyFont="1" applyBorder="1"/>
    <xf numFmtId="3" fontId="29" fillId="0" borderId="53" xfId="0" applyNumberFormat="1" applyFont="1" applyBorder="1"/>
    <xf numFmtId="3" fontId="29" fillId="0" borderId="40" xfId="0" applyNumberFormat="1" applyFont="1" applyBorder="1"/>
    <xf numFmtId="0" fontId="23" fillId="0" borderId="44" xfId="0" applyFont="1" applyBorder="1" applyAlignment="1">
      <alignment horizontal="center" vertical="center"/>
    </xf>
    <xf numFmtId="0" fontId="23" fillId="0" borderId="116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/>
    </xf>
    <xf numFmtId="0" fontId="48" fillId="0" borderId="106" xfId="0" applyFont="1" applyBorder="1" applyAlignment="1">
      <alignment vertical="center"/>
    </xf>
    <xf numFmtId="0" fontId="48" fillId="0" borderId="128" xfId="0" applyFont="1" applyBorder="1" applyAlignment="1">
      <alignment horizontal="center" vertical="center"/>
    </xf>
    <xf numFmtId="0" fontId="23" fillId="0" borderId="101" xfId="0" applyFont="1" applyBorder="1" applyAlignment="1">
      <alignment horizontal="center"/>
    </xf>
    <xf numFmtId="167" fontId="38" fillId="0" borderId="129" xfId="55" applyNumberFormat="1" applyFont="1" applyFill="1" applyBorder="1" applyAlignment="1" applyProtection="1"/>
    <xf numFmtId="167" fontId="38" fillId="0" borderId="130" xfId="55" applyNumberFormat="1" applyFont="1" applyFill="1" applyBorder="1" applyAlignment="1" applyProtection="1"/>
    <xf numFmtId="167" fontId="38" fillId="0" borderId="131" xfId="55" applyNumberFormat="1" applyFont="1" applyFill="1" applyBorder="1" applyAlignment="1" applyProtection="1"/>
    <xf numFmtId="0" fontId="38" fillId="0" borderId="132" xfId="0" applyFont="1" applyBorder="1"/>
    <xf numFmtId="167" fontId="38" fillId="0" borderId="133" xfId="55" applyNumberFormat="1" applyFont="1" applyFill="1" applyBorder="1" applyAlignment="1" applyProtection="1"/>
    <xf numFmtId="0" fontId="23" fillId="0" borderId="124" xfId="0" applyFont="1" applyBorder="1" applyAlignment="1">
      <alignment horizontal="center" vertical="center" wrapText="1"/>
    </xf>
    <xf numFmtId="0" fontId="21" fillId="0" borderId="134" xfId="0" applyFont="1" applyBorder="1" applyAlignment="1">
      <alignment horizontal="center" vertical="center"/>
    </xf>
    <xf numFmtId="0" fontId="30" fillId="0" borderId="73" xfId="0" applyFont="1" applyBorder="1" applyAlignment="1">
      <alignment horizontal="center" vertical="center"/>
    </xf>
    <xf numFmtId="0" fontId="30" fillId="0" borderId="74" xfId="0" applyFont="1" applyBorder="1" applyAlignment="1">
      <alignment horizontal="center" vertical="center"/>
    </xf>
    <xf numFmtId="3" fontId="21" fillId="0" borderId="135" xfId="55" applyNumberFormat="1" applyFont="1" applyFill="1" applyBorder="1" applyAlignment="1" applyProtection="1">
      <alignment horizontal="right" vertical="center"/>
    </xf>
    <xf numFmtId="0" fontId="19" fillId="0" borderId="136" xfId="0" applyFont="1" applyBorder="1"/>
    <xf numFmtId="0" fontId="21" fillId="0" borderId="108" xfId="0" applyFont="1" applyBorder="1" applyAlignment="1">
      <alignment vertical="center"/>
    </xf>
    <xf numFmtId="0" fontId="19" fillId="0" borderId="29" xfId="0" applyFont="1" applyBorder="1" applyAlignment="1">
      <alignment horizontal="center"/>
    </xf>
    <xf numFmtId="0" fontId="19" fillId="0" borderId="137" xfId="0" applyFont="1" applyBorder="1" applyAlignment="1">
      <alignment horizontal="center"/>
    </xf>
    <xf numFmtId="0" fontId="19" fillId="0" borderId="122" xfId="0" applyFont="1" applyBorder="1" applyAlignment="1">
      <alignment horizontal="center"/>
    </xf>
    <xf numFmtId="0" fontId="19" fillId="0" borderId="13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116" xfId="0" applyFont="1" applyBorder="1"/>
    <xf numFmtId="0" fontId="19" fillId="0" borderId="139" xfId="0" applyFont="1" applyBorder="1" applyAlignment="1">
      <alignment horizontal="center"/>
    </xf>
    <xf numFmtId="0" fontId="29" fillId="0" borderId="140" xfId="0" applyFont="1" applyBorder="1" applyAlignment="1">
      <alignment wrapText="1"/>
    </xf>
    <xf numFmtId="0" fontId="38" fillId="0" borderId="93" xfId="0" applyFont="1" applyBorder="1" applyAlignment="1">
      <alignment wrapText="1"/>
    </xf>
    <xf numFmtId="0" fontId="0" fillId="0" borderId="127" xfId="0" applyBorder="1"/>
    <xf numFmtId="0" fontId="43" fillId="0" borderId="49" xfId="0" applyFont="1" applyBorder="1"/>
    <xf numFmtId="3" fontId="19" fillId="0" borderId="35" xfId="0" applyNumberFormat="1" applyFont="1" applyBorder="1"/>
    <xf numFmtId="3" fontId="19" fillId="0" borderId="32" xfId="0" applyNumberFormat="1" applyFont="1" applyBorder="1" applyAlignment="1">
      <alignment horizontal="right"/>
    </xf>
    <xf numFmtId="3" fontId="19" fillId="0" borderId="55" xfId="0" applyNumberFormat="1" applyFont="1" applyBorder="1" applyAlignment="1">
      <alignment horizontal="right"/>
    </xf>
    <xf numFmtId="0" fontId="23" fillId="0" borderId="142" xfId="0" applyFont="1" applyBorder="1" applyAlignment="1">
      <alignment horizontal="center" vertical="center"/>
    </xf>
    <xf numFmtId="0" fontId="23" fillId="0" borderId="145" xfId="0" applyFont="1" applyBorder="1" applyAlignment="1">
      <alignment horizontal="center" vertical="center"/>
    </xf>
    <xf numFmtId="0" fontId="19" fillId="0" borderId="146" xfId="0" applyFont="1" applyBorder="1" applyAlignment="1">
      <alignment vertical="center" wrapText="1"/>
    </xf>
    <xf numFmtId="0" fontId="19" fillId="0" borderId="147" xfId="0" applyFont="1" applyBorder="1" applyAlignment="1">
      <alignment vertical="center" wrapText="1"/>
    </xf>
    <xf numFmtId="0" fontId="19" fillId="0" borderId="148" xfId="0" applyFont="1" applyBorder="1" applyAlignment="1">
      <alignment vertical="center" wrapText="1"/>
    </xf>
    <xf numFmtId="0" fontId="23" fillId="0" borderId="149" xfId="0" applyFont="1" applyBorder="1" applyAlignment="1">
      <alignment vertical="center"/>
    </xf>
    <xf numFmtId="0" fontId="23" fillId="0" borderId="0" xfId="0" applyFont="1" applyAlignment="1">
      <alignment wrapText="1"/>
    </xf>
    <xf numFmtId="0" fontId="19" fillId="0" borderId="32" xfId="0" applyFont="1" applyBorder="1" applyAlignment="1">
      <alignment wrapText="1"/>
    </xf>
    <xf numFmtId="0" fontId="51" fillId="0" borderId="72" xfId="0" applyFont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51" fillId="0" borderId="0" xfId="0" applyFont="1"/>
    <xf numFmtId="3" fontId="51" fillId="0" borderId="0" xfId="0" applyNumberFormat="1" applyFont="1"/>
    <xf numFmtId="3" fontId="51" fillId="0" borderId="0" xfId="0" applyNumberFormat="1" applyFont="1" applyAlignment="1">
      <alignment horizontal="right"/>
    </xf>
    <xf numFmtId="0" fontId="51" fillId="0" borderId="0" xfId="0" applyFont="1" applyAlignment="1">
      <alignment horizontal="right"/>
    </xf>
    <xf numFmtId="0" fontId="55" fillId="0" borderId="51" xfId="0" applyFont="1" applyBorder="1" applyAlignment="1">
      <alignment horizontal="center" wrapText="1"/>
    </xf>
    <xf numFmtId="0" fontId="0" fillId="0" borderId="51" xfId="0" applyBorder="1"/>
    <xf numFmtId="0" fontId="55" fillId="0" borderId="44" xfId="0" applyFont="1" applyBorder="1" applyAlignment="1">
      <alignment horizontal="center"/>
    </xf>
    <xf numFmtId="0" fontId="55" fillId="0" borderId="51" xfId="0" applyFont="1" applyBorder="1" applyAlignment="1">
      <alignment horizontal="center"/>
    </xf>
    <xf numFmtId="0" fontId="55" fillId="0" borderId="72" xfId="0" applyFont="1" applyBorder="1" applyAlignment="1">
      <alignment horizontal="center"/>
    </xf>
    <xf numFmtId="0" fontId="19" fillId="0" borderId="55" xfId="0" applyFont="1" applyBorder="1" applyAlignment="1">
      <alignment wrapText="1"/>
    </xf>
    <xf numFmtId="0" fontId="36" fillId="0" borderId="53" xfId="0" applyFont="1" applyBorder="1" applyAlignment="1">
      <alignment horizontal="right"/>
    </xf>
    <xf numFmtId="0" fontId="0" fillId="0" borderId="52" xfId="0" applyBorder="1"/>
    <xf numFmtId="0" fontId="0" fillId="0" borderId="81" xfId="0" applyBorder="1"/>
    <xf numFmtId="3" fontId="19" fillId="42" borderId="86" xfId="0" applyNumberFormat="1" applyFont="1" applyFill="1" applyBorder="1"/>
    <xf numFmtId="0" fontId="60" fillId="0" borderId="81" xfId="0" applyFont="1" applyBorder="1" applyAlignment="1">
      <alignment horizontal="center"/>
    </xf>
    <xf numFmtId="0" fontId="61" fillId="0" borderId="112" xfId="0" applyFont="1" applyBorder="1" applyAlignment="1">
      <alignment horizontal="center"/>
    </xf>
    <xf numFmtId="0" fontId="61" fillId="0" borderId="86" xfId="0" applyFont="1" applyBorder="1" applyAlignment="1">
      <alignment horizontal="center"/>
    </xf>
    <xf numFmtId="0" fontId="61" fillId="0" borderId="54" xfId="0" applyFont="1" applyBorder="1" applyAlignment="1">
      <alignment horizontal="center"/>
    </xf>
    <xf numFmtId="0" fontId="36" fillId="0" borderId="151" xfId="0" applyFont="1" applyBorder="1" applyAlignment="1">
      <alignment horizontal="right"/>
    </xf>
    <xf numFmtId="0" fontId="23" fillId="0" borderId="152" xfId="0" applyFont="1" applyBorder="1"/>
    <xf numFmtId="3" fontId="23" fillId="0" borderId="153" xfId="0" applyNumberFormat="1" applyFont="1" applyBorder="1"/>
    <xf numFmtId="3" fontId="23" fillId="0" borderId="154" xfId="0" applyNumberFormat="1" applyFont="1" applyBorder="1"/>
    <xf numFmtId="3" fontId="23" fillId="42" borderId="155" xfId="0" applyNumberFormat="1" applyFont="1" applyFill="1" applyBorder="1"/>
    <xf numFmtId="0" fontId="23" fillId="42" borderId="156" xfId="0" applyFont="1" applyFill="1" applyBorder="1" applyAlignment="1">
      <alignment wrapText="1"/>
    </xf>
    <xf numFmtId="3" fontId="60" fillId="0" borderId="55" xfId="0" applyNumberFormat="1" applyFont="1" applyBorder="1" applyAlignment="1">
      <alignment horizontal="center"/>
    </xf>
    <xf numFmtId="3" fontId="60" fillId="0" borderId="40" xfId="0" applyNumberFormat="1" applyFont="1" applyBorder="1" applyAlignment="1">
      <alignment horizontal="center"/>
    </xf>
    <xf numFmtId="3" fontId="19" fillId="0" borderId="157" xfId="0" applyNumberFormat="1" applyFont="1" applyBorder="1"/>
    <xf numFmtId="3" fontId="19" fillId="42" borderId="92" xfId="0" applyNumberFormat="1" applyFont="1" applyFill="1" applyBorder="1"/>
    <xf numFmtId="3" fontId="23" fillId="0" borderId="158" xfId="0" applyNumberFormat="1" applyFont="1" applyBorder="1"/>
    <xf numFmtId="3" fontId="23" fillId="0" borderId="157" xfId="0" applyNumberFormat="1" applyFont="1" applyBorder="1"/>
    <xf numFmtId="3" fontId="23" fillId="0" borderId="151" xfId="0" applyNumberFormat="1" applyFont="1" applyBorder="1"/>
    <xf numFmtId="0" fontId="36" fillId="0" borderId="159" xfId="0" applyFont="1" applyBorder="1" applyAlignment="1">
      <alignment horizontal="right"/>
    </xf>
    <xf numFmtId="3" fontId="23" fillId="0" borderId="160" xfId="0" applyNumberFormat="1" applyFont="1" applyBorder="1"/>
    <xf numFmtId="3" fontId="23" fillId="0" borderId="161" xfId="0" applyNumberFormat="1" applyFont="1" applyBorder="1"/>
    <xf numFmtId="3" fontId="23" fillId="0" borderId="162" xfId="0" applyNumberFormat="1" applyFont="1" applyBorder="1"/>
    <xf numFmtId="3" fontId="60" fillId="0" borderId="81" xfId="0" applyNumberFormat="1" applyFont="1" applyBorder="1" applyAlignment="1">
      <alignment horizontal="center"/>
    </xf>
    <xf numFmtId="3" fontId="19" fillId="0" borderId="81" xfId="0" applyNumberFormat="1" applyFont="1" applyBorder="1"/>
    <xf numFmtId="3" fontId="23" fillId="0" borderId="91" xfId="0" applyNumberFormat="1" applyFont="1" applyBorder="1"/>
    <xf numFmtId="0" fontId="31" fillId="0" borderId="125" xfId="0" applyFont="1" applyBorder="1" applyAlignment="1">
      <alignment wrapText="1"/>
    </xf>
    <xf numFmtId="0" fontId="31" fillId="0" borderId="163" xfId="0" applyFont="1" applyBorder="1" applyAlignment="1">
      <alignment wrapText="1"/>
    </xf>
    <xf numFmtId="0" fontId="19" fillId="0" borderId="160" xfId="0" applyFont="1" applyBorder="1" applyAlignment="1">
      <alignment wrapText="1"/>
    </xf>
    <xf numFmtId="0" fontId="19" fillId="0" borderId="164" xfId="0" applyFont="1" applyBorder="1"/>
    <xf numFmtId="0" fontId="33" fillId="0" borderId="117" xfId="0" applyFont="1" applyBorder="1" applyAlignment="1">
      <alignment wrapText="1"/>
    </xf>
    <xf numFmtId="0" fontId="31" fillId="0" borderId="56" xfId="0" applyFont="1" applyBorder="1" applyAlignment="1">
      <alignment wrapText="1"/>
    </xf>
    <xf numFmtId="0" fontId="33" fillId="0" borderId="119" xfId="0" applyFont="1" applyBorder="1" applyAlignment="1">
      <alignment wrapText="1"/>
    </xf>
    <xf numFmtId="0" fontId="33" fillId="0" borderId="120" xfId="0" applyFont="1" applyBorder="1" applyAlignment="1">
      <alignment wrapText="1"/>
    </xf>
    <xf numFmtId="3" fontId="23" fillId="0" borderId="165" xfId="0" applyNumberFormat="1" applyFont="1" applyBorder="1"/>
    <xf numFmtId="0" fontId="51" fillId="0" borderId="166" xfId="0" applyFont="1" applyBorder="1" applyAlignment="1">
      <alignment horizontal="center"/>
    </xf>
    <xf numFmtId="0" fontId="51" fillId="0" borderId="81" xfId="0" applyFont="1" applyBorder="1" applyAlignment="1">
      <alignment horizontal="center"/>
    </xf>
    <xf numFmtId="3" fontId="19" fillId="0" borderId="40" xfId="0" applyNumberFormat="1" applyFont="1" applyBorder="1" applyAlignment="1">
      <alignment horizontal="right"/>
    </xf>
    <xf numFmtId="0" fontId="51" fillId="0" borderId="48" xfId="0" applyFont="1" applyBorder="1" applyAlignment="1">
      <alignment horizontal="center"/>
    </xf>
    <xf numFmtId="0" fontId="51" fillId="0" borderId="52" xfId="0" applyFont="1" applyBorder="1" applyAlignment="1">
      <alignment horizontal="center"/>
    </xf>
    <xf numFmtId="0" fontId="23" fillId="0" borderId="72" xfId="0" applyFont="1" applyBorder="1"/>
    <xf numFmtId="0" fontId="51" fillId="0" borderId="92" xfId="0" applyFont="1" applyBorder="1" applyAlignment="1">
      <alignment horizontal="center"/>
    </xf>
    <xf numFmtId="0" fontId="23" fillId="0" borderId="44" xfId="0" applyFont="1" applyBorder="1" applyAlignment="1">
      <alignment horizontal="left"/>
    </xf>
    <xf numFmtId="0" fontId="19" fillId="0" borderId="40" xfId="0" applyFont="1" applyBorder="1" applyAlignment="1">
      <alignment horizontal="right"/>
    </xf>
    <xf numFmtId="0" fontId="19" fillId="0" borderId="58" xfId="0" applyFont="1" applyBorder="1" applyAlignment="1">
      <alignment horizontal="right"/>
    </xf>
    <xf numFmtId="0" fontId="19" fillId="0" borderId="52" xfId="0" applyFont="1" applyBorder="1" applyAlignment="1">
      <alignment horizontal="right"/>
    </xf>
    <xf numFmtId="0" fontId="23" fillId="0" borderId="109" xfId="0" applyFont="1" applyBorder="1"/>
    <xf numFmtId="0" fontId="23" fillId="0" borderId="58" xfId="0" applyFont="1" applyBorder="1" applyAlignment="1">
      <alignment horizontal="right"/>
    </xf>
    <xf numFmtId="0" fontId="23" fillId="0" borderId="51" xfId="0" applyFont="1" applyBorder="1" applyAlignment="1">
      <alignment horizontal="right"/>
    </xf>
    <xf numFmtId="0" fontId="19" fillId="0" borderId="53" xfId="0" applyFont="1" applyBorder="1" applyAlignment="1">
      <alignment horizontal="right"/>
    </xf>
    <xf numFmtId="0" fontId="23" fillId="0" borderId="83" xfId="0" applyFont="1" applyBorder="1" applyAlignment="1">
      <alignment horizontal="center"/>
    </xf>
    <xf numFmtId="0" fontId="23" fillId="0" borderId="39" xfId="0" applyFont="1" applyBorder="1" applyAlignment="1">
      <alignment horizontal="center" wrapText="1"/>
    </xf>
    <xf numFmtId="0" fontId="23" fillId="0" borderId="63" xfId="0" applyFont="1" applyBorder="1" applyAlignment="1">
      <alignment horizontal="center"/>
    </xf>
    <xf numFmtId="0" fontId="23" fillId="0" borderId="167" xfId="0" applyFont="1" applyBorder="1" applyAlignment="1">
      <alignment horizontal="center"/>
    </xf>
    <xf numFmtId="3" fontId="19" fillId="0" borderId="34" xfId="0" applyNumberFormat="1" applyFont="1" applyBorder="1"/>
    <xf numFmtId="3" fontId="19" fillId="42" borderId="34" xfId="0" applyNumberFormat="1" applyFont="1" applyFill="1" applyBorder="1"/>
    <xf numFmtId="0" fontId="23" fillId="0" borderId="81" xfId="0" applyFont="1" applyBorder="1" applyAlignment="1">
      <alignment horizontal="center"/>
    </xf>
    <xf numFmtId="0" fontId="23" fillId="0" borderId="91" xfId="0" applyFont="1" applyBorder="1" applyAlignment="1">
      <alignment horizontal="center"/>
    </xf>
    <xf numFmtId="3" fontId="19" fillId="0" borderId="168" xfId="0" applyNumberFormat="1" applyFont="1" applyBorder="1"/>
    <xf numFmtId="3" fontId="19" fillId="0" borderId="169" xfId="0" applyNumberFormat="1" applyFont="1" applyBorder="1"/>
    <xf numFmtId="0" fontId="36" fillId="0" borderId="75" xfId="0" applyFont="1" applyBorder="1" applyAlignment="1">
      <alignment wrapText="1"/>
    </xf>
    <xf numFmtId="0" fontId="36" fillId="0" borderId="43" xfId="0" applyFont="1" applyBorder="1"/>
    <xf numFmtId="3" fontId="23" fillId="42" borderId="51" xfId="0" applyNumberFormat="1" applyFont="1" applyFill="1" applyBorder="1"/>
    <xf numFmtId="3" fontId="23" fillId="42" borderId="53" xfId="0" applyNumberFormat="1" applyFont="1" applyFill="1" applyBorder="1"/>
    <xf numFmtId="3" fontId="23" fillId="42" borderId="0" xfId="0" applyNumberFormat="1" applyFont="1" applyFill="1"/>
    <xf numFmtId="0" fontId="19" fillId="0" borderId="54" xfId="0" applyFont="1" applyBorder="1"/>
    <xf numFmtId="0" fontId="23" fillId="0" borderId="44" xfId="0" applyFont="1" applyBorder="1" applyAlignment="1">
      <alignment horizontal="left" vertical="center" wrapText="1"/>
    </xf>
    <xf numFmtId="0" fontId="19" fillId="0" borderId="92" xfId="0" applyFont="1" applyBorder="1" applyAlignment="1">
      <alignment wrapText="1"/>
    </xf>
    <xf numFmtId="0" fontId="31" fillId="0" borderId="44" xfId="0" applyFont="1" applyBorder="1" applyAlignment="1">
      <alignment horizontal="justify" wrapText="1"/>
    </xf>
    <xf numFmtId="0" fontId="23" fillId="0" borderId="94" xfId="0" applyFont="1" applyBorder="1" applyAlignment="1">
      <alignment wrapText="1"/>
    </xf>
    <xf numFmtId="0" fontId="23" fillId="0" borderId="58" xfId="0" applyFont="1" applyBorder="1" applyAlignment="1">
      <alignment horizontal="center" vertical="center"/>
    </xf>
    <xf numFmtId="0" fontId="19" fillId="0" borderId="70" xfId="0" applyFont="1" applyBorder="1" applyAlignment="1">
      <alignment wrapText="1"/>
    </xf>
    <xf numFmtId="0" fontId="23" fillId="0" borderId="34" xfId="0" applyFont="1" applyBorder="1" applyAlignment="1">
      <alignment horizontal="center" wrapText="1"/>
    </xf>
    <xf numFmtId="0" fontId="23" fillId="0" borderId="170" xfId="0" applyFont="1" applyBorder="1" applyAlignment="1">
      <alignment horizontal="center" wrapText="1"/>
    </xf>
    <xf numFmtId="0" fontId="23" fillId="0" borderId="5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3" fontId="19" fillId="0" borderId="127" xfId="0" applyNumberFormat="1" applyFont="1" applyBorder="1"/>
    <xf numFmtId="3" fontId="23" fillId="0" borderId="58" xfId="0" applyNumberFormat="1" applyFont="1" applyBorder="1"/>
    <xf numFmtId="3" fontId="19" fillId="0" borderId="171" xfId="0" applyNumberFormat="1" applyFont="1" applyBorder="1"/>
    <xf numFmtId="3" fontId="19" fillId="0" borderId="79" xfId="86" applyNumberFormat="1" applyFont="1" applyBorder="1" applyProtection="1"/>
    <xf numFmtId="0" fontId="19" fillId="0" borderId="19" xfId="86" applyFont="1" applyBorder="1" applyProtection="1"/>
    <xf numFmtId="3" fontId="19" fillId="0" borderId="144" xfId="0" applyNumberFormat="1" applyFont="1" applyBorder="1"/>
    <xf numFmtId="0" fontId="30" fillId="0" borderId="40" xfId="0" applyFont="1" applyBorder="1"/>
    <xf numFmtId="0" fontId="30" fillId="0" borderId="91" xfId="0" applyFont="1" applyBorder="1"/>
    <xf numFmtId="0" fontId="21" fillId="0" borderId="58" xfId="0" applyFont="1" applyBorder="1" applyAlignment="1">
      <alignment horizontal="center"/>
    </xf>
    <xf numFmtId="3" fontId="19" fillId="0" borderId="40" xfId="0" applyNumberFormat="1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72" xfId="0" applyFont="1" applyBorder="1" applyAlignment="1">
      <alignment wrapText="1"/>
    </xf>
    <xf numFmtId="0" fontId="36" fillId="0" borderId="0" xfId="0" applyFont="1" applyAlignment="1">
      <alignment wrapText="1"/>
    </xf>
    <xf numFmtId="0" fontId="36" fillId="0" borderId="92" xfId="0" applyFont="1" applyBorder="1" applyAlignment="1">
      <alignment horizontal="right"/>
    </xf>
    <xf numFmtId="0" fontId="36" fillId="0" borderId="55" xfId="0" applyFont="1" applyBorder="1" applyAlignment="1">
      <alignment horizontal="right"/>
    </xf>
    <xf numFmtId="0" fontId="36" fillId="0" borderId="89" xfId="0" applyFont="1" applyBorder="1" applyAlignment="1">
      <alignment horizontal="right"/>
    </xf>
    <xf numFmtId="3" fontId="19" fillId="0" borderId="36" xfId="0" applyNumberFormat="1" applyFont="1" applyBorder="1"/>
    <xf numFmtId="0" fontId="19" fillId="0" borderId="19" xfId="0" applyFont="1" applyBorder="1" applyAlignment="1">
      <alignment wrapText="1"/>
    </xf>
    <xf numFmtId="0" fontId="19" fillId="0" borderId="102" xfId="0" applyFont="1" applyBorder="1" applyAlignment="1">
      <alignment wrapText="1"/>
    </xf>
    <xf numFmtId="3" fontId="43" fillId="0" borderId="51" xfId="0" applyNumberFormat="1" applyFont="1" applyBorder="1"/>
    <xf numFmtId="3" fontId="19" fillId="0" borderId="62" xfId="0" applyNumberFormat="1" applyFont="1" applyBorder="1"/>
    <xf numFmtId="3" fontId="19" fillId="0" borderId="173" xfId="0" applyNumberFormat="1" applyFont="1" applyBorder="1"/>
    <xf numFmtId="0" fontId="19" fillId="0" borderId="160" xfId="0" applyFont="1" applyBorder="1" applyAlignment="1">
      <alignment horizontal="center"/>
    </xf>
    <xf numFmtId="3" fontId="51" fillId="0" borderId="174" xfId="0" applyNumberFormat="1" applyFont="1" applyBorder="1"/>
    <xf numFmtId="3" fontId="51" fillId="0" borderId="164" xfId="0" applyNumberFormat="1" applyFont="1" applyBorder="1"/>
    <xf numFmtId="3" fontId="36" fillId="0" borderId="36" xfId="0" applyNumberFormat="1" applyFont="1" applyBorder="1"/>
    <xf numFmtId="3" fontId="60" fillId="0" borderId="82" xfId="0" applyNumberFormat="1" applyFont="1" applyBorder="1" applyAlignment="1">
      <alignment horizontal="center"/>
    </xf>
    <xf numFmtId="3" fontId="60" fillId="0" borderId="58" xfId="0" applyNumberFormat="1" applyFont="1" applyBorder="1" applyAlignment="1">
      <alignment horizontal="center"/>
    </xf>
    <xf numFmtId="0" fontId="23" fillId="0" borderId="175" xfId="0" applyFont="1" applyBorder="1" applyAlignment="1">
      <alignment horizontal="left" vertical="center"/>
    </xf>
    <xf numFmtId="0" fontId="19" fillId="0" borderId="81" xfId="0" applyFont="1" applyBorder="1" applyAlignment="1">
      <alignment horizontal="right"/>
    </xf>
    <xf numFmtId="0" fontId="19" fillId="0" borderId="176" xfId="0" applyFont="1" applyBorder="1"/>
    <xf numFmtId="0" fontId="29" fillId="0" borderId="28" xfId="0" applyFont="1" applyBorder="1" applyAlignment="1">
      <alignment wrapText="1"/>
    </xf>
    <xf numFmtId="0" fontId="23" fillId="0" borderId="177" xfId="0" applyFont="1" applyBorder="1"/>
    <xf numFmtId="0" fontId="43" fillId="0" borderId="67" xfId="0" applyFont="1" applyBorder="1"/>
    <xf numFmtId="3" fontId="43" fillId="0" borderId="67" xfId="55" applyNumberFormat="1" applyFont="1" applyFill="1" applyBorder="1" applyAlignment="1" applyProtection="1"/>
    <xf numFmtId="3" fontId="43" fillId="0" borderId="178" xfId="55" applyNumberFormat="1" applyFont="1" applyFill="1" applyBorder="1" applyAlignment="1" applyProtection="1"/>
    <xf numFmtId="3" fontId="43" fillId="0" borderId="46" xfId="55" applyNumberFormat="1" applyFont="1" applyFill="1" applyBorder="1" applyAlignment="1" applyProtection="1"/>
    <xf numFmtId="3" fontId="43" fillId="0" borderId="72" xfId="55" applyNumberFormat="1" applyFont="1" applyFill="1" applyBorder="1" applyAlignment="1" applyProtection="1"/>
    <xf numFmtId="3" fontId="19" fillId="0" borderId="58" xfId="0" applyNumberFormat="1" applyFont="1" applyBorder="1"/>
    <xf numFmtId="0" fontId="29" fillId="0" borderId="55" xfId="0" applyFont="1" applyBorder="1" applyAlignment="1">
      <alignment horizontal="right"/>
    </xf>
    <xf numFmtId="0" fontId="29" fillId="0" borderId="89" xfId="0" applyFont="1" applyBorder="1" applyAlignment="1">
      <alignment horizontal="right"/>
    </xf>
    <xf numFmtId="3" fontId="29" fillId="0" borderId="91" xfId="0" applyNumberFormat="1" applyFont="1" applyBorder="1" applyAlignment="1">
      <alignment horizontal="right"/>
    </xf>
    <xf numFmtId="0" fontId="23" fillId="42" borderId="0" xfId="0" applyFont="1" applyFill="1"/>
    <xf numFmtId="3" fontId="23" fillId="0" borderId="0" xfId="0" applyNumberFormat="1" applyFont="1"/>
    <xf numFmtId="0" fontId="19" fillId="0" borderId="179" xfId="0" applyFont="1" applyBorder="1"/>
    <xf numFmtId="0" fontId="19" fillId="0" borderId="180" xfId="0" applyFont="1" applyBorder="1"/>
    <xf numFmtId="0" fontId="36" fillId="42" borderId="112" xfId="0" applyFont="1" applyFill="1" applyBorder="1"/>
    <xf numFmtId="0" fontId="36" fillId="42" borderId="88" xfId="0" applyFont="1" applyFill="1" applyBorder="1"/>
    <xf numFmtId="0" fontId="36" fillId="0" borderId="88" xfId="0" applyFont="1" applyBorder="1"/>
    <xf numFmtId="0" fontId="23" fillId="42" borderId="181" xfId="0" applyFont="1" applyFill="1" applyBorder="1"/>
    <xf numFmtId="3" fontId="23" fillId="42" borderId="182" xfId="0" applyNumberFormat="1" applyFont="1" applyFill="1" applyBorder="1"/>
    <xf numFmtId="3" fontId="19" fillId="42" borderId="89" xfId="0" applyNumberFormat="1" applyFont="1" applyFill="1" applyBorder="1"/>
    <xf numFmtId="3" fontId="19" fillId="42" borderId="44" xfId="0" applyNumberFormat="1" applyFont="1" applyFill="1" applyBorder="1"/>
    <xf numFmtId="0" fontId="36" fillId="42" borderId="92" xfId="0" applyFont="1" applyFill="1" applyBorder="1"/>
    <xf numFmtId="0" fontId="36" fillId="42" borderId="55" xfId="0" applyFont="1" applyFill="1" applyBorder="1"/>
    <xf numFmtId="0" fontId="36" fillId="0" borderId="55" xfId="0" applyFont="1" applyBorder="1"/>
    <xf numFmtId="0" fontId="23" fillId="42" borderId="183" xfId="0" applyFont="1" applyFill="1" applyBorder="1"/>
    <xf numFmtId="3" fontId="23" fillId="0" borderId="18" xfId="0" applyNumberFormat="1" applyFont="1" applyBorder="1"/>
    <xf numFmtId="0" fontId="23" fillId="42" borderId="0" xfId="0" applyFont="1" applyFill="1" applyAlignment="1">
      <alignment wrapText="1"/>
    </xf>
    <xf numFmtId="3" fontId="23" fillId="42" borderId="18" xfId="0" applyNumberFormat="1" applyFont="1" applyFill="1" applyBorder="1"/>
    <xf numFmtId="3" fontId="23" fillId="42" borderId="184" xfId="0" applyNumberFormat="1" applyFont="1" applyFill="1" applyBorder="1"/>
    <xf numFmtId="0" fontId="61" fillId="0" borderId="81" xfId="0" applyFont="1" applyBorder="1" applyAlignment="1">
      <alignment horizontal="center"/>
    </xf>
    <xf numFmtId="3" fontId="23" fillId="42" borderId="159" xfId="0" applyNumberFormat="1" applyFont="1" applyFill="1" applyBorder="1"/>
    <xf numFmtId="3" fontId="19" fillId="42" borderId="58" xfId="0" applyNumberFormat="1" applyFont="1" applyFill="1" applyBorder="1"/>
    <xf numFmtId="3" fontId="23" fillId="42" borderId="183" xfId="0" applyNumberFormat="1" applyFont="1" applyFill="1" applyBorder="1"/>
    <xf numFmtId="3" fontId="19" fillId="0" borderId="122" xfId="0" applyNumberFormat="1" applyFont="1" applyBorder="1"/>
    <xf numFmtId="3" fontId="23" fillId="0" borderId="185" xfId="0" applyNumberFormat="1" applyFont="1" applyBorder="1"/>
    <xf numFmtId="3" fontId="23" fillId="0" borderId="186" xfId="0" applyNumberFormat="1" applyFont="1" applyBorder="1"/>
    <xf numFmtId="3" fontId="19" fillId="0" borderId="187" xfId="0" applyNumberFormat="1" applyFont="1" applyBorder="1"/>
    <xf numFmtId="0" fontId="23" fillId="0" borderId="52" xfId="0" applyFont="1" applyBorder="1" applyAlignment="1">
      <alignment horizontal="center"/>
    </xf>
    <xf numFmtId="3" fontId="19" fillId="0" borderId="47" xfId="0" applyNumberFormat="1" applyFont="1" applyBorder="1" applyAlignment="1">
      <alignment horizontal="right"/>
    </xf>
    <xf numFmtId="3" fontId="19" fillId="0" borderId="49" xfId="0" applyNumberFormat="1" applyFont="1" applyBorder="1" applyAlignment="1">
      <alignment horizontal="right"/>
    </xf>
    <xf numFmtId="3" fontId="23" fillId="0" borderId="72" xfId="0" applyNumberFormat="1" applyFont="1" applyBorder="1" applyAlignment="1">
      <alignment horizontal="right"/>
    </xf>
    <xf numFmtId="3" fontId="19" fillId="0" borderId="188" xfId="0" applyNumberFormat="1" applyFont="1" applyBorder="1" applyAlignment="1">
      <alignment horizontal="right"/>
    </xf>
    <xf numFmtId="3" fontId="23" fillId="0" borderId="189" xfId="0" applyNumberFormat="1" applyFont="1" applyBorder="1"/>
    <xf numFmtId="3" fontId="23" fillId="0" borderId="190" xfId="0" applyNumberFormat="1" applyFont="1" applyBorder="1"/>
    <xf numFmtId="3" fontId="19" fillId="42" borderId="70" xfId="0" applyNumberFormat="1" applyFont="1" applyFill="1" applyBorder="1"/>
    <xf numFmtId="3" fontId="23" fillId="42" borderId="44" xfId="0" applyNumberFormat="1" applyFont="1" applyFill="1" applyBorder="1"/>
    <xf numFmtId="3" fontId="19" fillId="42" borderId="31" xfId="0" applyNumberFormat="1" applyFont="1" applyFill="1" applyBorder="1"/>
    <xf numFmtId="165" fontId="33" fillId="0" borderId="191" xfId="0" applyNumberFormat="1" applyFont="1" applyBorder="1"/>
    <xf numFmtId="165" fontId="33" fillId="0" borderId="55" xfId="0" applyNumberFormat="1" applyFont="1" applyBorder="1"/>
    <xf numFmtId="0" fontId="31" fillId="0" borderId="165" xfId="0" applyFont="1" applyBorder="1"/>
    <xf numFmtId="165" fontId="36" fillId="0" borderId="42" xfId="0" applyNumberFormat="1" applyFont="1" applyBorder="1"/>
    <xf numFmtId="165" fontId="36" fillId="0" borderId="42" xfId="0" applyNumberFormat="1" applyFont="1" applyBorder="1" applyAlignment="1">
      <alignment wrapText="1"/>
    </xf>
    <xf numFmtId="0" fontId="51" fillId="0" borderId="87" xfId="0" applyFont="1" applyBorder="1"/>
    <xf numFmtId="0" fontId="36" fillId="0" borderId="77" xfId="0" applyFont="1" applyBorder="1"/>
    <xf numFmtId="0" fontId="31" fillId="42" borderId="55" xfId="0" applyFont="1" applyFill="1" applyBorder="1"/>
    <xf numFmtId="16" fontId="36" fillId="0" borderId="33" xfId="0" applyNumberFormat="1" applyFont="1" applyBorder="1"/>
    <xf numFmtId="3" fontId="19" fillId="0" borderId="192" xfId="0" applyNumberFormat="1" applyFont="1" applyBorder="1"/>
    <xf numFmtId="0" fontId="23" fillId="0" borderId="87" xfId="0" applyFont="1" applyBorder="1"/>
    <xf numFmtId="3" fontId="23" fillId="42" borderId="29" xfId="0" applyNumberFormat="1" applyFont="1" applyFill="1" applyBorder="1"/>
    <xf numFmtId="3" fontId="19" fillId="0" borderId="193" xfId="0" applyNumberFormat="1" applyFont="1" applyBorder="1"/>
    <xf numFmtId="3" fontId="19" fillId="0" borderId="172" xfId="0" applyNumberFormat="1" applyFont="1" applyBorder="1"/>
    <xf numFmtId="0" fontId="36" fillId="0" borderId="53" xfId="0" applyFont="1" applyBorder="1" applyAlignment="1">
      <alignment horizontal="center"/>
    </xf>
    <xf numFmtId="0" fontId="62" fillId="0" borderId="0" xfId="0" applyFont="1"/>
    <xf numFmtId="0" fontId="23" fillId="0" borderId="44" xfId="0" applyFont="1" applyBorder="1" applyAlignment="1">
      <alignment wrapText="1"/>
    </xf>
    <xf numFmtId="3" fontId="29" fillId="0" borderId="49" xfId="0" applyNumberFormat="1" applyFont="1" applyBorder="1"/>
    <xf numFmtId="3" fontId="43" fillId="0" borderId="72" xfId="0" applyNumberFormat="1" applyFont="1" applyBorder="1"/>
    <xf numFmtId="3" fontId="29" fillId="0" borderId="0" xfId="0" applyNumberFormat="1" applyFont="1"/>
    <xf numFmtId="3" fontId="29" fillId="0" borderId="32" xfId="0" applyNumberFormat="1" applyFont="1" applyBorder="1"/>
    <xf numFmtId="0" fontId="30" fillId="0" borderId="194" xfId="0" applyFont="1" applyBorder="1"/>
    <xf numFmtId="0" fontId="30" fillId="0" borderId="92" xfId="0" applyFont="1" applyBorder="1"/>
    <xf numFmtId="0" fontId="0" fillId="0" borderId="43" xfId="0" applyBorder="1"/>
    <xf numFmtId="3" fontId="43" fillId="0" borderId="44" xfId="0" applyNumberFormat="1" applyFont="1" applyBorder="1"/>
    <xf numFmtId="0" fontId="36" fillId="0" borderId="43" xfId="0" applyFont="1" applyBorder="1" applyAlignment="1">
      <alignment horizontal="right"/>
    </xf>
    <xf numFmtId="0" fontId="51" fillId="0" borderId="44" xfId="0" applyFont="1" applyBorder="1" applyAlignment="1">
      <alignment horizontal="right"/>
    </xf>
    <xf numFmtId="0" fontId="19" fillId="0" borderId="40" xfId="0" applyFont="1" applyBorder="1" applyAlignment="1">
      <alignment wrapText="1"/>
    </xf>
    <xf numFmtId="0" fontId="19" fillId="0" borderId="92" xfId="0" applyFont="1" applyBorder="1"/>
    <xf numFmtId="3" fontId="23" fillId="0" borderId="40" xfId="0" applyNumberFormat="1" applyFont="1" applyBorder="1" applyAlignment="1">
      <alignment horizontal="right"/>
    </xf>
    <xf numFmtId="3" fontId="19" fillId="0" borderId="50" xfId="0" applyNumberFormat="1" applyFont="1" applyBorder="1" applyAlignment="1">
      <alignment horizontal="right"/>
    </xf>
    <xf numFmtId="3" fontId="23" fillId="0" borderId="195" xfId="0" applyNumberFormat="1" applyFont="1" applyBorder="1"/>
    <xf numFmtId="3" fontId="19" fillId="42" borderId="47" xfId="0" applyNumberFormat="1" applyFont="1" applyFill="1" applyBorder="1"/>
    <xf numFmtId="3" fontId="19" fillId="0" borderId="196" xfId="0" applyNumberFormat="1" applyFont="1" applyBorder="1"/>
    <xf numFmtId="3" fontId="19" fillId="0" borderId="80" xfId="86" applyNumberFormat="1" applyFont="1" applyBorder="1" applyProtection="1"/>
    <xf numFmtId="3" fontId="19" fillId="0" borderId="53" xfId="86" applyNumberFormat="1" applyFont="1" applyBorder="1" applyProtection="1"/>
    <xf numFmtId="0" fontId="23" fillId="0" borderId="44" xfId="86" applyFont="1" applyBorder="1" applyProtection="1"/>
    <xf numFmtId="3" fontId="23" fillId="0" borderId="51" xfId="86" applyNumberFormat="1" applyFont="1" applyBorder="1" applyProtection="1"/>
    <xf numFmtId="3" fontId="23" fillId="0" borderId="197" xfId="86" applyNumberFormat="1" applyFont="1" applyBorder="1" applyProtection="1"/>
    <xf numFmtId="3" fontId="23" fillId="0" borderId="29" xfId="86" applyNumberFormat="1" applyFont="1" applyBorder="1" applyProtection="1"/>
    <xf numFmtId="0" fontId="33" fillId="0" borderId="0" xfId="0" applyFont="1"/>
    <xf numFmtId="0" fontId="36" fillId="0" borderId="55" xfId="0" applyFont="1" applyBorder="1" applyAlignment="1">
      <alignment wrapText="1"/>
    </xf>
    <xf numFmtId="0" fontId="36" fillId="0" borderId="55" xfId="0" applyFont="1" applyBorder="1" applyAlignment="1">
      <alignment shrinkToFit="1"/>
    </xf>
    <xf numFmtId="3" fontId="19" fillId="0" borderId="198" xfId="0" applyNumberFormat="1" applyFont="1" applyBorder="1"/>
    <xf numFmtId="3" fontId="23" fillId="0" borderId="126" xfId="0" applyNumberFormat="1" applyFont="1" applyBorder="1"/>
    <xf numFmtId="3" fontId="23" fillId="42" borderId="87" xfId="0" applyNumberFormat="1" applyFont="1" applyFill="1" applyBorder="1"/>
    <xf numFmtId="3" fontId="23" fillId="0" borderId="71" xfId="0" applyNumberFormat="1" applyFont="1" applyBorder="1"/>
    <xf numFmtId="3" fontId="33" fillId="0" borderId="92" xfId="0" applyNumberFormat="1" applyFont="1" applyBorder="1"/>
    <xf numFmtId="3" fontId="33" fillId="0" borderId="71" xfId="0" applyNumberFormat="1" applyFont="1" applyBorder="1"/>
    <xf numFmtId="3" fontId="23" fillId="0" borderId="64" xfId="0" applyNumberFormat="1" applyFont="1" applyBorder="1"/>
    <xf numFmtId="3" fontId="31" fillId="0" borderId="127" xfId="0" applyNumberFormat="1" applyFont="1" applyBorder="1" applyAlignment="1">
      <alignment horizontal="right" vertical="center" wrapText="1"/>
    </xf>
    <xf numFmtId="3" fontId="23" fillId="42" borderId="41" xfId="0" applyNumberFormat="1" applyFont="1" applyFill="1" applyBorder="1"/>
    <xf numFmtId="3" fontId="23" fillId="42" borderId="199" xfId="0" applyNumberFormat="1" applyFont="1" applyFill="1" applyBorder="1"/>
    <xf numFmtId="0" fontId="97" fillId="0" borderId="32" xfId="0" applyFont="1" applyBorder="1"/>
    <xf numFmtId="0" fontId="23" fillId="0" borderId="10" xfId="0" applyFont="1" applyBorder="1" applyAlignment="1">
      <alignment wrapText="1"/>
    </xf>
    <xf numFmtId="0" fontId="19" fillId="0" borderId="44" xfId="0" applyFont="1" applyBorder="1" applyAlignment="1">
      <alignment horizontal="center" wrapText="1"/>
    </xf>
    <xf numFmtId="3" fontId="19" fillId="0" borderId="200" xfId="0" applyNumberFormat="1" applyFont="1" applyBorder="1" applyAlignment="1">
      <alignment vertical="center"/>
    </xf>
    <xf numFmtId="0" fontId="0" fillId="0" borderId="40" xfId="0" applyBorder="1"/>
    <xf numFmtId="0" fontId="0" fillId="0" borderId="50" xfId="0" applyBorder="1"/>
    <xf numFmtId="0" fontId="23" fillId="0" borderId="32" xfId="0" applyFont="1" applyBorder="1"/>
    <xf numFmtId="3" fontId="19" fillId="0" borderId="59" xfId="0" applyNumberFormat="1" applyFont="1" applyBorder="1" applyAlignment="1">
      <alignment vertical="center"/>
    </xf>
    <xf numFmtId="0" fontId="19" fillId="0" borderId="47" xfId="0" applyFont="1" applyBorder="1"/>
    <xf numFmtId="0" fontId="19" fillId="0" borderId="188" xfId="0" applyFont="1" applyBorder="1"/>
    <xf numFmtId="3" fontId="19" fillId="0" borderId="52" xfId="0" applyNumberFormat="1" applyFont="1" applyBorder="1" applyAlignment="1">
      <alignment horizontal="right"/>
    </xf>
    <xf numFmtId="2" fontId="19" fillId="0" borderId="31" xfId="0" applyNumberFormat="1" applyFont="1" applyBorder="1" applyAlignment="1">
      <alignment wrapText="1"/>
    </xf>
    <xf numFmtId="3" fontId="29" fillId="0" borderId="140" xfId="0" applyNumberFormat="1" applyFont="1" applyBorder="1"/>
    <xf numFmtId="3" fontId="29" fillId="0" borderId="143" xfId="0" applyNumberFormat="1" applyFont="1" applyBorder="1"/>
    <xf numFmtId="3" fontId="29" fillId="0" borderId="173" xfId="0" applyNumberFormat="1" applyFont="1" applyBorder="1"/>
    <xf numFmtId="3" fontId="29" fillId="0" borderId="73" xfId="0" applyNumberFormat="1" applyFont="1" applyBorder="1"/>
    <xf numFmtId="3" fontId="29" fillId="0" borderId="26" xfId="0" applyNumberFormat="1" applyFont="1" applyBorder="1"/>
    <xf numFmtId="3" fontId="29" fillId="0" borderId="27" xfId="0" applyNumberFormat="1" applyFont="1" applyBorder="1"/>
    <xf numFmtId="3" fontId="29" fillId="0" borderId="10" xfId="55" applyNumberFormat="1" applyFont="1" applyFill="1" applyBorder="1" applyAlignment="1" applyProtection="1"/>
    <xf numFmtId="3" fontId="29" fillId="0" borderId="201" xfId="0" applyNumberFormat="1" applyFont="1" applyBorder="1"/>
    <xf numFmtId="3" fontId="29" fillId="0" borderId="10" xfId="0" applyNumberFormat="1" applyFont="1" applyBorder="1"/>
    <xf numFmtId="3" fontId="29" fillId="0" borderId="62" xfId="0" applyNumberFormat="1" applyFont="1" applyBorder="1"/>
    <xf numFmtId="3" fontId="29" fillId="0" borderId="201" xfId="55" applyNumberFormat="1" applyFont="1" applyFill="1" applyBorder="1" applyAlignment="1" applyProtection="1"/>
    <xf numFmtId="3" fontId="29" fillId="0" borderId="74" xfId="55" applyNumberFormat="1" applyFont="1" applyFill="1" applyBorder="1" applyAlignment="1" applyProtection="1"/>
    <xf numFmtId="3" fontId="29" fillId="0" borderId="74" xfId="0" applyNumberFormat="1" applyFont="1" applyBorder="1"/>
    <xf numFmtId="3" fontId="19" fillId="0" borderId="102" xfId="0" applyNumberFormat="1" applyFont="1" applyBorder="1"/>
    <xf numFmtId="3" fontId="19" fillId="0" borderId="28" xfId="0" applyNumberFormat="1" applyFont="1" applyBorder="1"/>
    <xf numFmtId="3" fontId="19" fillId="0" borderId="202" xfId="0" applyNumberFormat="1" applyFont="1" applyBorder="1"/>
    <xf numFmtId="0" fontId="97" fillId="0" borderId="32" xfId="0" applyFont="1" applyBorder="1" applyAlignment="1">
      <alignment wrapText="1"/>
    </xf>
    <xf numFmtId="0" fontId="23" fillId="0" borderId="0" xfId="86" applyFont="1" applyAlignment="1" applyProtection="1">
      <alignment horizontal="center"/>
    </xf>
    <xf numFmtId="0" fontId="28" fillId="0" borderId="5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3" fillId="0" borderId="90" xfId="86" applyFont="1" applyBorder="1" applyAlignment="1" applyProtection="1">
      <alignment vertical="center"/>
    </xf>
    <xf numFmtId="0" fontId="23" fillId="0" borderId="90" xfId="86" applyFont="1" applyBorder="1" applyAlignment="1" applyProtection="1">
      <alignment horizontal="center" vertical="center" wrapText="1"/>
    </xf>
    <xf numFmtId="0" fontId="23" fillId="0" borderId="118" xfId="86" applyFont="1" applyBorder="1" applyAlignment="1" applyProtection="1">
      <alignment vertical="center"/>
    </xf>
    <xf numFmtId="0" fontId="28" fillId="0" borderId="78" xfId="0" applyFont="1" applyBorder="1" applyAlignment="1">
      <alignment horizontal="center"/>
    </xf>
    <xf numFmtId="0" fontId="19" fillId="0" borderId="92" xfId="0" applyFont="1" applyBorder="1" applyAlignment="1">
      <alignment horizontal="right"/>
    </xf>
    <xf numFmtId="0" fontId="19" fillId="0" borderId="55" xfId="0" applyFont="1" applyBorder="1" applyAlignment="1">
      <alignment horizontal="right"/>
    </xf>
    <xf numFmtId="0" fontId="19" fillId="0" borderId="99" xfId="0" applyFont="1" applyBorder="1" applyAlignment="1">
      <alignment horizontal="right"/>
    </xf>
    <xf numFmtId="0" fontId="51" fillId="0" borderId="72" xfId="0" applyFont="1" applyBorder="1" applyAlignment="1">
      <alignment horizontal="center"/>
    </xf>
    <xf numFmtId="0" fontId="23" fillId="0" borderId="55" xfId="0" applyFont="1" applyBorder="1" applyAlignment="1">
      <alignment wrapText="1"/>
    </xf>
    <xf numFmtId="0" fontId="23" fillId="0" borderId="55" xfId="0" applyFont="1" applyBorder="1"/>
    <xf numFmtId="0" fontId="23" fillId="0" borderId="99" xfId="0" applyFont="1" applyBorder="1"/>
    <xf numFmtId="0" fontId="23" fillId="0" borderId="47" xfId="0" applyFont="1" applyBorder="1"/>
    <xf numFmtId="0" fontId="19" fillId="0" borderId="82" xfId="0" applyFont="1" applyBorder="1"/>
    <xf numFmtId="0" fontId="23" fillId="0" borderId="203" xfId="0" applyFont="1" applyBorder="1"/>
    <xf numFmtId="0" fontId="19" fillId="0" borderId="82" xfId="0" applyFont="1" applyBorder="1" applyAlignment="1">
      <alignment horizontal="right"/>
    </xf>
    <xf numFmtId="0" fontId="19" fillId="0" borderId="43" xfId="0" applyFont="1" applyBorder="1" applyAlignment="1">
      <alignment horizontal="right"/>
    </xf>
    <xf numFmtId="0" fontId="19" fillId="0" borderId="44" xfId="0" applyFont="1" applyBorder="1" applyAlignment="1">
      <alignment horizontal="right"/>
    </xf>
    <xf numFmtId="0" fontId="19" fillId="0" borderId="166" xfId="0" applyFont="1" applyBorder="1"/>
    <xf numFmtId="0" fontId="51" fillId="0" borderId="55" xfId="0" applyFont="1" applyBorder="1"/>
    <xf numFmtId="0" fontId="23" fillId="0" borderId="47" xfId="0" applyFont="1" applyBorder="1" applyAlignment="1">
      <alignment wrapText="1"/>
    </xf>
    <xf numFmtId="0" fontId="19" fillId="0" borderId="47" xfId="0" applyFont="1" applyBorder="1" applyAlignment="1">
      <alignment wrapText="1"/>
    </xf>
    <xf numFmtId="0" fontId="51" fillId="0" borderId="47" xfId="0" applyFont="1" applyBorder="1"/>
    <xf numFmtId="0" fontId="30" fillId="0" borderId="0" xfId="0" applyFont="1" applyAlignment="1">
      <alignment horizontal="right"/>
    </xf>
    <xf numFmtId="0" fontId="30" fillId="0" borderId="48" xfId="0" applyFont="1" applyBorder="1"/>
    <xf numFmtId="0" fontId="30" fillId="0" borderId="47" xfId="0" applyFont="1" applyBorder="1"/>
    <xf numFmtId="0" fontId="30" fillId="0" borderId="204" xfId="0" applyFont="1" applyBorder="1"/>
    <xf numFmtId="0" fontId="30" fillId="0" borderId="52" xfId="0" applyFont="1" applyBorder="1" applyAlignment="1">
      <alignment wrapText="1"/>
    </xf>
    <xf numFmtId="0" fontId="21" fillId="0" borderId="0" xfId="0" applyFont="1" applyAlignment="1">
      <alignment horizontal="center" wrapText="1"/>
    </xf>
    <xf numFmtId="0" fontId="23" fillId="0" borderId="35" xfId="0" applyFont="1" applyBorder="1" applyAlignment="1">
      <alignment wrapText="1"/>
    </xf>
    <xf numFmtId="0" fontId="21" fillId="0" borderId="138" xfId="0" applyFont="1" applyBorder="1" applyAlignment="1">
      <alignment horizontal="center"/>
    </xf>
    <xf numFmtId="0" fontId="19" fillId="0" borderId="198" xfId="0" applyFont="1" applyBorder="1"/>
    <xf numFmtId="3" fontId="19" fillId="0" borderId="72" xfId="0" applyNumberFormat="1" applyFont="1" applyBorder="1"/>
    <xf numFmtId="0" fontId="36" fillId="42" borderId="55" xfId="0" applyFont="1" applyFill="1" applyBorder="1" applyAlignment="1" applyProtection="1">
      <alignment wrapText="1" shrinkToFit="1"/>
      <protection locked="0"/>
    </xf>
    <xf numFmtId="3" fontId="23" fillId="0" borderId="49" xfId="0" applyNumberFormat="1" applyFont="1" applyBorder="1"/>
    <xf numFmtId="0" fontId="33" fillId="0" borderId="43" xfId="0" applyFont="1" applyBorder="1"/>
    <xf numFmtId="3" fontId="19" fillId="0" borderId="24" xfId="0" applyNumberFormat="1" applyFont="1" applyBorder="1"/>
    <xf numFmtId="3" fontId="19" fillId="0" borderId="205" xfId="0" applyNumberFormat="1" applyFont="1" applyBorder="1"/>
    <xf numFmtId="0" fontId="36" fillId="0" borderId="60" xfId="0" applyFont="1" applyBorder="1"/>
    <xf numFmtId="0" fontId="36" fillId="0" borderId="40" xfId="0" applyFont="1" applyBorder="1"/>
    <xf numFmtId="0" fontId="36" fillId="0" borderId="80" xfId="0" applyFont="1" applyBorder="1"/>
    <xf numFmtId="165" fontId="36" fillId="0" borderId="59" xfId="0" applyNumberFormat="1" applyFont="1" applyBorder="1"/>
    <xf numFmtId="165" fontId="33" fillId="0" borderId="59" xfId="0" applyNumberFormat="1" applyFont="1" applyBorder="1" applyAlignment="1">
      <alignment wrapText="1"/>
    </xf>
    <xf numFmtId="3" fontId="0" fillId="0" borderId="41" xfId="0" applyNumberFormat="1" applyBorder="1"/>
    <xf numFmtId="0" fontId="19" fillId="0" borderId="109" xfId="0" applyFont="1" applyBorder="1" applyAlignment="1">
      <alignment wrapText="1"/>
    </xf>
    <xf numFmtId="0" fontId="97" fillId="0" borderId="0" xfId="0" applyFont="1"/>
    <xf numFmtId="0" fontId="98" fillId="0" borderId="78" xfId="0" applyFont="1" applyBorder="1" applyAlignment="1">
      <alignment wrapText="1"/>
    </xf>
    <xf numFmtId="0" fontId="51" fillId="0" borderId="131" xfId="0" applyFont="1" applyBorder="1" applyAlignment="1">
      <alignment horizontal="center"/>
    </xf>
    <xf numFmtId="0" fontId="36" fillId="0" borderId="32" xfId="0" applyFont="1" applyBorder="1" applyAlignment="1">
      <alignment horizontal="left"/>
    </xf>
    <xf numFmtId="0" fontId="36" fillId="0" borderId="58" xfId="0" applyFont="1" applyBorder="1" applyAlignment="1">
      <alignment horizontal="center"/>
    </xf>
    <xf numFmtId="0" fontId="51" fillId="0" borderId="118" xfId="0" applyFont="1" applyBorder="1" applyAlignment="1">
      <alignment horizontal="center"/>
    </xf>
    <xf numFmtId="0" fontId="36" fillId="0" borderId="105" xfId="0" applyFont="1" applyBorder="1" applyAlignment="1">
      <alignment horizontal="left"/>
    </xf>
    <xf numFmtId="0" fontId="33" fillId="0" borderId="10" xfId="0" applyFont="1" applyBorder="1"/>
    <xf numFmtId="0" fontId="33" fillId="0" borderId="102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19" fillId="42" borderId="206" xfId="0" applyFont="1" applyFill="1" applyBorder="1" applyAlignment="1">
      <alignment wrapText="1"/>
    </xf>
    <xf numFmtId="0" fontId="33" fillId="0" borderId="80" xfId="0" applyFont="1" applyBorder="1"/>
    <xf numFmtId="165" fontId="51" fillId="0" borderId="51" xfId="0" applyNumberFormat="1" applyFont="1" applyBorder="1" applyAlignment="1">
      <alignment wrapText="1"/>
    </xf>
    <xf numFmtId="165" fontId="33" fillId="0" borderId="43" xfId="0" applyNumberFormat="1" applyFont="1" applyBorder="1"/>
    <xf numFmtId="0" fontId="36" fillId="0" borderId="79" xfId="0" applyFont="1" applyBorder="1"/>
    <xf numFmtId="0" fontId="23" fillId="42" borderId="44" xfId="0" applyFont="1" applyFill="1" applyBorder="1"/>
    <xf numFmtId="165" fontId="36" fillId="0" borderId="168" xfId="0" applyNumberFormat="1" applyFont="1" applyBorder="1" applyAlignment="1">
      <alignment wrapText="1"/>
    </xf>
    <xf numFmtId="3" fontId="19" fillId="0" borderId="207" xfId="0" applyNumberFormat="1" applyFont="1" applyBorder="1"/>
    <xf numFmtId="165" fontId="33" fillId="0" borderId="171" xfId="0" applyNumberFormat="1" applyFont="1" applyBorder="1" applyAlignment="1">
      <alignment wrapText="1"/>
    </xf>
    <xf numFmtId="0" fontId="23" fillId="0" borderId="166" xfId="0" applyFont="1" applyBorder="1" applyAlignment="1">
      <alignment horizontal="center" wrapText="1"/>
    </xf>
    <xf numFmtId="0" fontId="51" fillId="0" borderId="82" xfId="0" applyFont="1" applyBorder="1" applyAlignment="1">
      <alignment horizontal="center"/>
    </xf>
    <xf numFmtId="0" fontId="19" fillId="0" borderId="51" xfId="0" applyFont="1" applyBorder="1" applyAlignment="1">
      <alignment wrapText="1"/>
    </xf>
    <xf numFmtId="0" fontId="65" fillId="0" borderId="0" xfId="0" applyFont="1"/>
    <xf numFmtId="0" fontId="66" fillId="0" borderId="0" xfId="0" applyFont="1"/>
    <xf numFmtId="3" fontId="0" fillId="0" borderId="199" xfId="0" applyNumberFormat="1" applyBorder="1"/>
    <xf numFmtId="0" fontId="65" fillId="0" borderId="175" xfId="0" applyFont="1" applyBorder="1" applyAlignment="1">
      <alignment horizontal="center"/>
    </xf>
    <xf numFmtId="0" fontId="33" fillId="0" borderId="127" xfId="0" applyFont="1" applyBorder="1" applyAlignment="1">
      <alignment horizontal="center" wrapText="1"/>
    </xf>
    <xf numFmtId="0" fontId="36" fillId="0" borderId="127" xfId="0" applyFont="1" applyBorder="1" applyAlignment="1">
      <alignment horizontal="right"/>
    </xf>
    <xf numFmtId="0" fontId="21" fillId="0" borderId="51" xfId="0" applyFont="1" applyBorder="1" applyAlignment="1">
      <alignment horizontal="center"/>
    </xf>
    <xf numFmtId="0" fontId="36" fillId="0" borderId="82" xfId="0" applyFont="1" applyBorder="1" applyAlignment="1">
      <alignment horizontal="right"/>
    </xf>
    <xf numFmtId="0" fontId="51" fillId="0" borderId="44" xfId="0" applyFont="1" applyBorder="1"/>
    <xf numFmtId="3" fontId="23" fillId="0" borderId="44" xfId="0" applyNumberFormat="1" applyFont="1" applyBorder="1" applyAlignment="1">
      <alignment horizontal="right"/>
    </xf>
    <xf numFmtId="3" fontId="29" fillId="0" borderId="55" xfId="0" applyNumberFormat="1" applyFont="1" applyBorder="1"/>
    <xf numFmtId="0" fontId="33" fillId="0" borderId="55" xfId="0" applyFont="1" applyBorder="1" applyAlignment="1">
      <alignment vertical="center" wrapText="1"/>
    </xf>
    <xf numFmtId="0" fontId="19" fillId="0" borderId="89" xfId="0" applyFont="1" applyBorder="1" applyAlignment="1">
      <alignment wrapText="1"/>
    </xf>
    <xf numFmtId="3" fontId="29" fillId="0" borderId="92" xfId="0" applyNumberFormat="1" applyFont="1" applyBorder="1" applyAlignment="1">
      <alignment horizontal="right"/>
    </xf>
    <xf numFmtId="3" fontId="33" fillId="0" borderId="75" xfId="0" applyNumberFormat="1" applyFont="1" applyBorder="1"/>
    <xf numFmtId="3" fontId="33" fillId="0" borderId="14" xfId="0" applyNumberFormat="1" applyFont="1" applyBorder="1"/>
    <xf numFmtId="165" fontId="36" fillId="0" borderId="79" xfId="0" applyNumberFormat="1" applyFont="1" applyBorder="1" applyAlignment="1">
      <alignment wrapText="1"/>
    </xf>
    <xf numFmtId="3" fontId="31" fillId="0" borderId="44" xfId="0" applyNumberFormat="1" applyFont="1" applyBorder="1"/>
    <xf numFmtId="3" fontId="31" fillId="0" borderId="92" xfId="0" applyNumberFormat="1" applyFont="1" applyBorder="1" applyAlignment="1">
      <alignment horizontal="right" vertical="center" wrapText="1"/>
    </xf>
    <xf numFmtId="3" fontId="33" fillId="0" borderId="89" xfId="0" applyNumberFormat="1" applyFont="1" applyBorder="1"/>
    <xf numFmtId="3" fontId="33" fillId="0" borderId="208" xfId="0" applyNumberFormat="1" applyFont="1" applyBorder="1"/>
    <xf numFmtId="0" fontId="31" fillId="0" borderId="127" xfId="0" applyFont="1" applyBorder="1" applyAlignment="1">
      <alignment vertical="center"/>
    </xf>
    <xf numFmtId="0" fontId="51" fillId="0" borderId="92" xfId="0" applyFont="1" applyBorder="1" applyAlignment="1">
      <alignment vertical="center"/>
    </xf>
    <xf numFmtId="0" fontId="36" fillId="0" borderId="42" xfId="0" applyFont="1" applyBorder="1"/>
    <xf numFmtId="0" fontId="36" fillId="0" borderId="89" xfId="0" applyFont="1" applyBorder="1"/>
    <xf numFmtId="0" fontId="36" fillId="0" borderId="50" xfId="0" applyFont="1" applyBorder="1"/>
    <xf numFmtId="165" fontId="36" fillId="0" borderId="59" xfId="0" applyNumberFormat="1" applyFont="1" applyBorder="1" applyAlignment="1">
      <alignment wrapText="1"/>
    </xf>
    <xf numFmtId="0" fontId="51" fillId="0" borderId="33" xfId="0" applyFont="1" applyBorder="1"/>
    <xf numFmtId="0" fontId="51" fillId="42" borderId="44" xfId="0" applyFont="1" applyFill="1" applyBorder="1"/>
    <xf numFmtId="0" fontId="31" fillId="0" borderId="44" xfId="0" applyFont="1" applyBorder="1" applyAlignment="1">
      <alignment wrapText="1"/>
    </xf>
    <xf numFmtId="3" fontId="23" fillId="0" borderId="31" xfId="0" applyNumberFormat="1" applyFont="1" applyBorder="1"/>
    <xf numFmtId="165" fontId="33" fillId="0" borderId="80" xfId="0" applyNumberFormat="1" applyFont="1" applyBorder="1" applyAlignment="1">
      <alignment wrapText="1"/>
    </xf>
    <xf numFmtId="0" fontId="23" fillId="0" borderId="209" xfId="0" applyFont="1" applyBorder="1" applyAlignment="1">
      <alignment horizontal="center"/>
    </xf>
    <xf numFmtId="0" fontId="31" fillId="0" borderId="209" xfId="0" applyFont="1" applyBorder="1"/>
    <xf numFmtId="3" fontId="23" fillId="0" borderId="209" xfId="0" applyNumberFormat="1" applyFont="1" applyBorder="1"/>
    <xf numFmtId="0" fontId="36" fillId="0" borderId="33" xfId="0" applyFont="1" applyBorder="1"/>
    <xf numFmtId="165" fontId="51" fillId="0" borderId="44" xfId="0" applyNumberFormat="1" applyFont="1" applyBorder="1" applyAlignment="1">
      <alignment wrapText="1"/>
    </xf>
    <xf numFmtId="165" fontId="36" fillId="0" borderId="33" xfId="0" applyNumberFormat="1" applyFont="1" applyBorder="1" applyAlignment="1">
      <alignment wrapText="1"/>
    </xf>
    <xf numFmtId="165" fontId="33" fillId="0" borderId="75" xfId="0" applyNumberFormat="1" applyFont="1" applyBorder="1" applyAlignment="1">
      <alignment wrapText="1"/>
    </xf>
    <xf numFmtId="0" fontId="31" fillId="0" borderId="210" xfId="0" applyFont="1" applyBorder="1"/>
    <xf numFmtId="3" fontId="31" fillId="0" borderId="35" xfId="0" applyNumberFormat="1" applyFont="1" applyBorder="1" applyAlignment="1">
      <alignment horizontal="right" vertical="center" wrapText="1"/>
    </xf>
    <xf numFmtId="0" fontId="51" fillId="0" borderId="51" xfId="0" applyFont="1" applyBorder="1" applyAlignment="1">
      <alignment horizontal="center" vertical="center"/>
    </xf>
    <xf numFmtId="0" fontId="51" fillId="0" borderId="58" xfId="0" applyFont="1" applyBorder="1" applyAlignment="1">
      <alignment horizontal="center" wrapText="1"/>
    </xf>
    <xf numFmtId="3" fontId="31" fillId="0" borderId="82" xfId="0" applyNumberFormat="1" applyFont="1" applyBorder="1"/>
    <xf numFmtId="3" fontId="33" fillId="0" borderId="55" xfId="0" applyNumberFormat="1" applyFont="1" applyBorder="1"/>
    <xf numFmtId="3" fontId="33" fillId="0" borderId="40" xfId="0" applyNumberFormat="1" applyFont="1" applyBorder="1"/>
    <xf numFmtId="3" fontId="31" fillId="0" borderId="55" xfId="0" applyNumberFormat="1" applyFont="1" applyBorder="1"/>
    <xf numFmtId="3" fontId="31" fillId="0" borderId="40" xfId="0" applyNumberFormat="1" applyFont="1" applyBorder="1"/>
    <xf numFmtId="3" fontId="33" fillId="0" borderId="50" xfId="0" applyNumberFormat="1" applyFont="1" applyBorder="1"/>
    <xf numFmtId="3" fontId="33" fillId="0" borderId="52" xfId="0" applyNumberFormat="1" applyFont="1" applyBorder="1"/>
    <xf numFmtId="3" fontId="31" fillId="0" borderId="92" xfId="0" applyNumberFormat="1" applyFont="1" applyBorder="1"/>
    <xf numFmtId="3" fontId="31" fillId="0" borderId="52" xfId="0" applyNumberFormat="1" applyFont="1" applyBorder="1"/>
    <xf numFmtId="3" fontId="31" fillId="0" borderId="210" xfId="0" applyNumberFormat="1" applyFont="1" applyBorder="1"/>
    <xf numFmtId="0" fontId="36" fillId="42" borderId="55" xfId="0" applyFont="1" applyFill="1" applyBorder="1" applyAlignment="1">
      <alignment wrapText="1"/>
    </xf>
    <xf numFmtId="3" fontId="19" fillId="0" borderId="52" xfId="86" applyNumberFormat="1" applyFont="1" applyBorder="1" applyProtection="1"/>
    <xf numFmtId="3" fontId="23" fillId="0" borderId="40" xfId="86" applyNumberFormat="1" applyFont="1" applyBorder="1" applyProtection="1"/>
    <xf numFmtId="0" fontId="33" fillId="0" borderId="54" xfId="86" applyFont="1" applyBorder="1" applyAlignment="1" applyProtection="1">
      <alignment wrapText="1"/>
    </xf>
    <xf numFmtId="3" fontId="19" fillId="0" borderId="30" xfId="86" applyNumberFormat="1" applyFont="1" applyBorder="1" applyProtection="1"/>
    <xf numFmtId="3" fontId="19" fillId="0" borderId="24" xfId="86" applyNumberFormat="1" applyFont="1" applyBorder="1" applyProtection="1"/>
    <xf numFmtId="3" fontId="19" fillId="0" borderId="17" xfId="86" applyNumberFormat="1" applyFont="1" applyBorder="1" applyProtection="1"/>
    <xf numFmtId="3" fontId="23" fillId="0" borderId="65" xfId="86" applyNumberFormat="1" applyFont="1" applyBorder="1" applyProtection="1"/>
    <xf numFmtId="3" fontId="19" fillId="0" borderId="198" xfId="86" applyNumberFormat="1" applyFont="1" applyBorder="1" applyProtection="1"/>
    <xf numFmtId="3" fontId="19" fillId="0" borderId="180" xfId="86" applyNumberFormat="1" applyFont="1" applyBorder="1" applyProtection="1"/>
    <xf numFmtId="3" fontId="23" fillId="0" borderId="198" xfId="86" applyNumberFormat="1" applyFont="1" applyBorder="1" applyProtection="1"/>
    <xf numFmtId="3" fontId="19" fillId="0" borderId="64" xfId="86" applyNumberFormat="1" applyFont="1" applyBorder="1" applyProtection="1"/>
    <xf numFmtId="3" fontId="23" fillId="0" borderId="195" xfId="86" applyNumberFormat="1" applyFont="1" applyBorder="1" applyProtection="1"/>
    <xf numFmtId="0" fontId="19" fillId="0" borderId="168" xfId="86" applyFont="1" applyBorder="1" applyProtection="1"/>
    <xf numFmtId="0" fontId="19" fillId="0" borderId="79" xfId="86" applyFont="1" applyBorder="1" applyProtection="1"/>
    <xf numFmtId="0" fontId="19" fillId="0" borderId="53" xfId="0" applyFont="1" applyBorder="1"/>
    <xf numFmtId="0" fontId="19" fillId="0" borderId="59" xfId="86" applyFont="1" applyBorder="1" applyProtection="1"/>
    <xf numFmtId="0" fontId="23" fillId="0" borderId="170" xfId="86" applyFont="1" applyBorder="1" applyProtection="1"/>
    <xf numFmtId="0" fontId="33" fillId="0" borderId="52" xfId="86" applyFont="1" applyBorder="1" applyAlignment="1" applyProtection="1">
      <alignment wrapText="1"/>
    </xf>
    <xf numFmtId="0" fontId="33" fillId="0" borderId="40" xfId="86" applyFont="1" applyBorder="1" applyAlignment="1" applyProtection="1">
      <alignment wrapText="1"/>
    </xf>
    <xf numFmtId="0" fontId="51" fillId="0" borderId="40" xfId="86" applyFont="1" applyBorder="1" applyAlignment="1" applyProtection="1">
      <alignment wrapText="1"/>
    </xf>
    <xf numFmtId="0" fontId="33" fillId="0" borderId="79" xfId="86" applyFont="1" applyBorder="1" applyProtection="1"/>
    <xf numFmtId="0" fontId="23" fillId="0" borderId="51" xfId="86" applyFont="1" applyBorder="1" applyProtection="1"/>
    <xf numFmtId="0" fontId="36" fillId="0" borderId="35" xfId="0" applyFont="1" applyBorder="1" applyAlignment="1">
      <alignment horizontal="right"/>
    </xf>
    <xf numFmtId="0" fontId="19" fillId="0" borderId="213" xfId="86" applyFont="1" applyBorder="1" applyProtection="1"/>
    <xf numFmtId="3" fontId="19" fillId="0" borderId="110" xfId="86" applyNumberFormat="1" applyFont="1" applyBorder="1" applyProtection="1"/>
    <xf numFmtId="3" fontId="19" fillId="0" borderId="59" xfId="86" applyNumberFormat="1" applyFont="1" applyBorder="1" applyProtection="1"/>
    <xf numFmtId="0" fontId="36" fillId="0" borderId="211" xfId="86" applyFont="1" applyBorder="1" applyAlignment="1" applyProtection="1">
      <alignment wrapText="1"/>
    </xf>
    <xf numFmtId="0" fontId="33" fillId="0" borderId="81" xfId="86" applyFont="1" applyBorder="1" applyAlignment="1" applyProtection="1">
      <alignment wrapText="1"/>
    </xf>
    <xf numFmtId="0" fontId="36" fillId="0" borderId="52" xfId="86" applyFont="1" applyBorder="1" applyAlignment="1" applyProtection="1">
      <alignment wrapText="1"/>
    </xf>
    <xf numFmtId="0" fontId="33" fillId="0" borderId="40" xfId="86" applyFont="1" applyBorder="1" applyProtection="1"/>
    <xf numFmtId="3" fontId="23" fillId="0" borderId="88" xfId="0" applyNumberFormat="1" applyFont="1" applyBorder="1"/>
    <xf numFmtId="3" fontId="19" fillId="0" borderId="29" xfId="0" applyNumberFormat="1" applyFont="1" applyBorder="1"/>
    <xf numFmtId="3" fontId="19" fillId="0" borderId="116" xfId="0" applyNumberFormat="1" applyFont="1" applyBorder="1"/>
    <xf numFmtId="165" fontId="33" fillId="0" borderId="127" xfId="0" applyNumberFormat="1" applyFont="1" applyBorder="1" applyAlignment="1">
      <alignment wrapText="1"/>
    </xf>
    <xf numFmtId="0" fontId="31" fillId="42" borderId="44" xfId="0" applyFont="1" applyFill="1" applyBorder="1"/>
    <xf numFmtId="3" fontId="19" fillId="0" borderId="166" xfId="0" applyNumberFormat="1" applyFont="1" applyBorder="1"/>
    <xf numFmtId="0" fontId="23" fillId="0" borderId="84" xfId="0" applyFont="1" applyBorder="1" applyAlignment="1">
      <alignment wrapText="1"/>
    </xf>
    <xf numFmtId="0" fontId="23" fillId="0" borderId="127" xfId="0" applyFont="1" applyBorder="1"/>
    <xf numFmtId="3" fontId="19" fillId="42" borderId="214" xfId="0" applyNumberFormat="1" applyFont="1" applyFill="1" applyBorder="1"/>
    <xf numFmtId="3" fontId="19" fillId="0" borderId="215" xfId="0" applyNumberFormat="1" applyFont="1" applyBorder="1"/>
    <xf numFmtId="3" fontId="19" fillId="0" borderId="132" xfId="0" applyNumberFormat="1" applyFont="1" applyBorder="1"/>
    <xf numFmtId="3" fontId="23" fillId="42" borderId="69" xfId="0" applyNumberFormat="1" applyFont="1" applyFill="1" applyBorder="1"/>
    <xf numFmtId="3" fontId="23" fillId="42" borderId="43" xfId="0" applyNumberFormat="1" applyFont="1" applyFill="1" applyBorder="1"/>
    <xf numFmtId="3" fontId="23" fillId="0" borderId="87" xfId="0" applyNumberFormat="1" applyFont="1" applyBorder="1"/>
    <xf numFmtId="3" fontId="23" fillId="0" borderId="127" xfId="0" applyNumberFormat="1" applyFont="1" applyBorder="1"/>
    <xf numFmtId="3" fontId="19" fillId="42" borderId="41" xfId="0" applyNumberFormat="1" applyFont="1" applyFill="1" applyBorder="1"/>
    <xf numFmtId="3" fontId="19" fillId="0" borderId="88" xfId="0" applyNumberFormat="1" applyFont="1" applyBorder="1"/>
    <xf numFmtId="3" fontId="19" fillId="0" borderId="82" xfId="0" applyNumberFormat="1" applyFont="1" applyBorder="1"/>
    <xf numFmtId="3" fontId="23" fillId="0" borderId="99" xfId="0" applyNumberFormat="1" applyFont="1" applyBorder="1"/>
    <xf numFmtId="3" fontId="23" fillId="0" borderId="204" xfId="0" applyNumberFormat="1" applyFont="1" applyBorder="1"/>
    <xf numFmtId="3" fontId="23" fillId="0" borderId="188" xfId="0" applyNumberFormat="1" applyFont="1" applyBorder="1"/>
    <xf numFmtId="3" fontId="23" fillId="0" borderId="16" xfId="0" applyNumberFormat="1" applyFont="1" applyBorder="1"/>
    <xf numFmtId="3" fontId="23" fillId="0" borderId="0" xfId="55" applyNumberFormat="1" applyFont="1" applyFill="1" applyBorder="1" applyAlignment="1" applyProtection="1"/>
    <xf numFmtId="0" fontId="61" fillId="0" borderId="115" xfId="0" applyFont="1" applyBorder="1" applyAlignment="1">
      <alignment horizontal="center"/>
    </xf>
    <xf numFmtId="3" fontId="19" fillId="0" borderId="99" xfId="0" applyNumberFormat="1" applyFont="1" applyBorder="1"/>
    <xf numFmtId="0" fontId="23" fillId="42" borderId="216" xfId="0" applyFont="1" applyFill="1" applyBorder="1"/>
    <xf numFmtId="0" fontId="23" fillId="42" borderId="199" xfId="0" applyFont="1" applyFill="1" applyBorder="1"/>
    <xf numFmtId="3" fontId="19" fillId="0" borderId="73" xfId="55" applyNumberFormat="1" applyFont="1" applyFill="1" applyBorder="1" applyAlignment="1" applyProtection="1">
      <alignment vertical="center"/>
    </xf>
    <xf numFmtId="0" fontId="19" fillId="0" borderId="206" xfId="0" applyFont="1" applyBorder="1"/>
    <xf numFmtId="0" fontId="19" fillId="0" borderId="217" xfId="0" applyFont="1" applyBorder="1"/>
    <xf numFmtId="0" fontId="19" fillId="0" borderId="218" xfId="0" applyFont="1" applyBorder="1"/>
    <xf numFmtId="3" fontId="19" fillId="0" borderId="218" xfId="0" applyNumberFormat="1" applyFont="1" applyBorder="1"/>
    <xf numFmtId="3" fontId="29" fillId="0" borderId="96" xfId="55" applyNumberFormat="1" applyFont="1" applyFill="1" applyBorder="1" applyAlignment="1" applyProtection="1"/>
    <xf numFmtId="3" fontId="29" fillId="0" borderId="66" xfId="55" applyNumberFormat="1" applyFont="1" applyFill="1" applyBorder="1" applyAlignment="1" applyProtection="1"/>
    <xf numFmtId="3" fontId="23" fillId="0" borderId="178" xfId="55" applyNumberFormat="1" applyFont="1" applyFill="1" applyBorder="1" applyAlignment="1" applyProtection="1"/>
    <xf numFmtId="3" fontId="29" fillId="0" borderId="219" xfId="0" applyNumberFormat="1" applyFont="1" applyBorder="1"/>
    <xf numFmtId="3" fontId="23" fillId="0" borderId="149" xfId="55" applyNumberFormat="1" applyFont="1" applyFill="1" applyBorder="1" applyAlignment="1" applyProtection="1"/>
    <xf numFmtId="0" fontId="59" fillId="0" borderId="0" xfId="0" applyFont="1" applyAlignment="1">
      <alignment horizontal="center"/>
    </xf>
    <xf numFmtId="3" fontId="19" fillId="0" borderId="220" xfId="0" applyNumberFormat="1" applyFont="1" applyBorder="1"/>
    <xf numFmtId="0" fontId="31" fillId="0" borderId="0" xfId="0" applyFont="1" applyAlignment="1">
      <alignment wrapText="1"/>
    </xf>
    <xf numFmtId="0" fontId="23" fillId="0" borderId="221" xfId="0" applyFont="1" applyBorder="1" applyAlignment="1">
      <alignment horizontal="center"/>
    </xf>
    <xf numFmtId="0" fontId="19" fillId="0" borderId="33" xfId="0" applyFont="1" applyBorder="1" applyAlignment="1">
      <alignment wrapText="1"/>
    </xf>
    <xf numFmtId="0" fontId="64" fillId="0" borderId="55" xfId="0" applyFont="1" applyBorder="1" applyAlignment="1">
      <alignment wrapText="1"/>
    </xf>
    <xf numFmtId="0" fontId="36" fillId="0" borderId="92" xfId="0" applyFont="1" applyBorder="1" applyAlignment="1">
      <alignment wrapText="1"/>
    </xf>
    <xf numFmtId="0" fontId="33" fillId="0" borderId="92" xfId="0" applyFont="1" applyBorder="1" applyAlignment="1">
      <alignment wrapText="1"/>
    </xf>
    <xf numFmtId="0" fontId="36" fillId="42" borderId="92" xfId="0" applyFont="1" applyFill="1" applyBorder="1" applyAlignment="1">
      <alignment wrapText="1" shrinkToFit="1"/>
    </xf>
    <xf numFmtId="0" fontId="36" fillId="0" borderId="55" xfId="0" applyFont="1" applyBorder="1" applyAlignment="1">
      <alignment wrapText="1" shrinkToFit="1"/>
    </xf>
    <xf numFmtId="0" fontId="36" fillId="0" borderId="40" xfId="0" applyFont="1" applyBorder="1" applyAlignment="1">
      <alignment wrapText="1" shrinkToFit="1"/>
    </xf>
    <xf numFmtId="0" fontId="19" fillId="0" borderId="63" xfId="0" applyFont="1" applyBorder="1" applyAlignment="1">
      <alignment horizontal="center" wrapText="1"/>
    </xf>
    <xf numFmtId="0" fontId="19" fillId="0" borderId="39" xfId="0" applyFont="1" applyBorder="1" applyAlignment="1">
      <alignment horizontal="center" wrapText="1"/>
    </xf>
    <xf numFmtId="0" fontId="51" fillId="0" borderId="41" xfId="0" applyFont="1" applyBorder="1" applyAlignment="1">
      <alignment horizontal="center" wrapText="1"/>
    </xf>
    <xf numFmtId="0" fontId="23" fillId="0" borderId="81" xfId="0" applyFont="1" applyBorder="1" applyAlignment="1">
      <alignment horizontal="center" wrapText="1"/>
    </xf>
    <xf numFmtId="0" fontId="23" fillId="0" borderId="199" xfId="0" applyFont="1" applyBorder="1" applyAlignment="1">
      <alignment horizontal="center" wrapText="1"/>
    </xf>
    <xf numFmtId="0" fontId="23" fillId="0" borderId="41" xfId="0" applyFont="1" applyBorder="1" applyAlignment="1">
      <alignment horizontal="center" wrapText="1"/>
    </xf>
    <xf numFmtId="3" fontId="19" fillId="0" borderId="222" xfId="0" applyNumberFormat="1" applyFont="1" applyBorder="1"/>
    <xf numFmtId="3" fontId="23" fillId="0" borderId="223" xfId="0" applyNumberFormat="1" applyFont="1" applyBorder="1"/>
    <xf numFmtId="3" fontId="23" fillId="0" borderId="224" xfId="0" applyNumberFormat="1" applyFont="1" applyBorder="1"/>
    <xf numFmtId="0" fontId="0" fillId="0" borderId="41" xfId="0" applyBorder="1"/>
    <xf numFmtId="0" fontId="60" fillId="0" borderId="51" xfId="0" applyFont="1" applyBorder="1" applyAlignment="1">
      <alignment horizontal="center"/>
    </xf>
    <xf numFmtId="0" fontId="61" fillId="0" borderId="87" xfId="0" applyFont="1" applyBorder="1" applyAlignment="1">
      <alignment horizontal="center"/>
    </xf>
    <xf numFmtId="3" fontId="60" fillId="0" borderId="44" xfId="0" applyNumberFormat="1" applyFont="1" applyBorder="1" applyAlignment="1">
      <alignment horizontal="center"/>
    </xf>
    <xf numFmtId="3" fontId="60" fillId="0" borderId="51" xfId="0" applyNumberFormat="1" applyFont="1" applyBorder="1" applyAlignment="1">
      <alignment horizontal="center"/>
    </xf>
    <xf numFmtId="10" fontId="0" fillId="0" borderId="52" xfId="0" applyNumberFormat="1" applyBorder="1"/>
    <xf numFmtId="10" fontId="0" fillId="0" borderId="40" xfId="0" applyNumberFormat="1" applyBorder="1"/>
    <xf numFmtId="10" fontId="0" fillId="0" borderId="50" xfId="0" applyNumberFormat="1" applyBorder="1"/>
    <xf numFmtId="10" fontId="0" fillId="0" borderId="151" xfId="0" applyNumberFormat="1" applyBorder="1"/>
    <xf numFmtId="10" fontId="0" fillId="0" borderId="53" xfId="0" applyNumberFormat="1" applyBorder="1"/>
    <xf numFmtId="10" fontId="0" fillId="0" borderId="51" xfId="0" applyNumberFormat="1" applyBorder="1"/>
    <xf numFmtId="10" fontId="0" fillId="0" borderId="41" xfId="0" applyNumberFormat="1" applyBorder="1"/>
    <xf numFmtId="0" fontId="23" fillId="0" borderId="10" xfId="0" applyFont="1" applyBorder="1" applyAlignment="1">
      <alignment vertical="center"/>
    </xf>
    <xf numFmtId="0" fontId="44" fillId="0" borderId="78" xfId="0" applyFont="1" applyBorder="1" applyAlignment="1">
      <alignment vertical="center"/>
    </xf>
    <xf numFmtId="0" fontId="44" fillId="0" borderId="105" xfId="0" applyFont="1" applyBorder="1" applyAlignment="1">
      <alignment vertical="center"/>
    </xf>
    <xf numFmtId="0" fontId="23" fillId="0" borderId="54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109" xfId="0" applyFont="1" applyBorder="1" applyAlignment="1">
      <alignment vertical="center"/>
    </xf>
    <xf numFmtId="0" fontId="23" fillId="0" borderId="108" xfId="0" applyFont="1" applyBorder="1" applyAlignment="1">
      <alignment vertical="center"/>
    </xf>
    <xf numFmtId="3" fontId="23" fillId="0" borderId="0" xfId="0" applyNumberFormat="1" applyFont="1" applyAlignment="1">
      <alignment horizontal="right" vertical="center" wrapText="1"/>
    </xf>
    <xf numFmtId="3" fontId="19" fillId="0" borderId="69" xfId="55" applyNumberFormat="1" applyFont="1" applyFill="1" applyBorder="1" applyAlignment="1" applyProtection="1">
      <alignment horizontal="right" vertical="center"/>
    </xf>
    <xf numFmtId="3" fontId="19" fillId="0" borderId="116" xfId="55" applyNumberFormat="1" applyFont="1" applyFill="1" applyBorder="1" applyAlignment="1" applyProtection="1">
      <alignment horizontal="right" vertical="center"/>
    </xf>
    <xf numFmtId="0" fontId="19" fillId="0" borderId="121" xfId="0" applyFont="1" applyBorder="1" applyAlignment="1">
      <alignment horizontal="center" wrapText="1"/>
    </xf>
    <xf numFmtId="0" fontId="19" fillId="0" borderId="137" xfId="0" applyFont="1" applyBorder="1" applyAlignment="1">
      <alignment horizontal="center" wrapText="1"/>
    </xf>
    <xf numFmtId="0" fontId="61" fillId="0" borderId="78" xfId="0" applyFont="1" applyBorder="1" applyAlignment="1">
      <alignment horizontal="center"/>
    </xf>
    <xf numFmtId="0" fontId="61" fillId="0" borderId="51" xfId="0" applyFont="1" applyBorder="1" applyAlignment="1">
      <alignment horizontal="center"/>
    </xf>
    <xf numFmtId="0" fontId="33" fillId="0" borderId="58" xfId="0" applyFont="1" applyBorder="1" applyAlignment="1">
      <alignment wrapText="1"/>
    </xf>
    <xf numFmtId="0" fontId="19" fillId="0" borderId="116" xfId="0" applyFont="1" applyBorder="1" applyAlignment="1">
      <alignment horizontal="center" wrapText="1"/>
    </xf>
    <xf numFmtId="0" fontId="19" fillId="0" borderId="29" xfId="0" applyFont="1" applyBorder="1" applyAlignment="1">
      <alignment horizontal="center" wrapText="1"/>
    </xf>
    <xf numFmtId="3" fontId="19" fillId="0" borderId="42" xfId="55" applyNumberFormat="1" applyFont="1" applyFill="1" applyBorder="1" applyAlignment="1" applyProtection="1"/>
    <xf numFmtId="3" fontId="19" fillId="0" borderId="33" xfId="55" applyNumberFormat="1" applyFont="1" applyFill="1" applyBorder="1" applyAlignment="1" applyProtection="1"/>
    <xf numFmtId="0" fontId="61" fillId="0" borderId="44" xfId="0" applyFont="1" applyBorder="1" applyAlignment="1">
      <alignment horizontal="center"/>
    </xf>
    <xf numFmtId="3" fontId="19" fillId="0" borderId="105" xfId="0" applyNumberFormat="1" applyFont="1" applyBorder="1"/>
    <xf numFmtId="3" fontId="19" fillId="0" borderId="92" xfId="55" applyNumberFormat="1" applyFont="1" applyFill="1" applyBorder="1" applyAlignment="1" applyProtection="1"/>
    <xf numFmtId="0" fontId="0" fillId="0" borderId="47" xfId="0" applyBorder="1"/>
    <xf numFmtId="0" fontId="0" fillId="0" borderId="82" xfId="0" applyBorder="1"/>
    <xf numFmtId="0" fontId="0" fillId="0" borderId="55" xfId="0" applyBorder="1"/>
    <xf numFmtId="0" fontId="0" fillId="0" borderId="89" xfId="0" applyBorder="1"/>
    <xf numFmtId="0" fontId="0" fillId="0" borderId="44" xfId="0" applyBorder="1"/>
    <xf numFmtId="0" fontId="19" fillId="0" borderId="43" xfId="0" applyFont="1" applyBorder="1" applyAlignment="1">
      <alignment wrapText="1"/>
    </xf>
    <xf numFmtId="10" fontId="0" fillId="0" borderId="48" xfId="0" applyNumberFormat="1" applyBorder="1"/>
    <xf numFmtId="10" fontId="0" fillId="0" borderId="47" xfId="0" applyNumberFormat="1" applyBorder="1"/>
    <xf numFmtId="3" fontId="19" fillId="0" borderId="225" xfId="0" applyNumberFormat="1" applyFont="1" applyBorder="1"/>
    <xf numFmtId="3" fontId="23" fillId="0" borderId="226" xfId="0" applyNumberFormat="1" applyFont="1" applyBorder="1"/>
    <xf numFmtId="10" fontId="0" fillId="0" borderId="81" xfId="0" applyNumberFormat="1" applyBorder="1"/>
    <xf numFmtId="0" fontId="51" fillId="0" borderId="53" xfId="0" applyFont="1" applyBorder="1" applyAlignment="1">
      <alignment horizontal="center"/>
    </xf>
    <xf numFmtId="0" fontId="51" fillId="0" borderId="49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51" fillId="0" borderId="32" xfId="0" applyFont="1" applyBorder="1" applyAlignment="1">
      <alignment horizontal="left"/>
    </xf>
    <xf numFmtId="0" fontId="51" fillId="0" borderId="78" xfId="0" applyFont="1" applyBorder="1" applyAlignment="1">
      <alignment horizontal="left"/>
    </xf>
    <xf numFmtId="3" fontId="19" fillId="0" borderId="54" xfId="0" applyNumberFormat="1" applyFont="1" applyBorder="1" applyAlignment="1">
      <alignment horizontal="right"/>
    </xf>
    <xf numFmtId="3" fontId="19" fillId="0" borderId="79" xfId="0" applyNumberFormat="1" applyFont="1" applyBorder="1" applyAlignment="1">
      <alignment horizontal="right"/>
    </xf>
    <xf numFmtId="0" fontId="51" fillId="0" borderId="227" xfId="0" applyFont="1" applyBorder="1" applyAlignment="1">
      <alignment horizontal="left"/>
    </xf>
    <xf numFmtId="0" fontId="51" fillId="0" borderId="54" xfId="0" applyFont="1" applyBorder="1" applyAlignment="1">
      <alignment horizontal="left"/>
    </xf>
    <xf numFmtId="0" fontId="19" fillId="0" borderId="19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23" fillId="0" borderId="78" xfId="0" applyFont="1" applyBorder="1" applyAlignment="1">
      <alignment horizontal="left" wrapText="1"/>
    </xf>
    <xf numFmtId="10" fontId="51" fillId="0" borderId="48" xfId="0" applyNumberFormat="1" applyFont="1" applyBorder="1" applyAlignment="1">
      <alignment horizontal="center"/>
    </xf>
    <xf numFmtId="10" fontId="51" fillId="0" borderId="49" xfId="0" applyNumberFormat="1" applyFont="1" applyBorder="1" applyAlignment="1">
      <alignment horizontal="center"/>
    </xf>
    <xf numFmtId="10" fontId="51" fillId="0" borderId="72" xfId="0" applyNumberFormat="1" applyFont="1" applyBorder="1" applyAlignment="1">
      <alignment horizontal="center"/>
    </xf>
    <xf numFmtId="10" fontId="23" fillId="0" borderId="48" xfId="0" applyNumberFormat="1" applyFont="1" applyBorder="1" applyAlignment="1">
      <alignment horizontal="right"/>
    </xf>
    <xf numFmtId="10" fontId="23" fillId="0" borderId="72" xfId="0" applyNumberFormat="1" applyFont="1" applyBorder="1" applyAlignment="1">
      <alignment horizontal="right"/>
    </xf>
    <xf numFmtId="10" fontId="23" fillId="0" borderId="51" xfId="0" applyNumberFormat="1" applyFont="1" applyBorder="1" applyAlignment="1">
      <alignment horizontal="right"/>
    </xf>
    <xf numFmtId="10" fontId="19" fillId="0" borderId="48" xfId="0" applyNumberFormat="1" applyFont="1" applyBorder="1" applyAlignment="1">
      <alignment horizontal="right"/>
    </xf>
    <xf numFmtId="0" fontId="23" fillId="0" borderId="44" xfId="0" applyFont="1" applyBorder="1" applyAlignment="1">
      <alignment horizontal="center" wrapText="1"/>
    </xf>
    <xf numFmtId="0" fontId="19" fillId="0" borderId="228" xfId="0" applyFont="1" applyBorder="1" applyAlignment="1">
      <alignment wrapText="1"/>
    </xf>
    <xf numFmtId="0" fontId="19" fillId="0" borderId="228" xfId="0" applyFont="1" applyBorder="1"/>
    <xf numFmtId="0" fontId="19" fillId="0" borderId="220" xfId="0" applyFont="1" applyBorder="1"/>
    <xf numFmtId="0" fontId="19" fillId="0" borderId="150" xfId="0" applyFont="1" applyBorder="1"/>
    <xf numFmtId="0" fontId="19" fillId="0" borderId="229" xfId="0" applyFont="1" applyBorder="1"/>
    <xf numFmtId="0" fontId="23" fillId="0" borderId="150" xfId="0" applyFont="1" applyBorder="1"/>
    <xf numFmtId="10" fontId="19" fillId="0" borderId="47" xfId="0" applyNumberFormat="1" applyFont="1" applyBorder="1" applyAlignment="1">
      <alignment horizontal="right"/>
    </xf>
    <xf numFmtId="10" fontId="19" fillId="0" borderId="49" xfId="0" applyNumberFormat="1" applyFont="1" applyBorder="1" applyAlignment="1">
      <alignment horizontal="right"/>
    </xf>
    <xf numFmtId="3" fontId="19" fillId="0" borderId="89" xfId="0" applyNumberFormat="1" applyFont="1" applyBorder="1" applyAlignment="1">
      <alignment horizontal="right"/>
    </xf>
    <xf numFmtId="3" fontId="19" fillId="0" borderId="43" xfId="0" applyNumberFormat="1" applyFont="1" applyBorder="1" applyAlignment="1">
      <alignment horizontal="right"/>
    </xf>
    <xf numFmtId="3" fontId="19" fillId="0" borderId="53" xfId="0" applyNumberFormat="1" applyFont="1" applyBorder="1" applyAlignment="1">
      <alignment horizontal="right"/>
    </xf>
    <xf numFmtId="10" fontId="19" fillId="0" borderId="73" xfId="0" applyNumberFormat="1" applyFont="1" applyBorder="1"/>
    <xf numFmtId="10" fontId="19" fillId="0" borderId="114" xfId="0" applyNumberFormat="1" applyFont="1" applyBorder="1"/>
    <xf numFmtId="10" fontId="19" fillId="0" borderId="47" xfId="0" applyNumberFormat="1" applyFont="1" applyBorder="1"/>
    <xf numFmtId="10" fontId="19" fillId="0" borderId="49" xfId="0" applyNumberFormat="1" applyFont="1" applyBorder="1"/>
    <xf numFmtId="10" fontId="19" fillId="0" borderId="188" xfId="0" applyNumberFormat="1" applyFont="1" applyBorder="1"/>
    <xf numFmtId="10" fontId="19" fillId="0" borderId="48" xfId="0" applyNumberFormat="1" applyFont="1" applyBorder="1"/>
    <xf numFmtId="10" fontId="23" fillId="0" borderId="72" xfId="0" applyNumberFormat="1" applyFont="1" applyBorder="1"/>
    <xf numFmtId="0" fontId="51" fillId="0" borderId="55" xfId="0" applyFont="1" applyBorder="1" applyAlignment="1">
      <alignment horizontal="center"/>
    </xf>
    <xf numFmtId="0" fontId="51" fillId="0" borderId="40" xfId="0" applyFont="1" applyBorder="1" applyAlignment="1">
      <alignment horizontal="center"/>
    </xf>
    <xf numFmtId="10" fontId="51" fillId="0" borderId="47" xfId="0" applyNumberFormat="1" applyFont="1" applyBorder="1" applyAlignment="1">
      <alignment horizontal="center"/>
    </xf>
    <xf numFmtId="10" fontId="19" fillId="0" borderId="52" xfId="0" applyNumberFormat="1" applyFont="1" applyBorder="1"/>
    <xf numFmtId="10" fontId="19" fillId="0" borderId="40" xfId="0" applyNumberFormat="1" applyFont="1" applyBorder="1"/>
    <xf numFmtId="0" fontId="23" fillId="0" borderId="52" xfId="0" applyFont="1" applyBorder="1" applyAlignment="1">
      <alignment horizontal="center" wrapText="1"/>
    </xf>
    <xf numFmtId="0" fontId="19" fillId="0" borderId="50" xfId="0" applyFont="1" applyBorder="1" applyAlignment="1">
      <alignment wrapText="1"/>
    </xf>
    <xf numFmtId="0" fontId="19" fillId="0" borderId="52" xfId="0" applyFont="1" applyBorder="1" applyAlignment="1">
      <alignment wrapText="1"/>
    </xf>
    <xf numFmtId="0" fontId="23" fillId="0" borderId="40" xfId="0" applyFont="1" applyBorder="1" applyAlignment="1">
      <alignment horizontal="center" wrapText="1"/>
    </xf>
    <xf numFmtId="0" fontId="23" fillId="0" borderId="84" xfId="0" applyFont="1" applyBorder="1"/>
    <xf numFmtId="0" fontId="23" fillId="0" borderId="35" xfId="0" applyFont="1" applyBorder="1"/>
    <xf numFmtId="3" fontId="23" fillId="0" borderId="45" xfId="0" applyNumberFormat="1" applyFont="1" applyBorder="1"/>
    <xf numFmtId="3" fontId="23" fillId="0" borderId="230" xfId="0" applyNumberFormat="1" applyFont="1" applyBorder="1"/>
    <xf numFmtId="0" fontId="51" fillId="0" borderId="58" xfId="0" applyFont="1" applyBorder="1" applyAlignment="1">
      <alignment horizontal="center"/>
    </xf>
    <xf numFmtId="0" fontId="0" fillId="0" borderId="92" xfId="0" applyBorder="1"/>
    <xf numFmtId="0" fontId="36" fillId="0" borderId="87" xfId="0" applyFont="1" applyBorder="1" applyAlignment="1">
      <alignment horizontal="center"/>
    </xf>
    <xf numFmtId="0" fontId="19" fillId="0" borderId="116" xfId="0" applyFont="1" applyBorder="1" applyAlignment="1">
      <alignment horizontal="center"/>
    </xf>
    <xf numFmtId="10" fontId="0" fillId="0" borderId="138" xfId="0" applyNumberFormat="1" applyBorder="1"/>
    <xf numFmtId="10" fontId="0" fillId="0" borderId="72" xfId="0" applyNumberFormat="1" applyBorder="1"/>
    <xf numFmtId="10" fontId="0" fillId="0" borderId="49" xfId="0" applyNumberFormat="1" applyBorder="1"/>
    <xf numFmtId="10" fontId="0" fillId="0" borderId="188" xfId="0" applyNumberFormat="1" applyBorder="1"/>
    <xf numFmtId="10" fontId="0" fillId="0" borderId="231" xfId="0" applyNumberFormat="1" applyBorder="1"/>
    <xf numFmtId="3" fontId="0" fillId="0" borderId="35" xfId="0" applyNumberFormat="1" applyBorder="1"/>
    <xf numFmtId="3" fontId="0" fillId="0" borderId="58" xfId="0" applyNumberFormat="1" applyBorder="1"/>
    <xf numFmtId="3" fontId="0" fillId="0" borderId="44" xfId="0" applyNumberFormat="1" applyBorder="1"/>
    <xf numFmtId="3" fontId="0" fillId="0" borderId="51" xfId="0" applyNumberFormat="1" applyBorder="1"/>
    <xf numFmtId="3" fontId="0" fillId="0" borderId="43" xfId="0" applyNumberFormat="1" applyBorder="1"/>
    <xf numFmtId="3" fontId="0" fillId="0" borderId="53" xfId="0" applyNumberFormat="1" applyBorder="1"/>
    <xf numFmtId="3" fontId="0" fillId="0" borderId="92" xfId="0" applyNumberFormat="1" applyBorder="1"/>
    <xf numFmtId="3" fontId="0" fillId="0" borderId="52" xfId="0" applyNumberFormat="1" applyBorder="1"/>
    <xf numFmtId="3" fontId="0" fillId="0" borderId="55" xfId="0" applyNumberFormat="1" applyBorder="1"/>
    <xf numFmtId="3" fontId="0" fillId="0" borderId="40" xfId="0" applyNumberFormat="1" applyBorder="1"/>
    <xf numFmtId="3" fontId="0" fillId="0" borderId="89" xfId="0" applyNumberFormat="1" applyBorder="1"/>
    <xf numFmtId="3" fontId="0" fillId="0" borderId="50" xfId="0" applyNumberFormat="1" applyBorder="1"/>
    <xf numFmtId="3" fontId="23" fillId="0" borderId="32" xfId="0" applyNumberFormat="1" applyFont="1" applyBorder="1" applyAlignment="1">
      <alignment horizontal="right"/>
    </xf>
    <xf numFmtId="3" fontId="23" fillId="0" borderId="54" xfId="0" applyNumberFormat="1" applyFont="1" applyBorder="1" applyAlignment="1">
      <alignment horizontal="right"/>
    </xf>
    <xf numFmtId="3" fontId="19" fillId="0" borderId="227" xfId="0" applyNumberFormat="1" applyFont="1" applyBorder="1" applyAlignment="1">
      <alignment horizontal="right"/>
    </xf>
    <xf numFmtId="10" fontId="23" fillId="42" borderId="167" xfId="0" applyNumberFormat="1" applyFont="1" applyFill="1" applyBorder="1"/>
    <xf numFmtId="10" fontId="19" fillId="0" borderId="232" xfId="0" applyNumberFormat="1" applyFont="1" applyBorder="1"/>
    <xf numFmtId="10" fontId="19" fillId="42" borderId="167" xfId="0" applyNumberFormat="1" applyFont="1" applyFill="1" applyBorder="1"/>
    <xf numFmtId="10" fontId="19" fillId="0" borderId="130" xfId="0" applyNumberFormat="1" applyFont="1" applyBorder="1"/>
    <xf numFmtId="10" fontId="19" fillId="0" borderId="131" xfId="0" applyNumberFormat="1" applyFont="1" applyBorder="1"/>
    <xf numFmtId="10" fontId="23" fillId="0" borderId="101" xfId="0" applyNumberFormat="1" applyFont="1" applyBorder="1"/>
    <xf numFmtId="10" fontId="23" fillId="0" borderId="51" xfId="0" applyNumberFormat="1" applyFont="1" applyBorder="1"/>
    <xf numFmtId="10" fontId="19" fillId="0" borderId="233" xfId="0" applyNumberFormat="1" applyFont="1" applyBorder="1"/>
    <xf numFmtId="10" fontId="19" fillId="0" borderId="133" xfId="0" applyNumberFormat="1" applyFont="1" applyBorder="1"/>
    <xf numFmtId="10" fontId="19" fillId="0" borderId="169" xfId="0" applyNumberFormat="1" applyFont="1" applyBorder="1"/>
    <xf numFmtId="10" fontId="19" fillId="42" borderId="47" xfId="0" applyNumberFormat="1" applyFont="1" applyFill="1" applyBorder="1"/>
    <xf numFmtId="10" fontId="19" fillId="0" borderId="76" xfId="0" applyNumberFormat="1" applyFont="1" applyBorder="1"/>
    <xf numFmtId="10" fontId="23" fillId="42" borderId="51" xfId="0" applyNumberFormat="1" applyFont="1" applyFill="1" applyBorder="1"/>
    <xf numFmtId="10" fontId="19" fillId="0" borderId="51" xfId="0" applyNumberFormat="1" applyFont="1" applyBorder="1"/>
    <xf numFmtId="10" fontId="19" fillId="0" borderId="192" xfId="0" applyNumberFormat="1" applyFont="1" applyBorder="1"/>
    <xf numFmtId="10" fontId="23" fillId="42" borderId="101" xfId="0" applyNumberFormat="1" applyFont="1" applyFill="1" applyBorder="1"/>
    <xf numFmtId="0" fontId="31" fillId="0" borderId="51" xfId="0" applyFont="1" applyBorder="1" applyAlignment="1">
      <alignment horizontal="center"/>
    </xf>
    <xf numFmtId="0" fontId="31" fillId="0" borderId="83" xfId="0" applyFont="1" applyBorder="1" applyAlignment="1">
      <alignment horizontal="center"/>
    </xf>
    <xf numFmtId="0" fontId="31" fillId="0" borderId="39" xfId="0" applyFont="1" applyBorder="1" applyAlignment="1">
      <alignment horizontal="center" wrapText="1"/>
    </xf>
    <xf numFmtId="0" fontId="31" fillId="0" borderId="63" xfId="0" applyFont="1" applyBorder="1" applyAlignment="1">
      <alignment horizontal="center"/>
    </xf>
    <xf numFmtId="0" fontId="31" fillId="0" borderId="167" xfId="0" applyFont="1" applyBorder="1" applyAlignment="1">
      <alignment horizontal="center"/>
    </xf>
    <xf numFmtId="0" fontId="33" fillId="0" borderId="63" xfId="0" applyFont="1" applyBorder="1" applyAlignment="1">
      <alignment horizontal="center" wrapText="1"/>
    </xf>
    <xf numFmtId="0" fontId="33" fillId="0" borderId="39" xfId="0" applyFont="1" applyBorder="1" applyAlignment="1">
      <alignment horizontal="center" wrapText="1"/>
    </xf>
    <xf numFmtId="0" fontId="31" fillId="0" borderId="41" xfId="0" applyFont="1" applyBorder="1" applyAlignment="1">
      <alignment horizontal="center" wrapText="1"/>
    </xf>
    <xf numFmtId="0" fontId="36" fillId="0" borderId="35" xfId="0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0" fontId="23" fillId="0" borderId="138" xfId="0" applyFont="1" applyBorder="1" applyAlignment="1">
      <alignment horizontal="center" wrapText="1"/>
    </xf>
    <xf numFmtId="3" fontId="23" fillId="42" borderId="72" xfId="0" applyNumberFormat="1" applyFont="1" applyFill="1" applyBorder="1"/>
    <xf numFmtId="3" fontId="23" fillId="42" borderId="92" xfId="0" applyNumberFormat="1" applyFont="1" applyFill="1" applyBorder="1"/>
    <xf numFmtId="3" fontId="23" fillId="42" borderId="55" xfId="0" applyNumberFormat="1" applyFont="1" applyFill="1" applyBorder="1"/>
    <xf numFmtId="3" fontId="23" fillId="42" borderId="89" xfId="0" applyNumberFormat="1" applyFont="1" applyFill="1" applyBorder="1"/>
    <xf numFmtId="3" fontId="23" fillId="42" borderId="52" xfId="0" applyNumberFormat="1" applyFont="1" applyFill="1" applyBorder="1"/>
    <xf numFmtId="3" fontId="23" fillId="42" borderId="40" xfId="0" applyNumberFormat="1" applyFont="1" applyFill="1" applyBorder="1"/>
    <xf numFmtId="3" fontId="23" fillId="42" borderId="50" xfId="0" applyNumberFormat="1" applyFont="1" applyFill="1" applyBorder="1"/>
    <xf numFmtId="0" fontId="19" fillId="0" borderId="50" xfId="0" applyFont="1" applyBorder="1"/>
    <xf numFmtId="0" fontId="23" fillId="0" borderId="52" xfId="0" applyFont="1" applyBorder="1"/>
    <xf numFmtId="0" fontId="23" fillId="0" borderId="58" xfId="0" applyFont="1" applyBorder="1" applyAlignment="1">
      <alignment horizontal="center" wrapText="1"/>
    </xf>
    <xf numFmtId="0" fontId="31" fillId="0" borderId="78" xfId="0" applyFont="1" applyBorder="1"/>
    <xf numFmtId="3" fontId="51" fillId="42" borderId="40" xfId="0" applyNumberFormat="1" applyFont="1" applyFill="1" applyBorder="1"/>
    <xf numFmtId="10" fontId="23" fillId="0" borderId="166" xfId="0" applyNumberFormat="1" applyFont="1" applyBorder="1" applyAlignment="1">
      <alignment horizontal="center" wrapText="1"/>
    </xf>
    <xf numFmtId="10" fontId="23" fillId="42" borderId="72" xfId="0" applyNumberFormat="1" applyFont="1" applyFill="1" applyBorder="1"/>
    <xf numFmtId="10" fontId="23" fillId="42" borderId="48" xfId="0" applyNumberFormat="1" applyFont="1" applyFill="1" applyBorder="1"/>
    <xf numFmtId="10" fontId="23" fillId="42" borderId="47" xfId="0" applyNumberFormat="1" applyFont="1" applyFill="1" applyBorder="1"/>
    <xf numFmtId="10" fontId="23" fillId="42" borderId="188" xfId="0" applyNumberFormat="1" applyFont="1" applyFill="1" applyBorder="1"/>
    <xf numFmtId="0" fontId="21" fillId="0" borderId="87" xfId="0" applyFont="1" applyBorder="1"/>
    <xf numFmtId="0" fontId="19" fillId="0" borderId="101" xfId="0" applyFont="1" applyBorder="1" applyAlignment="1">
      <alignment horizontal="center" wrapText="1"/>
    </xf>
    <xf numFmtId="3" fontId="23" fillId="0" borderId="13" xfId="0" applyNumberFormat="1" applyFont="1" applyBorder="1"/>
    <xf numFmtId="3" fontId="19" fillId="42" borderId="99" xfId="0" applyNumberFormat="1" applyFont="1" applyFill="1" applyBorder="1"/>
    <xf numFmtId="3" fontId="36" fillId="0" borderId="234" xfId="0" applyNumberFormat="1" applyFont="1" applyBorder="1" applyAlignment="1">
      <alignment horizontal="right"/>
    </xf>
    <xf numFmtId="3" fontId="36" fillId="0" borderId="70" xfId="0" applyNumberFormat="1" applyFont="1" applyBorder="1" applyAlignment="1">
      <alignment horizontal="right"/>
    </xf>
    <xf numFmtId="3" fontId="19" fillId="0" borderId="13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3" fontId="19" fillId="0" borderId="14" xfId="0" applyNumberFormat="1" applyFont="1" applyBorder="1" applyAlignment="1">
      <alignment horizontal="right"/>
    </xf>
    <xf numFmtId="3" fontId="97" fillId="0" borderId="55" xfId="0" applyNumberFormat="1" applyFont="1" applyBorder="1"/>
    <xf numFmtId="10" fontId="0" fillId="0" borderId="166" xfId="0" applyNumberFormat="1" applyBorder="1"/>
    <xf numFmtId="3" fontId="0" fillId="0" borderId="82" xfId="0" applyNumberFormat="1" applyBorder="1"/>
    <xf numFmtId="3" fontId="0" fillId="0" borderId="81" xfId="0" applyNumberFormat="1" applyBorder="1"/>
    <xf numFmtId="3" fontId="97" fillId="0" borderId="43" xfId="0" applyNumberFormat="1" applyFont="1" applyBorder="1"/>
    <xf numFmtId="0" fontId="0" fillId="0" borderId="204" xfId="0" applyBorder="1"/>
    <xf numFmtId="0" fontId="0" fillId="0" borderId="166" xfId="0" applyBorder="1"/>
    <xf numFmtId="0" fontId="23" fillId="0" borderId="29" xfId="0" applyFont="1" applyBorder="1" applyAlignment="1">
      <alignment horizontal="center" wrapText="1"/>
    </xf>
    <xf numFmtId="165" fontId="23" fillId="0" borderId="44" xfId="0" applyNumberFormat="1" applyFont="1" applyBorder="1" applyAlignment="1">
      <alignment wrapText="1"/>
    </xf>
    <xf numFmtId="0" fontId="19" fillId="0" borderId="42" xfId="0" applyFont="1" applyBorder="1" applyAlignment="1">
      <alignment wrapText="1"/>
    </xf>
    <xf numFmtId="0" fontId="19" fillId="0" borderId="228" xfId="0" applyFont="1" applyBorder="1" applyAlignment="1">
      <alignment horizontal="left" wrapText="1"/>
    </xf>
    <xf numFmtId="0" fontId="19" fillId="0" borderId="32" xfId="0" applyFont="1" applyBorder="1" applyAlignment="1">
      <alignment horizontal="left" wrapText="1"/>
    </xf>
    <xf numFmtId="0" fontId="19" fillId="0" borderId="203" xfId="0" applyFont="1" applyBorder="1" applyAlignment="1">
      <alignment horizontal="left" wrapText="1"/>
    </xf>
    <xf numFmtId="0" fontId="19" fillId="0" borderId="235" xfId="0" applyFont="1" applyBorder="1" applyAlignment="1">
      <alignment wrapText="1"/>
    </xf>
    <xf numFmtId="0" fontId="23" fillId="0" borderId="230" xfId="0" applyFont="1" applyBorder="1" applyAlignment="1">
      <alignment wrapText="1"/>
    </xf>
    <xf numFmtId="10" fontId="0" fillId="0" borderId="204" xfId="0" applyNumberFormat="1" applyBorder="1"/>
    <xf numFmtId="10" fontId="19" fillId="0" borderId="166" xfId="0" applyNumberFormat="1" applyFont="1" applyBorder="1"/>
    <xf numFmtId="10" fontId="19" fillId="0" borderId="204" xfId="0" applyNumberFormat="1" applyFont="1" applyBorder="1"/>
    <xf numFmtId="0" fontId="19" fillId="0" borderId="199" xfId="0" applyFont="1" applyBorder="1" applyAlignment="1">
      <alignment horizontal="right"/>
    </xf>
    <xf numFmtId="3" fontId="19" fillId="0" borderId="236" xfId="0" applyNumberFormat="1" applyFont="1" applyBorder="1"/>
    <xf numFmtId="10" fontId="19" fillId="0" borderId="72" xfId="0" applyNumberFormat="1" applyFont="1" applyBorder="1"/>
    <xf numFmtId="3" fontId="19" fillId="0" borderId="228" xfId="0" applyNumberFormat="1" applyFont="1" applyBorder="1"/>
    <xf numFmtId="3" fontId="23" fillId="0" borderId="150" xfId="0" applyNumberFormat="1" applyFont="1" applyBorder="1"/>
    <xf numFmtId="3" fontId="19" fillId="0" borderId="100" xfId="0" applyNumberFormat="1" applyFont="1" applyBorder="1"/>
    <xf numFmtId="10" fontId="19" fillId="0" borderId="138" xfId="0" applyNumberFormat="1" applyFont="1" applyBorder="1"/>
    <xf numFmtId="0" fontId="23" fillId="0" borderId="127" xfId="0" applyFont="1" applyBorder="1" applyAlignment="1">
      <alignment horizontal="left" wrapText="1"/>
    </xf>
    <xf numFmtId="3" fontId="19" fillId="0" borderId="188" xfId="0" applyNumberFormat="1" applyFont="1" applyBorder="1"/>
    <xf numFmtId="3" fontId="0" fillId="0" borderId="138" xfId="0" applyNumberFormat="1" applyBorder="1"/>
    <xf numFmtId="3" fontId="0" fillId="0" borderId="48" xfId="0" applyNumberFormat="1" applyBorder="1"/>
    <xf numFmtId="3" fontId="0" fillId="0" borderId="47" xfId="0" applyNumberFormat="1" applyBorder="1"/>
    <xf numFmtId="3" fontId="0" fillId="0" borderId="188" xfId="0" applyNumberFormat="1" applyBorder="1"/>
    <xf numFmtId="3" fontId="0" fillId="0" borderId="204" xfId="0" applyNumberFormat="1" applyBorder="1"/>
    <xf numFmtId="3" fontId="0" fillId="0" borderId="91" xfId="0" applyNumberFormat="1" applyBorder="1"/>
    <xf numFmtId="3" fontId="0" fillId="0" borderId="127" xfId="0" applyNumberFormat="1" applyBorder="1"/>
    <xf numFmtId="0" fontId="19" fillId="0" borderId="35" xfId="0" applyFont="1" applyBorder="1" applyAlignment="1">
      <alignment horizontal="center" wrapText="1"/>
    </xf>
    <xf numFmtId="0" fontId="23" fillId="0" borderId="138" xfId="0" applyFont="1" applyBorder="1" applyAlignment="1">
      <alignment horizontal="center"/>
    </xf>
    <xf numFmtId="0" fontId="23" fillId="0" borderId="138" xfId="0" applyFont="1" applyBorder="1" applyAlignment="1">
      <alignment horizontal="center" vertical="center"/>
    </xf>
    <xf numFmtId="3" fontId="51" fillId="0" borderId="55" xfId="0" applyNumberFormat="1" applyFont="1" applyBorder="1" applyAlignment="1">
      <alignment horizontal="center"/>
    </xf>
    <xf numFmtId="3" fontId="51" fillId="0" borderId="40" xfId="0" applyNumberFormat="1" applyFont="1" applyBorder="1" applyAlignment="1">
      <alignment horizontal="center"/>
    </xf>
    <xf numFmtId="3" fontId="23" fillId="0" borderId="47" xfId="0" applyNumberFormat="1" applyFont="1" applyBorder="1" applyAlignment="1">
      <alignment horizontal="center" vertical="center"/>
    </xf>
    <xf numFmtId="3" fontId="23" fillId="0" borderId="40" xfId="0" applyNumberFormat="1" applyFont="1" applyBorder="1" applyAlignment="1">
      <alignment horizontal="center" vertical="center"/>
    </xf>
    <xf numFmtId="10" fontId="23" fillId="0" borderId="47" xfId="0" applyNumberFormat="1" applyFont="1" applyBorder="1" applyAlignment="1">
      <alignment horizontal="center"/>
    </xf>
    <xf numFmtId="0" fontId="19" fillId="0" borderId="55" xfId="0" applyFont="1" applyBorder="1" applyAlignment="1">
      <alignment horizontal="center" wrapText="1"/>
    </xf>
    <xf numFmtId="0" fontId="23" fillId="0" borderId="55" xfId="0" applyFont="1" applyBorder="1" applyAlignment="1">
      <alignment horizontal="left" vertical="center" wrapText="1"/>
    </xf>
    <xf numFmtId="3" fontId="43" fillId="0" borderId="55" xfId="0" applyNumberFormat="1" applyFont="1" applyBorder="1"/>
    <xf numFmtId="3" fontId="43" fillId="0" borderId="40" xfId="0" applyNumberFormat="1" applyFont="1" applyBorder="1"/>
    <xf numFmtId="0" fontId="29" fillId="0" borderId="40" xfId="0" applyFont="1" applyBorder="1" applyAlignment="1">
      <alignment horizontal="right"/>
    </xf>
    <xf numFmtId="0" fontId="19" fillId="0" borderId="88" xfId="0" applyFont="1" applyBorder="1" applyAlignment="1">
      <alignment wrapText="1"/>
    </xf>
    <xf numFmtId="0" fontId="23" fillId="0" borderId="48" xfId="0" applyFont="1" applyBorder="1" applyAlignment="1">
      <alignment horizontal="center" wrapText="1"/>
    </xf>
    <xf numFmtId="0" fontId="23" fillId="0" borderId="47" xfId="0" applyFont="1" applyBorder="1" applyAlignment="1">
      <alignment horizontal="center" wrapText="1"/>
    </xf>
    <xf numFmtId="0" fontId="33" fillId="0" borderId="188" xfId="0" applyFont="1" applyBorder="1" applyAlignment="1">
      <alignment wrapText="1"/>
    </xf>
    <xf numFmtId="0" fontId="33" fillId="0" borderId="47" xfId="0" applyFont="1" applyBorder="1" applyAlignment="1">
      <alignment wrapText="1"/>
    </xf>
    <xf numFmtId="3" fontId="19" fillId="0" borderId="236" xfId="0" applyNumberFormat="1" applyFont="1" applyBorder="1" applyAlignment="1">
      <alignment horizontal="right"/>
    </xf>
    <xf numFmtId="3" fontId="23" fillId="0" borderId="165" xfId="0" applyNumberFormat="1" applyFont="1" applyBorder="1" applyAlignment="1">
      <alignment horizontal="right"/>
    </xf>
    <xf numFmtId="3" fontId="19" fillId="0" borderId="194" xfId="0" applyNumberFormat="1" applyFont="1" applyBorder="1" applyAlignment="1">
      <alignment horizontal="right"/>
    </xf>
    <xf numFmtId="3" fontId="19" fillId="0" borderId="33" xfId="0" applyNumberFormat="1" applyFont="1" applyBorder="1" applyAlignment="1">
      <alignment horizontal="right"/>
    </xf>
    <xf numFmtId="3" fontId="19" fillId="0" borderId="42" xfId="0" applyNumberFormat="1" applyFont="1" applyBorder="1" applyAlignment="1">
      <alignment horizontal="right"/>
    </xf>
    <xf numFmtId="3" fontId="19" fillId="0" borderId="75" xfId="0" applyNumberFormat="1" applyFont="1" applyBorder="1" applyAlignment="1">
      <alignment horizontal="right"/>
    </xf>
    <xf numFmtId="3" fontId="19" fillId="0" borderId="44" xfId="0" applyNumberFormat="1" applyFont="1" applyBorder="1" applyAlignment="1">
      <alignment horizontal="right"/>
    </xf>
    <xf numFmtId="0" fontId="23" fillId="0" borderId="81" xfId="0" applyFont="1" applyBorder="1" applyAlignment="1">
      <alignment horizontal="center" vertical="center"/>
    </xf>
    <xf numFmtId="0" fontId="23" fillId="0" borderId="234" xfId="0" applyFont="1" applyBorder="1" applyAlignment="1">
      <alignment horizontal="center" wrapText="1"/>
    </xf>
    <xf numFmtId="10" fontId="19" fillId="0" borderId="53" xfId="0" applyNumberFormat="1" applyFont="1" applyBorder="1"/>
    <xf numFmtId="10" fontId="23" fillId="0" borderId="81" xfId="0" applyNumberFormat="1" applyFont="1" applyBorder="1"/>
    <xf numFmtId="0" fontId="23" fillId="0" borderId="199" xfId="0" applyFont="1" applyBorder="1" applyAlignment="1">
      <alignment wrapText="1"/>
    </xf>
    <xf numFmtId="0" fontId="23" fillId="0" borderId="82" xfId="0" applyFont="1" applyBorder="1" applyAlignment="1">
      <alignment horizontal="center" wrapText="1"/>
    </xf>
    <xf numFmtId="0" fontId="23" fillId="0" borderId="166" xfId="0" applyFont="1" applyBorder="1" applyAlignment="1">
      <alignment horizontal="center" vertical="center"/>
    </xf>
    <xf numFmtId="3" fontId="19" fillId="0" borderId="194" xfId="0" applyNumberFormat="1" applyFont="1" applyBorder="1"/>
    <xf numFmtId="3" fontId="23" fillId="0" borderId="82" xfId="0" applyNumberFormat="1" applyFont="1" applyBorder="1"/>
    <xf numFmtId="0" fontId="23" fillId="0" borderId="48" xfId="0" applyFont="1" applyBorder="1"/>
    <xf numFmtId="3" fontId="23" fillId="0" borderId="231" xfId="0" applyNumberFormat="1" applyFont="1" applyBorder="1"/>
    <xf numFmtId="3" fontId="23" fillId="0" borderId="166" xfId="0" applyNumberFormat="1" applyFont="1" applyBorder="1"/>
    <xf numFmtId="0" fontId="33" fillId="0" borderId="51" xfId="0" applyFont="1" applyBorder="1" applyAlignment="1">
      <alignment horizontal="center" wrapText="1"/>
    </xf>
    <xf numFmtId="0" fontId="31" fillId="0" borderId="87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31" fillId="0" borderId="78" xfId="0" applyFont="1" applyBorder="1" applyAlignment="1">
      <alignment horizontal="center"/>
    </xf>
    <xf numFmtId="0" fontId="31" fillId="0" borderId="44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19" fillId="0" borderId="71" xfId="0" applyFont="1" applyBorder="1" applyAlignment="1">
      <alignment wrapText="1"/>
    </xf>
    <xf numFmtId="3" fontId="51" fillId="0" borderId="82" xfId="0" applyNumberFormat="1" applyFont="1" applyBorder="1" applyAlignment="1">
      <alignment horizontal="center"/>
    </xf>
    <xf numFmtId="3" fontId="23" fillId="0" borderId="166" xfId="0" applyNumberFormat="1" applyFont="1" applyBorder="1" applyAlignment="1">
      <alignment horizontal="center" vertical="center"/>
    </xf>
    <xf numFmtId="10" fontId="23" fillId="0" borderId="81" xfId="0" applyNumberFormat="1" applyFont="1" applyBorder="1" applyAlignment="1">
      <alignment horizontal="center" vertical="center"/>
    </xf>
    <xf numFmtId="0" fontId="23" fillId="0" borderId="53" xfId="0" applyFont="1" applyBorder="1" applyAlignment="1">
      <alignment horizontal="center" wrapText="1"/>
    </xf>
    <xf numFmtId="0" fontId="23" fillId="0" borderId="55" xfId="0" applyFont="1" applyBorder="1" applyAlignment="1">
      <alignment horizontal="center" wrapText="1"/>
    </xf>
    <xf numFmtId="0" fontId="33" fillId="0" borderId="55" xfId="0" applyFont="1" applyBorder="1" applyAlignment="1">
      <alignment wrapText="1"/>
    </xf>
    <xf numFmtId="0" fontId="33" fillId="0" borderId="69" xfId="0" applyFont="1" applyBorder="1" applyAlignment="1">
      <alignment wrapText="1"/>
    </xf>
    <xf numFmtId="3" fontId="23" fillId="0" borderId="82" xfId="0" applyNumberFormat="1" applyFont="1" applyBorder="1" applyAlignment="1">
      <alignment horizontal="right"/>
    </xf>
    <xf numFmtId="3" fontId="23" fillId="0" borderId="55" xfId="0" applyNumberFormat="1" applyFont="1" applyBorder="1" applyAlignment="1">
      <alignment horizontal="right"/>
    </xf>
    <xf numFmtId="0" fontId="23" fillId="0" borderId="78" xfId="0" applyFont="1" applyBorder="1" applyAlignment="1">
      <alignment horizontal="center" vertical="center"/>
    </xf>
    <xf numFmtId="10" fontId="31" fillId="0" borderId="51" xfId="0" applyNumberFormat="1" applyFont="1" applyBorder="1" applyAlignment="1">
      <alignment horizontal="right" vertical="center" wrapText="1"/>
    </xf>
    <xf numFmtId="10" fontId="31" fillId="0" borderId="81" xfId="0" applyNumberFormat="1" applyFont="1" applyBorder="1" applyAlignment="1">
      <alignment horizontal="right" vertical="center" wrapText="1"/>
    </xf>
    <xf numFmtId="10" fontId="33" fillId="0" borderId="52" xfId="0" applyNumberFormat="1" applyFont="1" applyBorder="1" applyAlignment="1">
      <alignment horizontal="right" vertical="center" wrapText="1"/>
    </xf>
    <xf numFmtId="10" fontId="23" fillId="0" borderId="52" xfId="0" applyNumberFormat="1" applyFont="1" applyBorder="1"/>
    <xf numFmtId="10" fontId="23" fillId="0" borderId="40" xfId="0" applyNumberFormat="1" applyFont="1" applyBorder="1"/>
    <xf numFmtId="10" fontId="19" fillId="0" borderId="79" xfId="0" applyNumberFormat="1" applyFont="1" applyBorder="1"/>
    <xf numFmtId="10" fontId="31" fillId="0" borderId="51" xfId="0" applyNumberFormat="1" applyFont="1" applyBorder="1"/>
    <xf numFmtId="10" fontId="19" fillId="0" borderId="50" xfId="0" applyNumberFormat="1" applyFont="1" applyBorder="1"/>
    <xf numFmtId="10" fontId="23" fillId="0" borderId="209" xfId="0" applyNumberFormat="1" applyFont="1" applyBorder="1"/>
    <xf numFmtId="10" fontId="23" fillId="0" borderId="168" xfId="0" applyNumberFormat="1" applyFont="1" applyBorder="1"/>
    <xf numFmtId="10" fontId="23" fillId="0" borderId="53" xfId="0" applyNumberFormat="1" applyFont="1" applyBorder="1"/>
    <xf numFmtId="10" fontId="23" fillId="0" borderId="192" xfId="0" applyNumberFormat="1" applyFont="1" applyBorder="1"/>
    <xf numFmtId="10" fontId="23" fillId="0" borderId="41" xfId="0" applyNumberFormat="1" applyFont="1" applyBorder="1"/>
    <xf numFmtId="10" fontId="23" fillId="0" borderId="29" xfId="0" applyNumberFormat="1" applyFont="1" applyBorder="1"/>
    <xf numFmtId="10" fontId="33" fillId="0" borderId="40" xfId="0" applyNumberFormat="1" applyFont="1" applyBorder="1" applyAlignment="1">
      <alignment horizontal="right" vertical="center" wrapText="1"/>
    </xf>
    <xf numFmtId="3" fontId="33" fillId="0" borderId="32" xfId="0" applyNumberFormat="1" applyFont="1" applyBorder="1"/>
    <xf numFmtId="3" fontId="31" fillId="0" borderId="32" xfId="0" applyNumberFormat="1" applyFont="1" applyBorder="1"/>
    <xf numFmtId="3" fontId="33" fillId="0" borderId="227" xfId="0" applyNumberFormat="1" applyFont="1" applyBorder="1"/>
    <xf numFmtId="3" fontId="31" fillId="0" borderId="54" xfId="0" applyNumberFormat="1" applyFont="1" applyBorder="1"/>
    <xf numFmtId="3" fontId="33" fillId="0" borderId="54" xfId="0" applyNumberFormat="1" applyFont="1" applyBorder="1"/>
    <xf numFmtId="10" fontId="19" fillId="0" borderId="91" xfId="0" applyNumberFormat="1" applyFont="1" applyBorder="1"/>
    <xf numFmtId="10" fontId="19" fillId="0" borderId="209" xfId="0" applyNumberFormat="1" applyFont="1" applyBorder="1"/>
    <xf numFmtId="0" fontId="36" fillId="0" borderId="199" xfId="0" applyFont="1" applyBorder="1"/>
    <xf numFmtId="3" fontId="33" fillId="0" borderId="99" xfId="0" applyNumberFormat="1" applyFont="1" applyBorder="1"/>
    <xf numFmtId="3" fontId="33" fillId="0" borderId="91" xfId="0" applyNumberFormat="1" applyFont="1" applyBorder="1"/>
    <xf numFmtId="3" fontId="33" fillId="0" borderId="203" xfId="0" applyNumberFormat="1" applyFont="1" applyBorder="1"/>
    <xf numFmtId="0" fontId="44" fillId="0" borderId="13" xfId="0" applyFont="1" applyBorder="1"/>
    <xf numFmtId="0" fontId="19" fillId="0" borderId="69" xfId="0" applyFont="1" applyBorder="1" applyAlignment="1">
      <alignment wrapText="1"/>
    </xf>
    <xf numFmtId="0" fontId="23" fillId="0" borderId="22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23" fillId="0" borderId="34" xfId="0" applyFont="1" applyBorder="1"/>
    <xf numFmtId="0" fontId="19" fillId="0" borderId="237" xfId="0" applyFont="1" applyBorder="1" applyAlignment="1">
      <alignment horizontal="center" wrapText="1"/>
    </xf>
    <xf numFmtId="0" fontId="23" fillId="0" borderId="45" xfId="0" applyFont="1" applyBorder="1" applyAlignment="1">
      <alignment horizontal="center" wrapText="1"/>
    </xf>
    <xf numFmtId="0" fontId="23" fillId="0" borderId="33" xfId="0" applyFont="1" applyBorder="1" applyAlignment="1">
      <alignment horizontal="center" wrapText="1"/>
    </xf>
    <xf numFmtId="3" fontId="19" fillId="0" borderId="43" xfId="55" applyNumberFormat="1" applyFont="1" applyFill="1" applyBorder="1" applyAlignment="1" applyProtection="1"/>
    <xf numFmtId="3" fontId="23" fillId="0" borderId="45" xfId="55" applyNumberFormat="1" applyFont="1" applyFill="1" applyBorder="1" applyAlignment="1" applyProtection="1"/>
    <xf numFmtId="3" fontId="67" fillId="0" borderId="42" xfId="55" applyNumberFormat="1" applyFont="1" applyFill="1" applyBorder="1" applyAlignment="1" applyProtection="1"/>
    <xf numFmtId="0" fontId="19" fillId="0" borderId="81" xfId="0" applyFont="1" applyBorder="1"/>
    <xf numFmtId="3" fontId="23" fillId="0" borderId="170" xfId="55" applyNumberFormat="1" applyFont="1" applyFill="1" applyBorder="1" applyAlignment="1" applyProtection="1"/>
    <xf numFmtId="3" fontId="23" fillId="0" borderId="170" xfId="0" applyNumberFormat="1" applyFont="1" applyBorder="1"/>
    <xf numFmtId="0" fontId="23" fillId="0" borderId="238" xfId="0" applyFont="1" applyBorder="1"/>
    <xf numFmtId="168" fontId="23" fillId="0" borderId="108" xfId="0" applyNumberFormat="1" applyFont="1" applyBorder="1" applyAlignment="1">
      <alignment horizontal="right"/>
    </xf>
    <xf numFmtId="0" fontId="0" fillId="0" borderId="188" xfId="0" applyBorder="1"/>
    <xf numFmtId="0" fontId="0" fillId="0" borderId="72" xfId="0" applyBorder="1"/>
    <xf numFmtId="0" fontId="0" fillId="0" borderId="48" xfId="0" applyBorder="1"/>
    <xf numFmtId="3" fontId="23" fillId="0" borderId="61" xfId="86" applyNumberFormat="1" applyFont="1" applyBorder="1" applyProtection="1"/>
    <xf numFmtId="3" fontId="19" fillId="0" borderId="19" xfId="86" applyNumberFormat="1" applyFont="1" applyBorder="1" applyProtection="1"/>
    <xf numFmtId="3" fontId="19" fillId="0" borderId="102" xfId="86" applyNumberFormat="1" applyFont="1" applyBorder="1" applyProtection="1"/>
    <xf numFmtId="3" fontId="19" fillId="0" borderId="0" xfId="86" applyNumberFormat="1" applyFont="1" applyProtection="1"/>
    <xf numFmtId="3" fontId="23" fillId="0" borderId="32" xfId="86" applyNumberFormat="1" applyFont="1" applyBorder="1" applyProtection="1"/>
    <xf numFmtId="0" fontId="19" fillId="0" borderId="16" xfId="86" applyFont="1" applyBorder="1" applyAlignment="1" applyProtection="1">
      <alignment wrapText="1"/>
    </xf>
    <xf numFmtId="0" fontId="33" fillId="0" borderId="12" xfId="86" applyFont="1" applyBorder="1" applyAlignment="1" applyProtection="1">
      <alignment wrapText="1"/>
    </xf>
    <xf numFmtId="0" fontId="19" fillId="0" borderId="12" xfId="86" applyFont="1" applyBorder="1" applyAlignment="1" applyProtection="1">
      <alignment wrapText="1"/>
    </xf>
    <xf numFmtId="0" fontId="19" fillId="0" borderId="30" xfId="86" applyFont="1" applyBorder="1" applyAlignment="1" applyProtection="1">
      <alignment wrapText="1"/>
    </xf>
    <xf numFmtId="0" fontId="19" fillId="0" borderId="18" xfId="86" applyFont="1" applyBorder="1" applyAlignment="1" applyProtection="1">
      <alignment wrapText="1"/>
    </xf>
    <xf numFmtId="0" fontId="23" fillId="0" borderId="29" xfId="86" applyFont="1" applyBorder="1" applyAlignment="1" applyProtection="1">
      <alignment wrapText="1"/>
    </xf>
    <xf numFmtId="0" fontId="23" fillId="0" borderId="61" xfId="86" applyFont="1" applyBorder="1" applyAlignment="1" applyProtection="1">
      <alignment wrapText="1"/>
    </xf>
    <xf numFmtId="0" fontId="33" fillId="0" borderId="102" xfId="86" applyFont="1" applyBorder="1" applyAlignment="1" applyProtection="1">
      <alignment wrapText="1"/>
    </xf>
    <xf numFmtId="0" fontId="23" fillId="0" borderId="44" xfId="86" applyFont="1" applyBorder="1" applyAlignment="1" applyProtection="1">
      <alignment wrapText="1"/>
    </xf>
    <xf numFmtId="0" fontId="51" fillId="0" borderId="72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wrapText="1"/>
    </xf>
    <xf numFmtId="0" fontId="51" fillId="0" borderId="44" xfId="0" applyFont="1" applyBorder="1" applyAlignment="1">
      <alignment horizontal="center" wrapText="1"/>
    </xf>
    <xf numFmtId="3" fontId="19" fillId="0" borderId="13" xfId="86" applyNumberFormat="1" applyFont="1" applyBorder="1" applyProtection="1"/>
    <xf numFmtId="3" fontId="19" fillId="0" borderId="11" xfId="86" applyNumberFormat="1" applyFont="1" applyBorder="1" applyProtection="1"/>
    <xf numFmtId="3" fontId="19" fillId="0" borderId="69" xfId="86" applyNumberFormat="1" applyFont="1" applyBorder="1" applyProtection="1"/>
    <xf numFmtId="0" fontId="23" fillId="0" borderId="240" xfId="86" applyFont="1" applyBorder="1" applyAlignment="1" applyProtection="1">
      <alignment vertical="center"/>
    </xf>
    <xf numFmtId="0" fontId="23" fillId="0" borderId="83" xfId="86" applyFont="1" applyBorder="1" applyProtection="1"/>
    <xf numFmtId="0" fontId="23" fillId="0" borderId="191" xfId="86" applyFont="1" applyBorder="1" applyProtection="1"/>
    <xf numFmtId="0" fontId="19" fillId="0" borderId="33" xfId="86" applyFont="1" applyBorder="1" applyProtection="1"/>
    <xf numFmtId="0" fontId="19" fillId="0" borderId="75" xfId="86" applyFont="1" applyBorder="1" applyProtection="1"/>
    <xf numFmtId="3" fontId="19" fillId="0" borderId="10" xfId="86" applyNumberFormat="1" applyFont="1" applyBorder="1" applyProtection="1"/>
    <xf numFmtId="3" fontId="19" fillId="0" borderId="168" xfId="86" applyNumberFormat="1" applyFont="1" applyBorder="1" applyProtection="1"/>
    <xf numFmtId="3" fontId="19" fillId="0" borderId="172" xfId="86" applyNumberFormat="1" applyFont="1" applyBorder="1" applyProtection="1"/>
    <xf numFmtId="3" fontId="19" fillId="0" borderId="60" xfId="86" applyNumberFormat="1" applyFont="1" applyBorder="1" applyProtection="1"/>
    <xf numFmtId="3" fontId="23" fillId="0" borderId="83" xfId="86" applyNumberFormat="1" applyFont="1" applyBorder="1" applyProtection="1"/>
    <xf numFmtId="3" fontId="23" fillId="0" borderId="191" xfId="86" applyNumberFormat="1" applyFont="1" applyBorder="1" applyProtection="1"/>
    <xf numFmtId="3" fontId="19" fillId="0" borderId="33" xfId="86" applyNumberFormat="1" applyFont="1" applyBorder="1" applyProtection="1"/>
    <xf numFmtId="3" fontId="19" fillId="0" borderId="92" xfId="86" applyNumberFormat="1" applyFont="1" applyBorder="1" applyProtection="1"/>
    <xf numFmtId="3" fontId="19" fillId="0" borderId="43" xfId="86" applyNumberFormat="1" applyFont="1" applyBorder="1" applyProtection="1"/>
    <xf numFmtId="3" fontId="23" fillId="0" borderId="44" xfId="86" applyNumberFormat="1" applyFont="1" applyBorder="1" applyProtection="1"/>
    <xf numFmtId="0" fontId="19" fillId="0" borderId="42" xfId="86" applyFont="1" applyBorder="1" applyProtection="1"/>
    <xf numFmtId="0" fontId="19" fillId="0" borderId="77" xfId="86" applyFont="1" applyBorder="1" applyProtection="1"/>
    <xf numFmtId="0" fontId="19" fillId="0" borderId="43" xfId="86" applyFont="1" applyBorder="1" applyProtection="1"/>
    <xf numFmtId="0" fontId="19" fillId="0" borderId="92" xfId="86" applyFont="1" applyBorder="1" applyProtection="1"/>
    <xf numFmtId="3" fontId="19" fillId="0" borderId="194" xfId="86" applyNumberFormat="1" applyFont="1" applyBorder="1" applyProtection="1"/>
    <xf numFmtId="0" fontId="51" fillId="0" borderId="78" xfId="0" applyFont="1" applyBorder="1" applyAlignment="1">
      <alignment horizontal="center" vertical="center"/>
    </xf>
    <xf numFmtId="3" fontId="0" fillId="0" borderId="72" xfId="0" applyNumberFormat="1" applyBorder="1"/>
    <xf numFmtId="0" fontId="51" fillId="0" borderId="44" xfId="0" applyFont="1" applyBorder="1" applyAlignment="1">
      <alignment horizontal="center" vertical="center"/>
    </xf>
    <xf numFmtId="3" fontId="23" fillId="0" borderId="109" xfId="86" applyNumberFormat="1" applyFont="1" applyBorder="1" applyProtection="1"/>
    <xf numFmtId="3" fontId="23" fillId="0" borderId="82" xfId="86" applyNumberFormat="1" applyFont="1" applyBorder="1" applyProtection="1"/>
    <xf numFmtId="3" fontId="23" fillId="0" borderId="55" xfId="86" applyNumberFormat="1" applyFont="1" applyBorder="1" applyProtection="1"/>
    <xf numFmtId="3" fontId="23" fillId="0" borderId="92" xfId="86" applyNumberFormat="1" applyFont="1" applyBorder="1" applyProtection="1"/>
    <xf numFmtId="3" fontId="19" fillId="0" borderId="127" xfId="86" applyNumberFormat="1" applyFont="1" applyBorder="1" applyProtection="1"/>
    <xf numFmtId="3" fontId="19" fillId="0" borderId="109" xfId="86" applyNumberFormat="1" applyFont="1" applyBorder="1" applyProtection="1"/>
    <xf numFmtId="3" fontId="23" fillId="0" borderId="33" xfId="86" applyNumberFormat="1" applyFont="1" applyBorder="1" applyProtection="1"/>
    <xf numFmtId="3" fontId="19" fillId="0" borderId="42" xfId="86" applyNumberFormat="1" applyFont="1" applyBorder="1" applyProtection="1"/>
    <xf numFmtId="0" fontId="51" fillId="0" borderId="35" xfId="0" applyFont="1" applyBorder="1" applyAlignment="1">
      <alignment horizontal="center" vertical="center"/>
    </xf>
    <xf numFmtId="0" fontId="51" fillId="0" borderId="58" xfId="0" applyFont="1" applyBorder="1" applyAlignment="1">
      <alignment horizontal="center" vertical="center"/>
    </xf>
    <xf numFmtId="3" fontId="19" fillId="0" borderId="213" xfId="86" applyNumberFormat="1" applyFont="1" applyBorder="1" applyProtection="1"/>
    <xf numFmtId="0" fontId="23" fillId="0" borderId="65" xfId="86" applyFont="1" applyBorder="1" applyProtection="1"/>
    <xf numFmtId="0" fontId="23" fillId="0" borderId="241" xfId="86" applyFont="1" applyBorder="1" applyProtection="1"/>
    <xf numFmtId="0" fontId="23" fillId="0" borderId="54" xfId="86" applyFont="1" applyBorder="1" applyProtection="1"/>
    <xf numFmtId="0" fontId="23" fillId="0" borderId="32" xfId="86" applyFont="1" applyBorder="1" applyProtection="1"/>
    <xf numFmtId="0" fontId="19" fillId="0" borderId="110" xfId="86" applyFont="1" applyBorder="1" applyProtection="1"/>
    <xf numFmtId="0" fontId="51" fillId="0" borderId="51" xfId="86" applyFont="1" applyBorder="1" applyAlignment="1" applyProtection="1">
      <alignment wrapText="1"/>
    </xf>
    <xf numFmtId="0" fontId="51" fillId="0" borderId="78" xfId="86" applyFont="1" applyBorder="1" applyAlignment="1" applyProtection="1">
      <alignment wrapText="1"/>
    </xf>
    <xf numFmtId="0" fontId="29" fillId="0" borderId="203" xfId="0" applyFont="1" applyBorder="1"/>
    <xf numFmtId="10" fontId="30" fillId="0" borderId="81" xfId="0" applyNumberFormat="1" applyFont="1" applyBorder="1" applyAlignment="1">
      <alignment horizontal="right"/>
    </xf>
    <xf numFmtId="10" fontId="30" fillId="0" borderId="40" xfId="0" applyNumberFormat="1" applyFont="1" applyBorder="1" applyAlignment="1">
      <alignment horizontal="right"/>
    </xf>
    <xf numFmtId="10" fontId="30" fillId="0" borderId="53" xfId="0" applyNumberFormat="1" applyFont="1" applyBorder="1" applyAlignment="1">
      <alignment horizontal="right"/>
    </xf>
    <xf numFmtId="0" fontId="23" fillId="0" borderId="126" xfId="0" applyFont="1" applyBorder="1" applyAlignment="1">
      <alignment wrapText="1"/>
    </xf>
    <xf numFmtId="0" fontId="43" fillId="0" borderId="51" xfId="0" applyFont="1" applyBorder="1" applyAlignment="1">
      <alignment horizontal="center" wrapText="1"/>
    </xf>
    <xf numFmtId="0" fontId="43" fillId="0" borderId="72" xfId="0" applyFont="1" applyBorder="1" applyAlignment="1">
      <alignment horizontal="center" wrapText="1"/>
    </xf>
    <xf numFmtId="0" fontId="43" fillId="0" borderId="44" xfId="0" applyFont="1" applyBorder="1" applyAlignment="1">
      <alignment horizontal="center" wrapText="1"/>
    </xf>
    <xf numFmtId="0" fontId="51" fillId="0" borderId="51" xfId="0" applyFont="1" applyBorder="1" applyAlignment="1">
      <alignment horizontal="right"/>
    </xf>
    <xf numFmtId="0" fontId="53" fillId="0" borderId="92" xfId="0" applyFont="1" applyBorder="1"/>
    <xf numFmtId="0" fontId="23" fillId="0" borderId="82" xfId="0" applyFont="1" applyBorder="1" applyAlignment="1">
      <alignment horizontal="center"/>
    </xf>
    <xf numFmtId="0" fontId="19" fillId="0" borderId="82" xfId="0" applyFont="1" applyBorder="1" applyAlignment="1">
      <alignment horizontal="right" wrapText="1"/>
    </xf>
    <xf numFmtId="0" fontId="30" fillId="0" borderId="82" xfId="0" applyFont="1" applyBorder="1" applyAlignment="1">
      <alignment horizontal="left"/>
    </xf>
    <xf numFmtId="3" fontId="30" fillId="0" borderId="55" xfId="0" applyNumberFormat="1" applyFont="1" applyBorder="1"/>
    <xf numFmtId="0" fontId="51" fillId="0" borderId="199" xfId="0" applyFont="1" applyBorder="1" applyAlignment="1">
      <alignment horizontal="center" wrapText="1"/>
    </xf>
    <xf numFmtId="0" fontId="51" fillId="0" borderId="231" xfId="0" applyFont="1" applyBorder="1" applyAlignment="1">
      <alignment horizontal="center" wrapText="1"/>
    </xf>
    <xf numFmtId="0" fontId="23" fillId="42" borderId="242" xfId="0" applyFont="1" applyFill="1" applyBorder="1" applyAlignment="1">
      <alignment wrapText="1"/>
    </xf>
    <xf numFmtId="3" fontId="23" fillId="0" borderId="210" xfId="0" applyNumberFormat="1" applyFont="1" applyBorder="1"/>
    <xf numFmtId="3" fontId="60" fillId="0" borderId="35" xfId="0" applyNumberFormat="1" applyFont="1" applyBorder="1" applyAlignment="1">
      <alignment horizontal="center"/>
    </xf>
    <xf numFmtId="10" fontId="19" fillId="0" borderId="55" xfId="0" applyNumberFormat="1" applyFont="1" applyBorder="1"/>
    <xf numFmtId="10" fontId="19" fillId="0" borderId="89" xfId="0" applyNumberFormat="1" applyFont="1" applyBorder="1"/>
    <xf numFmtId="10" fontId="19" fillId="0" borderId="99" xfId="0" applyNumberFormat="1" applyFont="1" applyBorder="1"/>
    <xf numFmtId="10" fontId="19" fillId="0" borderId="157" xfId="0" applyNumberFormat="1" applyFont="1" applyBorder="1"/>
    <xf numFmtId="10" fontId="19" fillId="0" borderId="43" xfId="0" applyNumberFormat="1" applyFont="1" applyBorder="1"/>
    <xf numFmtId="10" fontId="19" fillId="0" borderId="92" xfId="0" applyNumberFormat="1" applyFont="1" applyBorder="1"/>
    <xf numFmtId="10" fontId="23" fillId="0" borderId="55" xfId="0" applyNumberFormat="1" applyFont="1" applyBorder="1"/>
    <xf numFmtId="10" fontId="23" fillId="0" borderId="210" xfId="0" applyNumberFormat="1" applyFont="1" applyBorder="1"/>
    <xf numFmtId="10" fontId="0" fillId="0" borderId="243" xfId="0" applyNumberFormat="1" applyBorder="1"/>
    <xf numFmtId="3" fontId="0" fillId="0" borderId="157" xfId="0" applyNumberFormat="1" applyBorder="1"/>
    <xf numFmtId="3" fontId="0" fillId="0" borderId="166" xfId="0" applyNumberFormat="1" applyBorder="1"/>
    <xf numFmtId="3" fontId="0" fillId="0" borderId="243" xfId="0" applyNumberFormat="1" applyBorder="1"/>
    <xf numFmtId="3" fontId="0" fillId="0" borderId="49" xfId="0" applyNumberFormat="1" applyBorder="1"/>
    <xf numFmtId="3" fontId="0" fillId="0" borderId="231" xfId="0" applyNumberFormat="1" applyBorder="1"/>
    <xf numFmtId="0" fontId="36" fillId="0" borderId="209" xfId="0" applyFont="1" applyBorder="1" applyAlignment="1">
      <alignment horizontal="right"/>
    </xf>
    <xf numFmtId="3" fontId="0" fillId="0" borderId="210" xfId="0" applyNumberFormat="1" applyBorder="1"/>
    <xf numFmtId="10" fontId="0" fillId="0" borderId="209" xfId="0" applyNumberFormat="1" applyBorder="1"/>
    <xf numFmtId="3" fontId="0" fillId="0" borderId="244" xfId="0" applyNumberFormat="1" applyBorder="1"/>
    <xf numFmtId="10" fontId="0" fillId="0" borderId="244" xfId="0" applyNumberFormat="1" applyBorder="1"/>
    <xf numFmtId="10" fontId="23" fillId="0" borderId="0" xfId="0" applyNumberFormat="1" applyFont="1"/>
    <xf numFmtId="10" fontId="0" fillId="0" borderId="0" xfId="0" applyNumberFormat="1"/>
    <xf numFmtId="10" fontId="19" fillId="0" borderId="44" xfId="0" applyNumberFormat="1" applyFont="1" applyBorder="1"/>
    <xf numFmtId="10" fontId="23" fillId="42" borderId="127" xfId="0" applyNumberFormat="1" applyFont="1" applyFill="1" applyBorder="1"/>
    <xf numFmtId="10" fontId="60" fillId="0" borderId="51" xfId="0" applyNumberFormat="1" applyFont="1" applyBorder="1" applyAlignment="1">
      <alignment horizontal="center"/>
    </xf>
    <xf numFmtId="10" fontId="19" fillId="0" borderId="0" xfId="0" applyNumberFormat="1" applyFont="1"/>
    <xf numFmtId="10" fontId="23" fillId="42" borderId="34" xfId="0" applyNumberFormat="1" applyFont="1" applyFill="1" applyBorder="1"/>
    <xf numFmtId="10" fontId="19" fillId="0" borderId="85" xfId="0" applyNumberFormat="1" applyFont="1" applyBorder="1"/>
    <xf numFmtId="10" fontId="19" fillId="0" borderId="13" xfId="0" applyNumberFormat="1" applyFont="1" applyBorder="1"/>
    <xf numFmtId="10" fontId="19" fillId="0" borderId="69" xfId="0" applyNumberFormat="1" applyFont="1" applyBorder="1"/>
    <xf numFmtId="10" fontId="23" fillId="0" borderId="116" xfId="0" applyNumberFormat="1" applyFont="1" applyBorder="1"/>
    <xf numFmtId="10" fontId="23" fillId="0" borderId="70" xfId="0" applyNumberFormat="1" applyFont="1" applyBorder="1"/>
    <xf numFmtId="10" fontId="23" fillId="0" borderId="44" xfId="0" applyNumberFormat="1" applyFont="1" applyBorder="1"/>
    <xf numFmtId="10" fontId="19" fillId="0" borderId="116" xfId="0" applyNumberFormat="1" applyFont="1" applyBorder="1"/>
    <xf numFmtId="10" fontId="23" fillId="0" borderId="13" xfId="0" applyNumberFormat="1" applyFont="1" applyBorder="1"/>
    <xf numFmtId="10" fontId="19" fillId="0" borderId="194" xfId="0" applyNumberFormat="1" applyFont="1" applyBorder="1"/>
    <xf numFmtId="10" fontId="19" fillId="0" borderId="245" xfId="0" applyNumberFormat="1" applyFont="1" applyBorder="1"/>
    <xf numFmtId="10" fontId="19" fillId="0" borderId="102" xfId="0" applyNumberFormat="1" applyFont="1" applyBorder="1"/>
    <xf numFmtId="10" fontId="23" fillId="42" borderId="44" xfId="0" applyNumberFormat="1" applyFont="1" applyFill="1" applyBorder="1"/>
    <xf numFmtId="10" fontId="19" fillId="0" borderId="54" xfId="0" applyNumberFormat="1" applyFont="1" applyBorder="1"/>
    <xf numFmtId="10" fontId="19" fillId="0" borderId="246" xfId="0" applyNumberFormat="1" applyFont="1" applyBorder="1"/>
    <xf numFmtId="10" fontId="19" fillId="0" borderId="105" xfId="0" applyNumberFormat="1" applyFont="1" applyBorder="1"/>
    <xf numFmtId="10" fontId="23" fillId="0" borderId="35" xfId="0" applyNumberFormat="1" applyFont="1" applyBorder="1"/>
    <xf numFmtId="10" fontId="19" fillId="0" borderId="71" xfId="0" applyNumberFormat="1" applyFont="1" applyBorder="1"/>
    <xf numFmtId="10" fontId="19" fillId="0" borderId="70" xfId="0" applyNumberFormat="1" applyFont="1" applyBorder="1"/>
    <xf numFmtId="10" fontId="0" fillId="0" borderId="35" xfId="0" applyNumberFormat="1" applyBorder="1"/>
    <xf numFmtId="10" fontId="0" fillId="0" borderId="44" xfId="0" applyNumberFormat="1" applyBorder="1"/>
    <xf numFmtId="10" fontId="0" fillId="0" borderId="92" xfId="0" applyNumberFormat="1" applyBorder="1"/>
    <xf numFmtId="10" fontId="0" fillId="0" borderId="55" xfId="0" applyNumberFormat="1" applyBorder="1"/>
    <xf numFmtId="10" fontId="0" fillId="0" borderId="89" xfId="0" applyNumberFormat="1" applyBorder="1"/>
    <xf numFmtId="3" fontId="0" fillId="0" borderId="99" xfId="0" applyNumberFormat="1" applyBorder="1"/>
    <xf numFmtId="10" fontId="0" fillId="0" borderId="82" xfId="0" applyNumberFormat="1" applyBorder="1"/>
    <xf numFmtId="10" fontId="0" fillId="0" borderId="99" xfId="0" applyNumberFormat="1" applyBorder="1"/>
    <xf numFmtId="10" fontId="0" fillId="0" borderId="43" xfId="0" applyNumberFormat="1" applyBorder="1"/>
    <xf numFmtId="10" fontId="0" fillId="0" borderId="127" xfId="0" applyNumberFormat="1" applyBorder="1"/>
    <xf numFmtId="10" fontId="23" fillId="0" borderId="127" xfId="0" applyNumberFormat="1" applyFont="1" applyBorder="1"/>
    <xf numFmtId="0" fontId="23" fillId="0" borderId="35" xfId="0" applyFont="1" applyBorder="1" applyAlignment="1">
      <alignment horizontal="center" wrapText="1"/>
    </xf>
    <xf numFmtId="3" fontId="23" fillId="0" borderId="51" xfId="55" applyNumberFormat="1" applyFont="1" applyFill="1" applyBorder="1" applyAlignment="1" applyProtection="1">
      <alignment horizontal="right"/>
    </xf>
    <xf numFmtId="3" fontId="23" fillId="0" borderId="52" xfId="55" applyNumberFormat="1" applyFont="1" applyFill="1" applyBorder="1" applyAlignment="1" applyProtection="1"/>
    <xf numFmtId="3" fontId="23" fillId="0" borderId="40" xfId="55" applyNumberFormat="1" applyFont="1" applyFill="1" applyBorder="1" applyAlignment="1" applyProtection="1"/>
    <xf numFmtId="10" fontId="23" fillId="0" borderId="47" xfId="0" applyNumberFormat="1" applyFont="1" applyBorder="1"/>
    <xf numFmtId="10" fontId="23" fillId="0" borderId="188" xfId="0" applyNumberFormat="1" applyFont="1" applyBorder="1"/>
    <xf numFmtId="3" fontId="23" fillId="0" borderId="247" xfId="0" applyNumberFormat="1" applyFont="1" applyBorder="1"/>
    <xf numFmtId="10" fontId="23" fillId="0" borderId="48" xfId="0" applyNumberFormat="1" applyFont="1" applyBorder="1"/>
    <xf numFmtId="10" fontId="19" fillId="0" borderId="81" xfId="0" applyNumberFormat="1" applyFont="1" applyBorder="1"/>
    <xf numFmtId="10" fontId="23" fillId="0" borderId="50" xfId="0" applyNumberFormat="1" applyFont="1" applyBorder="1"/>
    <xf numFmtId="0" fontId="19" fillId="0" borderId="92" xfId="0" applyFont="1" applyBorder="1" applyAlignment="1">
      <alignment horizontal="left" wrapText="1"/>
    </xf>
    <xf numFmtId="3" fontId="19" fillId="0" borderId="60" xfId="0" applyNumberFormat="1" applyFont="1" applyBorder="1" applyAlignment="1">
      <alignment horizontal="right"/>
    </xf>
    <xf numFmtId="0" fontId="19" fillId="0" borderId="77" xfId="0" applyFont="1" applyBorder="1"/>
    <xf numFmtId="0" fontId="23" fillId="0" borderId="32" xfId="0" applyFont="1" applyBorder="1" applyAlignment="1">
      <alignment horizontal="center" vertical="center"/>
    </xf>
    <xf numFmtId="3" fontId="43" fillId="0" borderId="32" xfId="0" applyNumberFormat="1" applyFont="1" applyBorder="1"/>
    <xf numFmtId="0" fontId="29" fillId="0" borderId="32" xfId="0" applyFont="1" applyBorder="1" applyAlignment="1">
      <alignment horizontal="right"/>
    </xf>
    <xf numFmtId="0" fontId="0" fillId="0" borderId="32" xfId="0" applyBorder="1"/>
    <xf numFmtId="10" fontId="43" fillId="0" borderId="40" xfId="0" applyNumberFormat="1" applyFont="1" applyBorder="1"/>
    <xf numFmtId="10" fontId="23" fillId="0" borderId="40" xfId="0" applyNumberFormat="1" applyFont="1" applyBorder="1" applyAlignment="1">
      <alignment horizontal="center"/>
    </xf>
    <xf numFmtId="3" fontId="19" fillId="0" borderId="51" xfId="0" applyNumberFormat="1" applyFont="1" applyBorder="1" applyAlignment="1">
      <alignment horizontal="right"/>
    </xf>
    <xf numFmtId="3" fontId="23" fillId="0" borderId="81" xfId="0" applyNumberFormat="1" applyFont="1" applyBorder="1" applyAlignment="1">
      <alignment horizontal="center"/>
    </xf>
    <xf numFmtId="3" fontId="19" fillId="42" borderId="48" xfId="0" applyNumberFormat="1" applyFont="1" applyFill="1" applyBorder="1"/>
    <xf numFmtId="3" fontId="19" fillId="42" borderId="82" xfId="0" applyNumberFormat="1" applyFont="1" applyFill="1" applyBorder="1"/>
    <xf numFmtId="10" fontId="23" fillId="42" borderId="81" xfId="0" applyNumberFormat="1" applyFont="1" applyFill="1" applyBorder="1"/>
    <xf numFmtId="10" fontId="23" fillId="42" borderId="40" xfId="0" applyNumberFormat="1" applyFont="1" applyFill="1" applyBorder="1"/>
    <xf numFmtId="3" fontId="19" fillId="0" borderId="235" xfId="0" applyNumberFormat="1" applyFont="1" applyBorder="1"/>
    <xf numFmtId="3" fontId="19" fillId="0" borderId="115" xfId="0" applyNumberFormat="1" applyFont="1" applyBorder="1"/>
    <xf numFmtId="3" fontId="19" fillId="0" borderId="248" xfId="0" applyNumberFormat="1" applyFont="1" applyBorder="1"/>
    <xf numFmtId="10" fontId="61" fillId="0" borderId="81" xfId="0" applyNumberFormat="1" applyFont="1" applyBorder="1" applyAlignment="1">
      <alignment horizontal="center"/>
    </xf>
    <xf numFmtId="10" fontId="19" fillId="0" borderId="12" xfId="0" applyNumberFormat="1" applyFont="1" applyBorder="1"/>
    <xf numFmtId="10" fontId="23" fillId="0" borderId="151" xfId="0" applyNumberFormat="1" applyFont="1" applyBorder="1"/>
    <xf numFmtId="10" fontId="19" fillId="0" borderId="16" xfId="0" applyNumberFormat="1" applyFont="1" applyBorder="1"/>
    <xf numFmtId="10" fontId="23" fillId="42" borderId="155" xfId="0" applyNumberFormat="1" applyFont="1" applyFill="1" applyBorder="1"/>
    <xf numFmtId="10" fontId="23" fillId="42" borderId="53" xfId="0" applyNumberFormat="1" applyFont="1" applyFill="1" applyBorder="1"/>
    <xf numFmtId="10" fontId="23" fillId="42" borderId="159" xfId="0" applyNumberFormat="1" applyFont="1" applyFill="1" applyBorder="1"/>
    <xf numFmtId="0" fontId="36" fillId="0" borderId="54" xfId="0" applyFont="1" applyBorder="1" applyAlignment="1">
      <alignment horizontal="left"/>
    </xf>
    <xf numFmtId="10" fontId="51" fillId="0" borderId="48" xfId="0" applyNumberFormat="1" applyFont="1" applyBorder="1" applyAlignment="1">
      <alignment horizontal="right"/>
    </xf>
    <xf numFmtId="10" fontId="19" fillId="0" borderId="151" xfId="0" applyNumberFormat="1" applyFont="1" applyBorder="1"/>
    <xf numFmtId="10" fontId="19" fillId="0" borderId="249" xfId="0" applyNumberFormat="1" applyFont="1" applyBorder="1"/>
    <xf numFmtId="10" fontId="19" fillId="0" borderId="41" xfId="0" applyNumberFormat="1" applyFont="1" applyBorder="1"/>
    <xf numFmtId="10" fontId="23" fillId="0" borderId="249" xfId="0" applyNumberFormat="1" applyFont="1" applyBorder="1"/>
    <xf numFmtId="0" fontId="19" fillId="0" borderId="121" xfId="0" applyFont="1" applyBorder="1" applyAlignment="1">
      <alignment horizontal="center"/>
    </xf>
    <xf numFmtId="0" fontId="19" fillId="0" borderId="69" xfId="0" applyFont="1" applyBorder="1" applyAlignment="1">
      <alignment horizontal="center"/>
    </xf>
    <xf numFmtId="3" fontId="23" fillId="0" borderId="116" xfId="0" applyNumberFormat="1" applyFont="1" applyBorder="1"/>
    <xf numFmtId="0" fontId="23" fillId="0" borderId="199" xfId="0" applyFont="1" applyBorder="1"/>
    <xf numFmtId="0" fontId="19" fillId="0" borderId="216" xfId="0" applyFont="1" applyBorder="1" applyAlignment="1">
      <alignment horizontal="center"/>
    </xf>
    <xf numFmtId="0" fontId="19" fillId="0" borderId="194" xfId="0" applyFont="1" applyBorder="1"/>
    <xf numFmtId="0" fontId="19" fillId="0" borderId="117" xfId="0" applyFont="1" applyBorder="1"/>
    <xf numFmtId="0" fontId="19" fillId="0" borderId="207" xfId="0" applyFont="1" applyBorder="1"/>
    <xf numFmtId="3" fontId="19" fillId="0" borderId="231" xfId="0" applyNumberFormat="1" applyFont="1" applyBorder="1"/>
    <xf numFmtId="10" fontId="23" fillId="0" borderId="49" xfId="0" applyNumberFormat="1" applyFont="1" applyBorder="1"/>
    <xf numFmtId="3" fontId="19" fillId="0" borderId="81" xfId="0" applyNumberFormat="1" applyFont="1" applyBorder="1" applyAlignment="1">
      <alignment horizontal="right"/>
    </xf>
    <xf numFmtId="10" fontId="51" fillId="0" borderId="51" xfId="0" applyNumberFormat="1" applyFont="1" applyBorder="1"/>
    <xf numFmtId="10" fontId="19" fillId="0" borderId="171" xfId="0" applyNumberFormat="1" applyFont="1" applyBorder="1"/>
    <xf numFmtId="10" fontId="51" fillId="0" borderId="52" xfId="0" applyNumberFormat="1" applyFont="1" applyBorder="1"/>
    <xf numFmtId="10" fontId="51" fillId="0" borderId="53" xfId="0" applyNumberFormat="1" applyFont="1" applyBorder="1"/>
    <xf numFmtId="10" fontId="51" fillId="0" borderId="49" xfId="0" applyNumberFormat="1" applyFont="1" applyBorder="1" applyAlignment="1">
      <alignment horizontal="right"/>
    </xf>
    <xf numFmtId="10" fontId="51" fillId="0" borderId="40" xfId="0" applyNumberFormat="1" applyFont="1" applyBorder="1" applyAlignment="1">
      <alignment horizontal="right"/>
    </xf>
    <xf numFmtId="10" fontId="51" fillId="0" borderId="51" xfId="0" applyNumberFormat="1" applyFont="1" applyBorder="1" applyAlignment="1">
      <alignment horizontal="right"/>
    </xf>
    <xf numFmtId="10" fontId="19" fillId="0" borderId="58" xfId="0" applyNumberFormat="1" applyFont="1" applyBorder="1"/>
    <xf numFmtId="3" fontId="19" fillId="0" borderId="243" xfId="0" applyNumberFormat="1" applyFont="1" applyBorder="1"/>
    <xf numFmtId="10" fontId="19" fillId="0" borderId="243" xfId="0" applyNumberFormat="1" applyFont="1" applyBorder="1"/>
    <xf numFmtId="10" fontId="33" fillId="0" borderId="55" xfId="0" applyNumberFormat="1" applyFont="1" applyBorder="1"/>
    <xf numFmtId="10" fontId="31" fillId="0" borderId="210" xfId="0" applyNumberFormat="1" applyFont="1" applyBorder="1"/>
    <xf numFmtId="10" fontId="31" fillId="42" borderId="127" xfId="0" applyNumberFormat="1" applyFont="1" applyFill="1" applyBorder="1"/>
    <xf numFmtId="10" fontId="51" fillId="0" borderId="209" xfId="0" applyNumberFormat="1" applyFont="1" applyBorder="1"/>
    <xf numFmtId="10" fontId="31" fillId="0" borderId="209" xfId="0" applyNumberFormat="1" applyFont="1" applyBorder="1"/>
    <xf numFmtId="10" fontId="51" fillId="0" borderId="231" xfId="0" applyNumberFormat="1" applyFont="1" applyBorder="1"/>
    <xf numFmtId="10" fontId="51" fillId="0" borderId="41" xfId="0" applyNumberFormat="1" applyFont="1" applyBorder="1"/>
    <xf numFmtId="10" fontId="51" fillId="42" borderId="34" xfId="0" applyNumberFormat="1" applyFont="1" applyFill="1" applyBorder="1"/>
    <xf numFmtId="10" fontId="51" fillId="0" borderId="116" xfId="0" applyNumberFormat="1" applyFont="1" applyBorder="1"/>
    <xf numFmtId="10" fontId="51" fillId="0" borderId="35" xfId="0" applyNumberFormat="1" applyFont="1" applyBorder="1"/>
    <xf numFmtId="10" fontId="51" fillId="0" borderId="44" xfId="0" applyNumberFormat="1" applyFont="1" applyBorder="1"/>
    <xf numFmtId="3" fontId="29" fillId="0" borderId="52" xfId="0" applyNumberFormat="1" applyFont="1" applyBorder="1" applyAlignment="1">
      <alignment horizontal="right"/>
    </xf>
    <xf numFmtId="3" fontId="29" fillId="0" borderId="53" xfId="0" applyNumberFormat="1" applyFont="1" applyBorder="1" applyAlignment="1">
      <alignment horizontal="right"/>
    </xf>
    <xf numFmtId="3" fontId="29" fillId="0" borderId="32" xfId="0" applyNumberFormat="1" applyFont="1" applyBorder="1" applyAlignment="1">
      <alignment horizontal="right"/>
    </xf>
    <xf numFmtId="3" fontId="29" fillId="0" borderId="40" xfId="0" applyNumberFormat="1" applyFont="1" applyBorder="1" applyAlignment="1">
      <alignment horizontal="right"/>
    </xf>
    <xf numFmtId="10" fontId="19" fillId="0" borderId="92" xfId="0" applyNumberFormat="1" applyFont="1" applyBorder="1" applyAlignment="1">
      <alignment horizontal="right"/>
    </xf>
    <xf numFmtId="10" fontId="19" fillId="0" borderId="55" xfId="0" applyNumberFormat="1" applyFont="1" applyBorder="1" applyAlignment="1">
      <alignment horizontal="right"/>
    </xf>
    <xf numFmtId="10" fontId="19" fillId="0" borderId="89" xfId="0" applyNumberFormat="1" applyFont="1" applyBorder="1" applyAlignment="1">
      <alignment horizontal="right"/>
    </xf>
    <xf numFmtId="3" fontId="29" fillId="0" borderId="58" xfId="0" applyNumberFormat="1" applyFont="1" applyBorder="1"/>
    <xf numFmtId="10" fontId="23" fillId="0" borderId="47" xfId="0" applyNumberFormat="1" applyFont="1" applyBorder="1" applyAlignment="1">
      <alignment horizontal="right"/>
    </xf>
    <xf numFmtId="14" fontId="19" fillId="0" borderId="43" xfId="0" applyNumberFormat="1" applyFont="1" applyBorder="1" applyAlignment="1">
      <alignment wrapText="1"/>
    </xf>
    <xf numFmtId="10" fontId="19" fillId="42" borderId="91" xfId="0" applyNumberFormat="1" applyFont="1" applyFill="1" applyBorder="1"/>
    <xf numFmtId="10" fontId="51" fillId="42" borderId="72" xfId="0" applyNumberFormat="1" applyFont="1" applyFill="1" applyBorder="1"/>
    <xf numFmtId="10" fontId="19" fillId="42" borderId="40" xfId="0" applyNumberFormat="1" applyFont="1" applyFill="1" applyBorder="1"/>
    <xf numFmtId="3" fontId="29" fillId="0" borderId="55" xfId="0" applyNumberFormat="1" applyFont="1" applyBorder="1" applyAlignment="1">
      <alignment horizontal="right"/>
    </xf>
    <xf numFmtId="10" fontId="23" fillId="0" borderId="231" xfId="0" applyNumberFormat="1" applyFont="1" applyBorder="1"/>
    <xf numFmtId="10" fontId="23" fillId="0" borderId="232" xfId="0" applyNumberFormat="1" applyFont="1" applyBorder="1"/>
    <xf numFmtId="10" fontId="23" fillId="0" borderId="174" xfId="0" applyNumberFormat="1" applyFont="1" applyBorder="1"/>
    <xf numFmtId="0" fontId="30" fillId="0" borderId="10" xfId="0" applyFont="1" applyBorder="1"/>
    <xf numFmtId="0" fontId="30" fillId="0" borderId="32" xfId="0" applyFont="1" applyBorder="1"/>
    <xf numFmtId="0" fontId="21" fillId="0" borderId="78" xfId="0" applyFont="1" applyBorder="1"/>
    <xf numFmtId="0" fontId="30" fillId="0" borderId="19" xfId="0" applyFont="1" applyBorder="1"/>
    <xf numFmtId="0" fontId="23" fillId="0" borderId="84" xfId="0" applyFont="1" applyBorder="1" applyAlignment="1">
      <alignment horizontal="center" wrapText="1"/>
    </xf>
    <xf numFmtId="3" fontId="30" fillId="0" borderId="168" xfId="0" applyNumberFormat="1" applyFont="1" applyBorder="1"/>
    <xf numFmtId="3" fontId="30" fillId="0" borderId="59" xfId="0" applyNumberFormat="1" applyFont="1" applyBorder="1"/>
    <xf numFmtId="3" fontId="21" fillId="0" borderId="51" xfId="0" applyNumberFormat="1" applyFont="1" applyBorder="1"/>
    <xf numFmtId="3" fontId="30" fillId="0" borderId="79" xfId="0" applyNumberFormat="1" applyFont="1" applyBorder="1"/>
    <xf numFmtId="3" fontId="21" fillId="0" borderId="53" xfId="0" applyNumberFormat="1" applyFont="1" applyBorder="1"/>
    <xf numFmtId="169" fontId="21" fillId="0" borderId="51" xfId="55" applyNumberFormat="1" applyFont="1" applyFill="1" applyBorder="1" applyAlignment="1" applyProtection="1">
      <alignment horizontal="right" vertical="center"/>
    </xf>
    <xf numFmtId="3" fontId="30" fillId="0" borderId="43" xfId="0" applyNumberFormat="1" applyFont="1" applyBorder="1"/>
    <xf numFmtId="0" fontId="23" fillId="0" borderId="44" xfId="0" applyFont="1" applyBorder="1" applyAlignment="1">
      <alignment horizontal="center"/>
    </xf>
    <xf numFmtId="0" fontId="23" fillId="0" borderId="72" xfId="0" applyFont="1" applyBorder="1" applyAlignment="1">
      <alignment horizontal="center"/>
    </xf>
    <xf numFmtId="0" fontId="31" fillId="0" borderId="199" xfId="0" applyFont="1" applyBorder="1" applyAlignment="1">
      <alignment wrapText="1"/>
    </xf>
    <xf numFmtId="3" fontId="43" fillId="0" borderId="41" xfId="0" applyNumberFormat="1" applyFont="1" applyBorder="1" applyAlignment="1">
      <alignment horizontal="right"/>
    </xf>
    <xf numFmtId="0" fontId="51" fillId="0" borderId="151" xfId="0" applyFont="1" applyBorder="1" applyAlignment="1">
      <alignment horizontal="right"/>
    </xf>
    <xf numFmtId="10" fontId="23" fillId="0" borderId="157" xfId="0" applyNumberFormat="1" applyFont="1" applyBorder="1"/>
    <xf numFmtId="3" fontId="23" fillId="0" borderId="243" xfId="0" applyNumberFormat="1" applyFont="1" applyBorder="1"/>
    <xf numFmtId="10" fontId="23" fillId="0" borderId="243" xfId="0" applyNumberFormat="1" applyFont="1" applyBorder="1"/>
    <xf numFmtId="10" fontId="51" fillId="0" borderId="151" xfId="0" applyNumberFormat="1" applyFont="1" applyBorder="1"/>
    <xf numFmtId="0" fontId="51" fillId="0" borderId="209" xfId="0" applyFont="1" applyBorder="1" applyAlignment="1">
      <alignment horizontal="right"/>
    </xf>
    <xf numFmtId="3" fontId="23" fillId="0" borderId="244" xfId="0" applyNumberFormat="1" applyFont="1" applyBorder="1"/>
    <xf numFmtId="10" fontId="23" fillId="0" borderId="244" xfId="0" applyNumberFormat="1" applyFont="1" applyBorder="1"/>
    <xf numFmtId="10" fontId="19" fillId="0" borderId="231" xfId="0" applyNumberFormat="1" applyFont="1" applyBorder="1"/>
    <xf numFmtId="10" fontId="36" fillId="0" borderId="40" xfId="0" applyNumberFormat="1" applyFont="1" applyBorder="1"/>
    <xf numFmtId="10" fontId="19" fillId="0" borderId="35" xfId="0" applyNumberFormat="1" applyFont="1" applyBorder="1"/>
    <xf numFmtId="3" fontId="19" fillId="0" borderId="138" xfId="0" applyNumberFormat="1" applyFont="1" applyBorder="1"/>
    <xf numFmtId="3" fontId="19" fillId="0" borderId="204" xfId="0" applyNumberFormat="1" applyFont="1" applyBorder="1"/>
    <xf numFmtId="10" fontId="19" fillId="0" borderId="82" xfId="0" applyNumberFormat="1" applyFont="1" applyBorder="1"/>
    <xf numFmtId="10" fontId="23" fillId="0" borderId="43" xfId="0" applyNumberFormat="1" applyFont="1" applyBorder="1"/>
    <xf numFmtId="10" fontId="19" fillId="0" borderId="19" xfId="86" applyNumberFormat="1" applyFont="1" applyBorder="1" applyProtection="1"/>
    <xf numFmtId="10" fontId="19" fillId="0" borderId="10" xfId="86" applyNumberFormat="1" applyFont="1" applyBorder="1" applyProtection="1"/>
    <xf numFmtId="10" fontId="19" fillId="0" borderId="245" xfId="86" applyNumberFormat="1" applyFont="1" applyBorder="1" applyProtection="1"/>
    <xf numFmtId="10" fontId="19" fillId="0" borderId="0" xfId="86" applyNumberFormat="1" applyFont="1" applyProtection="1"/>
    <xf numFmtId="10" fontId="23" fillId="0" borderId="78" xfId="86" applyNumberFormat="1" applyFont="1" applyBorder="1" applyProtection="1"/>
    <xf numFmtId="10" fontId="23" fillId="0" borderId="61" xfId="86" applyNumberFormat="1" applyFont="1" applyBorder="1" applyProtection="1"/>
    <xf numFmtId="10" fontId="19" fillId="0" borderId="102" xfId="86" applyNumberFormat="1" applyFont="1" applyBorder="1" applyProtection="1"/>
    <xf numFmtId="3" fontId="23" fillId="0" borderId="52" xfId="86" applyNumberFormat="1" applyFont="1" applyBorder="1" applyProtection="1"/>
    <xf numFmtId="10" fontId="19" fillId="0" borderId="168" xfId="86" applyNumberFormat="1" applyFont="1" applyBorder="1" applyProtection="1"/>
    <xf numFmtId="10" fontId="19" fillId="0" borderId="79" xfId="86" applyNumberFormat="1" applyFont="1" applyBorder="1" applyProtection="1"/>
    <xf numFmtId="10" fontId="19" fillId="0" borderId="59" xfId="86" applyNumberFormat="1" applyFont="1" applyBorder="1" applyProtection="1"/>
    <xf numFmtId="10" fontId="23" fillId="0" borderId="170" xfId="86" applyNumberFormat="1" applyFont="1" applyBorder="1" applyProtection="1"/>
    <xf numFmtId="10" fontId="19" fillId="0" borderId="53" xfId="86" applyNumberFormat="1" applyFont="1" applyBorder="1" applyProtection="1"/>
    <xf numFmtId="10" fontId="23" fillId="0" borderId="40" xfId="86" applyNumberFormat="1" applyFont="1" applyBorder="1" applyProtection="1"/>
    <xf numFmtId="10" fontId="19" fillId="0" borderId="213" xfId="86" applyNumberFormat="1" applyFont="1" applyBorder="1" applyProtection="1"/>
    <xf numFmtId="10" fontId="23" fillId="0" borderId="51" xfId="86" applyNumberFormat="1" applyFont="1" applyBorder="1" applyProtection="1"/>
    <xf numFmtId="10" fontId="19" fillId="0" borderId="192" xfId="86" applyNumberFormat="1" applyFont="1" applyBorder="1" applyProtection="1"/>
    <xf numFmtId="3" fontId="19" fillId="0" borderId="250" xfId="86" applyNumberFormat="1" applyFont="1" applyBorder="1" applyProtection="1"/>
    <xf numFmtId="3" fontId="19" fillId="0" borderId="81" xfId="86" applyNumberFormat="1" applyFont="1" applyBorder="1" applyProtection="1"/>
    <xf numFmtId="3" fontId="19" fillId="0" borderId="40" xfId="86" applyNumberFormat="1" applyFont="1" applyBorder="1" applyProtection="1"/>
    <xf numFmtId="3" fontId="19" fillId="0" borderId="55" xfId="86" applyNumberFormat="1" applyFont="1" applyBorder="1" applyProtection="1"/>
    <xf numFmtId="10" fontId="51" fillId="0" borderId="138" xfId="0" applyNumberFormat="1" applyFont="1" applyBorder="1" applyAlignment="1">
      <alignment horizontal="center" vertical="center"/>
    </xf>
    <xf numFmtId="0" fontId="19" fillId="0" borderId="44" xfId="0" applyFont="1" applyBorder="1"/>
    <xf numFmtId="0" fontId="19" fillId="0" borderId="91" xfId="0" applyFont="1" applyBorder="1"/>
    <xf numFmtId="10" fontId="19" fillId="0" borderId="239" xfId="86" applyNumberFormat="1" applyFont="1" applyBorder="1" applyProtection="1"/>
    <xf numFmtId="10" fontId="23" fillId="0" borderId="44" xfId="0" applyNumberFormat="1" applyFont="1" applyBorder="1" applyAlignment="1">
      <alignment horizontal="right"/>
    </xf>
    <xf numFmtId="3" fontId="19" fillId="0" borderId="81" xfId="0" applyNumberFormat="1" applyFont="1" applyBorder="1" applyAlignment="1">
      <alignment horizontal="right" vertical="center"/>
    </xf>
    <xf numFmtId="10" fontId="19" fillId="0" borderId="81" xfId="0" applyNumberFormat="1" applyFont="1" applyBorder="1" applyAlignment="1">
      <alignment horizontal="right"/>
    </xf>
    <xf numFmtId="10" fontId="19" fillId="0" borderId="50" xfId="0" applyNumberFormat="1" applyFont="1" applyBorder="1" applyAlignment="1">
      <alignment horizontal="right"/>
    </xf>
    <xf numFmtId="3" fontId="23" fillId="0" borderId="82" xfId="0" applyNumberFormat="1" applyFont="1" applyBorder="1" applyAlignment="1">
      <alignment horizontal="center"/>
    </xf>
    <xf numFmtId="3" fontId="19" fillId="0" borderId="166" xfId="0" applyNumberFormat="1" applyFont="1" applyBorder="1" applyAlignment="1">
      <alignment horizontal="right" vertical="center"/>
    </xf>
    <xf numFmtId="10" fontId="19" fillId="0" borderId="82" xfId="0" applyNumberFormat="1" applyFont="1" applyBorder="1" applyAlignment="1">
      <alignment horizontal="right"/>
    </xf>
    <xf numFmtId="10" fontId="31" fillId="0" borderId="157" xfId="0" applyNumberFormat="1" applyFont="1" applyBorder="1"/>
    <xf numFmtId="10" fontId="51" fillId="0" borderId="210" xfId="0" applyNumberFormat="1" applyFont="1" applyBorder="1"/>
    <xf numFmtId="10" fontId="51" fillId="42" borderId="127" xfId="0" applyNumberFormat="1" applyFont="1" applyFill="1" applyBorder="1"/>
    <xf numFmtId="10" fontId="33" fillId="0" borderId="89" xfId="0" applyNumberFormat="1" applyFont="1" applyBorder="1"/>
    <xf numFmtId="3" fontId="19" fillId="0" borderId="244" xfId="0" applyNumberFormat="1" applyFont="1" applyBorder="1"/>
    <xf numFmtId="10" fontId="19" fillId="0" borderId="244" xfId="0" applyNumberFormat="1" applyFont="1" applyBorder="1"/>
    <xf numFmtId="10" fontId="51" fillId="0" borderId="157" xfId="0" applyNumberFormat="1" applyFont="1" applyBorder="1"/>
    <xf numFmtId="10" fontId="36" fillId="0" borderId="55" xfId="0" applyNumberFormat="1" applyFont="1" applyBorder="1"/>
    <xf numFmtId="10" fontId="36" fillId="0" borderId="13" xfId="0" applyNumberFormat="1" applyFont="1" applyBorder="1"/>
    <xf numFmtId="10" fontId="36" fillId="0" borderId="245" xfId="0" applyNumberFormat="1" applyFont="1" applyBorder="1"/>
    <xf numFmtId="10" fontId="57" fillId="0" borderId="54" xfId="0" applyNumberFormat="1" applyFont="1" applyBorder="1"/>
    <xf numFmtId="10" fontId="36" fillId="0" borderId="78" xfId="0" applyNumberFormat="1" applyFont="1" applyBorder="1"/>
    <xf numFmtId="10" fontId="33" fillId="0" borderId="44" xfId="0" applyNumberFormat="1" applyFont="1" applyBorder="1"/>
    <xf numFmtId="10" fontId="33" fillId="0" borderId="92" xfId="0" applyNumberFormat="1" applyFont="1" applyBorder="1"/>
    <xf numFmtId="0" fontId="23" fillId="0" borderId="166" xfId="0" applyFont="1" applyBorder="1" applyAlignment="1">
      <alignment horizontal="center"/>
    </xf>
    <xf numFmtId="3" fontId="23" fillId="0" borderId="138" xfId="0" applyNumberFormat="1" applyFont="1" applyBorder="1"/>
    <xf numFmtId="0" fontId="31" fillId="0" borderId="82" xfId="0" applyFont="1" applyBorder="1" applyAlignment="1">
      <alignment wrapText="1"/>
    </xf>
    <xf numFmtId="0" fontId="33" fillId="0" borderId="89" xfId="0" applyFont="1" applyBorder="1" applyAlignment="1">
      <alignment wrapText="1"/>
    </xf>
    <xf numFmtId="0" fontId="31" fillId="0" borderId="35" xfId="0" applyFont="1" applyBorder="1" applyAlignment="1">
      <alignment wrapText="1"/>
    </xf>
    <xf numFmtId="3" fontId="23" fillId="0" borderId="35" xfId="0" applyNumberFormat="1" applyFont="1" applyBorder="1"/>
    <xf numFmtId="0" fontId="21" fillId="0" borderId="78" xfId="0" applyFont="1" applyBorder="1" applyAlignment="1">
      <alignment vertical="center"/>
    </xf>
    <xf numFmtId="3" fontId="21" fillId="0" borderId="26" xfId="0" applyNumberFormat="1" applyFont="1" applyBorder="1"/>
    <xf numFmtId="10" fontId="21" fillId="0" borderId="26" xfId="0" applyNumberFormat="1" applyFont="1" applyBorder="1"/>
    <xf numFmtId="10" fontId="21" fillId="0" borderId="51" xfId="0" applyNumberFormat="1" applyFont="1" applyBorder="1" applyAlignment="1">
      <alignment horizontal="right"/>
    </xf>
    <xf numFmtId="0" fontId="21" fillId="0" borderId="72" xfId="0" applyFont="1" applyBorder="1" applyAlignment="1">
      <alignment horizontal="center"/>
    </xf>
    <xf numFmtId="0" fontId="21" fillId="0" borderId="58" xfId="0" applyFont="1" applyBorder="1" applyAlignment="1">
      <alignment horizontal="center" wrapText="1"/>
    </xf>
    <xf numFmtId="10" fontId="36" fillId="0" borderId="192" xfId="0" applyNumberFormat="1" applyFont="1" applyBorder="1"/>
    <xf numFmtId="0" fontId="31" fillId="0" borderId="0" xfId="0" applyFont="1" applyAlignment="1">
      <alignment horizontal="center"/>
    </xf>
    <xf numFmtId="0" fontId="19" fillId="0" borderId="62" xfId="0" applyFont="1" applyBorder="1"/>
    <xf numFmtId="0" fontId="19" fillId="0" borderId="119" xfId="0" applyFont="1" applyBorder="1"/>
    <xf numFmtId="0" fontId="19" fillId="0" borderId="35" xfId="0" applyFont="1" applyBorder="1" applyAlignment="1">
      <alignment wrapText="1"/>
    </xf>
    <xf numFmtId="0" fontId="31" fillId="0" borderId="34" xfId="0" applyFont="1" applyBorder="1"/>
    <xf numFmtId="0" fontId="33" fillId="0" borderId="13" xfId="0" applyFont="1" applyBorder="1"/>
    <xf numFmtId="0" fontId="33" fillId="0" borderId="11" xfId="0" applyFont="1" applyBorder="1"/>
    <xf numFmtId="0" fontId="70" fillId="0" borderId="11" xfId="0" applyFont="1" applyBorder="1"/>
    <xf numFmtId="0" fontId="70" fillId="0" borderId="251" xfId="0" applyFont="1" applyBorder="1"/>
    <xf numFmtId="0" fontId="19" fillId="0" borderId="252" xfId="0" applyFont="1" applyBorder="1"/>
    <xf numFmtId="0" fontId="19" fillId="0" borderId="236" xfId="0" applyFont="1" applyBorder="1"/>
    <xf numFmtId="0" fontId="23" fillId="0" borderId="21" xfId="0" applyFont="1" applyBorder="1"/>
    <xf numFmtId="0" fontId="23" fillId="0" borderId="34" xfId="0" applyFont="1" applyBorder="1" applyAlignment="1">
      <alignment wrapText="1"/>
    </xf>
    <xf numFmtId="0" fontId="19" fillId="0" borderId="23" xfId="0" applyFont="1" applyBorder="1"/>
    <xf numFmtId="0" fontId="23" fillId="0" borderId="39" xfId="0" applyFont="1" applyBorder="1"/>
    <xf numFmtId="0" fontId="33" fillId="0" borderId="14" xfId="0" applyFont="1" applyBorder="1"/>
    <xf numFmtId="0" fontId="23" fillId="0" borderId="26" xfId="0" applyFont="1" applyBorder="1" applyAlignment="1">
      <alignment horizontal="center"/>
    </xf>
    <xf numFmtId="0" fontId="50" fillId="0" borderId="0" xfId="0" applyFont="1"/>
    <xf numFmtId="0" fontId="23" fillId="0" borderId="253" xfId="0" applyFont="1" applyBorder="1" applyAlignment="1">
      <alignment horizontal="center" wrapText="1"/>
    </xf>
    <xf numFmtId="0" fontId="70" fillId="0" borderId="11" xfId="0" applyFont="1" applyBorder="1" applyAlignment="1">
      <alignment wrapText="1"/>
    </xf>
    <xf numFmtId="0" fontId="19" fillId="0" borderId="37" xfId="0" applyFont="1" applyBorder="1"/>
    <xf numFmtId="0" fontId="31" fillId="0" borderId="13" xfId="0" applyFont="1" applyBorder="1"/>
    <xf numFmtId="0" fontId="19" fillId="0" borderId="29" xfId="0" applyFont="1" applyBorder="1"/>
    <xf numFmtId="0" fontId="31" fillId="0" borderId="116" xfId="0" applyFont="1" applyBorder="1"/>
    <xf numFmtId="0" fontId="19" fillId="0" borderId="120" xfId="0" applyFont="1" applyBorder="1"/>
    <xf numFmtId="0" fontId="31" fillId="0" borderId="105" xfId="0" applyFont="1" applyBorder="1"/>
    <xf numFmtId="0" fontId="31" fillId="0" borderId="32" xfId="0" applyFont="1" applyBorder="1"/>
    <xf numFmtId="0" fontId="33" fillId="0" borderId="19" xfId="0" applyFont="1" applyBorder="1"/>
    <xf numFmtId="0" fontId="70" fillId="0" borderId="10" xfId="0" applyFont="1" applyBorder="1"/>
    <xf numFmtId="0" fontId="70" fillId="0" borderId="10" xfId="0" applyFont="1" applyBorder="1" applyAlignment="1">
      <alignment wrapText="1"/>
    </xf>
    <xf numFmtId="0" fontId="70" fillId="0" borderId="102" xfId="0" applyFont="1" applyBorder="1"/>
    <xf numFmtId="0" fontId="70" fillId="0" borderId="32" xfId="0" applyFont="1" applyBorder="1"/>
    <xf numFmtId="0" fontId="33" fillId="0" borderId="32" xfId="0" applyFont="1" applyBorder="1"/>
    <xf numFmtId="0" fontId="70" fillId="0" borderId="32" xfId="0" applyFont="1" applyBorder="1" applyAlignment="1">
      <alignment wrapText="1"/>
    </xf>
    <xf numFmtId="0" fontId="70" fillId="0" borderId="227" xfId="0" applyFont="1" applyBorder="1"/>
    <xf numFmtId="0" fontId="19" fillId="0" borderId="79" xfId="0" applyFont="1" applyBorder="1"/>
    <xf numFmtId="0" fontId="19" fillId="0" borderId="59" xfId="0" applyFont="1" applyBorder="1"/>
    <xf numFmtId="0" fontId="19" fillId="0" borderId="80" xfId="0" applyFont="1" applyBorder="1"/>
    <xf numFmtId="0" fontId="70" fillId="0" borderId="0" xfId="0" applyFont="1"/>
    <xf numFmtId="0" fontId="19" fillId="0" borderId="30" xfId="0" applyFont="1" applyBorder="1"/>
    <xf numFmtId="0" fontId="70" fillId="0" borderId="172" xfId="0" applyFont="1" applyBorder="1"/>
    <xf numFmtId="0" fontId="33" fillId="0" borderId="63" xfId="0" applyFont="1" applyBorder="1"/>
    <xf numFmtId="0" fontId="71" fillId="0" borderId="34" xfId="0" applyFont="1" applyBorder="1"/>
    <xf numFmtId="0" fontId="19" fillId="0" borderId="173" xfId="0" applyFont="1" applyBorder="1"/>
    <xf numFmtId="0" fontId="71" fillId="0" borderId="116" xfId="0" applyFont="1" applyBorder="1"/>
    <xf numFmtId="0" fontId="23" fillId="0" borderId="62" xfId="0" applyFont="1" applyBorder="1"/>
    <xf numFmtId="3" fontId="23" fillId="0" borderId="62" xfId="0" applyNumberFormat="1" applyFont="1" applyBorder="1"/>
    <xf numFmtId="0" fontId="71" fillId="0" borderId="78" xfId="0" applyFont="1" applyBorder="1"/>
    <xf numFmtId="0" fontId="71" fillId="0" borderId="116" xfId="0" applyFont="1" applyBorder="1" applyAlignment="1">
      <alignment wrapText="1"/>
    </xf>
    <xf numFmtId="0" fontId="23" fillId="0" borderId="29" xfId="0" applyFont="1" applyBorder="1"/>
    <xf numFmtId="0" fontId="33" fillId="0" borderId="228" xfId="0" applyFont="1" applyBorder="1"/>
    <xf numFmtId="0" fontId="33" fillId="0" borderId="220" xfId="0" applyFont="1" applyBorder="1"/>
    <xf numFmtId="3" fontId="36" fillId="0" borderId="47" xfId="0" applyNumberFormat="1" applyFont="1" applyBorder="1"/>
    <xf numFmtId="3" fontId="23" fillId="0" borderId="254" xfId="0" applyNumberFormat="1" applyFont="1" applyBorder="1"/>
    <xf numFmtId="0" fontId="19" fillId="0" borderId="45" xfId="0" applyFont="1" applyBorder="1"/>
    <xf numFmtId="0" fontId="23" fillId="0" borderId="45" xfId="0" applyFont="1" applyBorder="1"/>
    <xf numFmtId="3" fontId="23" fillId="0" borderId="36" xfId="0" applyNumberFormat="1" applyFont="1" applyBorder="1"/>
    <xf numFmtId="0" fontId="23" fillId="0" borderId="255" xfId="0" applyFont="1" applyBorder="1"/>
    <xf numFmtId="0" fontId="19" fillId="0" borderId="69" xfId="0" applyFont="1" applyBorder="1"/>
    <xf numFmtId="0" fontId="19" fillId="0" borderId="127" xfId="0" applyFont="1" applyBorder="1"/>
    <xf numFmtId="0" fontId="19" fillId="0" borderId="199" xfId="0" applyFont="1" applyBorder="1"/>
    <xf numFmtId="0" fontId="19" fillId="0" borderId="245" xfId="0" applyFont="1" applyBorder="1"/>
    <xf numFmtId="0" fontId="19" fillId="0" borderId="256" xfId="0" applyFont="1" applyBorder="1"/>
    <xf numFmtId="0" fontId="23" fillId="0" borderId="146" xfId="0" applyFont="1" applyBorder="1"/>
    <xf numFmtId="0" fontId="19" fillId="0" borderId="146" xfId="0" applyFont="1" applyBorder="1" applyAlignment="1">
      <alignment wrapText="1"/>
    </xf>
    <xf numFmtId="3" fontId="19" fillId="0" borderId="26" xfId="0" applyNumberFormat="1" applyFont="1" applyBorder="1"/>
    <xf numFmtId="3" fontId="23" fillId="0" borderId="26" xfId="0" applyNumberFormat="1" applyFont="1" applyBorder="1"/>
    <xf numFmtId="0" fontId="23" fillId="0" borderId="253" xfId="0" applyFont="1" applyBorder="1"/>
    <xf numFmtId="0" fontId="44" fillId="0" borderId="26" xfId="0" applyFont="1" applyBorder="1"/>
    <xf numFmtId="0" fontId="19" fillId="0" borderId="26" xfId="0" applyFont="1" applyBorder="1"/>
    <xf numFmtId="0" fontId="23" fillId="0" borderId="26" xfId="0" applyFont="1" applyBorder="1"/>
    <xf numFmtId="0" fontId="23" fillId="0" borderId="257" xfId="0" applyFont="1" applyBorder="1"/>
    <xf numFmtId="0" fontId="23" fillId="0" borderId="142" xfId="0" applyFont="1" applyBorder="1" applyAlignment="1">
      <alignment horizontal="center" wrapText="1"/>
    </xf>
    <xf numFmtId="0" fontId="23" fillId="0" borderId="258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23" fillId="0" borderId="253" xfId="0" applyFont="1" applyBorder="1" applyAlignment="1">
      <alignment horizontal="center"/>
    </xf>
    <xf numFmtId="0" fontId="19" fillId="0" borderId="117" xfId="0" applyFont="1" applyBorder="1" applyAlignment="1">
      <alignment horizontal="center"/>
    </xf>
    <xf numFmtId="0" fontId="19" fillId="0" borderId="117" xfId="0" applyFont="1" applyBorder="1" applyAlignment="1">
      <alignment horizontal="right"/>
    </xf>
    <xf numFmtId="0" fontId="23" fillId="0" borderId="117" xfId="0" applyFont="1" applyBorder="1" applyAlignment="1">
      <alignment horizontal="right"/>
    </xf>
    <xf numFmtId="0" fontId="23" fillId="0" borderId="141" xfId="0" applyFont="1" applyBorder="1" applyAlignment="1">
      <alignment horizontal="right"/>
    </xf>
    <xf numFmtId="3" fontId="19" fillId="0" borderId="117" xfId="0" applyNumberFormat="1" applyFont="1" applyBorder="1"/>
    <xf numFmtId="0" fontId="98" fillId="0" borderId="54" xfId="0" applyFont="1" applyBorder="1" applyAlignment="1">
      <alignment horizontal="center" wrapText="1"/>
    </xf>
    <xf numFmtId="0" fontId="23" fillId="0" borderId="119" xfId="0" applyFont="1" applyBorder="1" applyAlignment="1">
      <alignment horizontal="center"/>
    </xf>
    <xf numFmtId="3" fontId="23" fillId="0" borderId="247" xfId="0" applyNumberFormat="1" applyFont="1" applyBorder="1" applyAlignment="1">
      <alignment horizontal="center"/>
    </xf>
    <xf numFmtId="0" fontId="31" fillId="0" borderId="149" xfId="0" applyFont="1" applyBorder="1" applyAlignment="1">
      <alignment horizontal="center" wrapText="1"/>
    </xf>
    <xf numFmtId="0" fontId="31" fillId="0" borderId="178" xfId="0" applyFont="1" applyBorder="1" applyAlignment="1">
      <alignment horizontal="center" wrapText="1"/>
    </xf>
    <xf numFmtId="0" fontId="31" fillId="0" borderId="51" xfId="0" applyFont="1" applyBorder="1" applyAlignment="1">
      <alignment horizontal="center" wrapText="1"/>
    </xf>
    <xf numFmtId="0" fontId="31" fillId="0" borderId="259" xfId="0" applyFont="1" applyBorder="1" applyAlignment="1">
      <alignment horizontal="center" wrapText="1"/>
    </xf>
    <xf numFmtId="0" fontId="19" fillId="0" borderId="220" xfId="0" applyFont="1" applyBorder="1" applyAlignment="1">
      <alignment wrapText="1"/>
    </xf>
    <xf numFmtId="3" fontId="19" fillId="0" borderId="40" xfId="0" applyNumberFormat="1" applyFont="1" applyBorder="1" applyAlignment="1">
      <alignment horizontal="right" vertical="center"/>
    </xf>
    <xf numFmtId="3" fontId="19" fillId="0" borderId="40" xfId="55" applyNumberFormat="1" applyFont="1" applyFill="1" applyBorder="1" applyAlignment="1" applyProtection="1"/>
    <xf numFmtId="3" fontId="23" fillId="0" borderId="59" xfId="55" applyNumberFormat="1" applyFont="1" applyFill="1" applyBorder="1" applyAlignment="1" applyProtection="1">
      <alignment horizontal="right" vertical="center"/>
    </xf>
    <xf numFmtId="3" fontId="19" fillId="0" borderId="40" xfId="55" applyNumberFormat="1" applyFont="1" applyFill="1" applyBorder="1" applyAlignment="1" applyProtection="1">
      <alignment horizontal="right" vertical="center"/>
    </xf>
    <xf numFmtId="3" fontId="23" fillId="0" borderId="10" xfId="55" applyNumberFormat="1" applyFont="1" applyFill="1" applyBorder="1" applyAlignment="1" applyProtection="1">
      <alignment horizontal="right" vertical="center"/>
    </xf>
    <xf numFmtId="3" fontId="23" fillId="0" borderId="32" xfId="0" applyNumberFormat="1" applyFont="1" applyBorder="1"/>
    <xf numFmtId="0" fontId="36" fillId="0" borderId="55" xfId="0" applyFont="1" applyBorder="1" applyAlignment="1">
      <alignment horizontal="left"/>
    </xf>
    <xf numFmtId="0" fontId="69" fillId="0" borderId="0" xfId="85"/>
    <xf numFmtId="0" fontId="50" fillId="0" borderId="0" xfId="89" applyFont="1" applyAlignment="1">
      <alignment horizontal="center" vertical="center" wrapText="1"/>
    </xf>
    <xf numFmtId="0" fontId="70" fillId="0" borderId="0" xfId="89" applyFont="1" applyAlignment="1">
      <alignment horizontal="right" vertical="center" wrapText="1"/>
    </xf>
    <xf numFmtId="0" fontId="21" fillId="0" borderId="260" xfId="89" applyFont="1" applyBorder="1" applyAlignment="1">
      <alignment horizontal="center" vertical="center" wrapText="1"/>
    </xf>
    <xf numFmtId="0" fontId="29" fillId="0" borderId="62" xfId="87" applyFont="1" applyBorder="1"/>
    <xf numFmtId="3" fontId="30" fillId="0" borderId="62" xfId="89" applyNumberFormat="1" applyFont="1" applyBorder="1" applyAlignment="1">
      <alignment vertical="center" wrapText="1"/>
    </xf>
    <xf numFmtId="3" fontId="19" fillId="0" borderId="0" xfId="89" applyNumberFormat="1" applyFont="1" applyAlignment="1">
      <alignment horizontal="right" vertical="center" wrapText="1"/>
    </xf>
    <xf numFmtId="168" fontId="93" fillId="0" borderId="173" xfId="89" applyNumberFormat="1" applyFont="1" applyBorder="1" applyAlignment="1">
      <alignment horizontal="right" vertical="center" wrapText="1"/>
    </xf>
    <xf numFmtId="0" fontId="59" fillId="0" borderId="93" xfId="90" applyFont="1" applyBorder="1"/>
    <xf numFmtId="168" fontId="71" fillId="0" borderId="173" xfId="89" applyNumberFormat="1" applyFont="1" applyBorder="1" applyAlignment="1">
      <alignment horizontal="right" vertical="center" wrapText="1"/>
    </xf>
    <xf numFmtId="0" fontId="19" fillId="0" borderId="0" xfId="0" applyFont="1" applyAlignment="1">
      <alignment wrapText="1"/>
    </xf>
    <xf numFmtId="0" fontId="23" fillId="0" borderId="62" xfId="0" applyFont="1" applyBorder="1" applyAlignment="1">
      <alignment wrapText="1"/>
    </xf>
    <xf numFmtId="0" fontId="19" fillId="0" borderId="62" xfId="0" applyFont="1" applyBorder="1" applyAlignment="1">
      <alignment horizontal="center"/>
    </xf>
    <xf numFmtId="0" fontId="23" fillId="0" borderId="62" xfId="0" applyFont="1" applyBorder="1" applyAlignment="1">
      <alignment horizontal="center"/>
    </xf>
    <xf numFmtId="0" fontId="19" fillId="0" borderId="62" xfId="0" applyFont="1" applyBorder="1" applyAlignment="1">
      <alignment wrapText="1"/>
    </xf>
    <xf numFmtId="16" fontId="23" fillId="0" borderId="62" xfId="0" applyNumberFormat="1" applyFont="1" applyBorder="1"/>
    <xf numFmtId="0" fontId="23" fillId="0" borderId="56" xfId="0" applyFont="1" applyBorder="1" applyAlignment="1">
      <alignment wrapText="1"/>
    </xf>
    <xf numFmtId="0" fontId="43" fillId="0" borderId="160" xfId="0" applyFont="1" applyBorder="1" applyAlignment="1">
      <alignment horizontal="center" wrapText="1"/>
    </xf>
    <xf numFmtId="0" fontId="43" fillId="0" borderId="164" xfId="0" applyFont="1" applyBorder="1" applyAlignment="1">
      <alignment horizontal="center" wrapText="1"/>
    </xf>
    <xf numFmtId="0" fontId="19" fillId="0" borderId="36" xfId="0" applyFont="1" applyBorder="1" applyAlignment="1">
      <alignment horizontal="center"/>
    </xf>
    <xf numFmtId="14" fontId="19" fillId="0" borderId="62" xfId="0" applyNumberFormat="1" applyFont="1" applyBorder="1" applyAlignment="1">
      <alignment wrapText="1"/>
    </xf>
    <xf numFmtId="0" fontId="23" fillId="0" borderId="260" xfId="0" applyFont="1" applyBorder="1" applyAlignment="1">
      <alignment horizontal="center"/>
    </xf>
    <xf numFmtId="3" fontId="23" fillId="0" borderId="260" xfId="0" applyNumberFormat="1" applyFont="1" applyBorder="1"/>
    <xf numFmtId="3" fontId="23" fillId="0" borderId="261" xfId="0" applyNumberFormat="1" applyFont="1" applyBorder="1"/>
    <xf numFmtId="14" fontId="23" fillId="0" borderId="175" xfId="0" applyNumberFormat="1" applyFont="1" applyBorder="1" applyAlignment="1">
      <alignment horizontal="center"/>
    </xf>
    <xf numFmtId="0" fontId="35" fillId="0" borderId="0" xfId="80" applyFont="1"/>
    <xf numFmtId="14" fontId="94" fillId="0" borderId="62" xfId="76" applyNumberFormat="1" applyFont="1" applyBorder="1" applyAlignment="1">
      <alignment horizontal="center" vertical="center" wrapText="1"/>
    </xf>
    <xf numFmtId="14" fontId="23" fillId="0" borderId="58" xfId="0" applyNumberFormat="1" applyFont="1" applyBorder="1" applyAlignment="1">
      <alignment horizontal="center"/>
    </xf>
    <xf numFmtId="2" fontId="19" fillId="0" borderId="54" xfId="0" applyNumberFormat="1" applyFont="1" applyBorder="1" applyAlignment="1">
      <alignment wrapText="1"/>
    </xf>
    <xf numFmtId="3" fontId="19" fillId="0" borderId="199" xfId="0" applyNumberFormat="1" applyFont="1" applyBorder="1"/>
    <xf numFmtId="0" fontId="36" fillId="0" borderId="41" xfId="0" applyFont="1" applyBorder="1" applyAlignment="1">
      <alignment wrapText="1"/>
    </xf>
    <xf numFmtId="10" fontId="33" fillId="0" borderId="47" xfId="0" applyNumberFormat="1" applyFont="1" applyBorder="1"/>
    <xf numFmtId="0" fontId="19" fillId="0" borderId="28" xfId="0" applyFont="1" applyBorder="1"/>
    <xf numFmtId="0" fontId="23" fillId="0" borderId="262" xfId="0" applyFont="1" applyBorder="1"/>
    <xf numFmtId="3" fontId="30" fillId="0" borderId="37" xfId="89" applyNumberFormat="1" applyFont="1" applyBorder="1" applyAlignment="1">
      <alignment horizontal="right" vertical="center" wrapText="1"/>
    </xf>
    <xf numFmtId="168" fontId="93" fillId="0" borderId="264" xfId="89" applyNumberFormat="1" applyFont="1" applyBorder="1" applyAlignment="1">
      <alignment horizontal="right" vertical="center" wrapText="1"/>
    </xf>
    <xf numFmtId="0" fontId="59" fillId="0" borderId="94" xfId="90" applyFont="1" applyBorder="1"/>
    <xf numFmtId="3" fontId="21" fillId="0" borderId="46" xfId="89" applyNumberFormat="1" applyFont="1" applyBorder="1" applyAlignment="1">
      <alignment horizontal="right" vertical="center" wrapText="1"/>
    </xf>
    <xf numFmtId="168" fontId="71" fillId="0" borderId="46" xfId="89" applyNumberFormat="1" applyFont="1" applyBorder="1" applyAlignment="1">
      <alignment horizontal="right" vertical="center" wrapText="1"/>
    </xf>
    <xf numFmtId="10" fontId="19" fillId="0" borderId="199" xfId="86" applyNumberFormat="1" applyFont="1" applyBorder="1" applyProtection="1"/>
    <xf numFmtId="0" fontId="36" fillId="0" borderId="40" xfId="0" applyFont="1" applyBorder="1" applyAlignment="1">
      <alignment wrapText="1"/>
    </xf>
    <xf numFmtId="3" fontId="19" fillId="0" borderId="205" xfId="86" applyNumberFormat="1" applyFont="1" applyBorder="1" applyProtection="1"/>
    <xf numFmtId="3" fontId="19" fillId="0" borderId="77" xfId="86" applyNumberFormat="1" applyFont="1" applyBorder="1" applyProtection="1"/>
    <xf numFmtId="10" fontId="19" fillId="0" borderId="33" xfId="86" applyNumberFormat="1" applyFont="1" applyBorder="1" applyProtection="1"/>
    <xf numFmtId="10" fontId="19" fillId="0" borderId="92" xfId="86" applyNumberFormat="1" applyFont="1" applyBorder="1" applyProtection="1"/>
    <xf numFmtId="0" fontId="23" fillId="0" borderId="79" xfId="86" applyFont="1" applyBorder="1" applyProtection="1"/>
    <xf numFmtId="0" fontId="33" fillId="0" borderId="52" xfId="0" applyFont="1" applyBorder="1"/>
    <xf numFmtId="0" fontId="33" fillId="0" borderId="53" xfId="0" applyFont="1" applyBorder="1"/>
    <xf numFmtId="14" fontId="21" fillId="0" borderId="260" xfId="0" applyNumberFormat="1" applyFont="1" applyBorder="1" applyAlignment="1">
      <alignment horizontal="center"/>
    </xf>
    <xf numFmtId="10" fontId="95" fillId="42" borderId="34" xfId="0" applyNumberFormat="1" applyFont="1" applyFill="1" applyBorder="1"/>
    <xf numFmtId="10" fontId="57" fillId="42" borderId="34" xfId="0" applyNumberFormat="1" applyFont="1" applyFill="1" applyBorder="1"/>
    <xf numFmtId="10" fontId="57" fillId="0" borderId="13" xfId="0" applyNumberFormat="1" applyFont="1" applyBorder="1"/>
    <xf numFmtId="10" fontId="95" fillId="0" borderId="116" xfId="0" applyNumberFormat="1" applyFont="1" applyBorder="1"/>
    <xf numFmtId="10" fontId="57" fillId="0" borderId="234" xfId="0" applyNumberFormat="1" applyFont="1" applyBorder="1"/>
    <xf numFmtId="10" fontId="95" fillId="0" borderId="78" xfId="0" applyNumberFormat="1" applyFont="1" applyBorder="1"/>
    <xf numFmtId="0" fontId="23" fillId="0" borderId="125" xfId="0" applyFont="1" applyBorder="1"/>
    <xf numFmtId="0" fontId="23" fillId="0" borderId="46" xfId="0" applyFont="1" applyBorder="1"/>
    <xf numFmtId="0" fontId="19" fillId="0" borderId="46" xfId="0" applyFont="1" applyBorder="1"/>
    <xf numFmtId="3" fontId="23" fillId="0" borderId="265" xfId="0" applyNumberFormat="1" applyFont="1" applyBorder="1"/>
    <xf numFmtId="3" fontId="21" fillId="0" borderId="62" xfId="89" applyNumberFormat="1" applyFont="1" applyBorder="1" applyAlignment="1">
      <alignment horizontal="right" vertical="center" wrapText="1"/>
    </xf>
    <xf numFmtId="0" fontId="19" fillId="0" borderId="2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30" fillId="0" borderId="70" xfId="0" applyFont="1" applyBorder="1" applyAlignment="1">
      <alignment vertical="top" wrapText="1"/>
    </xf>
    <xf numFmtId="0" fontId="21" fillId="0" borderId="34" xfId="0" applyFont="1" applyBorder="1" applyAlignment="1">
      <alignment vertical="top" wrapText="1"/>
    </xf>
    <xf numFmtId="3" fontId="21" fillId="0" borderId="21" xfId="0" applyNumberFormat="1" applyFont="1" applyBorder="1" applyAlignment="1">
      <alignment horizontal="right" vertical="top"/>
    </xf>
    <xf numFmtId="3" fontId="23" fillId="0" borderId="32" xfId="55" applyNumberFormat="1" applyFont="1" applyFill="1" applyBorder="1" applyAlignment="1" applyProtection="1">
      <alignment horizontal="right" vertical="center"/>
    </xf>
    <xf numFmtId="3" fontId="23" fillId="0" borderId="108" xfId="55" applyNumberFormat="1" applyFont="1" applyFill="1" applyBorder="1" applyAlignment="1" applyProtection="1">
      <alignment horizontal="right" vertical="center"/>
    </xf>
    <xf numFmtId="3" fontId="23" fillId="0" borderId="40" xfId="55" applyNumberFormat="1" applyFont="1" applyFill="1" applyBorder="1" applyAlignment="1" applyProtection="1">
      <alignment horizontal="right" vertical="center"/>
    </xf>
    <xf numFmtId="3" fontId="23" fillId="0" borderId="265" xfId="55" applyNumberFormat="1" applyFont="1" applyFill="1" applyBorder="1" applyAlignment="1" applyProtection="1">
      <alignment horizontal="right" vertical="center"/>
    </xf>
    <xf numFmtId="3" fontId="19" fillId="0" borderId="32" xfId="55" applyNumberFormat="1" applyFont="1" applyFill="1" applyBorder="1" applyAlignment="1" applyProtection="1">
      <alignment horizontal="right" vertical="center"/>
    </xf>
    <xf numFmtId="3" fontId="19" fillId="0" borderId="59" xfId="55" applyNumberFormat="1" applyFont="1" applyFill="1" applyBorder="1" applyAlignment="1" applyProtection="1"/>
    <xf numFmtId="3" fontId="19" fillId="0" borderId="80" xfId="55" applyNumberFormat="1" applyFont="1" applyFill="1" applyBorder="1" applyAlignment="1" applyProtection="1"/>
    <xf numFmtId="0" fontId="19" fillId="0" borderId="0" xfId="0" applyFont="1" applyAlignment="1">
      <alignment vertical="center"/>
    </xf>
    <xf numFmtId="3" fontId="19" fillId="0" borderId="52" xfId="55" applyNumberFormat="1" applyFont="1" applyFill="1" applyBorder="1" applyAlignment="1" applyProtection="1"/>
    <xf numFmtId="3" fontId="19" fillId="0" borderId="53" xfId="55" applyNumberFormat="1" applyFont="1" applyFill="1" applyBorder="1" applyAlignment="1" applyProtection="1"/>
    <xf numFmtId="3" fontId="23" fillId="0" borderId="53" xfId="0" applyNumberFormat="1" applyFont="1" applyBorder="1" applyAlignment="1">
      <alignment horizontal="right" vertical="center" wrapText="1"/>
    </xf>
    <xf numFmtId="3" fontId="23" fillId="0" borderId="40" xfId="0" applyNumberFormat="1" applyFont="1" applyBorder="1" applyAlignment="1">
      <alignment horizontal="right" vertical="center" wrapText="1"/>
    </xf>
    <xf numFmtId="0" fontId="23" fillId="0" borderId="61" xfId="0" applyFont="1" applyBorder="1" applyAlignment="1">
      <alignment vertical="center"/>
    </xf>
    <xf numFmtId="0" fontId="23" fillId="0" borderId="239" xfId="0" applyFont="1" applyBorder="1" applyAlignment="1">
      <alignment vertical="center"/>
    </xf>
    <xf numFmtId="0" fontId="19" fillId="0" borderId="247" xfId="0" applyFont="1" applyBorder="1" applyAlignment="1">
      <alignment wrapText="1"/>
    </xf>
    <xf numFmtId="0" fontId="33" fillId="0" borderId="70" xfId="0" applyFont="1" applyBorder="1" applyAlignment="1">
      <alignment wrapText="1"/>
    </xf>
    <xf numFmtId="0" fontId="33" fillId="0" borderId="208" xfId="0" applyFont="1" applyBorder="1" applyAlignment="1">
      <alignment wrapText="1"/>
    </xf>
    <xf numFmtId="0" fontId="31" fillId="0" borderId="78" xfId="0" applyFont="1" applyBorder="1" applyAlignment="1">
      <alignment wrapText="1"/>
    </xf>
    <xf numFmtId="3" fontId="19" fillId="0" borderId="266" xfId="0" applyNumberFormat="1" applyFont="1" applyBorder="1" applyAlignment="1">
      <alignment horizontal="right"/>
    </xf>
    <xf numFmtId="3" fontId="19" fillId="0" borderId="63" xfId="0" applyNumberFormat="1" applyFont="1" applyBorder="1" applyAlignment="1">
      <alignment horizontal="right"/>
    </xf>
    <xf numFmtId="3" fontId="19" fillId="0" borderId="267" xfId="0" applyNumberFormat="1" applyFont="1" applyBorder="1" applyAlignment="1">
      <alignment horizontal="right"/>
    </xf>
    <xf numFmtId="3" fontId="51" fillId="0" borderId="55" xfId="0" applyNumberFormat="1" applyFont="1" applyBorder="1" applyAlignment="1">
      <alignment horizontal="right"/>
    </xf>
    <xf numFmtId="3" fontId="51" fillId="0" borderId="40" xfId="0" applyNumberFormat="1" applyFont="1" applyBorder="1" applyAlignment="1">
      <alignment horizontal="right"/>
    </xf>
    <xf numFmtId="3" fontId="23" fillId="0" borderId="47" xfId="0" applyNumberFormat="1" applyFont="1" applyBorder="1" applyAlignment="1">
      <alignment horizontal="right" vertical="center"/>
    </xf>
    <xf numFmtId="3" fontId="36" fillId="0" borderId="55" xfId="0" applyNumberFormat="1" applyFont="1" applyBorder="1" applyAlignment="1">
      <alignment horizontal="right"/>
    </xf>
    <xf numFmtId="3" fontId="19" fillId="0" borderId="55" xfId="0" applyNumberFormat="1" applyFont="1" applyBorder="1" applyAlignment="1">
      <alignment horizontal="right" vertical="center"/>
    </xf>
    <xf numFmtId="3" fontId="19" fillId="0" borderId="99" xfId="0" applyNumberFormat="1" applyFont="1" applyBorder="1" applyAlignment="1">
      <alignment horizontal="right" vertical="center"/>
    </xf>
    <xf numFmtId="3" fontId="19" fillId="0" borderId="91" xfId="0" applyNumberFormat="1" applyFont="1" applyBorder="1" applyAlignment="1">
      <alignment horizontal="right" vertical="center"/>
    </xf>
    <xf numFmtId="3" fontId="19" fillId="0" borderId="50" xfId="0" applyNumberFormat="1" applyFont="1" applyBorder="1" applyAlignment="1">
      <alignment horizontal="right" vertical="center"/>
    </xf>
    <xf numFmtId="3" fontId="33" fillId="0" borderId="40" xfId="0" applyNumberFormat="1" applyFont="1" applyBorder="1" applyAlignment="1">
      <alignment horizontal="right"/>
    </xf>
    <xf numFmtId="3" fontId="29" fillId="0" borderId="89" xfId="0" applyNumberFormat="1" applyFont="1" applyBorder="1" applyAlignment="1">
      <alignment horizontal="right"/>
    </xf>
    <xf numFmtId="3" fontId="43" fillId="0" borderId="44" xfId="0" applyNumberFormat="1" applyFont="1" applyBorder="1" applyAlignment="1">
      <alignment horizontal="right"/>
    </xf>
    <xf numFmtId="0" fontId="33" fillId="0" borderId="32" xfId="0" applyFont="1" applyBorder="1" applyAlignment="1">
      <alignment horizontal="left" wrapText="1"/>
    </xf>
    <xf numFmtId="3" fontId="19" fillId="0" borderId="92" xfId="0" applyNumberFormat="1" applyFont="1" applyBorder="1" applyAlignment="1">
      <alignment horizontal="right"/>
    </xf>
    <xf numFmtId="0" fontId="99" fillId="0" borderId="32" xfId="0" applyFont="1" applyBorder="1" applyAlignment="1">
      <alignment wrapText="1"/>
    </xf>
    <xf numFmtId="0" fontId="51" fillId="0" borderId="72" xfId="0" applyFont="1" applyBorder="1" applyAlignment="1">
      <alignment horizontal="left" vertical="center"/>
    </xf>
    <xf numFmtId="0" fontId="36" fillId="0" borderId="44" xfId="0" applyFont="1" applyBorder="1" applyAlignment="1">
      <alignment horizontal="center" wrapText="1"/>
    </xf>
    <xf numFmtId="0" fontId="36" fillId="0" borderId="29" xfId="0" applyFont="1" applyBorder="1" applyAlignment="1">
      <alignment horizontal="center" wrapText="1"/>
    </xf>
    <xf numFmtId="0" fontId="57" fillId="0" borderId="51" xfId="0" applyFont="1" applyBorder="1" applyAlignment="1">
      <alignment horizontal="center"/>
    </xf>
    <xf numFmtId="0" fontId="57" fillId="0" borderId="72" xfId="0" applyFont="1" applyBorder="1" applyAlignment="1">
      <alignment horizontal="center"/>
    </xf>
    <xf numFmtId="0" fontId="95" fillId="0" borderId="44" xfId="0" applyFont="1" applyBorder="1" applyAlignment="1">
      <alignment horizontal="center"/>
    </xf>
    <xf numFmtId="0" fontId="95" fillId="0" borderId="58" xfId="0" applyFont="1" applyBorder="1" applyAlignment="1">
      <alignment horizontal="center"/>
    </xf>
    <xf numFmtId="0" fontId="95" fillId="0" borderId="138" xfId="0" applyFont="1" applyBorder="1" applyAlignment="1">
      <alignment horizontal="center" wrapText="1"/>
    </xf>
    <xf numFmtId="3" fontId="99" fillId="0" borderId="40" xfId="0" applyNumberFormat="1" applyFont="1" applyBorder="1"/>
    <xf numFmtId="3" fontId="100" fillId="0" borderId="51" xfId="0" applyNumberFormat="1" applyFont="1" applyBorder="1"/>
    <xf numFmtId="3" fontId="36" fillId="0" borderId="52" xfId="0" applyNumberFormat="1" applyFont="1" applyBorder="1" applyAlignment="1">
      <alignment horizontal="right"/>
    </xf>
    <xf numFmtId="3" fontId="36" fillId="0" borderId="54" xfId="0" applyNumberFormat="1" applyFont="1" applyBorder="1" applyAlignment="1">
      <alignment horizontal="right"/>
    </xf>
    <xf numFmtId="3" fontId="51" fillId="0" borderId="52" xfId="0" applyNumberFormat="1" applyFont="1" applyBorder="1" applyAlignment="1">
      <alignment horizontal="right"/>
    </xf>
    <xf numFmtId="3" fontId="51" fillId="0" borderId="54" xfId="0" applyNumberFormat="1" applyFont="1" applyBorder="1" applyAlignment="1">
      <alignment horizontal="right"/>
    </xf>
    <xf numFmtId="3" fontId="51" fillId="0" borderId="53" xfId="0" applyNumberFormat="1" applyFont="1" applyBorder="1" applyAlignment="1">
      <alignment horizontal="right"/>
    </xf>
    <xf numFmtId="3" fontId="51" fillId="0" borderId="51" xfId="0" applyNumberFormat="1" applyFont="1" applyBorder="1" applyAlignment="1">
      <alignment horizontal="right"/>
    </xf>
    <xf numFmtId="3" fontId="36" fillId="0" borderId="53" xfId="0" applyNumberFormat="1" applyFont="1" applyBorder="1" applyAlignment="1">
      <alignment horizontal="right"/>
    </xf>
    <xf numFmtId="3" fontId="36" fillId="0" borderId="0" xfId="0" applyNumberFormat="1" applyFont="1" applyAlignment="1">
      <alignment horizontal="right"/>
    </xf>
    <xf numFmtId="10" fontId="36" fillId="0" borderId="49" xfId="0" applyNumberFormat="1" applyFont="1" applyBorder="1" applyAlignment="1">
      <alignment horizontal="right"/>
    </xf>
    <xf numFmtId="10" fontId="51" fillId="0" borderId="72" xfId="0" applyNumberFormat="1" applyFont="1" applyBorder="1" applyAlignment="1">
      <alignment horizontal="right"/>
    </xf>
    <xf numFmtId="3" fontId="51" fillId="0" borderId="92" xfId="0" applyNumberFormat="1" applyFont="1" applyBorder="1" applyAlignment="1">
      <alignment horizontal="right"/>
    </xf>
    <xf numFmtId="3" fontId="51" fillId="0" borderId="48" xfId="0" applyNumberFormat="1" applyFont="1" applyBorder="1" applyAlignment="1">
      <alignment horizontal="right"/>
    </xf>
    <xf numFmtId="3" fontId="51" fillId="0" borderId="43" xfId="0" applyNumberFormat="1" applyFont="1" applyBorder="1" applyAlignment="1">
      <alignment horizontal="right"/>
    </xf>
    <xf numFmtId="3" fontId="51" fillId="0" borderId="49" xfId="0" applyNumberFormat="1" applyFont="1" applyBorder="1" applyAlignment="1">
      <alignment horizontal="right"/>
    </xf>
    <xf numFmtId="3" fontId="51" fillId="0" borderId="44" xfId="0" applyNumberFormat="1" applyFont="1" applyBorder="1" applyAlignment="1">
      <alignment horizontal="right"/>
    </xf>
    <xf numFmtId="0" fontId="19" fillId="0" borderId="227" xfId="0" applyFont="1" applyBorder="1" applyAlignment="1">
      <alignment wrapText="1"/>
    </xf>
    <xf numFmtId="0" fontId="36" fillId="0" borderId="198" xfId="0" applyFont="1" applyBorder="1"/>
    <xf numFmtId="3" fontId="67" fillId="0" borderId="40" xfId="0" applyNumberFormat="1" applyFont="1" applyBorder="1"/>
    <xf numFmtId="3" fontId="67" fillId="0" borderId="32" xfId="0" applyNumberFormat="1" applyFont="1" applyBorder="1"/>
    <xf numFmtId="3" fontId="67" fillId="0" borderId="55" xfId="0" applyNumberFormat="1" applyFont="1" applyBorder="1"/>
    <xf numFmtId="0" fontId="36" fillId="0" borderId="0" xfId="0" applyFont="1" applyAlignment="1">
      <alignment shrinkToFit="1"/>
    </xf>
    <xf numFmtId="3" fontId="19" fillId="42" borderId="43" xfId="0" applyNumberFormat="1" applyFont="1" applyFill="1" applyBorder="1"/>
    <xf numFmtId="0" fontId="36" fillId="0" borderId="112" xfId="0" applyFont="1" applyBorder="1"/>
    <xf numFmtId="0" fontId="36" fillId="0" borderId="43" xfId="0" applyFont="1" applyBorder="1" applyAlignment="1">
      <alignment wrapText="1" shrinkToFit="1"/>
    </xf>
    <xf numFmtId="10" fontId="51" fillId="0" borderId="53" xfId="0" applyNumberFormat="1" applyFont="1" applyBorder="1" applyAlignment="1">
      <alignment horizontal="right"/>
    </xf>
    <xf numFmtId="10" fontId="51" fillId="0" borderId="40" xfId="0" applyNumberFormat="1" applyFont="1" applyBorder="1"/>
    <xf numFmtId="0" fontId="19" fillId="0" borderId="33" xfId="86" applyFont="1" applyBorder="1" applyAlignment="1" applyProtection="1">
      <alignment wrapText="1"/>
    </xf>
    <xf numFmtId="3" fontId="19" fillId="0" borderId="48" xfId="0" applyNumberFormat="1" applyFont="1" applyBorder="1" applyAlignment="1">
      <alignment horizontal="right" vertical="center"/>
    </xf>
    <xf numFmtId="3" fontId="29" fillId="0" borderId="91" xfId="0" applyNumberFormat="1" applyFont="1" applyBorder="1"/>
    <xf numFmtId="0" fontId="37" fillId="0" borderId="34" xfId="0" applyFont="1" applyBorder="1"/>
    <xf numFmtId="0" fontId="19" fillId="0" borderId="122" xfId="0" applyFont="1" applyBorder="1" applyAlignment="1">
      <alignment wrapText="1"/>
    </xf>
    <xf numFmtId="3" fontId="23" fillId="42" borderId="268" xfId="0" applyNumberFormat="1" applyFont="1" applyFill="1" applyBorder="1"/>
    <xf numFmtId="10" fontId="23" fillId="42" borderId="249" xfId="0" applyNumberFormat="1" applyFont="1" applyFill="1" applyBorder="1"/>
    <xf numFmtId="10" fontId="51" fillId="0" borderId="243" xfId="0" applyNumberFormat="1" applyFont="1" applyBorder="1"/>
    <xf numFmtId="10" fontId="95" fillId="0" borderId="151" xfId="0" applyNumberFormat="1" applyFont="1" applyBorder="1"/>
    <xf numFmtId="10" fontId="95" fillId="0" borderId="51" xfId="0" applyNumberFormat="1" applyFont="1" applyBorder="1"/>
    <xf numFmtId="0" fontId="36" fillId="0" borderId="180" xfId="0" applyFont="1" applyBorder="1"/>
    <xf numFmtId="3" fontId="19" fillId="0" borderId="40" xfId="55" applyNumberFormat="1" applyFont="1" applyFill="1" applyBorder="1" applyAlignment="1" applyProtection="1">
      <alignment horizontal="right"/>
    </xf>
    <xf numFmtId="3" fontId="19" fillId="0" borderId="50" xfId="55" applyNumberFormat="1" applyFont="1" applyFill="1" applyBorder="1" applyAlignment="1" applyProtection="1">
      <alignment horizontal="right"/>
    </xf>
    <xf numFmtId="3" fontId="36" fillId="0" borderId="92" xfId="0" applyNumberFormat="1" applyFont="1" applyBorder="1" applyAlignment="1">
      <alignment horizontal="right"/>
    </xf>
    <xf numFmtId="10" fontId="36" fillId="0" borderId="48" xfId="0" applyNumberFormat="1" applyFont="1" applyBorder="1" applyAlignment="1">
      <alignment horizontal="right"/>
    </xf>
    <xf numFmtId="3" fontId="23" fillId="0" borderId="265" xfId="0" applyNumberFormat="1" applyFont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3" fontId="19" fillId="0" borderId="50" xfId="55" applyNumberFormat="1" applyFont="1" applyFill="1" applyBorder="1" applyAlignment="1" applyProtection="1"/>
    <xf numFmtId="3" fontId="23" fillId="0" borderId="51" xfId="55" applyNumberFormat="1" applyFont="1" applyFill="1" applyBorder="1" applyAlignment="1" applyProtection="1"/>
    <xf numFmtId="168" fontId="93" fillId="0" borderId="247" xfId="89" applyNumberFormat="1" applyFont="1" applyBorder="1" applyAlignment="1">
      <alignment horizontal="right" vertical="center" wrapText="1"/>
    </xf>
    <xf numFmtId="168" fontId="71" fillId="0" borderId="247" xfId="89" applyNumberFormat="1" applyFont="1" applyBorder="1" applyAlignment="1">
      <alignment horizontal="right" vertical="center" wrapText="1"/>
    </xf>
    <xf numFmtId="168" fontId="93" fillId="0" borderId="229" xfId="89" applyNumberFormat="1" applyFont="1" applyBorder="1" applyAlignment="1">
      <alignment horizontal="right" vertical="center" wrapText="1"/>
    </xf>
    <xf numFmtId="168" fontId="71" fillId="0" borderId="150" xfId="89" applyNumberFormat="1" applyFont="1" applyBorder="1" applyAlignment="1">
      <alignment horizontal="right" vertical="center" wrapText="1"/>
    </xf>
    <xf numFmtId="3" fontId="30" fillId="0" borderId="40" xfId="0" applyNumberFormat="1" applyFont="1" applyBorder="1"/>
    <xf numFmtId="3" fontId="30" fillId="0" borderId="53" xfId="0" applyNumberFormat="1" applyFont="1" applyBorder="1"/>
    <xf numFmtId="3" fontId="30" fillId="0" borderId="62" xfId="89" applyNumberFormat="1" applyFont="1" applyBorder="1" applyAlignment="1">
      <alignment wrapText="1"/>
    </xf>
    <xf numFmtId="168" fontId="93" fillId="0" borderId="173" xfId="89" applyNumberFormat="1" applyFont="1" applyBorder="1" applyAlignment="1">
      <alignment horizontal="right" wrapText="1"/>
    </xf>
    <xf numFmtId="168" fontId="93" fillId="0" borderId="247" xfId="89" applyNumberFormat="1" applyFont="1" applyBorder="1" applyAlignment="1">
      <alignment horizontal="right" wrapText="1"/>
    </xf>
    <xf numFmtId="3" fontId="21" fillId="0" borderId="52" xfId="0" applyNumberFormat="1" applyFont="1" applyBorder="1"/>
    <xf numFmtId="0" fontId="36" fillId="0" borderId="52" xfId="0" applyFont="1" applyBorder="1" applyAlignment="1">
      <alignment wrapText="1"/>
    </xf>
    <xf numFmtId="0" fontId="37" fillId="0" borderId="43" xfId="0" applyFont="1" applyBorder="1"/>
    <xf numFmtId="3" fontId="23" fillId="0" borderId="73" xfId="0" applyNumberFormat="1" applyFont="1" applyBorder="1"/>
    <xf numFmtId="0" fontId="70" fillId="0" borderId="206" xfId="0" applyFont="1" applyBorder="1"/>
    <xf numFmtId="0" fontId="19" fillId="0" borderId="269" xfId="0" applyFont="1" applyBorder="1"/>
    <xf numFmtId="3" fontId="19" fillId="0" borderId="270" xfId="0" applyNumberFormat="1" applyFont="1" applyBorder="1"/>
    <xf numFmtId="0" fontId="19" fillId="0" borderId="271" xfId="0" applyFont="1" applyBorder="1"/>
    <xf numFmtId="3" fontId="51" fillId="42" borderId="41" xfId="0" applyNumberFormat="1" applyFont="1" applyFill="1" applyBorder="1"/>
    <xf numFmtId="10" fontId="33" fillId="0" borderId="51" xfId="0" applyNumberFormat="1" applyFont="1" applyBorder="1"/>
    <xf numFmtId="10" fontId="36" fillId="0" borderId="44" xfId="0" applyNumberFormat="1" applyFont="1" applyBorder="1"/>
    <xf numFmtId="10" fontId="31" fillId="0" borderId="41" xfId="0" applyNumberFormat="1" applyFont="1" applyBorder="1"/>
    <xf numFmtId="10" fontId="95" fillId="0" borderId="127" xfId="0" applyNumberFormat="1" applyFont="1" applyBorder="1"/>
    <xf numFmtId="10" fontId="95" fillId="0" borderId="199" xfId="0" applyNumberFormat="1" applyFont="1" applyBorder="1"/>
    <xf numFmtId="10" fontId="95" fillId="0" borderId="44" xfId="0" applyNumberFormat="1" applyFont="1" applyBorder="1"/>
    <xf numFmtId="10" fontId="57" fillId="0" borderId="92" xfId="0" applyNumberFormat="1" applyFont="1" applyBorder="1"/>
    <xf numFmtId="10" fontId="57" fillId="0" borderId="89" xfId="0" applyNumberFormat="1" applyFont="1" applyBorder="1"/>
    <xf numFmtId="10" fontId="57" fillId="0" borderId="32" xfId="0" applyNumberFormat="1" applyFont="1" applyBorder="1"/>
    <xf numFmtId="10" fontId="95" fillId="42" borderId="44" xfId="0" applyNumberFormat="1" applyFont="1" applyFill="1" applyBorder="1"/>
    <xf numFmtId="10" fontId="57" fillId="0" borderId="246" xfId="0" applyNumberFormat="1" applyFont="1" applyBorder="1"/>
    <xf numFmtId="10" fontId="57" fillId="0" borderId="194" xfId="0" applyNumberFormat="1" applyFont="1" applyBorder="1"/>
    <xf numFmtId="10" fontId="57" fillId="0" borderId="245" xfId="0" applyNumberFormat="1" applyFont="1" applyBorder="1"/>
    <xf numFmtId="10" fontId="57" fillId="0" borderId="102" xfId="0" applyNumberFormat="1" applyFont="1" applyBorder="1"/>
    <xf numFmtId="10" fontId="57" fillId="0" borderId="272" xfId="0" applyNumberFormat="1" applyFont="1" applyBorder="1"/>
    <xf numFmtId="10" fontId="57" fillId="0" borderId="132" xfId="0" applyNumberFormat="1" applyFont="1" applyBorder="1"/>
    <xf numFmtId="10" fontId="95" fillId="0" borderId="69" xfId="0" applyNumberFormat="1" applyFont="1" applyBorder="1"/>
    <xf numFmtId="10" fontId="95" fillId="0" borderId="53" xfId="0" applyNumberFormat="1" applyFont="1" applyBorder="1"/>
    <xf numFmtId="10" fontId="23" fillId="42" borderId="0" xfId="0" applyNumberFormat="1" applyFont="1" applyFill="1"/>
    <xf numFmtId="10" fontId="57" fillId="0" borderId="43" xfId="0" applyNumberFormat="1" applyFont="1" applyBorder="1"/>
    <xf numFmtId="10" fontId="36" fillId="0" borderId="166" xfId="0" applyNumberFormat="1" applyFont="1" applyBorder="1" applyAlignment="1">
      <alignment horizontal="right" vertical="center"/>
    </xf>
    <xf numFmtId="10" fontId="23" fillId="0" borderId="138" xfId="0" applyNumberFormat="1" applyFont="1" applyBorder="1"/>
    <xf numFmtId="10" fontId="31" fillId="0" borderId="44" xfId="0" applyNumberFormat="1" applyFont="1" applyBorder="1"/>
    <xf numFmtId="10" fontId="57" fillId="0" borderId="91" xfId="0" applyNumberFormat="1" applyFont="1" applyBorder="1"/>
    <xf numFmtId="3" fontId="19" fillId="0" borderId="60" xfId="55" applyNumberFormat="1" applyFont="1" applyFill="1" applyBorder="1" applyAlignment="1" applyProtection="1"/>
    <xf numFmtId="0" fontId="33" fillId="0" borderId="92" xfId="0" applyFont="1" applyBorder="1" applyAlignment="1">
      <alignment vertical="center" wrapText="1"/>
    </xf>
    <xf numFmtId="3" fontId="23" fillId="0" borderId="80" xfId="0" applyNumberFormat="1" applyFont="1" applyBorder="1"/>
    <xf numFmtId="10" fontId="23" fillId="0" borderId="76" xfId="0" applyNumberFormat="1" applyFont="1" applyBorder="1"/>
    <xf numFmtId="3" fontId="19" fillId="0" borderId="42" xfId="0" applyNumberFormat="1" applyFont="1" applyBorder="1" applyAlignment="1">
      <alignment vertical="center"/>
    </xf>
    <xf numFmtId="0" fontId="19" fillId="0" borderId="55" xfId="0" applyFont="1" applyBorder="1" applyAlignment="1">
      <alignment horizontal="left" wrapText="1"/>
    </xf>
    <xf numFmtId="0" fontId="23" fillId="0" borderId="122" xfId="0" applyFont="1" applyBorder="1" applyAlignment="1">
      <alignment wrapText="1"/>
    </xf>
    <xf numFmtId="0" fontId="19" fillId="0" borderId="227" xfId="0" applyFont="1" applyBorder="1"/>
    <xf numFmtId="0" fontId="19" fillId="0" borderId="227" xfId="0" applyFont="1" applyBorder="1" applyAlignment="1">
      <alignment horizontal="left" wrapText="1"/>
    </xf>
    <xf numFmtId="0" fontId="44" fillId="0" borderId="207" xfId="0" applyFont="1" applyBorder="1" applyAlignment="1">
      <alignment horizontal="left" vertical="center"/>
    </xf>
    <xf numFmtId="0" fontId="23" fillId="0" borderId="245" xfId="0" applyFont="1" applyBorder="1" applyAlignment="1">
      <alignment horizontal="left" vertical="center"/>
    </xf>
    <xf numFmtId="0" fontId="19" fillId="0" borderId="273" xfId="0" applyFont="1" applyBorder="1" applyAlignment="1">
      <alignment horizontal="left" vertical="center"/>
    </xf>
    <xf numFmtId="0" fontId="23" fillId="0" borderId="102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3" fillId="0" borderId="19" xfId="0" applyFont="1" applyBorder="1" applyAlignment="1">
      <alignment vertical="center" wrapText="1"/>
    </xf>
    <xf numFmtId="0" fontId="23" fillId="0" borderId="199" xfId="0" applyFont="1" applyBorder="1" applyAlignment="1">
      <alignment horizontal="left" vertical="center"/>
    </xf>
    <xf numFmtId="3" fontId="23" fillId="0" borderId="227" xfId="0" applyNumberFormat="1" applyFont="1" applyBorder="1"/>
    <xf numFmtId="3" fontId="23" fillId="0" borderId="22" xfId="0" applyNumberFormat="1" applyFont="1" applyBorder="1" applyAlignment="1">
      <alignment horizontal="right" vertical="center" wrapText="1"/>
    </xf>
    <xf numFmtId="3" fontId="23" fillId="0" borderId="71" xfId="0" applyNumberFormat="1" applyFont="1" applyBorder="1" applyAlignment="1">
      <alignment horizontal="right" vertical="center" wrapText="1"/>
    </xf>
    <xf numFmtId="3" fontId="19" fillId="0" borderId="168" xfId="0" applyNumberFormat="1" applyFont="1" applyBorder="1" applyAlignment="1">
      <alignment horizontal="right" vertical="center" wrapText="1"/>
    </xf>
    <xf numFmtId="3" fontId="19" fillId="0" borderId="59" xfId="0" applyNumberFormat="1" applyFont="1" applyBorder="1" applyAlignment="1">
      <alignment horizontal="right" vertical="center" wrapText="1"/>
    </xf>
    <xf numFmtId="3" fontId="19" fillId="0" borderId="79" xfId="0" applyNumberFormat="1" applyFont="1" applyBorder="1" applyAlignment="1">
      <alignment horizontal="right" vertical="center" wrapText="1"/>
    </xf>
    <xf numFmtId="3" fontId="23" fillId="0" borderId="79" xfId="0" applyNumberFormat="1" applyFont="1" applyBorder="1" applyAlignment="1">
      <alignment horizontal="right" vertical="center" wrapText="1"/>
    </xf>
    <xf numFmtId="0" fontId="23" fillId="0" borderId="35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3" fontId="19" fillId="0" borderId="227" xfId="0" applyNumberFormat="1" applyFont="1" applyBorder="1"/>
    <xf numFmtId="0" fontId="44" fillId="0" borderId="32" xfId="0" applyFont="1" applyBorder="1" applyAlignment="1">
      <alignment wrapText="1"/>
    </xf>
    <xf numFmtId="0" fontId="19" fillId="0" borderId="227" xfId="0" applyFont="1" applyBorder="1" applyAlignment="1">
      <alignment vertical="center"/>
    </xf>
    <xf numFmtId="10" fontId="31" fillId="0" borderId="47" xfId="0" applyNumberFormat="1" applyFont="1" applyBorder="1"/>
    <xf numFmtId="3" fontId="29" fillId="0" borderId="138" xfId="0" applyNumberFormat="1" applyFont="1" applyBorder="1"/>
    <xf numFmtId="10" fontId="23" fillId="0" borderId="265" xfId="0" applyNumberFormat="1" applyFont="1" applyBorder="1"/>
    <xf numFmtId="0" fontId="51" fillId="0" borderId="195" xfId="0" applyFont="1" applyBorder="1" applyAlignment="1">
      <alignment horizontal="center"/>
    </xf>
    <xf numFmtId="3" fontId="19" fillId="0" borderId="10" xfId="55" applyNumberFormat="1" applyFont="1" applyFill="1" applyBorder="1" applyAlignment="1" applyProtection="1">
      <alignment horizontal="right" vertical="center"/>
    </xf>
    <xf numFmtId="3" fontId="19" fillId="0" borderId="81" xfId="55" applyNumberFormat="1" applyFont="1" applyFill="1" applyBorder="1" applyAlignment="1" applyProtection="1">
      <alignment horizontal="right" vertical="center"/>
    </xf>
    <xf numFmtId="3" fontId="19" fillId="0" borderId="52" xfId="55" applyNumberFormat="1" applyFont="1" applyFill="1" applyBorder="1" applyAlignment="1" applyProtection="1">
      <alignment horizontal="right" vertical="center"/>
    </xf>
    <xf numFmtId="3" fontId="19" fillId="0" borderId="79" xfId="55" applyNumberFormat="1" applyFont="1" applyFill="1" applyBorder="1" applyAlignment="1" applyProtection="1">
      <alignment horizontal="right" vertical="center"/>
    </xf>
    <xf numFmtId="3" fontId="19" fillId="0" borderId="59" xfId="55" applyNumberFormat="1" applyFont="1" applyFill="1" applyBorder="1" applyAlignment="1" applyProtection="1">
      <alignment horizontal="right" vertical="center"/>
    </xf>
    <xf numFmtId="3" fontId="23" fillId="0" borderId="80" xfId="55" applyNumberFormat="1" applyFont="1" applyFill="1" applyBorder="1" applyAlignment="1" applyProtection="1">
      <alignment horizontal="right" vertical="center"/>
    </xf>
    <xf numFmtId="3" fontId="23" fillId="0" borderId="53" xfId="55" applyNumberFormat="1" applyFont="1" applyFill="1" applyBorder="1" applyAlignment="1" applyProtection="1">
      <alignment horizontal="right" vertical="center"/>
    </xf>
    <xf numFmtId="3" fontId="19" fillId="0" borderId="54" xfId="55" applyNumberFormat="1" applyFont="1" applyFill="1" applyBorder="1" applyAlignment="1" applyProtection="1">
      <alignment horizontal="right" vertical="center"/>
    </xf>
    <xf numFmtId="3" fontId="19" fillId="0" borderId="60" xfId="55" applyNumberFormat="1" applyFont="1" applyFill="1" applyBorder="1" applyAlignment="1" applyProtection="1">
      <alignment horizontal="right" vertical="center"/>
    </xf>
    <xf numFmtId="3" fontId="23" fillId="0" borderId="274" xfId="0" applyNumberFormat="1" applyFont="1" applyBorder="1"/>
    <xf numFmtId="3" fontId="23" fillId="0" borderId="275" xfId="0" applyNumberFormat="1" applyFont="1" applyBorder="1"/>
    <xf numFmtId="3" fontId="19" fillId="0" borderId="127" xfId="0" applyNumberFormat="1" applyFont="1" applyBorder="1" applyAlignment="1">
      <alignment horizontal="right"/>
    </xf>
    <xf numFmtId="0" fontId="19" fillId="0" borderId="123" xfId="0" applyFont="1" applyBorder="1"/>
    <xf numFmtId="0" fontId="19" fillId="0" borderId="264" xfId="0" applyFont="1" applyBorder="1"/>
    <xf numFmtId="3" fontId="23" fillId="0" borderId="54" xfId="0" applyNumberFormat="1" applyFont="1" applyBorder="1" applyAlignment="1">
      <alignment horizontal="center"/>
    </xf>
    <xf numFmtId="3" fontId="23" fillId="0" borderId="48" xfId="0" applyNumberFormat="1" applyFont="1" applyBorder="1" applyAlignment="1">
      <alignment horizontal="center"/>
    </xf>
    <xf numFmtId="3" fontId="23" fillId="0" borderId="204" xfId="0" applyNumberFormat="1" applyFont="1" applyBorder="1" applyAlignment="1">
      <alignment horizontal="right"/>
    </xf>
    <xf numFmtId="3" fontId="23" fillId="0" borderId="91" xfId="0" applyNumberFormat="1" applyFont="1" applyBorder="1" applyAlignment="1">
      <alignment horizontal="right"/>
    </xf>
    <xf numFmtId="0" fontId="23" fillId="0" borderId="40" xfId="0" applyFont="1" applyBorder="1" applyAlignment="1">
      <alignment wrapText="1"/>
    </xf>
    <xf numFmtId="0" fontId="23" fillId="0" borderId="91" xfId="0" applyFont="1" applyBorder="1" applyAlignment="1">
      <alignment horizontal="center" wrapText="1"/>
    </xf>
    <xf numFmtId="10" fontId="57" fillId="0" borderId="105" xfId="0" applyNumberFormat="1" applyFont="1" applyBorder="1"/>
    <xf numFmtId="10" fontId="57" fillId="0" borderId="199" xfId="0" applyNumberFormat="1" applyFont="1" applyBorder="1"/>
    <xf numFmtId="3" fontId="31" fillId="42" borderId="41" xfId="0" applyNumberFormat="1" applyFont="1" applyFill="1" applyBorder="1"/>
    <xf numFmtId="0" fontId="19" fillId="0" borderId="32" xfId="0" applyFont="1" applyBorder="1" applyAlignment="1">
      <alignment vertical="center"/>
    </xf>
    <xf numFmtId="3" fontId="19" fillId="0" borderId="211" xfId="86" applyNumberFormat="1" applyFont="1" applyBorder="1" applyProtection="1"/>
    <xf numFmtId="3" fontId="19" fillId="0" borderId="40" xfId="0" applyNumberFormat="1" applyFont="1" applyBorder="1" applyAlignment="1">
      <alignment vertical="center"/>
    </xf>
    <xf numFmtId="168" fontId="0" fillId="0" borderId="0" xfId="0" applyNumberFormat="1"/>
    <xf numFmtId="0" fontId="43" fillId="0" borderId="261" xfId="0" applyFont="1" applyBorder="1" applyAlignment="1">
      <alignment horizontal="center"/>
    </xf>
    <xf numFmtId="10" fontId="19" fillId="0" borderId="194" xfId="86" applyNumberFormat="1" applyFont="1" applyBorder="1" applyProtection="1"/>
    <xf numFmtId="3" fontId="23" fillId="0" borderId="215" xfId="0" applyNumberFormat="1" applyFont="1" applyBorder="1"/>
    <xf numFmtId="3" fontId="23" fillId="0" borderId="132" xfId="0" applyNumberFormat="1" applyFont="1" applyBorder="1"/>
    <xf numFmtId="0" fontId="23" fillId="0" borderId="0" xfId="0" applyFont="1" applyAlignment="1">
      <alignment horizontal="center" vertical="center"/>
    </xf>
    <xf numFmtId="0" fontId="0" fillId="0" borderId="35" xfId="0" applyBorder="1" applyAlignment="1">
      <alignment horizontal="center"/>
    </xf>
    <xf numFmtId="3" fontId="19" fillId="0" borderId="55" xfId="0" applyNumberFormat="1" applyFont="1" applyBorder="1" applyAlignment="1">
      <alignment vertical="center"/>
    </xf>
    <xf numFmtId="3" fontId="33" fillId="42" borderId="44" xfId="0" applyNumberFormat="1" applyFont="1" applyFill="1" applyBorder="1"/>
    <xf numFmtId="10" fontId="65" fillId="0" borderId="51" xfId="0" applyNumberFormat="1" applyFont="1" applyBorder="1"/>
    <xf numFmtId="3" fontId="65" fillId="0" borderId="72" xfId="0" applyNumberFormat="1" applyFont="1" applyBorder="1"/>
    <xf numFmtId="10" fontId="33" fillId="0" borderId="231" xfId="0" applyNumberFormat="1" applyFont="1" applyBorder="1"/>
    <xf numFmtId="0" fontId="19" fillId="0" borderId="41" xfId="0" applyFont="1" applyBorder="1" applyAlignment="1">
      <alignment horizontal="center" wrapText="1"/>
    </xf>
    <xf numFmtId="0" fontId="43" fillId="0" borderId="276" xfId="0" applyFont="1" applyBorder="1" applyAlignment="1">
      <alignment horizontal="center"/>
    </xf>
    <xf numFmtId="0" fontId="19" fillId="0" borderId="207" xfId="0" applyFont="1" applyBorder="1" applyAlignment="1">
      <alignment vertical="center" wrapText="1"/>
    </xf>
    <xf numFmtId="3" fontId="19" fillId="0" borderId="272" xfId="0" applyNumberFormat="1" applyFont="1" applyBorder="1" applyAlignment="1">
      <alignment vertical="center"/>
    </xf>
    <xf numFmtId="3" fontId="19" fillId="0" borderId="272" xfId="55" applyNumberFormat="1" applyFont="1" applyFill="1" applyBorder="1" applyAlignment="1" applyProtection="1">
      <alignment vertical="center"/>
    </xf>
    <xf numFmtId="3" fontId="19" fillId="0" borderId="104" xfId="55" applyNumberFormat="1" applyFont="1" applyFill="1" applyBorder="1" applyAlignment="1" applyProtection="1">
      <alignment vertical="center"/>
    </xf>
    <xf numFmtId="3" fontId="19" fillId="0" borderId="250" xfId="55" applyNumberFormat="1" applyFont="1" applyFill="1" applyBorder="1" applyAlignment="1" applyProtection="1">
      <alignment vertical="center"/>
    </xf>
    <xf numFmtId="3" fontId="19" fillId="0" borderId="169" xfId="55" applyNumberFormat="1" applyFont="1" applyFill="1" applyBorder="1" applyAlignment="1" applyProtection="1">
      <alignment vertical="center"/>
    </xf>
    <xf numFmtId="168" fontId="19" fillId="0" borderId="10" xfId="0" applyNumberFormat="1" applyFont="1" applyBorder="1" applyAlignment="1">
      <alignment horizontal="right"/>
    </xf>
    <xf numFmtId="168" fontId="19" fillId="0" borderId="168" xfId="0" applyNumberFormat="1" applyFont="1" applyBorder="1" applyAlignment="1">
      <alignment horizontal="right"/>
    </xf>
    <xf numFmtId="168" fontId="19" fillId="0" borderId="81" xfId="0" applyNumberFormat="1" applyFont="1" applyBorder="1"/>
    <xf numFmtId="168" fontId="19" fillId="0" borderId="59" xfId="0" applyNumberFormat="1" applyFont="1" applyBorder="1" applyAlignment="1">
      <alignment horizontal="right"/>
    </xf>
    <xf numFmtId="168" fontId="19" fillId="0" borderId="40" xfId="0" applyNumberFormat="1" applyFont="1" applyBorder="1"/>
    <xf numFmtId="2" fontId="23" fillId="0" borderId="41" xfId="0" applyNumberFormat="1" applyFont="1" applyBorder="1" applyAlignment="1">
      <alignment horizontal="right"/>
    </xf>
    <xf numFmtId="168" fontId="19" fillId="0" borderId="171" xfId="0" applyNumberFormat="1" applyFont="1" applyBorder="1" applyAlignment="1">
      <alignment horizontal="right"/>
    </xf>
    <xf numFmtId="168" fontId="23" fillId="0" borderId="41" xfId="0" applyNumberFormat="1" applyFont="1" applyBorder="1" applyAlignment="1">
      <alignment horizontal="right"/>
    </xf>
    <xf numFmtId="168" fontId="19" fillId="0" borderId="91" xfId="0" applyNumberFormat="1" applyFont="1" applyBorder="1"/>
    <xf numFmtId="2" fontId="19" fillId="0" borderId="166" xfId="0" applyNumberFormat="1" applyFont="1" applyBorder="1"/>
    <xf numFmtId="168" fontId="19" fillId="0" borderId="102" xfId="0" applyNumberFormat="1" applyFont="1" applyBorder="1" applyAlignment="1">
      <alignment horizontal="right"/>
    </xf>
    <xf numFmtId="2" fontId="19" fillId="0" borderId="40" xfId="0" applyNumberFormat="1" applyFont="1" applyBorder="1"/>
    <xf numFmtId="2" fontId="19" fillId="0" borderId="47" xfId="0" applyNumberFormat="1" applyFont="1" applyBorder="1"/>
    <xf numFmtId="2" fontId="19" fillId="0" borderId="188" xfId="0" applyNumberFormat="1" applyFont="1" applyBorder="1"/>
    <xf numFmtId="3" fontId="29" fillId="0" borderId="81" xfId="0" applyNumberFormat="1" applyFont="1" applyBorder="1"/>
    <xf numFmtId="0" fontId="0" fillId="0" borderId="277" xfId="0" applyBorder="1"/>
    <xf numFmtId="0" fontId="19" fillId="0" borderId="278" xfId="0" applyFont="1" applyBorder="1" applyAlignment="1">
      <alignment vertical="center" wrapText="1"/>
    </xf>
    <xf numFmtId="3" fontId="19" fillId="0" borderId="279" xfId="0" applyNumberFormat="1" applyFont="1" applyBorder="1" applyAlignment="1">
      <alignment vertical="center"/>
    </xf>
    <xf numFmtId="3" fontId="23" fillId="0" borderId="280" xfId="0" applyNumberFormat="1" applyFont="1" applyBorder="1" applyAlignment="1">
      <alignment horizontal="center" vertical="center"/>
    </xf>
    <xf numFmtId="3" fontId="19" fillId="0" borderId="280" xfId="0" applyNumberFormat="1" applyFont="1" applyBorder="1" applyAlignment="1">
      <alignment vertical="center"/>
    </xf>
    <xf numFmtId="3" fontId="19" fillId="0" borderId="256" xfId="0" applyNumberFormat="1" applyFont="1" applyBorder="1"/>
    <xf numFmtId="3" fontId="23" fillId="0" borderId="256" xfId="0" applyNumberFormat="1" applyFont="1" applyBorder="1"/>
    <xf numFmtId="3" fontId="23" fillId="0" borderId="28" xfId="0" applyNumberFormat="1" applyFont="1" applyBorder="1"/>
    <xf numFmtId="3" fontId="23" fillId="0" borderId="262" xfId="0" applyNumberFormat="1" applyFont="1" applyBorder="1"/>
    <xf numFmtId="0" fontId="23" fillId="0" borderId="78" xfId="0" applyFont="1" applyBorder="1" applyAlignment="1">
      <alignment wrapText="1"/>
    </xf>
    <xf numFmtId="3" fontId="19" fillId="42" borderId="50" xfId="0" applyNumberFormat="1" applyFont="1" applyFill="1" applyBorder="1"/>
    <xf numFmtId="3" fontId="65" fillId="0" borderId="82" xfId="0" applyNumberFormat="1" applyFont="1" applyBorder="1"/>
    <xf numFmtId="10" fontId="65" fillId="0" borderId="166" xfId="0" applyNumberFormat="1" applyFont="1" applyBorder="1"/>
    <xf numFmtId="3" fontId="100" fillId="0" borderId="40" xfId="0" applyNumberFormat="1" applyFont="1" applyBorder="1"/>
    <xf numFmtId="0" fontId="33" fillId="0" borderId="52" xfId="0" applyFont="1" applyBorder="1" applyAlignment="1">
      <alignment horizontal="right"/>
    </xf>
    <xf numFmtId="0" fontId="100" fillId="0" borderId="54" xfId="0" applyFont="1" applyBorder="1" applyAlignment="1">
      <alignment wrapText="1"/>
    </xf>
    <xf numFmtId="0" fontId="33" fillId="0" borderId="40" xfId="0" applyFont="1" applyBorder="1" applyAlignment="1">
      <alignment horizontal="right"/>
    </xf>
    <xf numFmtId="0" fontId="100" fillId="0" borderId="32" xfId="0" applyFont="1" applyBorder="1" applyAlignment="1">
      <alignment wrapText="1"/>
    </xf>
    <xf numFmtId="0" fontId="31" fillId="0" borderId="58" xfId="0" applyFont="1" applyBorder="1" applyAlignment="1">
      <alignment wrapText="1"/>
    </xf>
    <xf numFmtId="0" fontId="23" fillId="0" borderId="121" xfId="0" applyFont="1" applyBorder="1" applyAlignment="1">
      <alignment horizontal="center" wrapText="1"/>
    </xf>
    <xf numFmtId="0" fontId="23" fillId="0" borderId="137" xfId="0" applyFont="1" applyBorder="1" applyAlignment="1">
      <alignment horizontal="center" wrapText="1"/>
    </xf>
    <xf numFmtId="0" fontId="21" fillId="0" borderId="281" xfId="0" applyFont="1" applyBorder="1" applyAlignment="1">
      <alignment horizontal="center" vertical="center"/>
    </xf>
    <xf numFmtId="0" fontId="23" fillId="0" borderId="72" xfId="0" applyFont="1" applyBorder="1" applyAlignment="1">
      <alignment wrapText="1"/>
    </xf>
    <xf numFmtId="0" fontId="31" fillId="0" borderId="0" xfId="0" applyFont="1" applyAlignment="1">
      <alignment vertical="center"/>
    </xf>
    <xf numFmtId="3" fontId="30" fillId="0" borderId="18" xfId="0" applyNumberFormat="1" applyFont="1" applyBorder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0" fillId="0" borderId="31" xfId="0" applyNumberFormat="1" applyFont="1" applyBorder="1" applyAlignment="1">
      <alignment horizontal="right" vertical="top"/>
    </xf>
    <xf numFmtId="3" fontId="30" fillId="0" borderId="32" xfId="0" applyNumberFormat="1" applyFont="1" applyBorder="1" applyAlignment="1">
      <alignment horizontal="right" vertical="top"/>
    </xf>
    <xf numFmtId="3" fontId="30" fillId="0" borderId="41" xfId="0" applyNumberFormat="1" applyFont="1" applyBorder="1" applyAlignment="1">
      <alignment horizontal="right" vertical="top"/>
    </xf>
    <xf numFmtId="3" fontId="30" fillId="0" borderId="111" xfId="0" applyNumberFormat="1" applyFont="1" applyBorder="1" applyAlignment="1">
      <alignment horizontal="right" vertical="top"/>
    </xf>
    <xf numFmtId="0" fontId="21" fillId="0" borderId="137" xfId="0" applyFont="1" applyBorder="1" applyAlignment="1">
      <alignment horizontal="center" vertical="top" wrapText="1"/>
    </xf>
    <xf numFmtId="0" fontId="21" fillId="0" borderId="122" xfId="0" applyFont="1" applyBorder="1" applyAlignment="1">
      <alignment horizontal="center" vertical="top" wrapText="1"/>
    </xf>
    <xf numFmtId="0" fontId="0" fillId="0" borderId="215" xfId="0" applyBorder="1" applyAlignment="1">
      <alignment vertical="top" wrapText="1"/>
    </xf>
    <xf numFmtId="0" fontId="0" fillId="0" borderId="199" xfId="0" applyBorder="1" applyAlignment="1">
      <alignment vertical="top" wrapText="1"/>
    </xf>
    <xf numFmtId="0" fontId="21" fillId="0" borderId="199" xfId="0" applyFont="1" applyBorder="1" applyAlignment="1">
      <alignment vertical="top" wrapText="1"/>
    </xf>
    <xf numFmtId="0" fontId="21" fillId="0" borderId="135" xfId="0" applyFont="1" applyBorder="1" applyAlignment="1">
      <alignment vertical="top" wrapText="1"/>
    </xf>
    <xf numFmtId="3" fontId="19" fillId="0" borderId="68" xfId="0" applyNumberFormat="1" applyFont="1" applyBorder="1"/>
    <xf numFmtId="10" fontId="33" fillId="0" borderId="40" xfId="0" applyNumberFormat="1" applyFont="1" applyBorder="1"/>
    <xf numFmtId="10" fontId="19" fillId="0" borderId="196" xfId="0" applyNumberFormat="1" applyFont="1" applyBorder="1"/>
    <xf numFmtId="0" fontId="29" fillId="0" borderId="58" xfId="0" applyFont="1" applyBorder="1"/>
    <xf numFmtId="3" fontId="21" fillId="0" borderId="0" xfId="0" applyNumberFormat="1" applyFont="1"/>
    <xf numFmtId="3" fontId="19" fillId="0" borderId="0" xfId="55" applyNumberFormat="1" applyFont="1" applyFill="1" applyBorder="1" applyAlignment="1" applyProtection="1"/>
    <xf numFmtId="3" fontId="23" fillId="43" borderId="40" xfId="55" applyNumberFormat="1" applyFont="1" applyFill="1" applyBorder="1" applyAlignment="1" applyProtection="1"/>
    <xf numFmtId="3" fontId="23" fillId="43" borderId="52" xfId="55" applyNumberFormat="1" applyFont="1" applyFill="1" applyBorder="1" applyAlignment="1" applyProtection="1"/>
    <xf numFmtId="10" fontId="19" fillId="0" borderId="52" xfId="0" applyNumberFormat="1" applyFont="1" applyBorder="1" applyAlignment="1">
      <alignment horizontal="right"/>
    </xf>
    <xf numFmtId="10" fontId="33" fillId="0" borderId="52" xfId="0" applyNumberFormat="1" applyFont="1" applyBorder="1" applyAlignment="1">
      <alignment horizontal="right"/>
    </xf>
    <xf numFmtId="3" fontId="23" fillId="0" borderId="54" xfId="55" applyNumberFormat="1" applyFont="1" applyFill="1" applyBorder="1" applyAlignment="1" applyProtection="1"/>
    <xf numFmtId="3" fontId="23" fillId="43" borderId="0" xfId="55" applyNumberFormat="1" applyFont="1" applyFill="1" applyBorder="1" applyAlignment="1" applyProtection="1"/>
    <xf numFmtId="2" fontId="19" fillId="0" borderId="91" xfId="0" applyNumberFormat="1" applyFont="1" applyBorder="1"/>
    <xf numFmtId="3" fontId="51" fillId="0" borderId="48" xfId="0" applyNumberFormat="1" applyFont="1" applyBorder="1"/>
    <xf numFmtId="3" fontId="51" fillId="0" borderId="47" xfId="0" applyNumberFormat="1" applyFont="1" applyBorder="1"/>
    <xf numFmtId="3" fontId="51" fillId="0" borderId="72" xfId="0" applyNumberFormat="1" applyFont="1" applyBorder="1"/>
    <xf numFmtId="3" fontId="51" fillId="0" borderId="81" xfId="0" applyNumberFormat="1" applyFont="1" applyBorder="1"/>
    <xf numFmtId="3" fontId="51" fillId="0" borderId="52" xfId="0" applyNumberFormat="1" applyFont="1" applyBorder="1"/>
    <xf numFmtId="3" fontId="51" fillId="0" borderId="40" xfId="0" applyNumberFormat="1" applyFont="1" applyBorder="1"/>
    <xf numFmtId="3" fontId="51" fillId="0" borderId="231" xfId="0" applyNumberFormat="1" applyFont="1" applyBorder="1"/>
    <xf numFmtId="10" fontId="23" fillId="0" borderId="58" xfId="0" applyNumberFormat="1" applyFont="1" applyBorder="1"/>
    <xf numFmtId="10" fontId="31" fillId="0" borderId="249" xfId="0" applyNumberFormat="1" applyFont="1" applyBorder="1"/>
    <xf numFmtId="0" fontId="19" fillId="0" borderId="53" xfId="0" applyFont="1" applyBorder="1" applyAlignment="1">
      <alignment wrapText="1"/>
    </xf>
    <xf numFmtId="0" fontId="23" fillId="0" borderId="33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23" fillId="0" borderId="71" xfId="0" applyFont="1" applyBorder="1" applyAlignment="1">
      <alignment vertical="center"/>
    </xf>
    <xf numFmtId="0" fontId="23" fillId="0" borderId="78" xfId="0" applyFont="1" applyBorder="1" applyAlignment="1">
      <alignment vertical="center"/>
    </xf>
    <xf numFmtId="3" fontId="23" fillId="0" borderId="84" xfId="0" applyNumberFormat="1" applyFont="1" applyBorder="1" applyAlignment="1">
      <alignment horizontal="right"/>
    </xf>
    <xf numFmtId="3" fontId="23" fillId="0" borderId="44" xfId="55" applyNumberFormat="1" applyFont="1" applyFill="1" applyBorder="1" applyAlignment="1" applyProtection="1">
      <alignment horizontal="right"/>
    </xf>
    <xf numFmtId="3" fontId="23" fillId="0" borderId="55" xfId="55" applyNumberFormat="1" applyFont="1" applyFill="1" applyBorder="1" applyAlignment="1" applyProtection="1">
      <alignment horizontal="right"/>
    </xf>
    <xf numFmtId="3" fontId="23" fillId="0" borderId="53" xfId="55" applyNumberFormat="1" applyFont="1" applyFill="1" applyBorder="1" applyAlignment="1" applyProtection="1">
      <alignment horizontal="right"/>
    </xf>
    <xf numFmtId="0" fontId="23" fillId="0" borderId="19" xfId="0" applyFont="1" applyBorder="1" applyAlignment="1">
      <alignment vertical="center"/>
    </xf>
    <xf numFmtId="3" fontId="19" fillId="0" borderId="55" xfId="55" applyNumberFormat="1" applyFont="1" applyFill="1" applyBorder="1" applyAlignment="1" applyProtection="1"/>
    <xf numFmtId="3" fontId="23" fillId="0" borderId="55" xfId="55" applyNumberFormat="1" applyFont="1" applyFill="1" applyBorder="1" applyAlignment="1" applyProtection="1"/>
    <xf numFmtId="3" fontId="23" fillId="0" borderId="92" xfId="55" applyNumberFormat="1" applyFont="1" applyFill="1" applyBorder="1" applyAlignment="1" applyProtection="1"/>
    <xf numFmtId="3" fontId="23" fillId="0" borderId="89" xfId="55" applyNumberFormat="1" applyFont="1" applyFill="1" applyBorder="1" applyAlignment="1" applyProtection="1"/>
    <xf numFmtId="0" fontId="23" fillId="0" borderId="54" xfId="0" applyFont="1" applyBorder="1"/>
    <xf numFmtId="0" fontId="19" fillId="0" borderId="55" xfId="0" applyFont="1" applyBorder="1" applyAlignment="1">
      <alignment vertical="center"/>
    </xf>
    <xf numFmtId="3" fontId="23" fillId="0" borderId="44" xfId="55" applyNumberFormat="1" applyFont="1" applyFill="1" applyBorder="1" applyAlignment="1" applyProtection="1"/>
    <xf numFmtId="3" fontId="23" fillId="0" borderId="33" xfId="55" applyNumberFormat="1" applyFont="1" applyFill="1" applyBorder="1" applyAlignment="1" applyProtection="1"/>
    <xf numFmtId="3" fontId="19" fillId="0" borderId="76" xfId="55" applyNumberFormat="1" applyFont="1" applyFill="1" applyBorder="1" applyAlignment="1" applyProtection="1"/>
    <xf numFmtId="0" fontId="19" fillId="0" borderId="60" xfId="0" applyFont="1" applyBorder="1" applyAlignment="1">
      <alignment wrapText="1"/>
    </xf>
    <xf numFmtId="3" fontId="19" fillId="0" borderId="73" xfId="0" applyNumberFormat="1" applyFont="1" applyBorder="1" applyAlignment="1">
      <alignment horizontal="right" wrapText="1"/>
    </xf>
    <xf numFmtId="3" fontId="99" fillId="0" borderId="81" xfId="0" applyNumberFormat="1" applyFont="1" applyBorder="1"/>
    <xf numFmtId="0" fontId="29" fillId="0" borderId="62" xfId="87" applyFont="1" applyBorder="1" applyAlignment="1">
      <alignment wrapText="1"/>
    </xf>
    <xf numFmtId="0" fontId="29" fillId="0" borderId="37" xfId="87" applyFont="1" applyBorder="1"/>
    <xf numFmtId="3" fontId="19" fillId="0" borderId="91" xfId="0" applyNumberFormat="1" applyFont="1" applyBorder="1" applyAlignment="1">
      <alignment horizontal="right"/>
    </xf>
    <xf numFmtId="3" fontId="19" fillId="0" borderId="172" xfId="0" applyNumberFormat="1" applyFont="1" applyBorder="1" applyAlignment="1">
      <alignment horizontal="right"/>
    </xf>
    <xf numFmtId="3" fontId="23" fillId="0" borderId="132" xfId="0" applyNumberFormat="1" applyFont="1" applyBorder="1" applyAlignment="1">
      <alignment horizontal="right"/>
    </xf>
    <xf numFmtId="3" fontId="19" fillId="0" borderId="59" xfId="0" applyNumberFormat="1" applyFont="1" applyBorder="1" applyAlignment="1">
      <alignment horizontal="right"/>
    </xf>
    <xf numFmtId="0" fontId="36" fillId="0" borderId="92" xfId="0" applyFont="1" applyBorder="1" applyAlignment="1">
      <alignment horizontal="center"/>
    </xf>
    <xf numFmtId="3" fontId="23" fillId="0" borderId="0" xfId="0" applyNumberFormat="1" applyFont="1" applyAlignment="1">
      <alignment horizontal="center"/>
    </xf>
    <xf numFmtId="3" fontId="23" fillId="43" borderId="51" xfId="0" applyNumberFormat="1" applyFont="1" applyFill="1" applyBorder="1" applyAlignment="1">
      <alignment horizontal="right"/>
    </xf>
    <xf numFmtId="3" fontId="23" fillId="0" borderId="32" xfId="55" applyNumberFormat="1" applyFont="1" applyFill="1" applyBorder="1" applyAlignment="1" applyProtection="1"/>
    <xf numFmtId="3" fontId="23" fillId="0" borderId="227" xfId="55" applyNumberFormat="1" applyFont="1" applyFill="1" applyBorder="1" applyAlignment="1" applyProtection="1"/>
    <xf numFmtId="3" fontId="23" fillId="0" borderId="91" xfId="55" applyNumberFormat="1" applyFont="1" applyFill="1" applyBorder="1" applyAlignment="1" applyProtection="1"/>
    <xf numFmtId="3" fontId="19" fillId="43" borderId="52" xfId="55" applyNumberFormat="1" applyFont="1" applyFill="1" applyBorder="1" applyAlignment="1" applyProtection="1"/>
    <xf numFmtId="3" fontId="19" fillId="43" borderId="54" xfId="55" applyNumberFormat="1" applyFont="1" applyFill="1" applyBorder="1" applyAlignment="1" applyProtection="1"/>
    <xf numFmtId="3" fontId="19" fillId="43" borderId="40" xfId="55" applyNumberFormat="1" applyFont="1" applyFill="1" applyBorder="1" applyAlignment="1" applyProtection="1"/>
    <xf numFmtId="3" fontId="19" fillId="43" borderId="79" xfId="55" applyNumberFormat="1" applyFont="1" applyFill="1" applyBorder="1" applyAlignment="1" applyProtection="1"/>
    <xf numFmtId="3" fontId="19" fillId="43" borderId="19" xfId="55" applyNumberFormat="1" applyFont="1" applyFill="1" applyBorder="1" applyAlignment="1" applyProtection="1"/>
    <xf numFmtId="10" fontId="31" fillId="0" borderId="52" xfId="0" applyNumberFormat="1" applyFont="1" applyBorder="1" applyAlignment="1">
      <alignment horizontal="right"/>
    </xf>
    <xf numFmtId="0" fontId="36" fillId="0" borderId="0" xfId="0" applyFont="1" applyAlignment="1">
      <alignment horizontal="left"/>
    </xf>
    <xf numFmtId="3" fontId="36" fillId="0" borderId="32" xfId="0" applyNumberFormat="1" applyFont="1" applyBorder="1" applyAlignment="1">
      <alignment horizontal="right"/>
    </xf>
    <xf numFmtId="3" fontId="36" fillId="0" borderId="40" xfId="0" applyNumberFormat="1" applyFont="1" applyBorder="1" applyAlignment="1">
      <alignment horizontal="right"/>
    </xf>
    <xf numFmtId="10" fontId="36" fillId="0" borderId="47" xfId="0" applyNumberFormat="1" applyFont="1" applyBorder="1" applyAlignment="1">
      <alignment horizontal="right"/>
    </xf>
    <xf numFmtId="0" fontId="33" fillId="0" borderId="239" xfId="86" applyFont="1" applyBorder="1" applyAlignment="1" applyProtection="1">
      <alignment wrapText="1"/>
    </xf>
    <xf numFmtId="0" fontId="33" fillId="0" borderId="47" xfId="86" applyFont="1" applyBorder="1" applyAlignment="1" applyProtection="1">
      <alignment wrapText="1"/>
    </xf>
    <xf numFmtId="0" fontId="23" fillId="0" borderId="78" xfId="86" applyFont="1" applyBorder="1" applyAlignment="1" applyProtection="1">
      <alignment wrapText="1"/>
    </xf>
    <xf numFmtId="3" fontId="43" fillId="0" borderId="78" xfId="0" applyNumberFormat="1" applyFont="1" applyBorder="1"/>
    <xf numFmtId="10" fontId="23" fillId="0" borderId="89" xfId="0" applyNumberFormat="1" applyFont="1" applyBorder="1"/>
    <xf numFmtId="0" fontId="33" fillId="0" borderId="53" xfId="0" applyFont="1" applyBorder="1" applyAlignment="1">
      <alignment horizontal="center" wrapText="1"/>
    </xf>
    <xf numFmtId="0" fontId="65" fillId="0" borderId="53" xfId="0" applyFont="1" applyBorder="1" applyAlignment="1">
      <alignment horizontal="center"/>
    </xf>
    <xf numFmtId="0" fontId="36" fillId="0" borderId="163" xfId="0" applyFont="1" applyBorder="1" applyAlignment="1">
      <alignment horizontal="right"/>
    </xf>
    <xf numFmtId="165" fontId="23" fillId="0" borderId="122" xfId="0" applyNumberFormat="1" applyFont="1" applyBorder="1" applyAlignment="1">
      <alignment wrapText="1"/>
    </xf>
    <xf numFmtId="0" fontId="19" fillId="0" borderId="127" xfId="0" applyFont="1" applyBorder="1" applyAlignment="1">
      <alignment wrapText="1"/>
    </xf>
    <xf numFmtId="10" fontId="0" fillId="0" borderId="58" xfId="0" applyNumberFormat="1" applyBorder="1"/>
    <xf numFmtId="0" fontId="19" fillId="0" borderId="92" xfId="0" applyFont="1" applyBorder="1" applyAlignment="1">
      <alignment vertical="center"/>
    </xf>
    <xf numFmtId="3" fontId="23" fillId="0" borderId="52" xfId="55" applyNumberFormat="1" applyFont="1" applyFill="1" applyBorder="1" applyAlignment="1" applyProtection="1">
      <alignment horizontal="right" vertical="center"/>
    </xf>
    <xf numFmtId="3" fontId="23" fillId="0" borderId="54" xfId="55" applyNumberFormat="1" applyFont="1" applyFill="1" applyBorder="1" applyAlignment="1" applyProtection="1">
      <alignment horizontal="right" vertical="center"/>
    </xf>
    <xf numFmtId="0" fontId="23" fillId="0" borderId="92" xfId="0" applyFont="1" applyBorder="1" applyAlignment="1">
      <alignment vertical="center"/>
    </xf>
    <xf numFmtId="3" fontId="19" fillId="0" borderId="55" xfId="0" applyNumberFormat="1" applyFont="1" applyBorder="1" applyAlignment="1">
      <alignment horizontal="center" vertical="center" wrapText="1"/>
    </xf>
    <xf numFmtId="3" fontId="23" fillId="0" borderId="43" xfId="55" applyNumberFormat="1" applyFont="1" applyFill="1" applyBorder="1" applyAlignment="1" applyProtection="1">
      <alignment horizontal="right"/>
    </xf>
    <xf numFmtId="3" fontId="23" fillId="0" borderId="48" xfId="55" applyNumberFormat="1" applyFont="1" applyFill="1" applyBorder="1" applyAlignment="1" applyProtection="1">
      <alignment horizontal="right"/>
    </xf>
    <xf numFmtId="0" fontId="21" fillId="0" borderId="105" xfId="0" applyFont="1" applyBorder="1" applyAlignment="1">
      <alignment horizontal="center" vertical="center" wrapText="1"/>
    </xf>
    <xf numFmtId="3" fontId="19" fillId="0" borderId="43" xfId="55" applyNumberFormat="1" applyFont="1" applyFill="1" applyBorder="1" applyAlignment="1" applyProtection="1">
      <alignment horizontal="right"/>
    </xf>
    <xf numFmtId="3" fontId="19" fillId="0" borderId="53" xfId="55" applyNumberFormat="1" applyFont="1" applyFill="1" applyBorder="1" applyAlignment="1" applyProtection="1">
      <alignment horizontal="right"/>
    </xf>
    <xf numFmtId="3" fontId="19" fillId="0" borderId="166" xfId="55" applyNumberFormat="1" applyFont="1" applyFill="1" applyBorder="1" applyAlignment="1" applyProtection="1">
      <alignment horizontal="right"/>
    </xf>
    <xf numFmtId="3" fontId="19" fillId="0" borderId="47" xfId="55" applyNumberFormat="1" applyFont="1" applyFill="1" applyBorder="1" applyAlignment="1" applyProtection="1">
      <alignment horizontal="right"/>
    </xf>
    <xf numFmtId="3" fontId="19" fillId="0" borderId="81" xfId="55" applyNumberFormat="1" applyFont="1" applyFill="1" applyBorder="1" applyAlignment="1" applyProtection="1">
      <alignment horizontal="right"/>
    </xf>
    <xf numFmtId="3" fontId="19" fillId="0" borderId="52" xfId="55" applyNumberFormat="1" applyFont="1" applyFill="1" applyBorder="1" applyAlignment="1" applyProtection="1">
      <alignment horizontal="right"/>
    </xf>
    <xf numFmtId="3" fontId="19" fillId="0" borderId="48" xfId="55" applyNumberFormat="1" applyFont="1" applyFill="1" applyBorder="1" applyAlignment="1" applyProtection="1">
      <alignment horizontal="right"/>
    </xf>
    <xf numFmtId="3" fontId="19" fillId="0" borderId="188" xfId="55" applyNumberFormat="1" applyFont="1" applyFill="1" applyBorder="1" applyAlignment="1" applyProtection="1">
      <alignment horizontal="right"/>
    </xf>
    <xf numFmtId="3" fontId="19" fillId="0" borderId="79" xfId="55" applyNumberFormat="1" applyFont="1" applyFill="1" applyBorder="1" applyAlignment="1" applyProtection="1"/>
    <xf numFmtId="0" fontId="19" fillId="0" borderId="40" xfId="0" applyFont="1" applyBorder="1" applyAlignment="1">
      <alignment vertical="center"/>
    </xf>
    <xf numFmtId="0" fontId="44" fillId="0" borderId="122" xfId="0" applyFont="1" applyBorder="1" applyAlignment="1">
      <alignment wrapText="1"/>
    </xf>
    <xf numFmtId="3" fontId="19" fillId="0" borderId="58" xfId="55" applyNumberFormat="1" applyFont="1" applyFill="1" applyBorder="1" applyAlignment="1" applyProtection="1">
      <alignment horizontal="right"/>
    </xf>
    <xf numFmtId="0" fontId="23" fillId="0" borderId="55" xfId="0" applyFont="1" applyBorder="1" applyAlignment="1">
      <alignment vertical="center"/>
    </xf>
    <xf numFmtId="3" fontId="23" fillId="0" borderId="53" xfId="55" applyNumberFormat="1" applyFont="1" applyFill="1" applyBorder="1" applyAlignment="1" applyProtection="1"/>
    <xf numFmtId="3" fontId="23" fillId="0" borderId="81" xfId="55" applyNumberFormat="1" applyFont="1" applyFill="1" applyBorder="1" applyAlignment="1" applyProtection="1"/>
    <xf numFmtId="10" fontId="23" fillId="0" borderId="166" xfId="0" applyNumberFormat="1" applyFont="1" applyBorder="1"/>
    <xf numFmtId="3" fontId="23" fillId="0" borderId="48" xfId="55" applyNumberFormat="1" applyFont="1" applyFill="1" applyBorder="1" applyAlignment="1" applyProtection="1"/>
    <xf numFmtId="3" fontId="19" fillId="0" borderId="221" xfId="0" applyNumberFormat="1" applyFont="1" applyBorder="1"/>
    <xf numFmtId="10" fontId="23" fillId="0" borderId="164" xfId="0" applyNumberFormat="1" applyFont="1" applyBorder="1"/>
    <xf numFmtId="3" fontId="23" fillId="0" borderId="48" xfId="0" applyNumberFormat="1" applyFont="1" applyBorder="1"/>
    <xf numFmtId="0" fontId="19" fillId="0" borderId="75" xfId="0" applyFont="1" applyBorder="1" applyAlignment="1">
      <alignment vertical="center"/>
    </xf>
    <xf numFmtId="0" fontId="31" fillId="0" borderId="44" xfId="0" applyFont="1" applyBorder="1" applyAlignment="1">
      <alignment vertical="center"/>
    </xf>
    <xf numFmtId="3" fontId="19" fillId="43" borderId="50" xfId="55" applyNumberFormat="1" applyFont="1" applyFill="1" applyBorder="1" applyAlignment="1" applyProtection="1"/>
    <xf numFmtId="0" fontId="23" fillId="0" borderId="44" xfId="0" applyFont="1" applyBorder="1" applyAlignment="1">
      <alignment vertical="center"/>
    </xf>
    <xf numFmtId="0" fontId="23" fillId="0" borderId="71" xfId="0" applyFont="1" applyBorder="1"/>
    <xf numFmtId="3" fontId="23" fillId="0" borderId="58" xfId="55" applyNumberFormat="1" applyFont="1" applyFill="1" applyBorder="1" applyAlignment="1" applyProtection="1"/>
    <xf numFmtId="0" fontId="23" fillId="0" borderId="105" xfId="0" applyFont="1" applyBorder="1"/>
    <xf numFmtId="3" fontId="23" fillId="0" borderId="82" xfId="55" applyNumberFormat="1" applyFont="1" applyFill="1" applyBorder="1" applyAlignment="1" applyProtection="1"/>
    <xf numFmtId="3" fontId="23" fillId="43" borderId="54" xfId="55" applyNumberFormat="1" applyFont="1" applyFill="1" applyBorder="1" applyAlignment="1" applyProtection="1"/>
    <xf numFmtId="3" fontId="19" fillId="43" borderId="0" xfId="55" applyNumberFormat="1" applyFont="1" applyFill="1" applyBorder="1" applyAlignment="1" applyProtection="1"/>
    <xf numFmtId="0" fontId="21" fillId="0" borderId="137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wrapText="1"/>
    </xf>
    <xf numFmtId="3" fontId="36" fillId="0" borderId="82" xfId="0" applyNumberFormat="1" applyFont="1" applyBorder="1" applyAlignment="1">
      <alignment horizontal="right"/>
    </xf>
    <xf numFmtId="3" fontId="36" fillId="0" borderId="81" xfId="0" applyNumberFormat="1" applyFont="1" applyBorder="1" applyAlignment="1">
      <alignment horizontal="right"/>
    </xf>
    <xf numFmtId="0" fontId="36" fillId="0" borderId="188" xfId="0" applyFont="1" applyBorder="1" applyAlignment="1">
      <alignment horizontal="left"/>
    </xf>
    <xf numFmtId="3" fontId="36" fillId="0" borderId="89" xfId="0" applyNumberFormat="1" applyFont="1" applyBorder="1" applyAlignment="1">
      <alignment horizontal="right"/>
    </xf>
    <xf numFmtId="3" fontId="36" fillId="0" borderId="50" xfId="0" applyNumberFormat="1" applyFont="1" applyBorder="1" applyAlignment="1">
      <alignment horizontal="right"/>
    </xf>
    <xf numFmtId="0" fontId="19" fillId="0" borderId="48" xfId="0" applyFont="1" applyBorder="1" applyAlignment="1">
      <alignment horizontal="left"/>
    </xf>
    <xf numFmtId="3" fontId="36" fillId="0" borderId="44" xfId="0" applyNumberFormat="1" applyFont="1" applyBorder="1" applyAlignment="1">
      <alignment horizontal="right"/>
    </xf>
    <xf numFmtId="0" fontId="51" fillId="0" borderId="51" xfId="0" applyFont="1" applyBorder="1" applyAlignment="1">
      <alignment horizontal="left"/>
    </xf>
    <xf numFmtId="3" fontId="19" fillId="0" borderId="32" xfId="55" applyNumberFormat="1" applyFont="1" applyFill="1" applyBorder="1" applyAlignment="1" applyProtection="1"/>
    <xf numFmtId="0" fontId="19" fillId="0" borderId="80" xfId="0" applyFont="1" applyBorder="1" applyAlignment="1">
      <alignment wrapText="1"/>
    </xf>
    <xf numFmtId="0" fontId="36" fillId="0" borderId="101" xfId="0" applyFont="1" applyBorder="1" applyAlignment="1">
      <alignment horizontal="center" wrapText="1"/>
    </xf>
    <xf numFmtId="0" fontId="95" fillId="0" borderId="58" xfId="0" applyFont="1" applyBorder="1" applyAlignment="1">
      <alignment horizontal="center" wrapText="1"/>
    </xf>
    <xf numFmtId="3" fontId="65" fillId="0" borderId="81" xfId="0" applyNumberFormat="1" applyFont="1" applyBorder="1"/>
    <xf numFmtId="0" fontId="19" fillId="0" borderId="192" xfId="0" applyFont="1" applyBorder="1" applyAlignment="1">
      <alignment wrapText="1"/>
    </xf>
    <xf numFmtId="10" fontId="19" fillId="0" borderId="40" xfId="0" applyNumberFormat="1" applyFont="1" applyBorder="1" applyAlignment="1">
      <alignment horizontal="right"/>
    </xf>
    <xf numFmtId="0" fontId="29" fillId="0" borderId="41" xfId="0" applyFont="1" applyBorder="1"/>
    <xf numFmtId="3" fontId="19" fillId="0" borderId="102" xfId="55" applyNumberFormat="1" applyFont="1" applyFill="1" applyBorder="1" applyAlignment="1" applyProtection="1"/>
    <xf numFmtId="3" fontId="19" fillId="0" borderId="59" xfId="55" applyNumberFormat="1" applyFont="1" applyFill="1" applyBorder="1" applyAlignment="1" applyProtection="1">
      <alignment horizontal="right"/>
    </xf>
    <xf numFmtId="0" fontId="19" fillId="0" borderId="51" xfId="89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19" fillId="0" borderId="247" xfId="0" applyFont="1" applyBorder="1"/>
    <xf numFmtId="0" fontId="33" fillId="0" borderId="228" xfId="0" applyFont="1" applyBorder="1" applyAlignment="1">
      <alignment wrapText="1"/>
    </xf>
    <xf numFmtId="0" fontId="71" fillId="0" borderId="150" xfId="0" applyFont="1" applyBorder="1"/>
    <xf numFmtId="0" fontId="33" fillId="0" borderId="229" xfId="0" applyFont="1" applyBorder="1" applyAlignment="1">
      <alignment wrapText="1"/>
    </xf>
    <xf numFmtId="3" fontId="23" fillId="0" borderId="136" xfId="0" applyNumberFormat="1" applyFont="1" applyBorder="1"/>
    <xf numFmtId="14" fontId="23" fillId="0" borderId="51" xfId="0" applyNumberFormat="1" applyFont="1" applyBorder="1" applyAlignment="1">
      <alignment horizontal="center"/>
    </xf>
    <xf numFmtId="3" fontId="51" fillId="0" borderId="51" xfId="0" applyNumberFormat="1" applyFont="1" applyBorder="1" applyAlignment="1">
      <alignment wrapText="1"/>
    </xf>
    <xf numFmtId="3" fontId="31" fillId="0" borderId="51" xfId="0" applyNumberFormat="1" applyFont="1" applyBorder="1" applyAlignment="1">
      <alignment horizontal="right" wrapText="1"/>
    </xf>
    <xf numFmtId="3" fontId="51" fillId="0" borderId="51" xfId="0" applyNumberFormat="1" applyFont="1" applyBorder="1"/>
    <xf numFmtId="10" fontId="21" fillId="0" borderId="21" xfId="0" applyNumberFormat="1" applyFont="1" applyBorder="1" applyAlignment="1">
      <alignment horizontal="right" vertical="top"/>
    </xf>
    <xf numFmtId="3" fontId="30" fillId="0" borderId="0" xfId="0" applyNumberFormat="1" applyFont="1" applyAlignment="1">
      <alignment horizontal="center" vertical="top"/>
    </xf>
    <xf numFmtId="10" fontId="30" fillId="0" borderId="16" xfId="0" applyNumberFormat="1" applyFont="1" applyBorder="1" applyAlignment="1">
      <alignment horizontal="right" vertical="top"/>
    </xf>
    <xf numFmtId="10" fontId="30" fillId="0" borderId="12" xfId="0" applyNumberFormat="1" applyFont="1" applyBorder="1" applyAlignment="1">
      <alignment horizontal="right" vertical="top"/>
    </xf>
    <xf numFmtId="3" fontId="19" fillId="0" borderId="82" xfId="0" applyNumberFormat="1" applyFont="1" applyBorder="1" applyAlignment="1">
      <alignment horizontal="right"/>
    </xf>
    <xf numFmtId="0" fontId="19" fillId="0" borderId="60" xfId="0" applyFont="1" applyBorder="1" applyAlignment="1">
      <alignment vertical="center" wrapText="1"/>
    </xf>
    <xf numFmtId="0" fontId="19" fillId="0" borderId="52" xfId="0" applyFont="1" applyBorder="1" applyAlignment="1">
      <alignment horizontal="center" wrapText="1"/>
    </xf>
    <xf numFmtId="0" fontId="36" fillId="0" borderId="49" xfId="0" applyFont="1" applyBorder="1" applyAlignment="1">
      <alignment horizontal="left"/>
    </xf>
    <xf numFmtId="3" fontId="36" fillId="0" borderId="43" xfId="0" applyNumberFormat="1" applyFont="1" applyBorder="1" applyAlignment="1">
      <alignment horizontal="right"/>
    </xf>
    <xf numFmtId="10" fontId="51" fillId="0" borderId="51" xfId="0" applyNumberFormat="1" applyFont="1" applyBorder="1" applyAlignment="1">
      <alignment horizontal="center"/>
    </xf>
    <xf numFmtId="10" fontId="36" fillId="0" borderId="81" xfId="0" applyNumberFormat="1" applyFont="1" applyBorder="1" applyAlignment="1">
      <alignment horizontal="center"/>
    </xf>
    <xf numFmtId="10" fontId="36" fillId="0" borderId="53" xfId="0" applyNumberFormat="1" applyFont="1" applyBorder="1" applyAlignment="1">
      <alignment horizontal="center"/>
    </xf>
    <xf numFmtId="10" fontId="36" fillId="0" borderId="40" xfId="0" applyNumberFormat="1" applyFont="1" applyBorder="1" applyAlignment="1">
      <alignment horizontal="center"/>
    </xf>
    <xf numFmtId="0" fontId="30" fillId="0" borderId="55" xfId="0" applyFont="1" applyBorder="1"/>
    <xf numFmtId="0" fontId="30" fillId="0" borderId="245" xfId="0" applyFont="1" applyBorder="1"/>
    <xf numFmtId="3" fontId="30" fillId="0" borderId="60" xfId="0" applyNumberFormat="1" applyFont="1" applyBorder="1"/>
    <xf numFmtId="0" fontId="19" fillId="0" borderId="231" xfId="0" applyFont="1" applyBorder="1"/>
    <xf numFmtId="0" fontId="54" fillId="0" borderId="32" xfId="0" applyFont="1" applyBorder="1" applyAlignment="1">
      <alignment horizontal="justify" vertical="center"/>
    </xf>
    <xf numFmtId="0" fontId="39" fillId="0" borderId="32" xfId="0" applyFont="1" applyBorder="1"/>
    <xf numFmtId="0" fontId="32" fillId="0" borderId="32" xfId="0" applyFont="1" applyBorder="1"/>
    <xf numFmtId="0" fontId="39" fillId="0" borderId="32" xfId="0" applyFont="1" applyBorder="1" applyAlignment="1">
      <alignment wrapText="1"/>
    </xf>
    <xf numFmtId="0" fontId="38" fillId="0" borderId="32" xfId="0" applyFont="1" applyBorder="1" applyAlignment="1">
      <alignment wrapText="1"/>
    </xf>
    <xf numFmtId="0" fontId="47" fillId="0" borderId="203" xfId="0" applyFont="1" applyBorder="1"/>
    <xf numFmtId="0" fontId="48" fillId="0" borderId="40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right" vertical="center" wrapText="1"/>
    </xf>
    <xf numFmtId="3" fontId="38" fillId="0" borderId="40" xfId="55" applyNumberFormat="1" applyFont="1" applyFill="1" applyBorder="1" applyAlignment="1" applyProtection="1">
      <alignment horizontal="right"/>
    </xf>
    <xf numFmtId="3" fontId="39" fillId="0" borderId="40" xfId="55" applyNumberFormat="1" applyFont="1" applyFill="1" applyBorder="1" applyAlignment="1" applyProtection="1">
      <alignment horizontal="right"/>
    </xf>
    <xf numFmtId="3" fontId="47" fillId="0" borderId="91" xfId="55" applyNumberFormat="1" applyFont="1" applyFill="1" applyBorder="1" applyAlignment="1" applyProtection="1">
      <alignment horizontal="right"/>
    </xf>
    <xf numFmtId="3" fontId="19" fillId="0" borderId="210" xfId="0" applyNumberFormat="1" applyFont="1" applyBorder="1"/>
    <xf numFmtId="0" fontId="101" fillId="0" borderId="32" xfId="0" applyFont="1" applyBorder="1" applyAlignment="1">
      <alignment wrapText="1"/>
    </xf>
    <xf numFmtId="49" fontId="19" fillId="0" borderId="102" xfId="0" applyNumberFormat="1" applyFont="1" applyBorder="1" applyAlignment="1">
      <alignment wrapText="1"/>
    </xf>
    <xf numFmtId="3" fontId="19" fillId="43" borderId="53" xfId="55" applyNumberFormat="1" applyFont="1" applyFill="1" applyBorder="1" applyAlignment="1" applyProtection="1"/>
    <xf numFmtId="3" fontId="29" fillId="0" borderId="41" xfId="0" applyNumberFormat="1" applyFont="1" applyBorder="1" applyAlignment="1">
      <alignment horizontal="right"/>
    </xf>
    <xf numFmtId="3" fontId="19" fillId="0" borderId="82" xfId="0" applyNumberFormat="1" applyFont="1" applyBorder="1" applyAlignment="1">
      <alignment horizontal="center"/>
    </xf>
    <xf numFmtId="0" fontId="30" fillId="0" borderId="55" xfId="0" applyFont="1" applyBorder="1" applyAlignment="1">
      <alignment wrapText="1"/>
    </xf>
    <xf numFmtId="3" fontId="51" fillId="0" borderId="72" xfId="0" applyNumberFormat="1" applyFont="1" applyBorder="1" applyAlignment="1">
      <alignment wrapText="1"/>
    </xf>
    <xf numFmtId="3" fontId="23" fillId="0" borderId="168" xfId="0" applyNumberFormat="1" applyFont="1" applyBorder="1"/>
    <xf numFmtId="3" fontId="31" fillId="0" borderId="72" xfId="0" applyNumberFormat="1" applyFont="1" applyBorder="1" applyAlignment="1">
      <alignment horizontal="right" wrapText="1"/>
    </xf>
    <xf numFmtId="3" fontId="19" fillId="0" borderId="282" xfId="0" applyNumberFormat="1" applyFont="1" applyBorder="1"/>
    <xf numFmtId="3" fontId="23" fillId="0" borderId="213" xfId="0" applyNumberFormat="1" applyFont="1" applyBorder="1"/>
    <xf numFmtId="3" fontId="36" fillId="0" borderId="40" xfId="0" applyNumberFormat="1" applyFont="1" applyBorder="1"/>
    <xf numFmtId="3" fontId="28" fillId="0" borderId="0" xfId="0" applyNumberFormat="1" applyFont="1"/>
    <xf numFmtId="0" fontId="33" fillId="0" borderId="51" xfId="0" applyFont="1" applyBorder="1" applyAlignment="1">
      <alignment horizontal="right"/>
    </xf>
    <xf numFmtId="14" fontId="19" fillId="0" borderId="31" xfId="0" applyNumberFormat="1" applyFont="1" applyBorder="1"/>
    <xf numFmtId="3" fontId="35" fillId="0" borderId="62" xfId="80" applyNumberFormat="1" applyFont="1" applyBorder="1"/>
    <xf numFmtId="3" fontId="94" fillId="0" borderId="62" xfId="80" applyNumberFormat="1" applyFont="1" applyBorder="1"/>
    <xf numFmtId="3" fontId="19" fillId="0" borderId="62" xfId="0" applyNumberFormat="1" applyFont="1" applyBorder="1" applyAlignment="1">
      <alignment horizontal="right"/>
    </xf>
    <xf numFmtId="3" fontId="19" fillId="0" borderId="0" xfId="55" applyNumberFormat="1" applyFont="1" applyFill="1" applyBorder="1" applyAlignment="1" applyProtection="1">
      <alignment horizontal="right"/>
    </xf>
    <xf numFmtId="3" fontId="19" fillId="0" borderId="47" xfId="55" applyNumberFormat="1" applyFont="1" applyFill="1" applyBorder="1" applyAlignment="1" applyProtection="1">
      <alignment horizontal="right" vertical="center"/>
    </xf>
    <xf numFmtId="0" fontId="0" fillId="0" borderId="0" xfId="0" applyAlignment="1">
      <alignment wrapText="1"/>
    </xf>
    <xf numFmtId="0" fontId="29" fillId="0" borderId="0" xfId="0" applyFont="1" applyAlignment="1">
      <alignment wrapText="1"/>
    </xf>
    <xf numFmtId="0" fontId="23" fillId="0" borderId="0" xfId="0" applyFont="1" applyAlignment="1">
      <alignment horizontal="right" wrapText="1"/>
    </xf>
    <xf numFmtId="0" fontId="51" fillId="0" borderId="230" xfId="0" applyFont="1" applyBorder="1" applyAlignment="1">
      <alignment horizontal="center" vertical="center" wrapText="1"/>
    </xf>
    <xf numFmtId="0" fontId="68" fillId="0" borderId="51" xfId="0" applyFont="1" applyBorder="1" applyAlignment="1">
      <alignment horizontal="center" wrapText="1"/>
    </xf>
    <xf numFmtId="0" fontId="51" fillId="0" borderId="78" xfId="0" applyFont="1" applyBorder="1" applyAlignment="1">
      <alignment horizontal="center" wrapText="1"/>
    </xf>
    <xf numFmtId="3" fontId="51" fillId="0" borderId="58" xfId="0" applyNumberFormat="1" applyFont="1" applyBorder="1" applyAlignment="1">
      <alignment horizontal="center" wrapText="1"/>
    </xf>
    <xf numFmtId="0" fontId="36" fillId="0" borderId="81" xfId="0" applyFont="1" applyBorder="1" applyAlignment="1">
      <alignment horizontal="right" wrapText="1"/>
    </xf>
    <xf numFmtId="0" fontId="69" fillId="0" borderId="93" xfId="0" applyFont="1" applyBorder="1" applyAlignment="1">
      <alignment horizontal="justify" vertical="center" wrapText="1"/>
    </xf>
    <xf numFmtId="3" fontId="19" fillId="0" borderId="194" xfId="0" applyNumberFormat="1" applyFont="1" applyBorder="1" applyAlignment="1">
      <alignment wrapText="1"/>
    </xf>
    <xf numFmtId="3" fontId="19" fillId="0" borderId="81" xfId="0" applyNumberFormat="1" applyFont="1" applyBorder="1" applyAlignment="1">
      <alignment wrapText="1"/>
    </xf>
    <xf numFmtId="10" fontId="19" fillId="0" borderId="81" xfId="0" applyNumberFormat="1" applyFont="1" applyBorder="1" applyAlignment="1">
      <alignment wrapText="1"/>
    </xf>
    <xf numFmtId="0" fontId="36" fillId="0" borderId="52" xfId="0" applyFont="1" applyBorder="1" applyAlignment="1">
      <alignment horizontal="right" wrapText="1"/>
    </xf>
    <xf numFmtId="3" fontId="19" fillId="0" borderId="33" xfId="0" applyNumberFormat="1" applyFont="1" applyBorder="1" applyAlignment="1">
      <alignment wrapText="1"/>
    </xf>
    <xf numFmtId="10" fontId="19" fillId="0" borderId="40" xfId="0" applyNumberFormat="1" applyFont="1" applyBorder="1" applyAlignment="1">
      <alignment wrapText="1"/>
    </xf>
    <xf numFmtId="0" fontId="36" fillId="0" borderId="40" xfId="0" applyFont="1" applyBorder="1" applyAlignment="1">
      <alignment horizontal="right" wrapText="1"/>
    </xf>
    <xf numFmtId="3" fontId="38" fillId="0" borderId="36" xfId="55" applyNumberFormat="1" applyFont="1" applyFill="1" applyBorder="1" applyAlignment="1" applyProtection="1">
      <alignment horizontal="right" wrapText="1"/>
    </xf>
    <xf numFmtId="3" fontId="19" fillId="0" borderId="50" xfId="0" applyNumberFormat="1" applyFont="1" applyBorder="1" applyAlignment="1">
      <alignment wrapText="1"/>
    </xf>
    <xf numFmtId="3" fontId="19" fillId="0" borderId="43" xfId="0" applyNumberFormat="1" applyFont="1" applyBorder="1" applyAlignment="1">
      <alignment wrapText="1"/>
    </xf>
    <xf numFmtId="3" fontId="19" fillId="0" borderId="55" xfId="0" applyNumberFormat="1" applyFont="1" applyBorder="1" applyAlignment="1">
      <alignment wrapText="1"/>
    </xf>
    <xf numFmtId="0" fontId="36" fillId="0" borderId="50" xfId="0" applyFont="1" applyBorder="1" applyAlignment="1">
      <alignment horizontal="right" wrapText="1"/>
    </xf>
    <xf numFmtId="3" fontId="23" fillId="0" borderId="43" xfId="0" applyNumberFormat="1" applyFont="1" applyBorder="1" applyAlignment="1">
      <alignment wrapText="1"/>
    </xf>
    <xf numFmtId="3" fontId="23" fillId="0" borderId="53" xfId="0" applyNumberFormat="1" applyFont="1" applyBorder="1" applyAlignment="1">
      <alignment wrapText="1"/>
    </xf>
    <xf numFmtId="10" fontId="23" fillId="0" borderId="53" xfId="0" applyNumberFormat="1" applyFont="1" applyBorder="1" applyAlignment="1">
      <alignment wrapText="1"/>
    </xf>
    <xf numFmtId="0" fontId="36" fillId="0" borderId="51" xfId="0" applyFont="1" applyBorder="1" applyAlignment="1">
      <alignment horizontal="right" wrapText="1"/>
    </xf>
    <xf numFmtId="0" fontId="23" fillId="0" borderId="108" xfId="0" applyFont="1" applyBorder="1" applyAlignment="1">
      <alignment vertical="center" wrapText="1"/>
    </xf>
    <xf numFmtId="3" fontId="48" fillId="0" borderId="44" xfId="55" applyNumberFormat="1" applyFont="1" applyFill="1" applyBorder="1" applyAlignment="1" applyProtection="1">
      <alignment horizontal="right" wrapText="1"/>
    </xf>
    <xf numFmtId="10" fontId="23" fillId="0" borderId="51" xfId="0" applyNumberFormat="1" applyFont="1" applyBorder="1" applyAlignment="1">
      <alignment wrapText="1"/>
    </xf>
    <xf numFmtId="3" fontId="19" fillId="0" borderId="53" xfId="55" applyNumberFormat="1" applyFont="1" applyFill="1" applyBorder="1" applyAlignment="1" applyProtection="1">
      <alignment horizontal="right" vertical="center"/>
    </xf>
    <xf numFmtId="0" fontId="19" fillId="0" borderId="50" xfId="0" applyFont="1" applyBorder="1" applyAlignment="1">
      <alignment vertical="center"/>
    </xf>
    <xf numFmtId="3" fontId="19" fillId="0" borderId="89" xfId="55" applyNumberFormat="1" applyFont="1" applyFill="1" applyBorder="1" applyAlignment="1" applyProtection="1"/>
    <xf numFmtId="3" fontId="19" fillId="0" borderId="91" xfId="55" applyNumberFormat="1" applyFont="1" applyFill="1" applyBorder="1" applyAlignment="1" applyProtection="1"/>
    <xf numFmtId="0" fontId="30" fillId="0" borderId="0" xfId="0" applyFont="1" applyAlignment="1">
      <alignment wrapText="1"/>
    </xf>
    <xf numFmtId="0" fontId="19" fillId="0" borderId="42" xfId="0" applyFont="1" applyBorder="1" applyAlignment="1">
      <alignment horizontal="left" vertical="center"/>
    </xf>
    <xf numFmtId="0" fontId="19" fillId="0" borderId="33" xfId="0" applyFont="1" applyBorder="1" applyAlignment="1">
      <alignment horizontal="left" vertical="center"/>
    </xf>
    <xf numFmtId="0" fontId="44" fillId="0" borderId="122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23" fillId="0" borderId="109" xfId="0" applyFont="1" applyBorder="1" applyAlignment="1">
      <alignment wrapText="1"/>
    </xf>
    <xf numFmtId="0" fontId="19" fillId="0" borderId="105" xfId="0" applyFont="1" applyBorder="1"/>
    <xf numFmtId="0" fontId="23" fillId="0" borderId="73" xfId="0" applyFont="1" applyBorder="1" applyAlignment="1">
      <alignment vertical="center"/>
    </xf>
    <xf numFmtId="0" fontId="19" fillId="0" borderId="74" xfId="0" applyFont="1" applyBorder="1"/>
    <xf numFmtId="0" fontId="19" fillId="0" borderId="76" xfId="0" applyFont="1" applyBorder="1"/>
    <xf numFmtId="3" fontId="19" fillId="0" borderId="80" xfId="0" applyNumberFormat="1" applyFont="1" applyBorder="1" applyAlignment="1">
      <alignment horizontal="right"/>
    </xf>
    <xf numFmtId="0" fontId="63" fillId="0" borderId="0" xfId="0" applyFont="1" applyAlignment="1">
      <alignment horizontal="center"/>
    </xf>
    <xf numFmtId="3" fontId="97" fillId="0" borderId="40" xfId="0" applyNumberFormat="1" applyFont="1" applyBorder="1"/>
    <xf numFmtId="3" fontId="98" fillId="0" borderId="40" xfId="0" applyNumberFormat="1" applyFont="1" applyBorder="1"/>
    <xf numFmtId="0" fontId="19" fillId="0" borderId="10" xfId="0" applyFont="1" applyBorder="1" applyAlignment="1">
      <alignment wrapText="1"/>
    </xf>
    <xf numFmtId="0" fontId="98" fillId="0" borderId="32" xfId="0" applyFont="1" applyBorder="1" applyAlignment="1">
      <alignment wrapText="1"/>
    </xf>
    <xf numFmtId="0" fontId="97" fillId="43" borderId="32" xfId="0" applyFont="1" applyFill="1" applyBorder="1" applyAlignment="1">
      <alignment wrapText="1"/>
    </xf>
    <xf numFmtId="0" fontId="100" fillId="0" borderId="150" xfId="0" applyFont="1" applyBorder="1" applyAlignment="1">
      <alignment wrapText="1"/>
    </xf>
    <xf numFmtId="0" fontId="31" fillId="0" borderId="78" xfId="0" applyFont="1" applyBorder="1" applyAlignment="1">
      <alignment horizontal="center" wrapText="1"/>
    </xf>
    <xf numFmtId="0" fontId="33" fillId="0" borderId="81" xfId="0" applyFont="1" applyBorder="1" applyAlignment="1">
      <alignment wrapText="1"/>
    </xf>
    <xf numFmtId="0" fontId="31" fillId="0" borderId="177" xfId="0" applyFont="1" applyBorder="1" applyAlignment="1">
      <alignment horizontal="center" wrapText="1"/>
    </xf>
    <xf numFmtId="3" fontId="23" fillId="0" borderId="52" xfId="0" applyNumberFormat="1" applyFont="1" applyBorder="1" applyAlignment="1">
      <alignment horizontal="center"/>
    </xf>
    <xf numFmtId="0" fontId="23" fillId="0" borderId="91" xfId="0" applyFont="1" applyBorder="1"/>
    <xf numFmtId="0" fontId="19" fillId="0" borderId="19" xfId="0" applyFont="1" applyBorder="1" applyAlignment="1">
      <alignment vertical="center"/>
    </xf>
    <xf numFmtId="0" fontId="33" fillId="0" borderId="10" xfId="0" applyFont="1" applyBorder="1" applyAlignment="1">
      <alignment wrapText="1"/>
    </xf>
    <xf numFmtId="3" fontId="23" fillId="0" borderId="21" xfId="0" applyNumberFormat="1" applyFont="1" applyBorder="1"/>
    <xf numFmtId="3" fontId="23" fillId="42" borderId="34" xfId="0" applyNumberFormat="1" applyFont="1" applyFill="1" applyBorder="1"/>
    <xf numFmtId="3" fontId="23" fillId="43" borderId="51" xfId="55" applyNumberFormat="1" applyFont="1" applyFill="1" applyBorder="1" applyAlignment="1" applyProtection="1"/>
    <xf numFmtId="3" fontId="19" fillId="0" borderId="212" xfId="86" applyNumberFormat="1" applyFont="1" applyBorder="1" applyProtection="1"/>
    <xf numFmtId="10" fontId="19" fillId="0" borderId="211" xfId="86" applyNumberFormat="1" applyFont="1" applyBorder="1" applyProtection="1"/>
    <xf numFmtId="0" fontId="29" fillId="0" borderId="297" xfId="0" applyFont="1" applyBorder="1"/>
    <xf numFmtId="3" fontId="19" fillId="0" borderId="148" xfId="0" applyNumberFormat="1" applyFont="1" applyBorder="1"/>
    <xf numFmtId="0" fontId="19" fillId="0" borderId="53" xfId="0" applyFont="1" applyBorder="1" applyAlignment="1">
      <alignment horizontal="center" wrapText="1"/>
    </xf>
    <xf numFmtId="0" fontId="43" fillId="0" borderId="41" xfId="0" applyFont="1" applyBorder="1" applyAlignment="1">
      <alignment horizontal="center"/>
    </xf>
    <xf numFmtId="0" fontId="19" fillId="0" borderId="50" xfId="0" applyFont="1" applyBorder="1" applyAlignment="1">
      <alignment horizontal="right"/>
    </xf>
    <xf numFmtId="0" fontId="0" fillId="0" borderId="52" xfId="0" applyBorder="1" applyAlignment="1">
      <alignment vertical="center"/>
    </xf>
    <xf numFmtId="0" fontId="51" fillId="0" borderId="54" xfId="0" applyFont="1" applyBorder="1" applyAlignment="1">
      <alignment wrapText="1"/>
    </xf>
    <xf numFmtId="0" fontId="51" fillId="0" borderId="92" xfId="0" applyFont="1" applyBorder="1" applyAlignment="1">
      <alignment wrapText="1"/>
    </xf>
    <xf numFmtId="3" fontId="51" fillId="0" borderId="52" xfId="0" applyNumberFormat="1" applyFont="1" applyBorder="1" applyAlignment="1">
      <alignment wrapText="1"/>
    </xf>
    <xf numFmtId="3" fontId="51" fillId="0" borderId="81" xfId="0" applyNumberFormat="1" applyFont="1" applyBorder="1" applyAlignment="1">
      <alignment wrapText="1"/>
    </xf>
    <xf numFmtId="0" fontId="36" fillId="0" borderId="32" xfId="0" applyFont="1" applyBorder="1" applyAlignment="1">
      <alignment wrapText="1"/>
    </xf>
    <xf numFmtId="3" fontId="51" fillId="0" borderId="40" xfId="0" applyNumberFormat="1" applyFont="1" applyBorder="1" applyAlignment="1">
      <alignment wrapText="1"/>
    </xf>
    <xf numFmtId="0" fontId="36" fillId="0" borderId="33" xfId="0" applyFont="1" applyBorder="1" applyAlignment="1">
      <alignment wrapText="1"/>
    </xf>
    <xf numFmtId="0" fontId="64" fillId="0" borderId="32" xfId="0" applyFont="1" applyBorder="1" applyAlignment="1">
      <alignment wrapText="1"/>
    </xf>
    <xf numFmtId="0" fontId="51" fillId="0" borderId="32" xfId="0" applyFont="1" applyBorder="1" applyAlignment="1">
      <alignment wrapText="1"/>
    </xf>
    <xf numFmtId="0" fontId="36" fillId="0" borderId="77" xfId="0" applyFont="1" applyBorder="1" applyAlignment="1">
      <alignment wrapText="1"/>
    </xf>
    <xf numFmtId="3" fontId="36" fillId="0" borderId="40" xfId="0" applyNumberFormat="1" applyFont="1" applyBorder="1" applyAlignment="1">
      <alignment wrapText="1"/>
    </xf>
    <xf numFmtId="3" fontId="51" fillId="0" borderId="47" xfId="0" applyNumberFormat="1" applyFont="1" applyBorder="1" applyAlignment="1">
      <alignment horizontal="right"/>
    </xf>
    <xf numFmtId="0" fontId="51" fillId="0" borderId="55" xfId="0" applyFont="1" applyBorder="1" applyAlignment="1">
      <alignment wrapText="1"/>
    </xf>
    <xf numFmtId="3" fontId="36" fillId="0" borderId="53" xfId="0" applyNumberFormat="1" applyFont="1" applyBorder="1"/>
    <xf numFmtId="3" fontId="36" fillId="0" borderId="53" xfId="0" applyNumberFormat="1" applyFont="1" applyBorder="1" applyAlignment="1">
      <alignment wrapText="1"/>
    </xf>
    <xf numFmtId="0" fontId="51" fillId="0" borderId="150" xfId="0" applyFont="1" applyBorder="1" applyAlignment="1">
      <alignment wrapText="1"/>
    </xf>
    <xf numFmtId="0" fontId="51" fillId="0" borderId="44" xfId="0" applyFont="1" applyBorder="1" applyAlignment="1">
      <alignment wrapText="1"/>
    </xf>
    <xf numFmtId="3" fontId="51" fillId="0" borderId="44" xfId="0" applyNumberFormat="1" applyFont="1" applyBorder="1" applyAlignment="1">
      <alignment wrapText="1"/>
    </xf>
    <xf numFmtId="0" fontId="95" fillId="0" borderId="108" xfId="0" applyFont="1" applyBorder="1" applyAlignment="1">
      <alignment horizontal="center"/>
    </xf>
    <xf numFmtId="0" fontId="95" fillId="0" borderId="51" xfId="0" applyFont="1" applyBorder="1" applyAlignment="1">
      <alignment horizontal="center" wrapText="1"/>
    </xf>
    <xf numFmtId="0" fontId="95" fillId="0" borderId="72" xfId="0" applyFont="1" applyBorder="1" applyAlignment="1">
      <alignment horizontal="center" wrapText="1"/>
    </xf>
    <xf numFmtId="3" fontId="64" fillId="0" borderId="40" xfId="0" applyNumberFormat="1" applyFont="1" applyBorder="1" applyAlignment="1">
      <alignment wrapText="1"/>
    </xf>
    <xf numFmtId="3" fontId="36" fillId="42" borderId="40" xfId="0" applyNumberFormat="1" applyFont="1" applyFill="1" applyBorder="1" applyAlignment="1">
      <alignment wrapText="1"/>
    </xf>
    <xf numFmtId="3" fontId="36" fillId="0" borderId="40" xfId="0" applyNumberFormat="1" applyFont="1" applyBorder="1" applyAlignment="1">
      <alignment shrinkToFit="1"/>
    </xf>
    <xf numFmtId="3" fontId="36" fillId="0" borderId="53" xfId="0" applyNumberFormat="1" applyFont="1" applyBorder="1" applyAlignment="1">
      <alignment shrinkToFit="1"/>
    </xf>
    <xf numFmtId="3" fontId="36" fillId="0" borderId="52" xfId="0" applyNumberFormat="1" applyFont="1" applyBorder="1" applyAlignment="1">
      <alignment wrapText="1"/>
    </xf>
    <xf numFmtId="3" fontId="36" fillId="42" borderId="52" xfId="0" applyNumberFormat="1" applyFont="1" applyFill="1" applyBorder="1" applyAlignment="1">
      <alignment wrapText="1" shrinkToFit="1"/>
    </xf>
    <xf numFmtId="3" fontId="36" fillId="42" borderId="40" xfId="0" applyNumberFormat="1" applyFont="1" applyFill="1" applyBorder="1" applyAlignment="1" applyProtection="1">
      <alignment wrapText="1" shrinkToFit="1"/>
      <protection locked="0"/>
    </xf>
    <xf numFmtId="3" fontId="36" fillId="0" borderId="40" xfId="0" applyNumberFormat="1" applyFont="1" applyBorder="1" applyAlignment="1">
      <alignment wrapText="1" shrinkToFit="1"/>
    </xf>
    <xf numFmtId="3" fontId="36" fillId="0" borderId="53" xfId="0" applyNumberFormat="1" applyFont="1" applyBorder="1" applyAlignment="1">
      <alignment wrapText="1" shrinkToFit="1"/>
    </xf>
    <xf numFmtId="0" fontId="23" fillId="0" borderId="78" xfId="0" applyFont="1" applyBorder="1" applyAlignment="1">
      <alignment horizontal="center"/>
    </xf>
    <xf numFmtId="3" fontId="19" fillId="0" borderId="60" xfId="0" applyNumberFormat="1" applyFont="1" applyBorder="1" applyAlignment="1">
      <alignment horizontal="right" vertical="center" wrapText="1"/>
    </xf>
    <xf numFmtId="0" fontId="19" fillId="0" borderId="79" xfId="0" applyFont="1" applyBorder="1" applyAlignment="1">
      <alignment vertical="center"/>
    </xf>
    <xf numFmtId="3" fontId="19" fillId="0" borderId="73" xfId="55" applyNumberFormat="1" applyFont="1" applyFill="1" applyBorder="1" applyAlignment="1" applyProtection="1"/>
    <xf numFmtId="0" fontId="19" fillId="0" borderId="60" xfId="0" applyFont="1" applyBorder="1"/>
    <xf numFmtId="168" fontId="19" fillId="0" borderId="80" xfId="0" applyNumberFormat="1" applyFont="1" applyBorder="1" applyAlignment="1">
      <alignment horizontal="right"/>
    </xf>
    <xf numFmtId="168" fontId="19" fillId="0" borderId="50" xfId="0" applyNumberFormat="1" applyFont="1" applyBorder="1"/>
    <xf numFmtId="4" fontId="23" fillId="0" borderId="82" xfId="0" applyNumberFormat="1" applyFont="1" applyBorder="1" applyAlignment="1">
      <alignment horizontal="center"/>
    </xf>
    <xf numFmtId="4" fontId="19" fillId="0" borderId="92" xfId="0" applyNumberFormat="1" applyFont="1" applyBorder="1"/>
    <xf numFmtId="4" fontId="19" fillId="0" borderId="55" xfId="0" applyNumberFormat="1" applyFont="1" applyBorder="1"/>
    <xf numFmtId="4" fontId="19" fillId="0" borderId="89" xfId="0" applyNumberFormat="1" applyFont="1" applyBorder="1"/>
    <xf numFmtId="4" fontId="19" fillId="0" borderId="44" xfId="0" applyNumberFormat="1" applyFont="1" applyBorder="1"/>
    <xf numFmtId="10" fontId="95" fillId="0" borderId="52" xfId="0" applyNumberFormat="1" applyFont="1" applyBorder="1"/>
    <xf numFmtId="10" fontId="31" fillId="0" borderId="72" xfId="0" applyNumberFormat="1" applyFont="1" applyBorder="1"/>
    <xf numFmtId="3" fontId="19" fillId="0" borderId="191" xfId="86" applyNumberFormat="1" applyFont="1" applyBorder="1" applyProtection="1"/>
    <xf numFmtId="3" fontId="23" fillId="0" borderId="53" xfId="86" applyNumberFormat="1" applyFont="1" applyBorder="1" applyProtection="1"/>
    <xf numFmtId="0" fontId="19" fillId="0" borderId="0" xfId="0" applyFont="1" applyAlignment="1">
      <alignment vertical="center" wrapText="1"/>
    </xf>
    <xf numFmtId="0" fontId="19" fillId="0" borderId="122" xfId="0" applyFont="1" applyBorder="1"/>
    <xf numFmtId="0" fontId="23" fillId="0" borderId="40" xfId="0" applyFont="1" applyBorder="1"/>
    <xf numFmtId="3" fontId="23" fillId="0" borderId="114" xfId="55" applyNumberFormat="1" applyFont="1" applyFill="1" applyBorder="1" applyAlignment="1" applyProtection="1"/>
    <xf numFmtId="3" fontId="23" fillId="0" borderId="74" xfId="55" applyNumberFormat="1" applyFont="1" applyFill="1" applyBorder="1" applyAlignment="1" applyProtection="1"/>
    <xf numFmtId="3" fontId="19" fillId="0" borderId="74" xfId="55" applyNumberFormat="1" applyFont="1" applyFill="1" applyBorder="1" applyAlignment="1" applyProtection="1"/>
    <xf numFmtId="3" fontId="19" fillId="0" borderId="49" xfId="55" applyNumberFormat="1" applyFont="1" applyFill="1" applyBorder="1" applyAlignment="1" applyProtection="1"/>
    <xf numFmtId="3" fontId="23" fillId="0" borderId="72" xfId="55" applyNumberFormat="1" applyFont="1" applyFill="1" applyBorder="1" applyAlignment="1" applyProtection="1"/>
    <xf numFmtId="0" fontId="23" fillId="0" borderId="52" xfId="0" applyFont="1" applyBorder="1" applyAlignment="1">
      <alignment vertical="center"/>
    </xf>
    <xf numFmtId="0" fontId="23" fillId="0" borderId="79" xfId="0" applyFont="1" applyBorder="1" applyAlignment="1">
      <alignment vertical="center"/>
    </xf>
    <xf numFmtId="49" fontId="33" fillId="0" borderId="40" xfId="100" applyNumberFormat="1" applyFont="1" applyBorder="1" applyAlignment="1">
      <alignment horizontal="left" vertical="center" wrapText="1"/>
    </xf>
    <xf numFmtId="0" fontId="19" fillId="0" borderId="117" xfId="89" applyFont="1" applyBorder="1" applyAlignment="1">
      <alignment horizontal="center"/>
    </xf>
    <xf numFmtId="0" fontId="19" fillId="0" borderId="119" xfId="89" applyFont="1" applyBorder="1" applyAlignment="1">
      <alignment horizontal="center"/>
    </xf>
    <xf numFmtId="0" fontId="19" fillId="0" borderId="123" xfId="89" applyFont="1" applyBorder="1" applyAlignment="1">
      <alignment horizontal="center"/>
    </xf>
    <xf numFmtId="0" fontId="19" fillId="0" borderId="246" xfId="0" applyFont="1" applyBorder="1" applyAlignment="1">
      <alignment horizontal="left" vertical="center"/>
    </xf>
    <xf numFmtId="0" fontId="30" fillId="0" borderId="69" xfId="0" applyFont="1" applyBorder="1" applyAlignment="1">
      <alignment vertical="top" wrapText="1"/>
    </xf>
    <xf numFmtId="0" fontId="23" fillId="0" borderId="258" xfId="0" applyFont="1" applyBorder="1" applyAlignment="1">
      <alignment horizontal="center" vertical="center"/>
    </xf>
    <xf numFmtId="3" fontId="23" fillId="0" borderId="299" xfId="0" applyNumberFormat="1" applyFont="1" applyBorder="1" applyAlignment="1">
      <alignment horizontal="right" vertical="center"/>
    </xf>
    <xf numFmtId="3" fontId="31" fillId="0" borderId="127" xfId="0" applyNumberFormat="1" applyFont="1" applyBorder="1"/>
    <xf numFmtId="10" fontId="36" fillId="0" borderId="52" xfId="0" applyNumberFormat="1" applyFont="1" applyBorder="1"/>
    <xf numFmtId="10" fontId="36" fillId="0" borderId="50" xfId="0" applyNumberFormat="1" applyFont="1" applyBorder="1"/>
    <xf numFmtId="10" fontId="36" fillId="0" borderId="53" xfId="0" applyNumberFormat="1" applyFont="1" applyBorder="1"/>
    <xf numFmtId="10" fontId="36" fillId="0" borderId="151" xfId="0" applyNumberFormat="1" applyFont="1" applyBorder="1"/>
    <xf numFmtId="10" fontId="36" fillId="0" borderId="81" xfId="0" applyNumberFormat="1" applyFont="1" applyBorder="1"/>
    <xf numFmtId="3" fontId="19" fillId="42" borderId="127" xfId="0" applyNumberFormat="1" applyFont="1" applyFill="1" applyBorder="1"/>
    <xf numFmtId="3" fontId="60" fillId="0" borderId="72" xfId="0" applyNumberFormat="1" applyFont="1" applyBorder="1" applyAlignment="1">
      <alignment horizontal="center"/>
    </xf>
    <xf numFmtId="10" fontId="95" fillId="0" borderId="0" xfId="0" applyNumberFormat="1" applyFont="1"/>
    <xf numFmtId="0" fontId="23" fillId="0" borderId="142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57" fillId="0" borderId="58" xfId="0" applyFont="1" applyBorder="1" applyAlignment="1">
      <alignment wrapText="1"/>
    </xf>
    <xf numFmtId="0" fontId="58" fillId="0" borderId="53" xfId="0" applyFont="1" applyBorder="1" applyAlignment="1">
      <alignment wrapText="1"/>
    </xf>
    <xf numFmtId="0" fontId="23" fillId="0" borderId="35" xfId="0" applyFont="1" applyBorder="1" applyAlignment="1">
      <alignment horizontal="center"/>
    </xf>
    <xf numFmtId="0" fontId="23" fillId="0" borderId="122" xfId="0" applyFont="1" applyBorder="1" applyAlignment="1">
      <alignment horizontal="center"/>
    </xf>
    <xf numFmtId="0" fontId="0" fillId="0" borderId="122" xfId="0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78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36" fillId="0" borderId="58" xfId="0" applyFont="1" applyBorder="1" applyAlignment="1">
      <alignment wrapText="1"/>
    </xf>
    <xf numFmtId="0" fontId="0" fillId="0" borderId="41" xfId="0" applyBorder="1" applyAlignment="1">
      <alignment wrapText="1"/>
    </xf>
    <xf numFmtId="0" fontId="21" fillId="0" borderId="126" xfId="0" applyFont="1" applyBorder="1" applyAlignment="1">
      <alignment wrapText="1"/>
    </xf>
    <xf numFmtId="0" fontId="0" fillId="0" borderId="283" xfId="0" applyBorder="1" applyAlignment="1">
      <alignment wrapText="1"/>
    </xf>
    <xf numFmtId="0" fontId="0" fillId="0" borderId="0" xfId="0" applyAlignment="1">
      <alignment horizontal="center"/>
    </xf>
    <xf numFmtId="0" fontId="31" fillId="0" borderId="44" xfId="0" applyFont="1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21" fillId="0" borderId="35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23" fillId="0" borderId="125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28" fillId="0" borderId="174" xfId="0" applyFont="1" applyBorder="1" applyAlignment="1">
      <alignment horizontal="center"/>
    </xf>
    <xf numFmtId="0" fontId="36" fillId="0" borderId="82" xfId="0" applyFont="1" applyBorder="1" applyAlignment="1">
      <alignment wrapText="1"/>
    </xf>
    <xf numFmtId="0" fontId="0" fillId="0" borderId="99" xfId="0" applyBorder="1" applyAlignment="1">
      <alignment wrapText="1"/>
    </xf>
    <xf numFmtId="0" fontId="21" fillId="0" borderId="81" xfId="0" applyFont="1" applyBorder="1" applyAlignment="1">
      <alignment wrapText="1"/>
    </xf>
    <xf numFmtId="0" fontId="0" fillId="0" borderId="91" xfId="0" applyBorder="1" applyAlignment="1">
      <alignment wrapText="1"/>
    </xf>
    <xf numFmtId="0" fontId="23" fillId="0" borderId="0" xfId="0" applyFont="1" applyAlignment="1">
      <alignment horizontal="center"/>
    </xf>
    <xf numFmtId="0" fontId="0" fillId="0" borderId="0" xfId="0"/>
    <xf numFmtId="0" fontId="19" fillId="0" borderId="0" xfId="0" applyFont="1" applyAlignment="1">
      <alignment horizontal="center"/>
    </xf>
    <xf numFmtId="0" fontId="36" fillId="0" borderId="41" xfId="0" applyFont="1" applyBorder="1" applyAlignment="1">
      <alignment wrapText="1"/>
    </xf>
    <xf numFmtId="0" fontId="21" fillId="0" borderId="58" xfId="0" applyFont="1" applyBorder="1" applyAlignment="1">
      <alignment wrapText="1"/>
    </xf>
    <xf numFmtId="0" fontId="21" fillId="0" borderId="41" xfId="0" applyFont="1" applyBorder="1" applyAlignment="1">
      <alignment wrapText="1"/>
    </xf>
    <xf numFmtId="0" fontId="23" fillId="0" borderId="72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23" fillId="0" borderId="51" xfId="0" applyFont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23" fillId="0" borderId="35" xfId="0" applyFont="1" applyBorder="1" applyAlignment="1">
      <alignment horizontal="center" vertical="center"/>
    </xf>
    <xf numFmtId="0" fontId="23" fillId="0" borderId="122" xfId="0" applyFont="1" applyBorder="1" applyAlignment="1">
      <alignment horizontal="center" vertical="center"/>
    </xf>
    <xf numFmtId="0" fontId="0" fillId="0" borderId="138" xfId="0" applyBorder="1"/>
    <xf numFmtId="0" fontId="19" fillId="0" borderId="58" xfId="0" applyFont="1" applyBorder="1" applyAlignment="1">
      <alignment wrapText="1"/>
    </xf>
    <xf numFmtId="0" fontId="19" fillId="0" borderId="53" xfId="0" applyFont="1" applyBorder="1" applyAlignment="1">
      <alignment wrapText="1"/>
    </xf>
    <xf numFmtId="0" fontId="21" fillId="0" borderId="35" xfId="0" applyFont="1" applyBorder="1"/>
    <xf numFmtId="0" fontId="0" fillId="0" borderId="127" xfId="0" applyBorder="1"/>
    <xf numFmtId="0" fontId="19" fillId="0" borderId="35" xfId="0" applyFont="1" applyBorder="1" applyAlignment="1">
      <alignment wrapText="1"/>
    </xf>
    <xf numFmtId="0" fontId="19" fillId="0" borderId="43" xfId="0" applyFont="1" applyBorder="1" applyAlignment="1">
      <alignment wrapText="1"/>
    </xf>
    <xf numFmtId="0" fontId="23" fillId="0" borderId="237" xfId="0" applyFont="1" applyBorder="1" applyAlignment="1">
      <alignment horizontal="center" vertical="center" wrapText="1"/>
    </xf>
    <xf numFmtId="0" fontId="23" fillId="0" borderId="284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0" fillId="0" borderId="72" xfId="0" applyBorder="1"/>
    <xf numFmtId="0" fontId="0" fillId="0" borderId="43" xfId="0" applyBorder="1"/>
    <xf numFmtId="0" fontId="23" fillId="0" borderId="58" xfId="0" applyFont="1" applyBorder="1" applyAlignment="1">
      <alignment horizontal="center" wrapText="1"/>
    </xf>
    <xf numFmtId="0" fontId="23" fillId="0" borderId="41" xfId="0" applyFont="1" applyBorder="1" applyAlignment="1">
      <alignment horizontal="center" wrapText="1"/>
    </xf>
    <xf numFmtId="0" fontId="31" fillId="0" borderId="78" xfId="0" applyFont="1" applyBorder="1" applyAlignment="1">
      <alignment horizontal="center" wrapText="1"/>
    </xf>
    <xf numFmtId="0" fontId="31" fillId="0" borderId="72" xfId="0" applyFont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19" fillId="0" borderId="126" xfId="0" applyFont="1" applyBorder="1" applyAlignment="1">
      <alignment wrapText="1"/>
    </xf>
    <xf numFmtId="0" fontId="0" fillId="0" borderId="118" xfId="0" applyBorder="1" applyAlignment="1">
      <alignment wrapText="1"/>
    </xf>
    <xf numFmtId="0" fontId="23" fillId="0" borderId="0" xfId="86" applyFont="1" applyAlignment="1" applyProtection="1">
      <alignment horizontal="center"/>
    </xf>
    <xf numFmtId="0" fontId="23" fillId="0" borderId="121" xfId="86" applyFont="1" applyBorder="1" applyAlignment="1" applyProtection="1">
      <alignment horizontal="center"/>
    </xf>
    <xf numFmtId="0" fontId="23" fillId="0" borderId="122" xfId="86" applyFont="1" applyBorder="1" applyAlignment="1" applyProtection="1">
      <alignment horizontal="center"/>
    </xf>
    <xf numFmtId="0" fontId="23" fillId="0" borderId="35" xfId="86" applyFont="1" applyBorder="1" applyAlignment="1" applyProtection="1">
      <alignment horizontal="center"/>
    </xf>
    <xf numFmtId="0" fontId="0" fillId="0" borderId="122" xfId="0" applyBorder="1"/>
    <xf numFmtId="0" fontId="42" fillId="0" borderId="0" xfId="86" applyFont="1" applyAlignment="1" applyProtection="1">
      <alignment horizontal="center"/>
    </xf>
    <xf numFmtId="0" fontId="30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30" fillId="0" borderId="0" xfId="0" applyFont="1" applyAlignment="1">
      <alignment horizontal="left"/>
    </xf>
    <xf numFmtId="0" fontId="22" fillId="0" borderId="0" xfId="0" applyFont="1"/>
    <xf numFmtId="0" fontId="30" fillId="0" borderId="0" xfId="0" applyFont="1" applyAlignment="1">
      <alignment wrapText="1"/>
    </xf>
    <xf numFmtId="3" fontId="30" fillId="0" borderId="92" xfId="0" applyNumberFormat="1" applyFont="1" applyBorder="1" applyAlignment="1">
      <alignment horizontal="right"/>
    </xf>
    <xf numFmtId="3" fontId="30" fillId="0" borderId="48" xfId="0" applyNumberFormat="1" applyFont="1" applyBorder="1" applyAlignment="1">
      <alignment horizontal="right"/>
    </xf>
    <xf numFmtId="3" fontId="21" fillId="0" borderId="44" xfId="0" applyNumberFormat="1" applyFont="1" applyBorder="1" applyAlignment="1">
      <alignment horizontal="right"/>
    </xf>
    <xf numFmtId="3" fontId="21" fillId="0" borderId="72" xfId="0" applyNumberFormat="1" applyFont="1" applyBorder="1" applyAlignment="1">
      <alignment horizontal="right"/>
    </xf>
    <xf numFmtId="0" fontId="21" fillId="0" borderId="44" xfId="0" applyFont="1" applyBorder="1"/>
    <xf numFmtId="0" fontId="21" fillId="0" borderId="78" xfId="0" applyFont="1" applyBorder="1"/>
    <xf numFmtId="0" fontId="30" fillId="0" borderId="82" xfId="0" applyFont="1" applyBorder="1"/>
    <xf numFmtId="0" fontId="30" fillId="0" borderId="105" xfId="0" applyFont="1" applyBorder="1"/>
    <xf numFmtId="3" fontId="30" fillId="0" borderId="82" xfId="0" applyNumberFormat="1" applyFont="1" applyBorder="1" applyAlignment="1">
      <alignment horizontal="right"/>
    </xf>
    <xf numFmtId="3" fontId="30" fillId="0" borderId="166" xfId="0" applyNumberFormat="1" applyFont="1" applyBorder="1" applyAlignment="1">
      <alignment horizontal="right"/>
    </xf>
    <xf numFmtId="0" fontId="30" fillId="0" borderId="92" xfId="0" applyFont="1" applyBorder="1"/>
    <xf numFmtId="0" fontId="30" fillId="0" borderId="54" xfId="0" applyFont="1" applyBorder="1"/>
    <xf numFmtId="0" fontId="30" fillId="0" borderId="99" xfId="0" applyFont="1" applyBorder="1"/>
    <xf numFmtId="0" fontId="30" fillId="0" borderId="203" xfId="0" applyFont="1" applyBorder="1"/>
    <xf numFmtId="3" fontId="30" fillId="0" borderId="89" xfId="0" applyNumberFormat="1" applyFont="1" applyBorder="1" applyAlignment="1">
      <alignment horizontal="right"/>
    </xf>
    <xf numFmtId="3" fontId="30" fillId="0" borderId="188" xfId="0" applyNumberFormat="1" applyFont="1" applyBorder="1" applyAlignment="1">
      <alignment horizontal="right"/>
    </xf>
    <xf numFmtId="3" fontId="30" fillId="0" borderId="43" xfId="0" applyNumberFormat="1" applyFont="1" applyBorder="1" applyAlignment="1">
      <alignment horizontal="right"/>
    </xf>
    <xf numFmtId="3" fontId="0" fillId="0" borderId="49" xfId="0" applyNumberFormat="1" applyBorder="1" applyAlignment="1">
      <alignment horizontal="right"/>
    </xf>
    <xf numFmtId="3" fontId="3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21" fillId="0" borderId="44" xfId="0" applyFont="1" applyBorder="1" applyAlignment="1">
      <alignment horizontal="center"/>
    </xf>
    <xf numFmtId="0" fontId="28" fillId="0" borderId="72" xfId="0" applyFont="1" applyBorder="1"/>
    <xf numFmtId="0" fontId="30" fillId="0" borderId="0" xfId="0" applyFont="1"/>
    <xf numFmtId="0" fontId="51" fillId="0" borderId="44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51" fillId="0" borderId="35" xfId="0" applyFont="1" applyBorder="1" applyAlignment="1">
      <alignment horizontal="center"/>
    </xf>
    <xf numFmtId="0" fontId="0" fillId="0" borderId="138" xfId="0" applyBorder="1" applyAlignment="1">
      <alignment horizontal="center"/>
    </xf>
    <xf numFmtId="0" fontId="21" fillId="0" borderId="78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/>
    <xf numFmtId="0" fontId="19" fillId="0" borderId="125" xfId="0" applyFont="1" applyBorder="1" applyAlignment="1">
      <alignment horizontal="center"/>
    </xf>
    <xf numFmtId="0" fontId="19" fillId="0" borderId="174" xfId="0" applyFont="1" applyBorder="1" applyAlignment="1">
      <alignment horizontal="center"/>
    </xf>
    <xf numFmtId="0" fontId="19" fillId="0" borderId="94" xfId="0" applyFont="1" applyBorder="1" applyAlignment="1">
      <alignment horizontal="center"/>
    </xf>
    <xf numFmtId="0" fontId="19" fillId="0" borderId="150" xfId="0" applyFont="1" applyBorder="1" applyAlignment="1">
      <alignment horizontal="center"/>
    </xf>
    <xf numFmtId="0" fontId="21" fillId="0" borderId="44" xfId="0" applyFont="1" applyBorder="1" applyAlignment="1">
      <alignment horizontal="center" wrapText="1"/>
    </xf>
    <xf numFmtId="0" fontId="28" fillId="0" borderId="72" xfId="0" applyFont="1" applyBorder="1" applyAlignment="1">
      <alignment wrapText="1"/>
    </xf>
    <xf numFmtId="0" fontId="23" fillId="0" borderId="69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64" xfId="0" applyFont="1" applyBorder="1" applyAlignment="1">
      <alignment horizontal="center"/>
    </xf>
    <xf numFmtId="0" fontId="34" fillId="0" borderId="0" xfId="0" applyFont="1"/>
    <xf numFmtId="0" fontId="23" fillId="0" borderId="0" xfId="0" applyFont="1" applyAlignment="1">
      <alignment horizontal="right"/>
    </xf>
    <xf numFmtId="0" fontId="19" fillId="0" borderId="44" xfId="0" applyFont="1" applyBorder="1" applyAlignment="1">
      <alignment horizontal="center"/>
    </xf>
    <xf numFmtId="0" fontId="19" fillId="0" borderId="78" xfId="0" applyFont="1" applyBorder="1" applyAlignment="1">
      <alignment horizontal="center"/>
    </xf>
    <xf numFmtId="0" fontId="33" fillId="0" borderId="58" xfId="0" applyFont="1" applyBorder="1" applyAlignment="1">
      <alignment horizontal="center" wrapText="1"/>
    </xf>
    <xf numFmtId="0" fontId="33" fillId="0" borderId="41" xfId="0" applyFont="1" applyBorder="1" applyAlignment="1">
      <alignment horizontal="center" wrapText="1"/>
    </xf>
    <xf numFmtId="0" fontId="0" fillId="0" borderId="53" xfId="0" applyBorder="1" applyAlignment="1">
      <alignment wrapText="1"/>
    </xf>
    <xf numFmtId="0" fontId="19" fillId="0" borderId="72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51" fillId="0" borderId="281" xfId="0" applyFont="1" applyBorder="1" applyAlignment="1">
      <alignment horizontal="center" vertical="center" wrapText="1"/>
    </xf>
    <xf numFmtId="0" fontId="51" fillId="0" borderId="65" xfId="0" applyFont="1" applyBorder="1" applyAlignment="1">
      <alignment horizontal="center" vertical="center" wrapText="1"/>
    </xf>
    <xf numFmtId="0" fontId="51" fillId="0" borderId="124" xfId="0" applyFont="1" applyBorder="1" applyAlignment="1">
      <alignment horizontal="center" vertical="center"/>
    </xf>
    <xf numFmtId="0" fontId="51" fillId="0" borderId="122" xfId="0" applyFont="1" applyBorder="1" applyAlignment="1">
      <alignment horizontal="center" vertical="center"/>
    </xf>
    <xf numFmtId="0" fontId="51" fillId="0" borderId="128" xfId="0" applyFont="1" applyBorder="1" applyAlignment="1">
      <alignment horizontal="center" vertical="center" wrapText="1"/>
    </xf>
    <xf numFmtId="0" fontId="51" fillId="0" borderId="167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8" fillId="0" borderId="0" xfId="0" applyFont="1"/>
    <xf numFmtId="0" fontId="46" fillId="0" borderId="0" xfId="0" applyFont="1" applyAlignment="1">
      <alignment horizontal="center"/>
    </xf>
    <xf numFmtId="0" fontId="38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8" fillId="0" borderId="0" xfId="0" applyFont="1" applyAlignment="1">
      <alignment horizontal="justify"/>
    </xf>
    <xf numFmtId="0" fontId="47" fillId="0" borderId="82" xfId="0" applyFont="1" applyBorder="1" applyAlignment="1">
      <alignment horizontal="center" vertical="center"/>
    </xf>
    <xf numFmtId="0" fontId="47" fillId="0" borderId="55" xfId="0" applyFont="1" applyBorder="1" applyAlignment="1">
      <alignment horizontal="center" vertical="center"/>
    </xf>
    <xf numFmtId="0" fontId="48" fillId="0" borderId="81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23" fillId="0" borderId="230" xfId="0" applyFont="1" applyBorder="1" applyAlignment="1">
      <alignment horizontal="center" vertical="center"/>
    </xf>
    <xf numFmtId="0" fontId="0" fillId="0" borderId="238" xfId="0" applyBorder="1" applyAlignment="1">
      <alignment horizontal="center"/>
    </xf>
    <xf numFmtId="0" fontId="19" fillId="0" borderId="124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55" xfId="0" applyFont="1" applyBorder="1" applyAlignment="1">
      <alignment horizontal="left"/>
    </xf>
    <xf numFmtId="0" fontId="19" fillId="0" borderId="47" xfId="0" applyFont="1" applyBorder="1" applyAlignment="1">
      <alignment horizontal="left"/>
    </xf>
    <xf numFmtId="0" fontId="19" fillId="0" borderId="58" xfId="0" applyFont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19" fillId="0" borderId="137" xfId="0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  <xf numFmtId="0" fontId="19" fillId="0" borderId="124" xfId="0" applyFont="1" applyBorder="1" applyAlignment="1">
      <alignment horizontal="center" vertical="center"/>
    </xf>
    <xf numFmtId="0" fontId="43" fillId="0" borderId="87" xfId="0" applyFont="1" applyBorder="1" applyAlignment="1">
      <alignment horizontal="center" vertical="center"/>
    </xf>
    <xf numFmtId="0" fontId="43" fillId="0" borderId="298" xfId="0" applyFont="1" applyBorder="1" applyAlignment="1">
      <alignment horizontal="center" vertical="center"/>
    </xf>
    <xf numFmtId="0" fontId="43" fillId="0" borderId="259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285" xfId="0" applyFont="1" applyBorder="1" applyAlignment="1">
      <alignment horizontal="center" vertical="center" wrapText="1"/>
    </xf>
    <xf numFmtId="0" fontId="23" fillId="0" borderId="286" xfId="0" applyFont="1" applyBorder="1" applyAlignment="1">
      <alignment horizontal="center" vertical="center" wrapText="1"/>
    </xf>
    <xf numFmtId="0" fontId="23" fillId="0" borderId="142" xfId="0" applyFont="1" applyBorder="1" applyAlignment="1">
      <alignment horizontal="center" vertical="center"/>
    </xf>
    <xf numFmtId="0" fontId="23" fillId="0" borderId="287" xfId="0" applyFont="1" applyBorder="1" applyAlignment="1">
      <alignment horizontal="center" vertical="center"/>
    </xf>
    <xf numFmtId="0" fontId="23" fillId="0" borderId="288" xfId="0" applyFont="1" applyBorder="1" applyAlignment="1">
      <alignment horizontal="center" vertical="center" wrapText="1"/>
    </xf>
    <xf numFmtId="0" fontId="23" fillId="0" borderId="289" xfId="0" applyFont="1" applyBorder="1" applyAlignment="1">
      <alignment horizontal="center" vertical="center" wrapText="1"/>
    </xf>
    <xf numFmtId="0" fontId="21" fillId="0" borderId="106" xfId="0" applyFont="1" applyBorder="1" applyAlignment="1">
      <alignment vertical="center"/>
    </xf>
    <xf numFmtId="0" fontId="21" fillId="0" borderId="165" xfId="0" applyFont="1" applyBorder="1" applyAlignment="1">
      <alignment vertical="center"/>
    </xf>
    <xf numFmtId="0" fontId="21" fillId="0" borderId="106" xfId="0" applyFont="1" applyBorder="1" applyAlignment="1">
      <alignment vertical="center" wrapText="1"/>
    </xf>
    <xf numFmtId="0" fontId="21" fillId="0" borderId="34" xfId="0" applyFont="1" applyBorder="1" applyAlignment="1">
      <alignment vertical="center" wrapText="1"/>
    </xf>
    <xf numFmtId="0" fontId="21" fillId="0" borderId="160" xfId="0" applyFont="1" applyBorder="1"/>
    <xf numFmtId="0" fontId="0" fillId="0" borderId="160" xfId="0" applyBorder="1"/>
    <xf numFmtId="0" fontId="0" fillId="0" borderId="164" xfId="0" applyBorder="1"/>
    <xf numFmtId="0" fontId="4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23" fillId="0" borderId="35" xfId="0" applyFont="1" applyBorder="1" applyAlignment="1">
      <alignment horizontal="center" wrapText="1"/>
    </xf>
    <xf numFmtId="0" fontId="0" fillId="0" borderId="127" xfId="0" applyBorder="1" applyAlignment="1">
      <alignment wrapText="1"/>
    </xf>
    <xf numFmtId="0" fontId="23" fillId="0" borderId="138" xfId="0" applyFont="1" applyBorder="1" applyAlignment="1">
      <alignment horizontal="center" wrapText="1"/>
    </xf>
    <xf numFmtId="0" fontId="0" fillId="0" borderId="231" xfId="0" applyBorder="1" applyAlignment="1">
      <alignment wrapText="1"/>
    </xf>
    <xf numFmtId="0" fontId="51" fillId="0" borderId="58" xfId="0" applyFont="1" applyBorder="1" applyAlignment="1">
      <alignment horizontal="center" wrapText="1"/>
    </xf>
    <xf numFmtId="0" fontId="19" fillId="0" borderId="125" xfId="0" applyFont="1" applyBorder="1" applyAlignment="1">
      <alignment horizontal="center" wrapText="1"/>
    </xf>
    <xf numFmtId="0" fontId="19" fillId="0" borderId="46" xfId="0" applyFont="1" applyBorder="1" applyAlignment="1">
      <alignment horizontal="center" wrapText="1"/>
    </xf>
    <xf numFmtId="0" fontId="19" fillId="0" borderId="150" xfId="0" applyFont="1" applyBorder="1" applyAlignment="1">
      <alignment horizontal="center" wrapText="1"/>
    </xf>
    <xf numFmtId="0" fontId="19" fillId="0" borderId="174" xfId="0" applyFont="1" applyBorder="1" applyAlignment="1">
      <alignment horizontal="center" wrapText="1"/>
    </xf>
    <xf numFmtId="0" fontId="19" fillId="0" borderId="94" xfId="0" applyFont="1" applyBorder="1" applyAlignment="1">
      <alignment horizontal="center" wrapText="1"/>
    </xf>
    <xf numFmtId="0" fontId="36" fillId="0" borderId="56" xfId="0" applyFont="1" applyBorder="1" applyAlignment="1">
      <alignment wrapText="1"/>
    </xf>
    <xf numFmtId="0" fontId="0" fillId="0" borderId="141" xfId="0" applyBorder="1" applyAlignment="1">
      <alignment wrapText="1"/>
    </xf>
    <xf numFmtId="0" fontId="21" fillId="0" borderId="290" xfId="0" applyFont="1" applyBorder="1" applyAlignment="1">
      <alignment wrapText="1"/>
    </xf>
    <xf numFmtId="0" fontId="0" fillId="0" borderId="291" xfId="0" applyBorder="1" applyAlignment="1">
      <alignment wrapText="1"/>
    </xf>
    <xf numFmtId="0" fontId="33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43" xfId="0" applyFont="1" applyBorder="1" applyAlignment="1">
      <alignment horizontal="center"/>
    </xf>
    <xf numFmtId="0" fontId="36" fillId="0" borderId="163" xfId="0" applyFont="1" applyBorder="1" applyAlignment="1">
      <alignment wrapText="1"/>
    </xf>
    <xf numFmtId="0" fontId="36" fillId="0" borderId="263" xfId="0" applyFont="1" applyBorder="1" applyAlignment="1">
      <alignment wrapText="1"/>
    </xf>
    <xf numFmtId="0" fontId="21" fillId="0" borderId="162" xfId="0" applyFont="1" applyBorder="1" applyAlignment="1">
      <alignment wrapText="1"/>
    </xf>
    <xf numFmtId="0" fontId="21" fillId="0" borderId="277" xfId="0" applyFont="1" applyBorder="1" applyAlignment="1">
      <alignment wrapText="1"/>
    </xf>
    <xf numFmtId="0" fontId="19" fillId="0" borderId="44" xfId="0" applyFont="1" applyBorder="1" applyAlignment="1">
      <alignment horizontal="center" wrapText="1"/>
    </xf>
    <xf numFmtId="0" fontId="19" fillId="0" borderId="78" xfId="0" applyFont="1" applyBorder="1" applyAlignment="1">
      <alignment horizontal="center" wrapText="1"/>
    </xf>
    <xf numFmtId="0" fontId="19" fillId="0" borderId="72" xfId="0" applyFont="1" applyBorder="1" applyAlignment="1">
      <alignment horizontal="center" wrapText="1"/>
    </xf>
    <xf numFmtId="0" fontId="23" fillId="0" borderId="106" xfId="86" applyFont="1" applyBorder="1" applyAlignment="1" applyProtection="1">
      <alignment horizontal="center"/>
    </xf>
    <xf numFmtId="0" fontId="23" fillId="0" borderId="292" xfId="86" applyFont="1" applyBorder="1" applyAlignment="1" applyProtection="1">
      <alignment horizontal="center"/>
    </xf>
    <xf numFmtId="0" fontId="0" fillId="0" borderId="292" xfId="0" applyBorder="1" applyAlignment="1">
      <alignment horizontal="center"/>
    </xf>
    <xf numFmtId="0" fontId="23" fillId="0" borderId="44" xfId="86" applyFont="1" applyBorder="1" applyAlignment="1" applyProtection="1">
      <alignment horizontal="center"/>
    </xf>
    <xf numFmtId="0" fontId="23" fillId="0" borderId="78" xfId="86" applyFont="1" applyBorder="1" applyAlignment="1" applyProtection="1">
      <alignment horizontal="center"/>
    </xf>
    <xf numFmtId="0" fontId="0" fillId="0" borderId="78" xfId="0" applyBorder="1"/>
    <xf numFmtId="0" fontId="19" fillId="0" borderId="0" xfId="0" applyFont="1"/>
    <xf numFmtId="0" fontId="19" fillId="0" borderId="228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93" xfId="0" applyBorder="1" applyAlignment="1">
      <alignment horizontal="left"/>
    </xf>
    <xf numFmtId="0" fontId="94" fillId="0" borderId="228" xfId="80" applyFont="1" applyBorder="1" applyAlignment="1">
      <alignment horizontal="center"/>
    </xf>
    <xf numFmtId="0" fontId="94" fillId="0" borderId="32" xfId="80" applyFont="1" applyBorder="1" applyAlignment="1">
      <alignment horizontal="center"/>
    </xf>
    <xf numFmtId="0" fontId="94" fillId="0" borderId="93" xfId="80" applyFont="1" applyBorder="1" applyAlignment="1">
      <alignment horizontal="center"/>
    </xf>
    <xf numFmtId="0" fontId="94" fillId="0" borderId="228" xfId="80" applyFont="1" applyBorder="1" applyAlignment="1">
      <alignment horizontal="left"/>
    </xf>
    <xf numFmtId="0" fontId="94" fillId="0" borderId="32" xfId="80" applyFont="1" applyBorder="1" applyAlignment="1">
      <alignment horizontal="left"/>
    </xf>
    <xf numFmtId="0" fontId="94" fillId="0" borderId="93" xfId="80" applyFont="1" applyBorder="1" applyAlignment="1">
      <alignment horizontal="left"/>
    </xf>
    <xf numFmtId="0" fontId="94" fillId="0" borderId="0" xfId="80" applyFont="1" applyAlignment="1">
      <alignment horizontal="center"/>
    </xf>
    <xf numFmtId="0" fontId="35" fillId="0" borderId="228" xfId="80" applyFont="1" applyBorder="1" applyAlignment="1">
      <alignment horizontal="left"/>
    </xf>
    <xf numFmtId="0" fontId="35" fillId="0" borderId="32" xfId="80" applyFont="1" applyBorder="1" applyAlignment="1">
      <alignment horizontal="left"/>
    </xf>
    <xf numFmtId="0" fontId="35" fillId="0" borderId="93" xfId="80" applyFont="1" applyBorder="1" applyAlignment="1">
      <alignment horizontal="left"/>
    </xf>
    <xf numFmtId="0" fontId="35" fillId="0" borderId="0" xfId="80" applyFont="1" applyAlignment="1">
      <alignment horizontal="center"/>
    </xf>
    <xf numFmtId="0" fontId="19" fillId="0" borderId="27" xfId="0" applyFont="1" applyBorder="1"/>
    <xf numFmtId="0" fontId="23" fillId="0" borderId="237" xfId="0" applyFont="1" applyBorder="1" applyAlignment="1">
      <alignment horizontal="center"/>
    </xf>
    <xf numFmtId="0" fontId="23" fillId="0" borderId="106" xfId="0" applyFont="1" applyBorder="1" applyAlignment="1">
      <alignment horizontal="center"/>
    </xf>
    <xf numFmtId="0" fontId="71" fillId="0" borderId="85" xfId="0" applyFont="1" applyBorder="1"/>
    <xf numFmtId="0" fontId="23" fillId="0" borderId="116" xfId="0" applyFont="1" applyBorder="1" applyAlignment="1">
      <alignment horizontal="center"/>
    </xf>
    <xf numFmtId="0" fontId="19" fillId="0" borderId="13" xfId="0" applyFont="1" applyBorder="1"/>
    <xf numFmtId="0" fontId="19" fillId="0" borderId="11" xfId="0" applyFont="1" applyBorder="1"/>
    <xf numFmtId="0" fontId="23" fillId="0" borderId="44" xfId="0" applyFont="1" applyBorder="1"/>
    <xf numFmtId="0" fontId="23" fillId="0" borderId="116" xfId="0" applyFont="1" applyBorder="1"/>
    <xf numFmtId="0" fontId="23" fillId="0" borderId="45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19" fillId="0" borderId="42" xfId="0" applyFont="1" applyBorder="1"/>
    <xf numFmtId="0" fontId="19" fillId="0" borderId="10" xfId="0" applyFont="1" applyBorder="1"/>
    <xf numFmtId="0" fontId="23" fillId="0" borderId="42" xfId="0" applyFont="1" applyBorder="1"/>
    <xf numFmtId="0" fontId="23" fillId="0" borderId="10" xfId="0" applyFont="1" applyBorder="1"/>
    <xf numFmtId="0" fontId="23" fillId="0" borderId="292" xfId="0" applyFont="1" applyBorder="1" applyAlignment="1">
      <alignment horizontal="center"/>
    </xf>
    <xf numFmtId="0" fontId="94" fillId="0" borderId="0" xfId="80" applyFont="1" applyAlignment="1">
      <alignment horizontal="center" vertical="center" wrapText="1"/>
    </xf>
    <xf numFmtId="0" fontId="19" fillId="0" borderId="141" xfId="0" applyFont="1" applyBorder="1" applyAlignment="1">
      <alignment horizontal="left"/>
    </xf>
    <xf numFmtId="0" fontId="19" fillId="0" borderId="260" xfId="0" applyFont="1" applyBorder="1" applyAlignment="1">
      <alignment horizontal="left"/>
    </xf>
    <xf numFmtId="0" fontId="19" fillId="0" borderId="291" xfId="0" applyFont="1" applyBorder="1" applyAlignment="1">
      <alignment horizontal="left"/>
    </xf>
    <xf numFmtId="0" fontId="19" fillId="0" borderId="117" xfId="0" applyFont="1" applyBorder="1" applyAlignment="1">
      <alignment horizontal="left"/>
    </xf>
    <xf numFmtId="0" fontId="19" fillId="0" borderId="62" xfId="0" applyFont="1" applyBorder="1" applyAlignment="1">
      <alignment horizontal="left"/>
    </xf>
    <xf numFmtId="0" fontId="23" fillId="0" borderId="230" xfId="0" applyFont="1" applyBorder="1"/>
    <xf numFmtId="0" fontId="23" fillId="0" borderId="165" xfId="0" applyFont="1" applyBorder="1"/>
    <xf numFmtId="0" fontId="19" fillId="0" borderId="56" xfId="0" applyFont="1" applyBorder="1" applyAlignment="1">
      <alignment horizontal="left"/>
    </xf>
    <xf numFmtId="0" fontId="19" fillId="0" borderId="160" xfId="0" applyFont="1" applyBorder="1" applyAlignment="1">
      <alignment horizontal="left"/>
    </xf>
    <xf numFmtId="0" fontId="19" fillId="0" borderId="290" xfId="0" applyFont="1" applyBorder="1" applyAlignment="1">
      <alignment horizontal="left"/>
    </xf>
    <xf numFmtId="0" fontId="21" fillId="0" borderId="81" xfId="0" applyFont="1" applyBorder="1" applyAlignment="1">
      <alignment horizontal="center" vertical="center" wrapText="1"/>
    </xf>
    <xf numFmtId="0" fontId="21" fillId="0" borderId="91" xfId="0" applyFont="1" applyBorder="1" applyAlignment="1">
      <alignment horizontal="center" vertical="center" wrapText="1"/>
    </xf>
    <xf numFmtId="0" fontId="50" fillId="0" borderId="0" xfId="89" applyFont="1" applyAlignment="1">
      <alignment horizontal="center" vertical="center" wrapText="1"/>
    </xf>
    <xf numFmtId="0" fontId="31" fillId="0" borderId="56" xfId="89" applyFont="1" applyBorder="1" applyAlignment="1">
      <alignment horizontal="center" vertical="center" wrapText="1"/>
    </xf>
    <xf numFmtId="0" fontId="31" fillId="0" borderId="141" xfId="89" applyFont="1" applyBorder="1" applyAlignment="1">
      <alignment horizontal="center" vertical="center" wrapText="1"/>
    </xf>
    <xf numFmtId="0" fontId="21" fillId="0" borderId="293" xfId="89" applyFont="1" applyBorder="1" applyAlignment="1">
      <alignment horizontal="center" vertical="center" wrapText="1"/>
    </xf>
    <xf numFmtId="0" fontId="21" fillId="0" borderId="294" xfId="89" applyFont="1" applyBorder="1" applyAlignment="1">
      <alignment horizontal="center" vertical="center" wrapText="1"/>
    </xf>
    <xf numFmtId="0" fontId="21" fillId="0" borderId="160" xfId="89" applyFont="1" applyBorder="1" applyAlignment="1">
      <alignment horizontal="center" vertical="center" wrapText="1"/>
    </xf>
    <xf numFmtId="0" fontId="21" fillId="0" borderId="260" xfId="89" applyFont="1" applyBorder="1" applyAlignment="1">
      <alignment horizontal="center" vertical="center" wrapText="1"/>
    </xf>
    <xf numFmtId="0" fontId="21" fillId="0" borderId="290" xfId="89" applyFont="1" applyBorder="1" applyAlignment="1">
      <alignment horizontal="center" vertical="center" wrapText="1"/>
    </xf>
    <xf numFmtId="0" fontId="21" fillId="0" borderId="291" xfId="89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19" fillId="0" borderId="102" xfId="0" applyFont="1" applyBorder="1" applyAlignment="1">
      <alignment wrapText="1"/>
    </xf>
    <xf numFmtId="0" fontId="0" fillId="0" borderId="102" xfId="0" applyBorder="1" applyAlignment="1">
      <alignment wrapText="1"/>
    </xf>
    <xf numFmtId="0" fontId="30" fillId="0" borderId="0" xfId="0" applyFont="1" applyAlignment="1">
      <alignment vertical="top"/>
    </xf>
    <xf numFmtId="0" fontId="21" fillId="0" borderId="237" xfId="0" applyFont="1" applyBorder="1" applyAlignment="1">
      <alignment horizontal="center" vertical="top" wrapText="1"/>
    </xf>
    <xf numFmtId="0" fontId="21" fillId="0" borderId="230" xfId="0" applyFont="1" applyBorder="1" applyAlignment="1">
      <alignment horizontal="center" vertical="top" wrapText="1"/>
    </xf>
    <xf numFmtId="0" fontId="21" fillId="0" borderId="292" xfId="0" applyFont="1" applyBorder="1" applyAlignment="1">
      <alignment horizontal="center" vertical="top" wrapText="1"/>
    </xf>
    <xf numFmtId="0" fontId="21" fillId="0" borderId="108" xfId="0" applyFont="1" applyBorder="1" applyAlignment="1">
      <alignment horizontal="center" vertical="top" wrapText="1"/>
    </xf>
    <xf numFmtId="0" fontId="21" fillId="0" borderId="106" xfId="0" applyFont="1" applyBorder="1" applyAlignment="1">
      <alignment horizontal="center" vertical="top" wrapText="1"/>
    </xf>
    <xf numFmtId="0" fontId="21" fillId="0" borderId="281" xfId="0" applyFont="1" applyBorder="1" applyAlignment="1">
      <alignment horizontal="center" vertical="top" wrapText="1"/>
    </xf>
    <xf numFmtId="0" fontId="21" fillId="0" borderId="295" xfId="0" applyFont="1" applyBorder="1" applyAlignment="1">
      <alignment horizontal="center" vertical="top" wrapText="1"/>
    </xf>
    <xf numFmtId="0" fontId="0" fillId="0" borderId="296" xfId="0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30" fillId="0" borderId="19" xfId="0" applyFont="1" applyBorder="1" applyAlignment="1">
      <alignment horizontal="right"/>
    </xf>
    <xf numFmtId="0" fontId="3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3" fillId="0" borderId="46" xfId="0" applyFont="1" applyBorder="1" applyAlignment="1">
      <alignment horizontal="center"/>
    </xf>
    <xf numFmtId="0" fontId="23" fillId="0" borderId="174" xfId="0" applyFont="1" applyBorder="1" applyAlignment="1">
      <alignment horizontal="center"/>
    </xf>
    <xf numFmtId="0" fontId="23" fillId="0" borderId="35" xfId="0" applyFont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Fill="1" applyAlignment="1">
      <alignment horizontal="left"/>
    </xf>
    <xf numFmtId="0" fontId="30" fillId="0" borderId="69" xfId="0" applyFont="1" applyFill="1" applyBorder="1" applyAlignment="1">
      <alignment vertical="top" wrapText="1"/>
    </xf>
    <xf numFmtId="0" fontId="63" fillId="0" borderId="0" xfId="0" applyFont="1" applyAlignment="1">
      <alignment horizontal="left"/>
    </xf>
  </cellXfs>
  <cellStyles count="101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Bevitel" xfId="44" builtinId="20" customBuiltin="1"/>
    <cellStyle name="Calculation" xfId="45" xr:uid="{00000000-0005-0000-0000-00002C000000}"/>
    <cellStyle name="Check Cell" xfId="46" xr:uid="{00000000-0005-0000-0000-00002D000000}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cel Built-in Normal" xfId="53" xr:uid="{00000000-0005-0000-0000-000034000000}"/>
    <cellStyle name="Explanatory Text" xfId="54" xr:uid="{00000000-0005-0000-0000-000035000000}"/>
    <cellStyle name="Ezres" xfId="55" builtinId="3"/>
    <cellStyle name="Ezres 2" xfId="56" xr:uid="{00000000-0005-0000-0000-000037000000}"/>
    <cellStyle name="Ezres 3" xfId="57" xr:uid="{00000000-0005-0000-0000-000038000000}"/>
    <cellStyle name="Figyelmeztetés" xfId="58" builtinId="11" customBuiltin="1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Hiperhivatkozás" xfId="64" xr:uid="{00000000-0005-0000-0000-00003F000000}"/>
    <cellStyle name="Hivatkozott cella" xfId="65" builtinId="24" customBuiltin="1"/>
    <cellStyle name="Input" xfId="66" xr:uid="{00000000-0005-0000-0000-000041000000}"/>
    <cellStyle name="Jegyzet" xfId="67" builtinId="10" customBuiltin="1"/>
    <cellStyle name="Jó" xfId="68" builtinId="26" customBuiltin="1"/>
    <cellStyle name="Kimenet" xfId="69" builtinId="21" customBuiltin="1"/>
    <cellStyle name="Linked Cell" xfId="70" xr:uid="{00000000-0005-0000-0000-000045000000}"/>
    <cellStyle name="Magyarázó szöveg" xfId="71" builtinId="53" customBuiltin="1"/>
    <cellStyle name="Már látott hiperhivatkozás" xfId="72" xr:uid="{00000000-0005-0000-0000-000047000000}"/>
    <cellStyle name="Neutral" xfId="73" xr:uid="{00000000-0005-0000-0000-000048000000}"/>
    <cellStyle name="Normál" xfId="0" builtinId="0"/>
    <cellStyle name="Normál 2" xfId="74" xr:uid="{00000000-0005-0000-0000-00004A000000}"/>
    <cellStyle name="Normál 2 2" xfId="75" xr:uid="{00000000-0005-0000-0000-00004B000000}"/>
    <cellStyle name="Normál 2 3" xfId="76" xr:uid="{00000000-0005-0000-0000-00004C000000}"/>
    <cellStyle name="Normál 3" xfId="77" xr:uid="{00000000-0005-0000-0000-00004D000000}"/>
    <cellStyle name="Normál 3 2" xfId="78" xr:uid="{00000000-0005-0000-0000-00004E000000}"/>
    <cellStyle name="Normál 3 3" xfId="79" xr:uid="{00000000-0005-0000-0000-00004F000000}"/>
    <cellStyle name="Normál 4" xfId="80" xr:uid="{00000000-0005-0000-0000-000050000000}"/>
    <cellStyle name="Normál 4 2" xfId="81" xr:uid="{00000000-0005-0000-0000-000051000000}"/>
    <cellStyle name="Normál 5" xfId="82" xr:uid="{00000000-0005-0000-0000-000052000000}"/>
    <cellStyle name="Normál 6" xfId="83" xr:uid="{00000000-0005-0000-0000-000053000000}"/>
    <cellStyle name="Normál 7" xfId="84" xr:uid="{00000000-0005-0000-0000-000054000000}"/>
    <cellStyle name="Normál 8" xfId="85" xr:uid="{00000000-0005-0000-0000-000055000000}"/>
    <cellStyle name="Normál_eimÓd7" xfId="86" xr:uid="{00000000-0005-0000-0000-000056000000}"/>
    <cellStyle name="Normal_KTRSZJ" xfId="100" xr:uid="{BCE2D067-B437-467B-8847-1BE98CDD505B}"/>
    <cellStyle name="Normál_létszám tájékoztató" xfId="87" xr:uid="{00000000-0005-0000-0000-000057000000}"/>
    <cellStyle name="Normal_tanusitv" xfId="88" xr:uid="{00000000-0005-0000-0000-000058000000}"/>
    <cellStyle name="Normál_Tárgyi eszk.értékcsökkenése" xfId="89" xr:uid="{00000000-0005-0000-0000-000059000000}"/>
    <cellStyle name="Normál_Zárszámadás_mell2" xfId="90" xr:uid="{00000000-0005-0000-0000-00005A000000}"/>
    <cellStyle name="Note" xfId="91" xr:uid="{00000000-0005-0000-0000-00005B000000}"/>
    <cellStyle name="Output" xfId="92" xr:uid="{00000000-0005-0000-0000-00005C000000}"/>
    <cellStyle name="Összesen" xfId="93" builtinId="25" customBuiltin="1"/>
    <cellStyle name="Rossz" xfId="94" builtinId="27" customBuiltin="1"/>
    <cellStyle name="Semleges" xfId="95" builtinId="28" customBuiltin="1"/>
    <cellStyle name="Számítás" xfId="96" builtinId="22" customBuiltin="1"/>
    <cellStyle name="Title" xfId="97" xr:uid="{00000000-0005-0000-0000-000061000000}"/>
    <cellStyle name="Total" xfId="98" xr:uid="{00000000-0005-0000-0000-000062000000}"/>
    <cellStyle name="Warning Text" xfId="99" xr:uid="{00000000-0005-0000-0000-00006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zoomScale="115" zoomScaleNormal="115" workbookViewId="0">
      <selection activeCell="P10" sqref="P10"/>
    </sheetView>
  </sheetViews>
  <sheetFormatPr defaultRowHeight="12.75" x14ac:dyDescent="0.2"/>
  <cols>
    <col min="1" max="1" width="3.85546875" customWidth="1"/>
    <col min="2" max="2" width="23.5703125" customWidth="1"/>
    <col min="3" max="3" width="10.140625" customWidth="1"/>
    <col min="4" max="4" width="8.7109375" customWidth="1"/>
    <col min="5" max="5" width="10.28515625" customWidth="1"/>
    <col min="6" max="6" width="9.5703125" customWidth="1"/>
    <col min="7" max="7" width="7.140625" customWidth="1"/>
    <col min="8" max="8" width="26.42578125" customWidth="1"/>
    <col min="9" max="9" width="9.42578125" customWidth="1"/>
    <col min="10" max="10" width="8.7109375" customWidth="1"/>
    <col min="11" max="11" width="9.5703125" customWidth="1"/>
    <col min="12" max="12" width="9.28515625" customWidth="1"/>
    <col min="13" max="13" width="7.7109375" customWidth="1"/>
  </cols>
  <sheetData>
    <row r="1" spans="1:13" x14ac:dyDescent="0.2">
      <c r="A1" s="2249" t="s">
        <v>1641</v>
      </c>
      <c r="B1" s="2249"/>
      <c r="C1" s="2249"/>
      <c r="D1" s="2249"/>
      <c r="E1" s="2249"/>
      <c r="F1" s="2249"/>
      <c r="G1" s="2249"/>
      <c r="H1" s="2249"/>
      <c r="I1" s="2249"/>
      <c r="J1" s="2249"/>
      <c r="K1" s="2249"/>
      <c r="L1" s="2249"/>
      <c r="M1" s="275"/>
    </row>
    <row r="2" spans="1:13" s="2" customFormat="1" ht="14.25" customHeight="1" x14ac:dyDescent="0.25">
      <c r="B2" s="2250" t="s">
        <v>0</v>
      </c>
      <c r="C2" s="2250"/>
      <c r="D2" s="2250"/>
      <c r="E2" s="2250"/>
      <c r="F2" s="2250"/>
      <c r="G2" s="2250"/>
      <c r="H2" s="2250"/>
      <c r="I2" s="2250"/>
      <c r="J2" s="2250"/>
      <c r="K2" s="2250"/>
      <c r="L2" s="2250"/>
      <c r="M2" s="844"/>
    </row>
    <row r="3" spans="1:13" s="2" customFormat="1" ht="13.5" customHeight="1" x14ac:dyDescent="0.25">
      <c r="B3" s="2250" t="s">
        <v>352</v>
      </c>
      <c r="C3" s="2250"/>
      <c r="D3" s="2250"/>
      <c r="E3" s="2250"/>
      <c r="F3" s="2250"/>
      <c r="G3" s="2250"/>
      <c r="H3" s="2250"/>
      <c r="I3" s="2250"/>
      <c r="J3" s="2250"/>
      <c r="K3" s="2250"/>
      <c r="L3" s="2250"/>
      <c r="M3" s="844"/>
    </row>
    <row r="4" spans="1:13" s="2" customFormat="1" ht="12" customHeight="1" thickBot="1" x14ac:dyDescent="0.3"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 t="s">
        <v>197</v>
      </c>
      <c r="M4" s="402"/>
    </row>
    <row r="5" spans="1:13" ht="13.5" thickBot="1" x14ac:dyDescent="0.25">
      <c r="A5" s="2251" t="s">
        <v>258</v>
      </c>
      <c r="B5" s="2253" t="s">
        <v>1</v>
      </c>
      <c r="C5" s="2254"/>
      <c r="D5" s="2254"/>
      <c r="E5" s="2254"/>
      <c r="F5" s="2254"/>
      <c r="G5" s="2255"/>
      <c r="H5" s="2256" t="s">
        <v>2</v>
      </c>
      <c r="I5" s="2257"/>
      <c r="J5" s="2257"/>
      <c r="K5" s="2257"/>
      <c r="L5" s="2257"/>
      <c r="M5" s="2258"/>
    </row>
    <row r="6" spans="1:13" s="3" customFormat="1" ht="24" customHeight="1" thickBot="1" x14ac:dyDescent="0.25">
      <c r="A6" s="2252"/>
      <c r="B6" s="2193" t="s">
        <v>3</v>
      </c>
      <c r="C6" s="2194" t="s">
        <v>1613</v>
      </c>
      <c r="D6" s="2194" t="s">
        <v>198</v>
      </c>
      <c r="E6" s="2194" t="s">
        <v>199</v>
      </c>
      <c r="F6" s="2195" t="s">
        <v>200</v>
      </c>
      <c r="G6" s="2194" t="s">
        <v>774</v>
      </c>
      <c r="H6" s="1687" t="s">
        <v>3</v>
      </c>
      <c r="I6" s="2194" t="s">
        <v>1613</v>
      </c>
      <c r="J6" s="2194" t="s">
        <v>198</v>
      </c>
      <c r="K6" s="2194" t="s">
        <v>199</v>
      </c>
      <c r="L6" s="2195" t="s">
        <v>200</v>
      </c>
      <c r="M6" s="2194" t="s">
        <v>774</v>
      </c>
    </row>
    <row r="7" spans="1:13" s="267" customFormat="1" ht="12" thickBot="1" x14ac:dyDescent="0.25">
      <c r="A7" s="407" t="s">
        <v>259</v>
      </c>
      <c r="B7" s="409" t="s">
        <v>260</v>
      </c>
      <c r="C7" s="409" t="s">
        <v>261</v>
      </c>
      <c r="D7" s="410" t="s">
        <v>262</v>
      </c>
      <c r="E7" s="411" t="s">
        <v>282</v>
      </c>
      <c r="F7" s="411" t="s">
        <v>307</v>
      </c>
      <c r="G7" s="411" t="s">
        <v>308</v>
      </c>
      <c r="H7" s="411" t="s">
        <v>330</v>
      </c>
      <c r="I7" s="411" t="s">
        <v>331</v>
      </c>
      <c r="J7" s="411" t="s">
        <v>332</v>
      </c>
      <c r="K7" s="410" t="s">
        <v>335</v>
      </c>
      <c r="L7" s="411" t="s">
        <v>336</v>
      </c>
      <c r="M7" s="410" t="s">
        <v>337</v>
      </c>
    </row>
    <row r="8" spans="1:13" s="3" customFormat="1" ht="24" customHeight="1" x14ac:dyDescent="0.2">
      <c r="A8" s="265" t="s">
        <v>342</v>
      </c>
      <c r="B8" s="2175" t="s">
        <v>1050</v>
      </c>
      <c r="C8" s="1924">
        <f>C9+C10+C11+C12+C13</f>
        <v>4407509</v>
      </c>
      <c r="D8" s="1924">
        <f>D9+D10+D11+D12+D13</f>
        <v>4635215</v>
      </c>
      <c r="E8" s="1924">
        <f>E9+E10+E11+E12+E13</f>
        <v>5124773</v>
      </c>
      <c r="F8" s="1924">
        <f>F9+F10+F11+F12+F13</f>
        <v>5227436</v>
      </c>
      <c r="G8" s="1360">
        <f>F8/E8</f>
        <v>1.0200326921797316</v>
      </c>
      <c r="H8" s="2176" t="s">
        <v>340</v>
      </c>
      <c r="I8" s="2177">
        <f>I9+I10+I11+I12+I13</f>
        <v>4159401</v>
      </c>
      <c r="J8" s="2177">
        <f>J9+J10+J11+J12+J13</f>
        <v>4656209</v>
      </c>
      <c r="K8" s="2178">
        <f>K9+K10+K11+K12+K13</f>
        <v>5611094</v>
      </c>
      <c r="L8" s="2178">
        <f>L9+L10+L11+L12+L13</f>
        <v>4663933</v>
      </c>
      <c r="M8" s="1362">
        <f>L8/K8</f>
        <v>0.83119851494200592</v>
      </c>
    </row>
    <row r="9" spans="1:13" s="3" customFormat="1" ht="13.7" customHeight="1" x14ac:dyDescent="0.2">
      <c r="A9" s="265" t="s">
        <v>343</v>
      </c>
      <c r="B9" s="2179" t="s">
        <v>676</v>
      </c>
      <c r="C9" s="2185">
        <v>786623</v>
      </c>
      <c r="D9" s="1926">
        <f>'13_sz_ melléklet'!C181</f>
        <v>769360</v>
      </c>
      <c r="E9" s="1926">
        <f>'13_sz_ melléklet'!D181</f>
        <v>744445</v>
      </c>
      <c r="F9" s="1926">
        <f>'13_sz_ melléklet'!E181</f>
        <v>773440</v>
      </c>
      <c r="G9" s="1360">
        <f t="shared" ref="G9:G31" si="0">F9/E9</f>
        <v>1.0389484783966578</v>
      </c>
      <c r="H9" s="612" t="s">
        <v>602</v>
      </c>
      <c r="I9" s="2185">
        <v>1407989</v>
      </c>
      <c r="J9" s="2180">
        <f>'2_sz_ melléklet'!C189</f>
        <v>1785141</v>
      </c>
      <c r="K9" s="2180">
        <f>'2_sz_ melléklet'!D189</f>
        <v>1862799</v>
      </c>
      <c r="L9" s="2180">
        <f>'2_sz_ melléklet'!E189</f>
        <v>1690396</v>
      </c>
      <c r="M9" s="1363">
        <f t="shared" ref="M9:M31" si="1">L9/K9</f>
        <v>0.90744948864584962</v>
      </c>
    </row>
    <row r="10" spans="1:13" s="3" customFormat="1" ht="23.25" customHeight="1" x14ac:dyDescent="0.2">
      <c r="A10" s="265" t="s">
        <v>344</v>
      </c>
      <c r="B10" s="2179" t="s">
        <v>1456</v>
      </c>
      <c r="C10" s="2185">
        <v>1023663</v>
      </c>
      <c r="D10" s="1926">
        <f>'13_sz_ melléklet'!C182</f>
        <v>1009185</v>
      </c>
      <c r="E10" s="1926">
        <f>'13_sz_ melléklet'!D182</f>
        <v>1371046</v>
      </c>
      <c r="F10" s="1926">
        <f>'13_sz_ melléklet'!E182</f>
        <v>1480339</v>
      </c>
      <c r="G10" s="1360">
        <f t="shared" si="0"/>
        <v>1.0797150496773995</v>
      </c>
      <c r="H10" s="2181" t="s">
        <v>603</v>
      </c>
      <c r="I10" s="2185">
        <v>222086</v>
      </c>
      <c r="J10" s="2180">
        <f>'2_sz_ melléklet'!C190</f>
        <v>264696</v>
      </c>
      <c r="K10" s="2180">
        <f>'2_sz_ melléklet'!D190</f>
        <v>275949</v>
      </c>
      <c r="L10" s="2180">
        <f>'2_sz_ melléklet'!E190</f>
        <v>241344</v>
      </c>
      <c r="M10" s="1363">
        <f t="shared" si="1"/>
        <v>0.8745963928117152</v>
      </c>
    </row>
    <row r="11" spans="1:13" s="3" customFormat="1" ht="18" customHeight="1" x14ac:dyDescent="0.2">
      <c r="A11" s="265" t="s">
        <v>345</v>
      </c>
      <c r="B11" s="2179" t="s">
        <v>1455</v>
      </c>
      <c r="C11" s="2185">
        <v>2573033</v>
      </c>
      <c r="D11" s="1926">
        <f>'13_sz_ melléklet'!C187</f>
        <v>2797670</v>
      </c>
      <c r="E11" s="1926">
        <f>'13_sz_ melléklet'!D187</f>
        <v>3000053</v>
      </c>
      <c r="F11" s="1926">
        <f>'13_sz_ melléklet'!E187</f>
        <v>2964428</v>
      </c>
      <c r="G11" s="1360">
        <f t="shared" si="0"/>
        <v>0.98812520978796037</v>
      </c>
      <c r="H11" s="2181" t="s">
        <v>604</v>
      </c>
      <c r="I11" s="2185">
        <v>1409968</v>
      </c>
      <c r="J11" s="2180">
        <f>'2_sz_ melléklet'!C191</f>
        <v>1172874</v>
      </c>
      <c r="K11" s="2180">
        <f>'2_sz_ melléklet'!D191</f>
        <v>1933468</v>
      </c>
      <c r="L11" s="2180">
        <f>'2_sz_ melléklet'!E191</f>
        <v>1384373</v>
      </c>
      <c r="M11" s="1363">
        <f t="shared" si="1"/>
        <v>0.71600512653946169</v>
      </c>
    </row>
    <row r="12" spans="1:13" s="3" customFormat="1" ht="16.5" customHeight="1" x14ac:dyDescent="0.2">
      <c r="A12" s="265" t="s">
        <v>346</v>
      </c>
      <c r="B12" s="2182" t="s">
        <v>246</v>
      </c>
      <c r="C12" s="2196"/>
      <c r="D12" s="1926">
        <v>0</v>
      </c>
      <c r="E12" s="1926">
        <v>0</v>
      </c>
      <c r="F12" s="1922">
        <v>0</v>
      </c>
      <c r="G12" s="1360">
        <v>0</v>
      </c>
      <c r="H12" s="2181" t="s">
        <v>1049</v>
      </c>
      <c r="I12" s="2185">
        <v>1052327</v>
      </c>
      <c r="J12" s="2180">
        <f>'2_sz_ melléklet'!C194</f>
        <v>1352878</v>
      </c>
      <c r="K12" s="2180">
        <f>'2_sz_ melléklet'!D194</f>
        <v>1451681</v>
      </c>
      <c r="L12" s="2180">
        <f>'2_sz_ melléklet'!E194</f>
        <v>1272433</v>
      </c>
      <c r="M12" s="1363">
        <f t="shared" si="1"/>
        <v>0.87652383684845359</v>
      </c>
    </row>
    <row r="13" spans="1:13" s="3" customFormat="1" ht="16.5" customHeight="1" x14ac:dyDescent="0.2">
      <c r="A13" s="265" t="s">
        <v>347</v>
      </c>
      <c r="B13" s="2179" t="s">
        <v>1350</v>
      </c>
      <c r="C13" s="2180">
        <v>24190</v>
      </c>
      <c r="D13" s="1926">
        <f>'13_sz_ melléklet'!C196</f>
        <v>59000</v>
      </c>
      <c r="E13" s="1926">
        <f>'13_sz_ melléklet'!D196</f>
        <v>9229</v>
      </c>
      <c r="F13" s="1926">
        <f>'13_sz_ melléklet'!E196</f>
        <v>9229</v>
      </c>
      <c r="G13" s="1360">
        <f>F13/E13</f>
        <v>1</v>
      </c>
      <c r="H13" s="2184" t="s">
        <v>538</v>
      </c>
      <c r="I13" s="2200">
        <v>67031</v>
      </c>
      <c r="J13" s="2180">
        <f>'2_sz_ melléklet'!C202</f>
        <v>80620</v>
      </c>
      <c r="K13" s="2180">
        <f>'2_sz_ melléklet'!D202</f>
        <v>87197</v>
      </c>
      <c r="L13" s="2180">
        <f>'2_sz_ melléklet'!E202</f>
        <v>75387</v>
      </c>
      <c r="M13" s="1363">
        <f t="shared" si="1"/>
        <v>0.86455956053533956</v>
      </c>
    </row>
    <row r="14" spans="1:13" s="3" customFormat="1" ht="4.5" customHeight="1" x14ac:dyDescent="0.2">
      <c r="A14" s="265"/>
      <c r="B14" s="2183"/>
      <c r="C14" s="2180"/>
      <c r="D14" s="1926"/>
      <c r="E14" s="1926"/>
      <c r="F14" s="1922"/>
      <c r="G14" s="1360"/>
      <c r="H14" s="850"/>
      <c r="I14" s="2200"/>
      <c r="J14" s="2180"/>
      <c r="K14" s="2185"/>
      <c r="L14" s="2186"/>
      <c r="M14" s="1363"/>
    </row>
    <row r="15" spans="1:13" s="3" customFormat="1" ht="21.75" customHeight="1" x14ac:dyDescent="0.2">
      <c r="A15" s="265" t="s">
        <v>269</v>
      </c>
      <c r="B15" s="2183" t="s">
        <v>350</v>
      </c>
      <c r="C15" s="1926">
        <f>C16+C17+C18+C19</f>
        <v>1442262</v>
      </c>
      <c r="D15" s="1926">
        <f>D16+D17+D18+D19</f>
        <v>780165</v>
      </c>
      <c r="E15" s="1926">
        <f>E16+E17+E18+E19</f>
        <v>1006066</v>
      </c>
      <c r="F15" s="1926">
        <f>F16+F17+F18+F19</f>
        <v>898278</v>
      </c>
      <c r="G15" s="1360">
        <f t="shared" si="0"/>
        <v>0.89286189971632079</v>
      </c>
      <c r="H15" s="2187" t="s">
        <v>341</v>
      </c>
      <c r="I15" s="2180">
        <f>I16+I17+I18+I19</f>
        <v>2201733</v>
      </c>
      <c r="J15" s="2180">
        <f>J16+J17+J18+J19</f>
        <v>2625189</v>
      </c>
      <c r="K15" s="2180">
        <f>K16+K17+K18+K19</f>
        <v>3179553</v>
      </c>
      <c r="L15" s="2180">
        <f>L16+L17+L18+L19</f>
        <v>1360965</v>
      </c>
      <c r="M15" s="1363">
        <f t="shared" si="1"/>
        <v>0.42803658250074772</v>
      </c>
    </row>
    <row r="16" spans="1:13" s="3" customFormat="1" ht="13.5" customHeight="1" x14ac:dyDescent="0.2">
      <c r="A16" s="265" t="s">
        <v>270</v>
      </c>
      <c r="B16" s="2179" t="s">
        <v>1449</v>
      </c>
      <c r="C16" s="2185">
        <v>75386</v>
      </c>
      <c r="D16" s="1926">
        <f>'13_sz_ melléklet'!C201</f>
        <v>150000</v>
      </c>
      <c r="E16" s="1926">
        <f>'13_sz_ melléklet'!D201</f>
        <v>117000</v>
      </c>
      <c r="F16" s="1926">
        <f>'13_sz_ melléklet'!E201</f>
        <v>115172</v>
      </c>
      <c r="G16" s="1360">
        <f t="shared" si="0"/>
        <v>0.98437606837606839</v>
      </c>
      <c r="H16" s="2181" t="s">
        <v>605</v>
      </c>
      <c r="I16" s="2185">
        <v>1971003</v>
      </c>
      <c r="J16" s="2180">
        <f>'2_sz_ melléklet'!C206</f>
        <v>2425140</v>
      </c>
      <c r="K16" s="2180">
        <f>'2_sz_ melléklet'!D206</f>
        <v>2794625</v>
      </c>
      <c r="L16" s="2180">
        <f>'2_sz_ melléklet'!E206</f>
        <v>1288541</v>
      </c>
      <c r="M16" s="1363">
        <f t="shared" si="1"/>
        <v>0.46107831998926513</v>
      </c>
    </row>
    <row r="17" spans="1:13" s="3" customFormat="1" ht="12.75" customHeight="1" x14ac:dyDescent="0.2">
      <c r="A17" s="265" t="s">
        <v>271</v>
      </c>
      <c r="B17" s="2179" t="s">
        <v>1450</v>
      </c>
      <c r="C17" s="2185">
        <v>1357487</v>
      </c>
      <c r="D17" s="1926">
        <f>'13_sz_ melléklet'!C207</f>
        <v>622264</v>
      </c>
      <c r="E17" s="1926">
        <f>'13_sz_ melléklet'!D207</f>
        <v>880231</v>
      </c>
      <c r="F17" s="1926">
        <f>'13_sz_ melléklet'!E207</f>
        <v>773996</v>
      </c>
      <c r="G17" s="1360">
        <f t="shared" si="0"/>
        <v>0.87931009019223361</v>
      </c>
      <c r="H17" s="2181" t="s">
        <v>606</v>
      </c>
      <c r="I17" s="2185">
        <v>185584</v>
      </c>
      <c r="J17" s="2180">
        <f>'2_sz_ melléklet'!C207</f>
        <v>159049</v>
      </c>
      <c r="K17" s="2180">
        <f>'2_sz_ melléklet'!D207</f>
        <v>337097</v>
      </c>
      <c r="L17" s="2180">
        <f>'2_sz_ melléklet'!E207</f>
        <v>40557</v>
      </c>
      <c r="M17" s="1363">
        <f t="shared" si="1"/>
        <v>0.12031255098680795</v>
      </c>
    </row>
    <row r="18" spans="1:13" s="3" customFormat="1" ht="15" customHeight="1" x14ac:dyDescent="0.2">
      <c r="A18" s="265" t="s">
        <v>272</v>
      </c>
      <c r="B18" s="2179" t="s">
        <v>1448</v>
      </c>
      <c r="C18" s="2185">
        <v>9389</v>
      </c>
      <c r="D18" s="1926">
        <f>'13_sz_ melléklet'!C212</f>
        <v>7901</v>
      </c>
      <c r="E18" s="1926">
        <f>'13_sz_ melléklet'!D212</f>
        <v>8835</v>
      </c>
      <c r="F18" s="1926">
        <f>'13_sz_ melléklet'!E212</f>
        <v>9110</v>
      </c>
      <c r="G18" s="1360">
        <f t="shared" si="0"/>
        <v>1.0311262026032824</v>
      </c>
      <c r="H18" s="2181" t="s">
        <v>607</v>
      </c>
      <c r="I18" s="2189">
        <v>45146</v>
      </c>
      <c r="J18" s="2180">
        <f>'2_sz_ melléklet'!C208</f>
        <v>41000</v>
      </c>
      <c r="K18" s="2180">
        <f>'2_sz_ melléklet'!D208</f>
        <v>47831</v>
      </c>
      <c r="L18" s="2180">
        <f>'2_sz_ melléklet'!E208</f>
        <v>31867</v>
      </c>
      <c r="M18" s="1363">
        <f t="shared" si="1"/>
        <v>0.66624155882168468</v>
      </c>
    </row>
    <row r="19" spans="1:13" s="3" customFormat="1" ht="17.25" customHeight="1" x14ac:dyDescent="0.2">
      <c r="A19" s="265" t="s">
        <v>273</v>
      </c>
      <c r="B19" s="2182"/>
      <c r="C19" s="2196"/>
      <c r="D19" s="1926"/>
      <c r="E19" s="1926"/>
      <c r="F19" s="1922"/>
      <c r="G19" s="1360"/>
      <c r="H19" s="849"/>
      <c r="I19" s="2196"/>
      <c r="J19" s="2180"/>
      <c r="K19" s="2180"/>
      <c r="L19" s="2186"/>
      <c r="M19" s="1363"/>
    </row>
    <row r="20" spans="1:13" s="3" customFormat="1" ht="6" customHeight="1" x14ac:dyDescent="0.2">
      <c r="A20" s="265"/>
      <c r="B20" s="2182"/>
      <c r="C20" s="2196"/>
      <c r="D20" s="1926"/>
      <c r="E20" s="1922"/>
      <c r="F20" s="1922"/>
      <c r="G20" s="1360"/>
      <c r="H20" s="849"/>
      <c r="I20" s="2196"/>
      <c r="J20" s="2180"/>
      <c r="K20" s="2180"/>
      <c r="L20" s="2186"/>
      <c r="M20" s="1363"/>
    </row>
    <row r="21" spans="1:13" s="3" customFormat="1" ht="16.5" customHeight="1" x14ac:dyDescent="0.2">
      <c r="A21" s="265" t="s">
        <v>274</v>
      </c>
      <c r="B21" s="2183" t="s">
        <v>423</v>
      </c>
      <c r="C21" s="1926">
        <f>C22+C23+C24+C25+C26+C27+C28+C29</f>
        <v>11015763</v>
      </c>
      <c r="D21" s="1926">
        <f>D22+D23+D24+D25+D26+D27+D28+D29</f>
        <v>8689925</v>
      </c>
      <c r="E21" s="1926">
        <f>E22+E23+E24+E25+E26+E27+E28+E29</f>
        <v>17743908</v>
      </c>
      <c r="F21" s="1926">
        <f>F22+F23+F24+F25+F26+F27+F28+F29</f>
        <v>17681202</v>
      </c>
      <c r="G21" s="1360">
        <f t="shared" si="0"/>
        <v>0.99646605471579319</v>
      </c>
      <c r="H21" s="2187" t="s">
        <v>608</v>
      </c>
      <c r="I21" s="1669">
        <f>SUM(I22:I30)</f>
        <v>8194174</v>
      </c>
      <c r="J21" s="1669">
        <f>SUM(J22:J30)</f>
        <v>6823907</v>
      </c>
      <c r="K21" s="1669">
        <f>SUM(K22:K30)</f>
        <v>15084100</v>
      </c>
      <c r="L21" s="1669">
        <f>SUM(L22:L30)</f>
        <v>14960434</v>
      </c>
      <c r="M21" s="1363">
        <f t="shared" si="1"/>
        <v>0.99180156588725876</v>
      </c>
    </row>
    <row r="22" spans="1:13" s="3" customFormat="1" ht="23.25" customHeight="1" x14ac:dyDescent="0.2">
      <c r="A22" s="265" t="s">
        <v>275</v>
      </c>
      <c r="B22" s="612" t="s">
        <v>1457</v>
      </c>
      <c r="C22" s="2185">
        <v>2818204</v>
      </c>
      <c r="D22" s="2098">
        <f>'13_sz_ melléklet'!C222</f>
        <v>1801436</v>
      </c>
      <c r="E22" s="2098">
        <f>'13_sz_ melléklet'!D222</f>
        <v>2310226</v>
      </c>
      <c r="F22" s="2098">
        <f>'13_sz_ melléklet'!E222</f>
        <v>2310226</v>
      </c>
      <c r="G22" s="1360">
        <f t="shared" si="0"/>
        <v>1</v>
      </c>
      <c r="H22" s="850" t="s">
        <v>609</v>
      </c>
      <c r="I22" s="2200">
        <v>6581140</v>
      </c>
      <c r="J22" s="2185">
        <f>'2_sz_ melléklet'!C223</f>
        <v>5000000</v>
      </c>
      <c r="K22" s="2185">
        <f>'2_sz_ melléklet'!D223</f>
        <v>12180910</v>
      </c>
      <c r="L22" s="2185">
        <f>'2_sz_ melléklet'!E223</f>
        <v>12180910</v>
      </c>
      <c r="M22" s="1363">
        <f t="shared" si="1"/>
        <v>1</v>
      </c>
    </row>
    <row r="23" spans="1:13" s="3" customFormat="1" ht="24" customHeight="1" x14ac:dyDescent="0.2">
      <c r="A23" s="265" t="s">
        <v>276</v>
      </c>
      <c r="B23" s="612" t="s">
        <v>726</v>
      </c>
      <c r="C23" s="2185">
        <v>55418</v>
      </c>
      <c r="D23" s="2098">
        <f>'13_sz_ melléklet'!C223</f>
        <v>0</v>
      </c>
      <c r="E23" s="2098">
        <f>'13_sz_ melléklet'!D223</f>
        <v>1894</v>
      </c>
      <c r="F23" s="2098">
        <f>'13_sz_ melléklet'!E223</f>
        <v>63456</v>
      </c>
      <c r="G23" s="2217">
        <f t="shared" si="0"/>
        <v>33.503695881731787</v>
      </c>
      <c r="H23" s="850" t="s">
        <v>841</v>
      </c>
      <c r="I23" s="2200">
        <v>1144492</v>
      </c>
      <c r="J23" s="2185">
        <f>'2_sz_ melléklet'!C224</f>
        <v>1468489</v>
      </c>
      <c r="K23" s="2185">
        <f>'2_sz_ melléklet'!D224</f>
        <v>1472628</v>
      </c>
      <c r="L23" s="2185">
        <f>'2_sz_ melléklet'!E224</f>
        <v>1348962</v>
      </c>
      <c r="M23" s="1363">
        <f t="shared" si="1"/>
        <v>0.91602359862775939</v>
      </c>
    </row>
    <row r="24" spans="1:13" s="3" customFormat="1" ht="15" customHeight="1" x14ac:dyDescent="0.2">
      <c r="A24" s="265" t="s">
        <v>277</v>
      </c>
      <c r="B24" s="612" t="s">
        <v>727</v>
      </c>
      <c r="C24" s="2185">
        <v>6581140</v>
      </c>
      <c r="D24" s="2098">
        <f>'13_sz_ melléklet'!C226</f>
        <v>5000000</v>
      </c>
      <c r="E24" s="2098">
        <f>'13_sz_ melléklet'!D226</f>
        <v>12180910</v>
      </c>
      <c r="F24" s="2098">
        <f>'13_sz_ melléklet'!E226</f>
        <v>12180910</v>
      </c>
      <c r="G24" s="1360">
        <f t="shared" si="0"/>
        <v>1</v>
      </c>
      <c r="H24" s="850" t="s">
        <v>610</v>
      </c>
      <c r="I24" s="2200"/>
      <c r="J24" s="2185">
        <f>'2_sz_ melléklet'!C225</f>
        <v>0</v>
      </c>
      <c r="K24" s="2185">
        <f>'2_sz_ melléklet'!D225</f>
        <v>0</v>
      </c>
      <c r="L24" s="2185">
        <f>'2_sz_ melléklet'!E225</f>
        <v>0</v>
      </c>
      <c r="M24" s="1363">
        <v>0</v>
      </c>
    </row>
    <row r="25" spans="1:13" s="3" customFormat="1" ht="18.75" customHeight="1" x14ac:dyDescent="0.2">
      <c r="A25" s="265" t="s">
        <v>278</v>
      </c>
      <c r="B25" s="612" t="s">
        <v>728</v>
      </c>
      <c r="C25" s="2185">
        <v>1144492</v>
      </c>
      <c r="D25" s="2098">
        <f>'13_sz_ melléklet'!C225</f>
        <v>1468489</v>
      </c>
      <c r="E25" s="2098">
        <f>'13_sz_ melléklet'!D225</f>
        <v>1472628</v>
      </c>
      <c r="F25" s="2098">
        <f>'13_sz_ melléklet'!E225</f>
        <v>1348962</v>
      </c>
      <c r="G25" s="1360">
        <f t="shared" si="0"/>
        <v>0.91602359862775939</v>
      </c>
      <c r="H25" s="852" t="s">
        <v>611</v>
      </c>
      <c r="I25" s="2201"/>
      <c r="J25" s="2185">
        <f>'2_sz_ melléklet'!C226</f>
        <v>0</v>
      </c>
      <c r="K25" s="2185">
        <f>'2_sz_ melléklet'!D226</f>
        <v>0</v>
      </c>
      <c r="L25" s="2185">
        <f>'2_sz_ melléklet'!E226</f>
        <v>0</v>
      </c>
      <c r="M25" s="1363">
        <v>0</v>
      </c>
    </row>
    <row r="26" spans="1:13" s="3" customFormat="1" ht="17.25" customHeight="1" x14ac:dyDescent="0.2">
      <c r="A26" s="265" t="s">
        <v>279</v>
      </c>
      <c r="B26" s="776" t="s">
        <v>1458</v>
      </c>
      <c r="C26" s="2197"/>
      <c r="D26" s="2098">
        <f>'13_sz_ melléklet'!C221</f>
        <v>120000</v>
      </c>
      <c r="E26" s="2098">
        <f>'13_sz_ melléklet'!D221</f>
        <v>405000</v>
      </c>
      <c r="F26" s="2098">
        <f>'13_sz_ melléklet'!E221</f>
        <v>404398</v>
      </c>
      <c r="G26" s="1360">
        <f>F26/E26</f>
        <v>0.99851358024691361</v>
      </c>
      <c r="H26" s="688" t="s">
        <v>1459</v>
      </c>
      <c r="I26" s="2202">
        <v>416509</v>
      </c>
      <c r="J26" s="2185">
        <f>'2_sz_ melléklet'!C227</f>
        <v>300000</v>
      </c>
      <c r="K26" s="2185">
        <f>'2_sz_ melléklet'!D227</f>
        <v>1373250</v>
      </c>
      <c r="L26" s="2185">
        <f>'2_sz_ melléklet'!E227</f>
        <v>1373250</v>
      </c>
      <c r="M26" s="1363">
        <f>L26/K26</f>
        <v>1</v>
      </c>
    </row>
    <row r="27" spans="1:13" s="3" customFormat="1" ht="15" customHeight="1" x14ac:dyDescent="0.2">
      <c r="A27" s="265" t="s">
        <v>280</v>
      </c>
      <c r="B27" s="613" t="s">
        <v>730</v>
      </c>
      <c r="C27" s="2198"/>
      <c r="D27" s="2098">
        <f>'13_sz_ melléklet'!C220</f>
        <v>0</v>
      </c>
      <c r="E27" s="2098">
        <f>'13_sz_ melléklet'!D220</f>
        <v>0</v>
      </c>
      <c r="F27" s="2098">
        <f>'13_sz_ melléklet'!E220</f>
        <v>0</v>
      </c>
      <c r="G27" s="1360">
        <v>0</v>
      </c>
      <c r="H27" s="853" t="s">
        <v>612</v>
      </c>
      <c r="I27" s="2203"/>
      <c r="J27" s="2185">
        <f>'2_sz_ melléklet'!C228</f>
        <v>0</v>
      </c>
      <c r="K27" s="2185">
        <f>'2_sz_ melléklet'!D228</f>
        <v>0</v>
      </c>
      <c r="L27" s="2185">
        <f>'2_sz_ melléklet'!E228</f>
        <v>0</v>
      </c>
      <c r="M27" s="1363">
        <v>0</v>
      </c>
    </row>
    <row r="28" spans="1:13" s="3" customFormat="1" ht="18" customHeight="1" x14ac:dyDescent="0.2">
      <c r="A28" s="265" t="s">
        <v>281</v>
      </c>
      <c r="B28" s="613" t="s">
        <v>725</v>
      </c>
      <c r="C28" s="2198"/>
      <c r="D28" s="2098">
        <f>'13_sz_ melléklet'!C218</f>
        <v>0</v>
      </c>
      <c r="E28" s="2098">
        <f>'13_sz_ melléklet'!D218</f>
        <v>0</v>
      </c>
      <c r="F28" s="2098">
        <f>'13_sz_ melléklet'!E218</f>
        <v>0</v>
      </c>
      <c r="G28" s="1360">
        <v>0</v>
      </c>
      <c r="H28" s="854" t="s">
        <v>1452</v>
      </c>
      <c r="I28" s="2203"/>
      <c r="J28" s="2185">
        <f>'2_sz_ melléklet'!C229</f>
        <v>0</v>
      </c>
      <c r="K28" s="2185">
        <f>'2_sz_ melléklet'!D229</f>
        <v>0</v>
      </c>
      <c r="L28" s="2185">
        <f>'2_sz_ melléklet'!E229</f>
        <v>0</v>
      </c>
      <c r="M28" s="1363">
        <v>0</v>
      </c>
    </row>
    <row r="29" spans="1:13" s="3" customFormat="1" ht="16.5" customHeight="1" x14ac:dyDescent="0.2">
      <c r="A29" s="264" t="s">
        <v>283</v>
      </c>
      <c r="B29" s="613" t="s">
        <v>729</v>
      </c>
      <c r="C29" s="2198">
        <v>416509</v>
      </c>
      <c r="D29" s="2098">
        <f>'13_sz_ melléklet'!C219</f>
        <v>300000</v>
      </c>
      <c r="E29" s="2098">
        <f>'13_sz_ melléklet'!D219</f>
        <v>1373250</v>
      </c>
      <c r="F29" s="2098">
        <f>'13_sz_ melléklet'!E219</f>
        <v>1373250</v>
      </c>
      <c r="G29" s="1717">
        <f>F29/E29</f>
        <v>1</v>
      </c>
      <c r="H29" s="853" t="s">
        <v>1453</v>
      </c>
      <c r="I29" s="2203"/>
      <c r="J29" s="2185">
        <f>'2_sz_ melléklet'!C222</f>
        <v>0</v>
      </c>
      <c r="K29" s="2185">
        <f>'2_sz_ melléklet'!D222</f>
        <v>0</v>
      </c>
      <c r="L29" s="2185">
        <f>'2_sz_ melléklet'!E222</f>
        <v>0</v>
      </c>
      <c r="M29" s="1363">
        <v>0</v>
      </c>
    </row>
    <row r="30" spans="1:13" s="3" customFormat="1" ht="15" customHeight="1" thickBot="1" x14ac:dyDescent="0.25">
      <c r="A30" s="413" t="s">
        <v>284</v>
      </c>
      <c r="B30" s="1712"/>
      <c r="C30" s="2199"/>
      <c r="D30" s="2188"/>
      <c r="E30" s="2188"/>
      <c r="F30" s="2188"/>
      <c r="G30" s="1361"/>
      <c r="H30" s="1715" t="s">
        <v>1454</v>
      </c>
      <c r="I30" s="2204">
        <v>52033</v>
      </c>
      <c r="J30" s="2189">
        <f>'2_sz_ melléklet'!C230</f>
        <v>55418</v>
      </c>
      <c r="K30" s="2189">
        <f>'2_sz_ melléklet'!D230</f>
        <v>57312</v>
      </c>
      <c r="L30" s="2189">
        <f>'2_sz_ melléklet'!E230</f>
        <v>57312</v>
      </c>
      <c r="M30" s="1716">
        <f>L30/K30</f>
        <v>1</v>
      </c>
    </row>
    <row r="31" spans="1:13" s="6" customFormat="1" ht="29.25" customHeight="1" thickBot="1" x14ac:dyDescent="0.3">
      <c r="A31" s="282" t="s">
        <v>285</v>
      </c>
      <c r="B31" s="2190" t="s">
        <v>1451</v>
      </c>
      <c r="C31" s="2057">
        <f>C8+C15+C19+C21</f>
        <v>16865534</v>
      </c>
      <c r="D31" s="2057">
        <f>D8+D15+D19+D21</f>
        <v>14105305</v>
      </c>
      <c r="E31" s="2057">
        <f>E8+E15+E19+E21</f>
        <v>23874747</v>
      </c>
      <c r="F31" s="2057">
        <f>F8+F15+F19+F21</f>
        <v>23806916</v>
      </c>
      <c r="G31" s="1358">
        <f t="shared" si="0"/>
        <v>0.99715888088782678</v>
      </c>
      <c r="H31" s="2191" t="s">
        <v>558</v>
      </c>
      <c r="I31" s="2055">
        <f>I8+I15+I19+I21</f>
        <v>14555308</v>
      </c>
      <c r="J31" s="2055">
        <f>J8+J15+J19+J21</f>
        <v>14105305</v>
      </c>
      <c r="K31" s="2192">
        <f>K8+K15+K19+K21</f>
        <v>23874747</v>
      </c>
      <c r="L31" s="2055">
        <f>L8+L15+L19+L21</f>
        <v>20985332</v>
      </c>
      <c r="M31" s="1364">
        <f t="shared" si="1"/>
        <v>0.87897609972578972</v>
      </c>
    </row>
    <row r="32" spans="1:13" s="6" customFormat="1" ht="29.25" customHeight="1" x14ac:dyDescent="0.25">
      <c r="A32" s="406"/>
      <c r="B32" s="399"/>
      <c r="C32" s="399"/>
      <c r="D32" s="403"/>
      <c r="E32" s="403"/>
      <c r="F32" s="404"/>
      <c r="G32" s="404"/>
      <c r="H32" s="399"/>
      <c r="I32" s="399"/>
      <c r="J32" s="262"/>
      <c r="K32" s="262"/>
      <c r="L32" s="405"/>
      <c r="M32" s="405"/>
    </row>
    <row r="33" spans="1:13" s="6" customFormat="1" ht="29.25" customHeight="1" x14ac:dyDescent="0.25">
      <c r="A33" s="406"/>
      <c r="B33" s="399"/>
      <c r="C33" s="399"/>
      <c r="D33" s="403"/>
      <c r="E33" s="403"/>
      <c r="F33" s="404"/>
      <c r="G33" s="404"/>
      <c r="H33" s="399"/>
      <c r="I33" s="399"/>
      <c r="J33" s="262"/>
      <c r="K33" s="262"/>
      <c r="L33" s="405"/>
      <c r="M33" s="405"/>
    </row>
  </sheetData>
  <mergeCells count="6">
    <mergeCell ref="A1:L1"/>
    <mergeCell ref="B2:L2"/>
    <mergeCell ref="B3:L3"/>
    <mergeCell ref="A5:A6"/>
    <mergeCell ref="B5:G5"/>
    <mergeCell ref="H5:M5"/>
  </mergeCells>
  <pageMargins left="0.15748031496062992" right="0.15748031496062992" top="0.39370078740157483" bottom="0.39370078740157483" header="0.51181102362204722" footer="0.51181102362204722"/>
  <pageSetup paperSize="9" firstPageNumber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4"/>
  <sheetViews>
    <sheetView topLeftCell="A130" workbookViewId="0">
      <selection activeCell="K121" sqref="K121"/>
    </sheetView>
  </sheetViews>
  <sheetFormatPr defaultRowHeight="12.75" x14ac:dyDescent="0.2"/>
  <cols>
    <col min="1" max="1" width="4" customWidth="1"/>
    <col min="2" max="2" width="42.42578125" customWidth="1"/>
    <col min="3" max="3" width="11.5703125" customWidth="1"/>
    <col min="4" max="4" width="13" customWidth="1"/>
    <col min="5" max="5" width="11.7109375" customWidth="1"/>
    <col min="6" max="6" width="10.140625" customWidth="1"/>
  </cols>
  <sheetData>
    <row r="1" spans="1:6" x14ac:dyDescent="0.2">
      <c r="A1" s="2249" t="s">
        <v>1654</v>
      </c>
      <c r="B1" s="2249"/>
      <c r="C1" s="2249"/>
      <c r="D1" s="2249"/>
      <c r="E1" s="2249"/>
      <c r="F1" s="2249"/>
    </row>
    <row r="2" spans="1:6" ht="13.5" customHeight="1" x14ac:dyDescent="0.25">
      <c r="B2" s="1"/>
      <c r="C2" s="1"/>
      <c r="D2" s="17"/>
      <c r="E2" s="17"/>
      <c r="F2" s="225" t="s">
        <v>31</v>
      </c>
    </row>
    <row r="3" spans="1:6" ht="15.75" x14ac:dyDescent="0.25">
      <c r="A3" s="2268" t="s">
        <v>1474</v>
      </c>
      <c r="B3" s="2263"/>
      <c r="C3" s="2263"/>
      <c r="D3" s="2263"/>
      <c r="E3" s="2263"/>
      <c r="F3" s="2263"/>
    </row>
    <row r="4" spans="1:6" ht="13.5" thickBot="1" x14ac:dyDescent="0.25">
      <c r="B4" s="1"/>
      <c r="C4" s="1"/>
      <c r="D4" s="1"/>
      <c r="E4" s="1"/>
      <c r="F4" s="19" t="s">
        <v>4</v>
      </c>
    </row>
    <row r="5" spans="1:6" ht="41.25" customHeight="1" thickBot="1" x14ac:dyDescent="0.3">
      <c r="A5" s="279" t="s">
        <v>258</v>
      </c>
      <c r="B5" s="228" t="s">
        <v>30</v>
      </c>
      <c r="C5" s="626" t="s">
        <v>198</v>
      </c>
      <c r="D5" s="893" t="s">
        <v>199</v>
      </c>
      <c r="E5" s="893" t="s">
        <v>775</v>
      </c>
      <c r="F5" s="266" t="s">
        <v>201</v>
      </c>
    </row>
    <row r="6" spans="1:6" ht="13.5" thickBot="1" x14ac:dyDescent="0.25">
      <c r="A6" s="1009" t="s">
        <v>259</v>
      </c>
      <c r="B6" s="1010" t="s">
        <v>260</v>
      </c>
      <c r="C6" s="1010" t="s">
        <v>261</v>
      </c>
      <c r="D6" s="961" t="s">
        <v>262</v>
      </c>
      <c r="E6" s="1011" t="s">
        <v>282</v>
      </c>
      <c r="F6" s="1011" t="s">
        <v>307</v>
      </c>
    </row>
    <row r="7" spans="1:6" x14ac:dyDescent="0.2">
      <c r="A7" s="730" t="s">
        <v>263</v>
      </c>
      <c r="B7" s="451" t="s">
        <v>14</v>
      </c>
      <c r="C7" s="721"/>
      <c r="D7" s="721"/>
      <c r="E7" s="858"/>
      <c r="F7" s="1024"/>
    </row>
    <row r="8" spans="1:6" x14ac:dyDescent="0.2">
      <c r="A8" s="506" t="s">
        <v>264</v>
      </c>
      <c r="B8" s="108" t="s">
        <v>677</v>
      </c>
      <c r="C8" s="239">
        <f>'30_ sz_ melléklet'!C129</f>
        <v>130</v>
      </c>
      <c r="D8" s="239">
        <f>'30_ sz_ melléklet'!D129</f>
        <v>284</v>
      </c>
      <c r="E8" s="121">
        <f>'30_ sz_ melléklet'!E129</f>
        <v>254</v>
      </c>
      <c r="F8" s="995">
        <f>E8/D8</f>
        <v>0.89436619718309862</v>
      </c>
    </row>
    <row r="9" spans="1:6" x14ac:dyDescent="0.2">
      <c r="A9" s="506" t="s">
        <v>265</v>
      </c>
      <c r="B9" s="108" t="s">
        <v>678</v>
      </c>
      <c r="C9" s="239">
        <f>'30_ sz_ melléklet'!C130</f>
        <v>48357</v>
      </c>
      <c r="D9" s="239">
        <f>'30_ sz_ melléklet'!D130</f>
        <v>65112</v>
      </c>
      <c r="E9" s="121">
        <f>'30_ sz_ melléklet'!E130</f>
        <v>56156</v>
      </c>
      <c r="F9" s="995">
        <f>E9/D9</f>
        <v>0.86245238972846783</v>
      </c>
    </row>
    <row r="10" spans="1:6" x14ac:dyDescent="0.2">
      <c r="A10" s="506" t="s">
        <v>266</v>
      </c>
      <c r="B10" s="108" t="s">
        <v>679</v>
      </c>
      <c r="C10" s="239">
        <f>'30_ sz_ melléklet'!C131</f>
        <v>2980</v>
      </c>
      <c r="D10" s="239">
        <f>'30_ sz_ melléklet'!D131</f>
        <v>4965</v>
      </c>
      <c r="E10" s="121">
        <f>'30_ sz_ melléklet'!E131</f>
        <v>3743</v>
      </c>
      <c r="F10" s="995">
        <f>E10/D10</f>
        <v>0.75387713997985906</v>
      </c>
    </row>
    <row r="11" spans="1:6" x14ac:dyDescent="0.2">
      <c r="A11" s="506" t="s">
        <v>267</v>
      </c>
      <c r="B11" s="108" t="s">
        <v>680</v>
      </c>
      <c r="C11" s="239">
        <f>'30_ sz_ melléklet'!C132</f>
        <v>0</v>
      </c>
      <c r="D11" s="239">
        <f>'30_ sz_ melléklet'!D132</f>
        <v>0</v>
      </c>
      <c r="E11" s="121">
        <f>'30_ sz_ melléklet'!E132</f>
        <v>0</v>
      </c>
      <c r="F11" s="995">
        <v>0</v>
      </c>
    </row>
    <row r="12" spans="1:6" x14ac:dyDescent="0.2">
      <c r="A12" s="506" t="s">
        <v>268</v>
      </c>
      <c r="B12" s="108" t="s">
        <v>752</v>
      </c>
      <c r="C12" s="239"/>
      <c r="D12" s="239"/>
      <c r="E12" s="121"/>
      <c r="F12" s="995"/>
    </row>
    <row r="13" spans="1:6" x14ac:dyDescent="0.2">
      <c r="A13" s="506" t="s">
        <v>269</v>
      </c>
      <c r="B13" s="108" t="s">
        <v>681</v>
      </c>
      <c r="C13" s="239">
        <f>'30_ sz_ melléklet'!C133</f>
        <v>42708</v>
      </c>
      <c r="D13" s="239">
        <f>'30_ sz_ melléklet'!D133</f>
        <v>59918</v>
      </c>
      <c r="E13" s="121">
        <f>'30_ sz_ melléklet'!E133</f>
        <v>53544</v>
      </c>
      <c r="F13" s="995">
        <f>E13/D13</f>
        <v>0.89362128241930638</v>
      </c>
    </row>
    <row r="14" spans="1:6" x14ac:dyDescent="0.2">
      <c r="A14" s="506" t="s">
        <v>270</v>
      </c>
      <c r="B14" s="108" t="s">
        <v>682</v>
      </c>
      <c r="C14" s="239">
        <f>'30_ sz_ melléklet'!C134</f>
        <v>21348</v>
      </c>
      <c r="D14" s="239">
        <f>'30_ sz_ melléklet'!D134</f>
        <v>29343</v>
      </c>
      <c r="E14" s="121">
        <f>'30_ sz_ melléklet'!E134</f>
        <v>25412</v>
      </c>
      <c r="F14" s="995">
        <f>E14/D14</f>
        <v>0.86603278465051292</v>
      </c>
    </row>
    <row r="15" spans="1:6" x14ac:dyDescent="0.2">
      <c r="A15" s="506" t="s">
        <v>271</v>
      </c>
      <c r="B15" s="108" t="s">
        <v>683</v>
      </c>
      <c r="C15" s="239">
        <f>'30_ sz_ melléklet'!C135</f>
        <v>0</v>
      </c>
      <c r="D15" s="239">
        <f>'30_ sz_ melléklet'!D135</f>
        <v>0</v>
      </c>
      <c r="E15" s="121">
        <f>'30_ sz_ melléklet'!E135</f>
        <v>0</v>
      </c>
      <c r="F15" s="995">
        <v>0</v>
      </c>
    </row>
    <row r="16" spans="1:6" x14ac:dyDescent="0.2">
      <c r="A16" s="506" t="s">
        <v>272</v>
      </c>
      <c r="B16" s="108" t="s">
        <v>753</v>
      </c>
      <c r="C16" s="239"/>
      <c r="D16" s="239"/>
      <c r="E16" s="121"/>
      <c r="F16" s="995"/>
    </row>
    <row r="17" spans="1:6" x14ac:dyDescent="0.2">
      <c r="A17" s="506" t="s">
        <v>273</v>
      </c>
      <c r="B17" s="108" t="s">
        <v>684</v>
      </c>
      <c r="C17" s="239">
        <f>'30_ sz_ melléklet'!C136</f>
        <v>1</v>
      </c>
      <c r="D17" s="239">
        <f>'30_ sz_ melléklet'!D136</f>
        <v>1</v>
      </c>
      <c r="E17" s="121">
        <f>'30_ sz_ melléklet'!E136</f>
        <v>0</v>
      </c>
      <c r="F17" s="995">
        <f>E17/D17</f>
        <v>0</v>
      </c>
    </row>
    <row r="18" spans="1:6" x14ac:dyDescent="0.2">
      <c r="A18" s="506" t="s">
        <v>274</v>
      </c>
      <c r="B18" s="108" t="s">
        <v>754</v>
      </c>
      <c r="C18" s="239"/>
      <c r="D18" s="239"/>
      <c r="E18" s="121"/>
      <c r="F18" s="995"/>
    </row>
    <row r="19" spans="1:6" x14ac:dyDescent="0.2">
      <c r="A19" s="506" t="s">
        <v>275</v>
      </c>
      <c r="B19" s="108" t="s">
        <v>685</v>
      </c>
      <c r="C19" s="239">
        <f>'30_ sz_ melléklet'!C137</f>
        <v>0</v>
      </c>
      <c r="D19" s="239">
        <f>'30_ sz_ melléklet'!D137</f>
        <v>0</v>
      </c>
      <c r="E19" s="121">
        <f>'30_ sz_ melléklet'!E137</f>
        <v>0</v>
      </c>
      <c r="F19" s="995">
        <v>0</v>
      </c>
    </row>
    <row r="20" spans="1:6" ht="13.5" thickBot="1" x14ac:dyDescent="0.25">
      <c r="A20" s="507" t="s">
        <v>276</v>
      </c>
      <c r="B20" s="1019" t="s">
        <v>1253</v>
      </c>
      <c r="C20" s="239">
        <f>'30_ sz_ melléklet'!C138</f>
        <v>1</v>
      </c>
      <c r="D20" s="239">
        <f>'30_ sz_ melléklet'!D138</f>
        <v>8</v>
      </c>
      <c r="E20" s="237">
        <f>'30_ sz_ melléklet'!E138</f>
        <v>11</v>
      </c>
      <c r="F20" s="995">
        <f>E20/D20</f>
        <v>1.375</v>
      </c>
    </row>
    <row r="21" spans="1:6" ht="13.5" thickBot="1" x14ac:dyDescent="0.25">
      <c r="A21" s="291" t="s">
        <v>277</v>
      </c>
      <c r="B21" s="140" t="s">
        <v>32</v>
      </c>
      <c r="C21" s="569">
        <f>SUM(C8:C20)</f>
        <v>115525</v>
      </c>
      <c r="D21" s="477">
        <f>SUM(D8:D20)</f>
        <v>159631</v>
      </c>
      <c r="E21" s="1012">
        <f>SUM(E8:E20)-E12-E16-E18</f>
        <v>139120</v>
      </c>
      <c r="F21" s="1025">
        <f>E21/D21</f>
        <v>0.87150991975242909</v>
      </c>
    </row>
    <row r="22" spans="1:6" x14ac:dyDescent="0.2">
      <c r="A22" s="505" t="s">
        <v>278</v>
      </c>
      <c r="B22" s="1020"/>
      <c r="C22" s="1013"/>
      <c r="D22" s="1016"/>
      <c r="E22" s="1327"/>
      <c r="F22" s="1026"/>
    </row>
    <row r="23" spans="1:6" x14ac:dyDescent="0.2">
      <c r="A23" s="506" t="s">
        <v>279</v>
      </c>
      <c r="B23" s="949" t="s">
        <v>392</v>
      </c>
      <c r="C23" s="1014"/>
      <c r="D23" s="1017"/>
      <c r="E23" s="603"/>
      <c r="F23" s="1027"/>
    </row>
    <row r="24" spans="1:6" x14ac:dyDescent="0.2">
      <c r="A24" s="506" t="s">
        <v>280</v>
      </c>
      <c r="B24" s="108" t="s">
        <v>677</v>
      </c>
      <c r="C24" s="121">
        <f>'31_sz_ melléklet'!C9</f>
        <v>0</v>
      </c>
      <c r="D24" s="121">
        <f>'31_sz_ melléklet'!D9</f>
        <v>0</v>
      </c>
      <c r="E24" s="121">
        <f>'31_sz_ melléklet'!E9</f>
        <v>0</v>
      </c>
      <c r="F24" s="995">
        <v>0</v>
      </c>
    </row>
    <row r="25" spans="1:6" x14ac:dyDescent="0.2">
      <c r="A25" s="506" t="s">
        <v>281</v>
      </c>
      <c r="B25" s="108" t="s">
        <v>678</v>
      </c>
      <c r="C25" s="121">
        <f>'31_sz_ melléklet'!C10</f>
        <v>0</v>
      </c>
      <c r="D25" s="121">
        <f>'31_sz_ melléklet'!D10</f>
        <v>0</v>
      </c>
      <c r="E25" s="121">
        <f>'31_sz_ melléklet'!E10</f>
        <v>0</v>
      </c>
      <c r="F25" s="995">
        <v>0</v>
      </c>
    </row>
    <row r="26" spans="1:6" x14ac:dyDescent="0.2">
      <c r="A26" s="506" t="s">
        <v>283</v>
      </c>
      <c r="B26" s="108" t="s">
        <v>679</v>
      </c>
      <c r="C26" s="121">
        <f>'31_sz_ melléklet'!C189</f>
        <v>0</v>
      </c>
      <c r="D26" s="121">
        <f>'31_sz_ melléklet'!D189</f>
        <v>0</v>
      </c>
      <c r="E26" s="121">
        <f>'31_sz_ melléklet'!E189</f>
        <v>360</v>
      </c>
      <c r="F26" s="995">
        <v>0</v>
      </c>
    </row>
    <row r="27" spans="1:6" x14ac:dyDescent="0.2">
      <c r="A27" s="506" t="s">
        <v>284</v>
      </c>
      <c r="B27" s="108" t="s">
        <v>680</v>
      </c>
      <c r="C27" s="121">
        <f>'31_sz_ melléklet'!C12</f>
        <v>0</v>
      </c>
      <c r="D27" s="121">
        <f>'31_sz_ melléklet'!D12</f>
        <v>0</v>
      </c>
      <c r="E27" s="121">
        <f>'31_sz_ melléklet'!E12</f>
        <v>0</v>
      </c>
      <c r="F27" s="995">
        <v>0</v>
      </c>
    </row>
    <row r="28" spans="1:6" x14ac:dyDescent="0.2">
      <c r="A28" s="506" t="s">
        <v>285</v>
      </c>
      <c r="B28" s="108" t="s">
        <v>752</v>
      </c>
      <c r="C28" s="121"/>
      <c r="D28" s="1017"/>
      <c r="E28" s="603"/>
      <c r="F28" s="1027"/>
    </row>
    <row r="29" spans="1:6" x14ac:dyDescent="0.2">
      <c r="A29" s="506" t="s">
        <v>286</v>
      </c>
      <c r="B29" s="108" t="s">
        <v>681</v>
      </c>
      <c r="C29" s="121"/>
      <c r="D29" s="1017"/>
      <c r="E29" s="603"/>
      <c r="F29" s="1027"/>
    </row>
    <row r="30" spans="1:6" x14ac:dyDescent="0.2">
      <c r="A30" s="506" t="s">
        <v>287</v>
      </c>
      <c r="B30" s="108" t="s">
        <v>682</v>
      </c>
      <c r="C30" s="121">
        <f>'31_sz_ melléklet'!C192</f>
        <v>0</v>
      </c>
      <c r="D30" s="121">
        <f>'31_sz_ melléklet'!D192</f>
        <v>0</v>
      </c>
      <c r="E30" s="121">
        <f>'31_sz_ melléklet'!E192</f>
        <v>98</v>
      </c>
      <c r="F30" s="995">
        <v>0</v>
      </c>
    </row>
    <row r="31" spans="1:6" x14ac:dyDescent="0.2">
      <c r="A31" s="506" t="s">
        <v>288</v>
      </c>
      <c r="B31" s="108" t="s">
        <v>683</v>
      </c>
      <c r="C31" s="121"/>
      <c r="D31" s="1017"/>
      <c r="E31" s="603"/>
      <c r="F31" s="1027"/>
    </row>
    <row r="32" spans="1:6" x14ac:dyDescent="0.2">
      <c r="A32" s="506" t="s">
        <v>289</v>
      </c>
      <c r="B32" s="108" t="s">
        <v>753</v>
      </c>
      <c r="C32" s="121"/>
      <c r="D32" s="1017"/>
      <c r="E32" s="603"/>
      <c r="F32" s="1027"/>
    </row>
    <row r="33" spans="1:6" x14ac:dyDescent="0.2">
      <c r="A33" s="506" t="s">
        <v>290</v>
      </c>
      <c r="B33" s="108" t="s">
        <v>684</v>
      </c>
      <c r="C33" s="121">
        <f>'22 24  sz. melléklet'!C76</f>
        <v>0</v>
      </c>
      <c r="D33" s="121">
        <f>'22 24  sz. melléklet'!D76</f>
        <v>0</v>
      </c>
      <c r="E33" s="121">
        <f>'22 24  sz. melléklet'!E76</f>
        <v>0</v>
      </c>
      <c r="F33" s="995">
        <v>0</v>
      </c>
    </row>
    <row r="34" spans="1:6" x14ac:dyDescent="0.2">
      <c r="A34" s="506" t="s">
        <v>291</v>
      </c>
      <c r="B34" s="108" t="s">
        <v>754</v>
      </c>
      <c r="C34" s="121"/>
      <c r="D34" s="1017"/>
      <c r="E34" s="603"/>
      <c r="F34" s="1027"/>
    </row>
    <row r="35" spans="1:6" x14ac:dyDescent="0.2">
      <c r="A35" s="506" t="s">
        <v>292</v>
      </c>
      <c r="B35" s="108" t="s">
        <v>685</v>
      </c>
      <c r="C35" s="121"/>
      <c r="D35" s="1017"/>
      <c r="E35" s="603"/>
      <c r="F35" s="1027"/>
    </row>
    <row r="36" spans="1:6" ht="13.5" thickBot="1" x14ac:dyDescent="0.25">
      <c r="A36" s="507" t="s">
        <v>293</v>
      </c>
      <c r="B36" s="1019" t="s">
        <v>1253</v>
      </c>
      <c r="C36" s="126"/>
      <c r="D36" s="1018">
        <f>'31_sz_ melléklet'!D196</f>
        <v>0</v>
      </c>
      <c r="E36" s="1882">
        <f>'31_sz_ melléklet'!E196</f>
        <v>116</v>
      </c>
      <c r="F36" s="1028">
        <v>0</v>
      </c>
    </row>
    <row r="37" spans="1:6" ht="13.5" thickBot="1" x14ac:dyDescent="0.25">
      <c r="A37" s="291" t="s">
        <v>294</v>
      </c>
      <c r="B37" s="140" t="s">
        <v>794</v>
      </c>
      <c r="C37" s="569">
        <f>C24+C25+C26+C27+C29+C30+C31+C33+C35+C36</f>
        <v>0</v>
      </c>
      <c r="D37" s="569">
        <f>D24+D25+D26+D27+D29+D30+D31+D33+D35+D36</f>
        <v>0</v>
      </c>
      <c r="E37" s="477">
        <f>E24+E25+E26+E27+E29+E30+E31+E33+E35+E36</f>
        <v>574</v>
      </c>
      <c r="F37" s="1390">
        <v>0</v>
      </c>
    </row>
    <row r="38" spans="1:6" x14ac:dyDescent="0.2">
      <c r="A38" s="505" t="s">
        <v>295</v>
      </c>
      <c r="B38" s="1020"/>
      <c r="C38" s="1013"/>
      <c r="D38" s="1016"/>
      <c r="E38" s="1328"/>
      <c r="F38" s="1329"/>
    </row>
    <row r="39" spans="1:6" x14ac:dyDescent="0.2">
      <c r="A39" s="506" t="s">
        <v>296</v>
      </c>
      <c r="B39" s="949" t="s">
        <v>28</v>
      </c>
      <c r="C39" s="1014"/>
      <c r="D39" s="1017"/>
      <c r="E39" s="244"/>
      <c r="F39" s="1330"/>
    </row>
    <row r="40" spans="1:6" x14ac:dyDescent="0.2">
      <c r="A40" s="506" t="s">
        <v>297</v>
      </c>
      <c r="B40" s="108" t="s">
        <v>677</v>
      </c>
      <c r="C40" s="244"/>
      <c r="D40" s="132"/>
      <c r="E40" s="244">
        <v>385</v>
      </c>
      <c r="F40" s="1391">
        <v>0</v>
      </c>
    </row>
    <row r="41" spans="1:6" x14ac:dyDescent="0.2">
      <c r="A41" s="506" t="s">
        <v>298</v>
      </c>
      <c r="B41" s="108" t="s">
        <v>678</v>
      </c>
      <c r="C41" s="244">
        <v>40000</v>
      </c>
      <c r="D41" s="132">
        <v>40000</v>
      </c>
      <c r="E41" s="244">
        <v>62475</v>
      </c>
      <c r="F41" s="1391">
        <f>E41/D41</f>
        <v>1.5618749999999999</v>
      </c>
    </row>
    <row r="42" spans="1:6" x14ac:dyDescent="0.2">
      <c r="A42" s="506" t="s">
        <v>299</v>
      </c>
      <c r="B42" s="108" t="s">
        <v>679</v>
      </c>
      <c r="C42" s="244">
        <v>35000</v>
      </c>
      <c r="D42" s="132">
        <v>35000</v>
      </c>
      <c r="E42" s="244">
        <v>42087</v>
      </c>
      <c r="F42" s="1391">
        <f>E42/D42</f>
        <v>1.2024857142857144</v>
      </c>
    </row>
    <row r="43" spans="1:6" x14ac:dyDescent="0.2">
      <c r="A43" s="506" t="s">
        <v>300</v>
      </c>
      <c r="B43" s="108" t="s">
        <v>680</v>
      </c>
      <c r="C43" s="244">
        <f>'22 24  sz. melléklet'!C41</f>
        <v>150542</v>
      </c>
      <c r="D43" s="244">
        <f>'22 24  sz. melléklet'!D41</f>
        <v>119542</v>
      </c>
      <c r="E43" s="244">
        <f>'22 24  sz. melléklet'!E41</f>
        <v>119288</v>
      </c>
      <c r="F43" s="1391">
        <f>E43/D43</f>
        <v>0.99787522377072491</v>
      </c>
    </row>
    <row r="44" spans="1:6" x14ac:dyDescent="0.2">
      <c r="A44" s="506" t="s">
        <v>301</v>
      </c>
      <c r="B44" s="108" t="s">
        <v>752</v>
      </c>
      <c r="C44" s="244"/>
      <c r="D44" s="244"/>
      <c r="E44" s="244"/>
      <c r="F44" s="1391">
        <v>0</v>
      </c>
    </row>
    <row r="45" spans="1:6" x14ac:dyDescent="0.2">
      <c r="A45" s="506" t="s">
        <v>302</v>
      </c>
      <c r="B45" s="108" t="s">
        <v>681</v>
      </c>
      <c r="C45" s="244"/>
      <c r="D45" s="132"/>
      <c r="E45" s="244"/>
      <c r="F45" s="1391"/>
    </row>
    <row r="46" spans="1:6" x14ac:dyDescent="0.2">
      <c r="A46" s="506" t="s">
        <v>303</v>
      </c>
      <c r="B46" s="108" t="s">
        <v>682</v>
      </c>
      <c r="C46" s="244">
        <v>73000</v>
      </c>
      <c r="D46" s="132">
        <v>73000</v>
      </c>
      <c r="E46" s="244">
        <v>87027</v>
      </c>
      <c r="F46" s="1391">
        <f>E46/D46</f>
        <v>1.1921506849315069</v>
      </c>
    </row>
    <row r="47" spans="1:6" x14ac:dyDescent="0.2">
      <c r="A47" s="506" t="s">
        <v>304</v>
      </c>
      <c r="B47" s="108" t="s">
        <v>683</v>
      </c>
      <c r="C47" s="244">
        <v>332293</v>
      </c>
      <c r="D47" s="132">
        <v>259272</v>
      </c>
      <c r="E47" s="244">
        <v>259130</v>
      </c>
      <c r="F47" s="1391">
        <f>E47/D47</f>
        <v>0.99945231262920797</v>
      </c>
    </row>
    <row r="48" spans="1:6" x14ac:dyDescent="0.2">
      <c r="A48" s="506" t="s">
        <v>305</v>
      </c>
      <c r="B48" s="108" t="s">
        <v>753</v>
      </c>
      <c r="C48" s="239">
        <v>332293</v>
      </c>
      <c r="D48" s="121">
        <v>259272</v>
      </c>
      <c r="E48" s="239">
        <v>259130</v>
      </c>
      <c r="F48" s="952">
        <f>E48/D48</f>
        <v>0.99945231262920797</v>
      </c>
    </row>
    <row r="49" spans="1:6" x14ac:dyDescent="0.2">
      <c r="A49" s="506" t="s">
        <v>306</v>
      </c>
      <c r="B49" s="108" t="s">
        <v>684</v>
      </c>
      <c r="C49" s="244">
        <f>'22 24  sz. melléklet'!C85</f>
        <v>23000</v>
      </c>
      <c r="D49" s="244">
        <f>'22 24  sz. melléklet'!D85</f>
        <v>58000</v>
      </c>
      <c r="E49" s="244">
        <f>'22 24  sz. melléklet'!E85</f>
        <v>61489</v>
      </c>
      <c r="F49" s="1391">
        <f>E49/D49</f>
        <v>1.0601551724137932</v>
      </c>
    </row>
    <row r="50" spans="1:6" x14ac:dyDescent="0.2">
      <c r="A50" s="506" t="s">
        <v>311</v>
      </c>
      <c r="B50" s="108" t="s">
        <v>754</v>
      </c>
      <c r="C50" s="244"/>
      <c r="D50" s="244"/>
      <c r="E50" s="244"/>
      <c r="F50" s="1391">
        <v>0</v>
      </c>
    </row>
    <row r="51" spans="1:6" x14ac:dyDescent="0.2">
      <c r="A51" s="506" t="s">
        <v>312</v>
      </c>
      <c r="B51" s="108" t="s">
        <v>685</v>
      </c>
      <c r="C51" s="1014"/>
      <c r="D51" s="1017"/>
      <c r="E51" s="244">
        <v>91</v>
      </c>
      <c r="F51" s="1391">
        <v>0</v>
      </c>
    </row>
    <row r="52" spans="1:6" ht="13.5" thickBot="1" x14ac:dyDescent="0.25">
      <c r="A52" s="507" t="s">
        <v>313</v>
      </c>
      <c r="B52" s="1019" t="s">
        <v>1253</v>
      </c>
      <c r="C52" s="1015"/>
      <c r="D52" s="1882"/>
      <c r="E52" s="543">
        <v>1774</v>
      </c>
      <c r="F52" s="1391">
        <v>0</v>
      </c>
    </row>
    <row r="53" spans="1:6" ht="13.5" thickBot="1" x14ac:dyDescent="0.25">
      <c r="A53" s="291" t="s">
        <v>314</v>
      </c>
      <c r="B53" s="140" t="s">
        <v>793</v>
      </c>
      <c r="C53" s="569">
        <f>C40+C41+C42+C43+C45+C46+C47+C49+C51+C52</f>
        <v>653835</v>
      </c>
      <c r="D53" s="569">
        <f>D40+D41+D42+D43+D45+D46+D47+D49+D51+D52</f>
        <v>584814</v>
      </c>
      <c r="E53" s="569">
        <f>E40+E41+E42+E43+E45+E46+E47+E49+E51+E52</f>
        <v>633746</v>
      </c>
      <c r="F53" s="997">
        <f>E53/D53</f>
        <v>1.0836710475467413</v>
      </c>
    </row>
    <row r="54" spans="1:6" x14ac:dyDescent="0.2">
      <c r="A54" s="281"/>
      <c r="B54" s="35"/>
      <c r="C54" s="479"/>
      <c r="D54" s="479"/>
      <c r="E54" s="479"/>
      <c r="F54" s="479"/>
    </row>
    <row r="55" spans="1:6" x14ac:dyDescent="0.2">
      <c r="A55" s="281"/>
      <c r="B55" s="35"/>
      <c r="C55" s="479"/>
      <c r="D55" s="479"/>
      <c r="E55" s="479"/>
      <c r="F55" s="479"/>
    </row>
    <row r="56" spans="1:6" x14ac:dyDescent="0.2">
      <c r="A56" s="281"/>
      <c r="B56" s="35"/>
      <c r="C56" s="479"/>
      <c r="D56" s="479"/>
      <c r="E56" s="479"/>
      <c r="F56" s="479"/>
    </row>
    <row r="57" spans="1:6" x14ac:dyDescent="0.2">
      <c r="A57" s="281"/>
      <c r="B57" s="35"/>
      <c r="C57" s="479"/>
      <c r="D57" s="479"/>
      <c r="E57" s="479"/>
      <c r="F57" s="479"/>
    </row>
    <row r="58" spans="1:6" x14ac:dyDescent="0.2">
      <c r="A58" s="281"/>
      <c r="B58" s="35"/>
      <c r="C58" s="479"/>
      <c r="D58" s="479"/>
      <c r="E58" s="479"/>
      <c r="F58" s="479"/>
    </row>
    <row r="59" spans="1:6" x14ac:dyDescent="0.2">
      <c r="A59" s="281"/>
      <c r="B59" s="35"/>
      <c r="C59" s="479"/>
      <c r="D59" s="479"/>
      <c r="E59" s="479"/>
      <c r="F59" s="479"/>
    </row>
    <row r="60" spans="1:6" x14ac:dyDescent="0.2">
      <c r="A60" s="2285">
        <v>2</v>
      </c>
      <c r="B60" s="2263"/>
      <c r="C60" s="2263"/>
      <c r="D60" s="2263"/>
      <c r="E60" s="2263"/>
      <c r="F60" s="2263"/>
    </row>
    <row r="61" spans="1:6" x14ac:dyDescent="0.2">
      <c r="A61" s="2249" t="s">
        <v>1654</v>
      </c>
      <c r="B61" s="2249"/>
      <c r="C61" s="2249"/>
      <c r="D61" s="2249"/>
      <c r="E61" s="2249"/>
      <c r="F61" s="2249"/>
    </row>
    <row r="62" spans="1:6" ht="15.75" x14ac:dyDescent="0.25">
      <c r="B62" s="1"/>
      <c r="C62" s="1"/>
      <c r="D62" s="17"/>
      <c r="E62" s="17"/>
      <c r="F62" s="225" t="s">
        <v>31</v>
      </c>
    </row>
    <row r="63" spans="1:6" ht="15.75" x14ac:dyDescent="0.25">
      <c r="A63" s="2268" t="s">
        <v>1474</v>
      </c>
      <c r="B63" s="2263"/>
      <c r="C63" s="2263"/>
      <c r="D63" s="2263"/>
      <c r="E63" s="2263"/>
      <c r="F63" s="2263"/>
    </row>
    <row r="64" spans="1:6" ht="13.5" thickBot="1" x14ac:dyDescent="0.25">
      <c r="B64" s="1"/>
      <c r="C64" s="1"/>
      <c r="D64" s="1"/>
      <c r="E64" s="1"/>
      <c r="F64" s="19" t="s">
        <v>4</v>
      </c>
    </row>
    <row r="65" spans="1:6" ht="35.25" thickBot="1" x14ac:dyDescent="0.3">
      <c r="A65" s="279" t="s">
        <v>258</v>
      </c>
      <c r="B65" s="228" t="s">
        <v>30</v>
      </c>
      <c r="C65" s="626" t="s">
        <v>198</v>
      </c>
      <c r="D65" s="893" t="s">
        <v>199</v>
      </c>
      <c r="E65" s="893" t="s">
        <v>775</v>
      </c>
      <c r="F65" s="266" t="s">
        <v>201</v>
      </c>
    </row>
    <row r="66" spans="1:6" x14ac:dyDescent="0.2">
      <c r="A66" s="1009" t="s">
        <v>259</v>
      </c>
      <c r="B66" s="1010" t="s">
        <v>260</v>
      </c>
      <c r="C66" s="721" t="s">
        <v>261</v>
      </c>
      <c r="D66" s="451" t="s">
        <v>262</v>
      </c>
      <c r="E66" s="858" t="s">
        <v>282</v>
      </c>
      <c r="F66" s="720" t="s">
        <v>307</v>
      </c>
    </row>
    <row r="67" spans="1:6" x14ac:dyDescent="0.2">
      <c r="A67" s="507" t="s">
        <v>315</v>
      </c>
      <c r="B67" s="948" t="s">
        <v>373</v>
      </c>
      <c r="C67" s="1014"/>
      <c r="D67" s="1023"/>
      <c r="E67" s="1017"/>
      <c r="F67" s="1027"/>
    </row>
    <row r="68" spans="1:6" x14ac:dyDescent="0.2">
      <c r="A68" s="507" t="s">
        <v>316</v>
      </c>
      <c r="B68" s="101" t="s">
        <v>677</v>
      </c>
      <c r="C68" s="244">
        <f>C40+C24+C8</f>
        <v>130</v>
      </c>
      <c r="D68" s="244">
        <f>D40+D24+D8</f>
        <v>284</v>
      </c>
      <c r="E68" s="132">
        <f>E40+E24+E8</f>
        <v>639</v>
      </c>
      <c r="F68" s="995">
        <f t="shared" ref="F68:F77" si="0">E68/D68</f>
        <v>2.25</v>
      </c>
    </row>
    <row r="69" spans="1:6" x14ac:dyDescent="0.2">
      <c r="A69" s="507" t="s">
        <v>317</v>
      </c>
      <c r="B69" s="110" t="s">
        <v>678</v>
      </c>
      <c r="C69" s="244">
        <f>C41+C25+C9</f>
        <v>88357</v>
      </c>
      <c r="D69" s="244">
        <f t="shared" ref="C69:E80" si="1">D41+D25+D9</f>
        <v>105112</v>
      </c>
      <c r="E69" s="132">
        <f t="shared" si="1"/>
        <v>118631</v>
      </c>
      <c r="F69" s="995">
        <f t="shared" si="0"/>
        <v>1.1286151914148717</v>
      </c>
    </row>
    <row r="70" spans="1:6" x14ac:dyDescent="0.2">
      <c r="A70" s="507" t="s">
        <v>318</v>
      </c>
      <c r="B70" s="213" t="s">
        <v>679</v>
      </c>
      <c r="C70" s="244">
        <f t="shared" si="1"/>
        <v>37980</v>
      </c>
      <c r="D70" s="244">
        <f t="shared" si="1"/>
        <v>39965</v>
      </c>
      <c r="E70" s="132">
        <f t="shared" si="1"/>
        <v>46190</v>
      </c>
      <c r="F70" s="995">
        <f t="shared" si="0"/>
        <v>1.1557612911297386</v>
      </c>
    </row>
    <row r="71" spans="1:6" x14ac:dyDescent="0.2">
      <c r="A71" s="507" t="s">
        <v>319</v>
      </c>
      <c r="B71" s="131" t="s">
        <v>680</v>
      </c>
      <c r="C71" s="244">
        <f t="shared" si="1"/>
        <v>150542</v>
      </c>
      <c r="D71" s="244">
        <f t="shared" si="1"/>
        <v>119542</v>
      </c>
      <c r="E71" s="132">
        <f t="shared" si="1"/>
        <v>119288</v>
      </c>
      <c r="F71" s="995">
        <f t="shared" si="0"/>
        <v>0.99787522377072491</v>
      </c>
    </row>
    <row r="72" spans="1:6" x14ac:dyDescent="0.2">
      <c r="A72" s="507" t="s">
        <v>320</v>
      </c>
      <c r="B72" s="131" t="s">
        <v>752</v>
      </c>
      <c r="C72" s="244">
        <f t="shared" si="1"/>
        <v>0</v>
      </c>
      <c r="D72" s="244">
        <f t="shared" si="1"/>
        <v>0</v>
      </c>
      <c r="E72" s="132">
        <f t="shared" si="1"/>
        <v>0</v>
      </c>
      <c r="F72" s="995">
        <v>0</v>
      </c>
    </row>
    <row r="73" spans="1:6" x14ac:dyDescent="0.2">
      <c r="A73" s="507" t="s">
        <v>321</v>
      </c>
      <c r="B73" s="131" t="s">
        <v>681</v>
      </c>
      <c r="C73" s="244">
        <f t="shared" si="1"/>
        <v>42708</v>
      </c>
      <c r="D73" s="244">
        <f t="shared" si="1"/>
        <v>59918</v>
      </c>
      <c r="E73" s="132">
        <f t="shared" si="1"/>
        <v>53544</v>
      </c>
      <c r="F73" s="995">
        <f t="shared" si="0"/>
        <v>0.89362128241930638</v>
      </c>
    </row>
    <row r="74" spans="1:6" x14ac:dyDescent="0.2">
      <c r="A74" s="507" t="s">
        <v>322</v>
      </c>
      <c r="B74" s="131" t="s">
        <v>682</v>
      </c>
      <c r="C74" s="244">
        <f t="shared" si="1"/>
        <v>94348</v>
      </c>
      <c r="D74" s="244">
        <f t="shared" si="1"/>
        <v>102343</v>
      </c>
      <c r="E74" s="132">
        <f t="shared" si="1"/>
        <v>112537</v>
      </c>
      <c r="F74" s="995">
        <f t="shared" si="0"/>
        <v>1.0996062261219623</v>
      </c>
    </row>
    <row r="75" spans="1:6" x14ac:dyDescent="0.2">
      <c r="A75" s="507" t="s">
        <v>323</v>
      </c>
      <c r="B75" s="131" t="s">
        <v>683</v>
      </c>
      <c r="C75" s="244">
        <f t="shared" si="1"/>
        <v>332293</v>
      </c>
      <c r="D75" s="244">
        <f t="shared" si="1"/>
        <v>259272</v>
      </c>
      <c r="E75" s="132">
        <f t="shared" si="1"/>
        <v>259130</v>
      </c>
      <c r="F75" s="995">
        <f t="shared" si="0"/>
        <v>0.99945231262920797</v>
      </c>
    </row>
    <row r="76" spans="1:6" x14ac:dyDescent="0.2">
      <c r="A76" s="507" t="s">
        <v>324</v>
      </c>
      <c r="B76" s="131" t="s">
        <v>753</v>
      </c>
      <c r="C76" s="244">
        <f t="shared" si="1"/>
        <v>332293</v>
      </c>
      <c r="D76" s="244">
        <f t="shared" si="1"/>
        <v>259272</v>
      </c>
      <c r="E76" s="132"/>
      <c r="F76" s="995">
        <f t="shared" si="0"/>
        <v>0</v>
      </c>
    </row>
    <row r="77" spans="1:6" x14ac:dyDescent="0.2">
      <c r="A77" s="507" t="s">
        <v>325</v>
      </c>
      <c r="B77" s="131" t="s">
        <v>684</v>
      </c>
      <c r="C77" s="244">
        <f t="shared" si="1"/>
        <v>23001</v>
      </c>
      <c r="D77" s="244">
        <f t="shared" si="1"/>
        <v>58001</v>
      </c>
      <c r="E77" s="132">
        <f t="shared" si="1"/>
        <v>61489</v>
      </c>
      <c r="F77" s="995">
        <f t="shared" si="0"/>
        <v>1.0601368941914795</v>
      </c>
    </row>
    <row r="78" spans="1:6" x14ac:dyDescent="0.2">
      <c r="A78" s="507" t="s">
        <v>326</v>
      </c>
      <c r="B78" s="233" t="s">
        <v>754</v>
      </c>
      <c r="C78" s="244">
        <f t="shared" si="1"/>
        <v>0</v>
      </c>
      <c r="D78" s="244">
        <f t="shared" si="1"/>
        <v>0</v>
      </c>
      <c r="E78" s="132">
        <f t="shared" si="1"/>
        <v>0</v>
      </c>
      <c r="F78" s="995">
        <v>0</v>
      </c>
    </row>
    <row r="79" spans="1:6" x14ac:dyDescent="0.2">
      <c r="A79" s="507" t="s">
        <v>327</v>
      </c>
      <c r="B79" s="233" t="s">
        <v>685</v>
      </c>
      <c r="C79" s="244">
        <f t="shared" si="1"/>
        <v>0</v>
      </c>
      <c r="D79" s="244">
        <f t="shared" si="1"/>
        <v>0</v>
      </c>
      <c r="E79" s="132">
        <f>E51+E35+E19</f>
        <v>91</v>
      </c>
      <c r="F79" s="995">
        <v>0</v>
      </c>
    </row>
    <row r="80" spans="1:6" ht="13.5" thickBot="1" x14ac:dyDescent="0.25">
      <c r="A80" s="507" t="s">
        <v>328</v>
      </c>
      <c r="B80" s="233" t="s">
        <v>686</v>
      </c>
      <c r="C80" s="244">
        <f t="shared" si="1"/>
        <v>1</v>
      </c>
      <c r="D80" s="244">
        <f t="shared" si="1"/>
        <v>8</v>
      </c>
      <c r="E80" s="132">
        <f t="shared" si="1"/>
        <v>1901</v>
      </c>
      <c r="F80" s="995">
        <f>E80/D80</f>
        <v>237.625</v>
      </c>
    </row>
    <row r="81" spans="1:6" ht="13.5" thickBot="1" x14ac:dyDescent="0.25">
      <c r="A81" s="282" t="s">
        <v>329</v>
      </c>
      <c r="B81" s="1022" t="s">
        <v>795</v>
      </c>
      <c r="C81" s="569">
        <f>C68+C69+C70+C71+C73+C74+C75+C77+C79+C80</f>
        <v>769360</v>
      </c>
      <c r="D81" s="569">
        <f>D68+D69+D70+D71+D73+D74+D75+D77+D79+D80</f>
        <v>744445</v>
      </c>
      <c r="E81" s="477">
        <f>E68+E69+E70+E71+E73+E74+E75+E77+E79+E80</f>
        <v>773440</v>
      </c>
      <c r="F81" s="1025">
        <f>E81/D81</f>
        <v>1.0389484783966578</v>
      </c>
    </row>
    <row r="82" spans="1:6" ht="16.5" customHeight="1" x14ac:dyDescent="0.2">
      <c r="B82" s="35"/>
      <c r="C82" s="226"/>
      <c r="D82" s="35"/>
      <c r="E82" s="35"/>
      <c r="F82" s="35"/>
    </row>
    <row r="83" spans="1:6" ht="15" x14ac:dyDescent="0.25">
      <c r="B83" s="35"/>
      <c r="C83" s="1"/>
      <c r="D83" s="16"/>
      <c r="E83" s="16"/>
      <c r="F83" s="16"/>
    </row>
    <row r="84" spans="1:6" x14ac:dyDescent="0.2">
      <c r="A84" s="2249" t="s">
        <v>1655</v>
      </c>
      <c r="B84" s="2249"/>
      <c r="C84" s="2249"/>
      <c r="D84" s="2249"/>
      <c r="E84" s="2249"/>
      <c r="F84" s="2249"/>
    </row>
    <row r="85" spans="1:6" x14ac:dyDescent="0.2">
      <c r="A85" s="275"/>
      <c r="B85" s="275"/>
      <c r="C85" s="275"/>
      <c r="D85" s="275"/>
      <c r="E85" s="275"/>
      <c r="F85" s="275"/>
    </row>
    <row r="86" spans="1:6" ht="15.75" x14ac:dyDescent="0.25">
      <c r="A86" s="2268" t="s">
        <v>1475</v>
      </c>
      <c r="B86" s="2263"/>
      <c r="C86" s="2263"/>
      <c r="D86" s="2263"/>
      <c r="E86" s="2277"/>
      <c r="F86" s="2277"/>
    </row>
    <row r="87" spans="1:6" ht="15.75" thickBot="1" x14ac:dyDescent="0.3">
      <c r="B87" s="35"/>
      <c r="C87" s="19"/>
      <c r="D87" s="153"/>
      <c r="E87" s="153"/>
      <c r="F87" s="19" t="s">
        <v>7</v>
      </c>
    </row>
    <row r="88" spans="1:6" ht="33" customHeight="1" thickBot="1" x14ac:dyDescent="0.3">
      <c r="A88" s="279" t="s">
        <v>258</v>
      </c>
      <c r="B88" s="1029" t="s">
        <v>30</v>
      </c>
      <c r="C88" s="626" t="s">
        <v>198</v>
      </c>
      <c r="D88" s="893" t="s">
        <v>199</v>
      </c>
      <c r="E88" s="1030" t="s">
        <v>775</v>
      </c>
      <c r="F88" s="266" t="s">
        <v>201</v>
      </c>
    </row>
    <row r="89" spans="1:6" ht="13.5" thickBot="1" x14ac:dyDescent="0.25">
      <c r="A89" s="326" t="s">
        <v>259</v>
      </c>
      <c r="B89" s="329" t="s">
        <v>260</v>
      </c>
      <c r="C89" s="336" t="s">
        <v>261</v>
      </c>
      <c r="D89" s="337" t="s">
        <v>262</v>
      </c>
      <c r="E89" s="280" t="s">
        <v>282</v>
      </c>
      <c r="F89" s="278" t="s">
        <v>307</v>
      </c>
    </row>
    <row r="90" spans="1:6" x14ac:dyDescent="0.2">
      <c r="A90" s="265" t="s">
        <v>263</v>
      </c>
      <c r="B90" s="8" t="s">
        <v>624</v>
      </c>
      <c r="C90" s="1031">
        <f t="shared" ref="C90:E91" si="2">C91</f>
        <v>350</v>
      </c>
      <c r="D90" s="1031">
        <f t="shared" si="2"/>
        <v>739</v>
      </c>
      <c r="E90" s="1031">
        <f t="shared" si="2"/>
        <v>544</v>
      </c>
      <c r="F90" s="1100">
        <f>E90/D90</f>
        <v>0.73612990527740185</v>
      </c>
    </row>
    <row r="91" spans="1:6" x14ac:dyDescent="0.2">
      <c r="A91" s="264" t="s">
        <v>264</v>
      </c>
      <c r="B91" s="31" t="s">
        <v>633</v>
      </c>
      <c r="C91" s="186">
        <f t="shared" si="2"/>
        <v>350</v>
      </c>
      <c r="D91" s="186">
        <f t="shared" si="2"/>
        <v>739</v>
      </c>
      <c r="E91" s="186">
        <f t="shared" si="2"/>
        <v>544</v>
      </c>
      <c r="F91" s="952">
        <f>E91/D91</f>
        <v>0.73612990527740185</v>
      </c>
    </row>
    <row r="92" spans="1:6" ht="24" customHeight="1" x14ac:dyDescent="0.2">
      <c r="A92" s="264" t="s">
        <v>265</v>
      </c>
      <c r="B92" s="502" t="s">
        <v>634</v>
      </c>
      <c r="C92" s="186">
        <v>350</v>
      </c>
      <c r="D92" s="239">
        <v>739</v>
      </c>
      <c r="E92" s="239">
        <v>544</v>
      </c>
      <c r="F92" s="952">
        <f>E92/D92</f>
        <v>0.73612990527740185</v>
      </c>
    </row>
    <row r="93" spans="1:6" ht="9" customHeight="1" x14ac:dyDescent="0.2">
      <c r="A93" s="264" t="s">
        <v>266</v>
      </c>
      <c r="B93" s="709"/>
      <c r="C93" s="186"/>
      <c r="D93" s="239"/>
      <c r="E93" s="239"/>
      <c r="F93" s="952"/>
    </row>
    <row r="94" spans="1:6" ht="11.25" customHeight="1" x14ac:dyDescent="0.2">
      <c r="A94" s="264" t="s">
        <v>267</v>
      </c>
      <c r="B94" s="710" t="s">
        <v>635</v>
      </c>
      <c r="C94" s="1031">
        <f>C95+C96+C97+C98</f>
        <v>194000</v>
      </c>
      <c r="D94" s="1031">
        <f>D95+D96+D97+D98</f>
        <v>198300</v>
      </c>
      <c r="E94" s="202">
        <f>E95+E96+E97+E98</f>
        <v>198288</v>
      </c>
      <c r="F94" s="1130">
        <f>E94/D94</f>
        <v>0.99993948562783663</v>
      </c>
    </row>
    <row r="95" spans="1:6" ht="11.25" customHeight="1" x14ac:dyDescent="0.2">
      <c r="A95" s="264" t="s">
        <v>268</v>
      </c>
      <c r="B95" s="709" t="s">
        <v>636</v>
      </c>
      <c r="C95" s="186">
        <v>194000</v>
      </c>
      <c r="D95" s="239">
        <v>198300</v>
      </c>
      <c r="E95" s="239">
        <v>198288</v>
      </c>
      <c r="F95" s="952">
        <f>E95/D95</f>
        <v>0.99993948562783663</v>
      </c>
    </row>
    <row r="96" spans="1:6" ht="11.25" customHeight="1" x14ac:dyDescent="0.2">
      <c r="A96" s="264" t="s">
        <v>269</v>
      </c>
      <c r="B96" s="709" t="s">
        <v>637</v>
      </c>
      <c r="C96" s="186"/>
      <c r="D96" s="239"/>
      <c r="E96" s="239"/>
      <c r="F96" s="952"/>
    </row>
    <row r="97" spans="1:6" ht="11.25" customHeight="1" x14ac:dyDescent="0.2">
      <c r="A97" s="264" t="s">
        <v>270</v>
      </c>
      <c r="B97" s="709" t="s">
        <v>638</v>
      </c>
      <c r="C97" s="186"/>
      <c r="D97" s="239"/>
      <c r="E97" s="239"/>
      <c r="F97" s="952"/>
    </row>
    <row r="98" spans="1:6" ht="11.25" customHeight="1" x14ac:dyDescent="0.2">
      <c r="A98" s="264" t="s">
        <v>271</v>
      </c>
      <c r="B98" s="709" t="s">
        <v>639</v>
      </c>
      <c r="C98" s="186"/>
      <c r="D98" s="239"/>
      <c r="E98" s="239"/>
      <c r="F98" s="952"/>
    </row>
    <row r="99" spans="1:6" ht="11.25" customHeight="1" x14ac:dyDescent="0.2">
      <c r="A99" s="264" t="s">
        <v>272</v>
      </c>
      <c r="B99" s="709"/>
      <c r="C99" s="186"/>
      <c r="D99" s="239"/>
      <c r="E99" s="239"/>
      <c r="F99" s="952"/>
    </row>
    <row r="100" spans="1:6" ht="11.25" customHeight="1" x14ac:dyDescent="0.2">
      <c r="A100" s="264" t="s">
        <v>273</v>
      </c>
      <c r="B100" s="710" t="s">
        <v>625</v>
      </c>
      <c r="C100" s="1031">
        <f>C101+C104+C105</f>
        <v>805000</v>
      </c>
      <c r="D100" s="1031">
        <f>D101+D104+D105</f>
        <v>1162172</v>
      </c>
      <c r="E100" s="198">
        <f>E101+E104+E105</f>
        <v>1272354</v>
      </c>
      <c r="F100" s="1130">
        <f>E100/D100</f>
        <v>1.0948069648898786</v>
      </c>
    </row>
    <row r="101" spans="1:6" ht="11.25" customHeight="1" x14ac:dyDescent="0.2">
      <c r="A101" s="264" t="s">
        <v>274</v>
      </c>
      <c r="B101" s="709" t="s">
        <v>640</v>
      </c>
      <c r="C101" s="186">
        <f>C102+C103</f>
        <v>770000</v>
      </c>
      <c r="D101" s="186">
        <f>D102+D103</f>
        <v>1122272</v>
      </c>
      <c r="E101" s="186">
        <f>E102+E103</f>
        <v>1232466</v>
      </c>
      <c r="F101" s="952">
        <f t="shared" ref="F101:F106" si="3">E101/D101</f>
        <v>1.0981883179835192</v>
      </c>
    </row>
    <row r="102" spans="1:6" ht="25.5" x14ac:dyDescent="0.2">
      <c r="A102" s="264" t="s">
        <v>275</v>
      </c>
      <c r="B102" s="227" t="s">
        <v>641</v>
      </c>
      <c r="C102" s="30">
        <v>770000</v>
      </c>
      <c r="D102" s="239">
        <v>1122272</v>
      </c>
      <c r="E102" s="239">
        <v>1232466</v>
      </c>
      <c r="F102" s="952">
        <f t="shared" si="3"/>
        <v>1.0981883179835192</v>
      </c>
    </row>
    <row r="103" spans="1:6" ht="25.5" x14ac:dyDescent="0.2">
      <c r="A103" s="264" t="s">
        <v>276</v>
      </c>
      <c r="B103" s="227" t="s">
        <v>642</v>
      </c>
      <c r="C103" s="30"/>
      <c r="D103" s="244"/>
      <c r="E103" s="244"/>
      <c r="F103" s="952">
        <v>0</v>
      </c>
    </row>
    <row r="104" spans="1:6" x14ac:dyDescent="0.2">
      <c r="A104" s="264" t="s">
        <v>277</v>
      </c>
      <c r="B104" s="227" t="s">
        <v>643</v>
      </c>
      <c r="C104" s="584">
        <v>0</v>
      </c>
      <c r="D104" s="244">
        <v>0</v>
      </c>
      <c r="E104" s="244">
        <v>0</v>
      </c>
      <c r="F104" s="952">
        <v>0</v>
      </c>
    </row>
    <row r="105" spans="1:6" ht="15" customHeight="1" x14ac:dyDescent="0.2">
      <c r="A105" s="264" t="s">
        <v>278</v>
      </c>
      <c r="B105" s="227" t="s">
        <v>644</v>
      </c>
      <c r="C105" s="190">
        <f>C106+C107+C108</f>
        <v>35000</v>
      </c>
      <c r="D105" s="190">
        <f>D106+D107+D108</f>
        <v>39900</v>
      </c>
      <c r="E105" s="190">
        <f>E106+E107+E108</f>
        <v>39888</v>
      </c>
      <c r="F105" s="952">
        <f t="shared" si="3"/>
        <v>0.99969924812030075</v>
      </c>
    </row>
    <row r="106" spans="1:6" x14ac:dyDescent="0.2">
      <c r="A106" s="264" t="s">
        <v>279</v>
      </c>
      <c r="B106" s="227" t="s">
        <v>645</v>
      </c>
      <c r="C106" s="190">
        <v>35000</v>
      </c>
      <c r="D106" s="244">
        <v>39900</v>
      </c>
      <c r="E106" s="244">
        <v>39888</v>
      </c>
      <c r="F106" s="952">
        <f t="shared" si="3"/>
        <v>0.99969924812030075</v>
      </c>
    </row>
    <row r="107" spans="1:6" x14ac:dyDescent="0.2">
      <c r="A107" s="264" t="s">
        <v>280</v>
      </c>
      <c r="B107" s="227" t="s">
        <v>646</v>
      </c>
      <c r="C107" s="190">
        <v>0</v>
      </c>
      <c r="D107" s="244">
        <v>0</v>
      </c>
      <c r="E107" s="244">
        <v>0</v>
      </c>
      <c r="F107" s="952">
        <v>0</v>
      </c>
    </row>
    <row r="108" spans="1:6" ht="26.25" thickBot="1" x14ac:dyDescent="0.25">
      <c r="A108" s="274" t="s">
        <v>281</v>
      </c>
      <c r="B108" s="711" t="s">
        <v>647</v>
      </c>
      <c r="C108" s="817"/>
      <c r="D108" s="1032"/>
      <c r="E108" s="1032"/>
      <c r="F108" s="1389"/>
    </row>
    <row r="109" spans="1:6" x14ac:dyDescent="0.2">
      <c r="B109" s="35"/>
      <c r="C109" s="1"/>
      <c r="D109" s="1"/>
      <c r="E109" s="1"/>
      <c r="F109" s="1"/>
    </row>
    <row r="110" spans="1:6" x14ac:dyDescent="0.2">
      <c r="B110" s="35"/>
      <c r="C110" s="1"/>
      <c r="D110" s="1"/>
      <c r="E110" s="1"/>
      <c r="F110" s="1"/>
    </row>
    <row r="111" spans="1:6" x14ac:dyDescent="0.2">
      <c r="B111" s="35"/>
      <c r="C111" s="1"/>
      <c r="D111" s="1"/>
      <c r="E111" s="1"/>
      <c r="F111" s="1"/>
    </row>
    <row r="112" spans="1:6" x14ac:dyDescent="0.2">
      <c r="B112" s="35"/>
      <c r="C112" s="1"/>
      <c r="D112" s="1"/>
      <c r="E112" s="1"/>
      <c r="F112" s="1"/>
    </row>
    <row r="113" spans="1:6" x14ac:dyDescent="0.2">
      <c r="B113" s="35"/>
      <c r="C113" s="1"/>
      <c r="D113" s="1"/>
      <c r="E113" s="1"/>
      <c r="F113" s="1"/>
    </row>
    <row r="114" spans="1:6" x14ac:dyDescent="0.2">
      <c r="B114" s="35"/>
      <c r="C114" s="1"/>
      <c r="D114" s="1"/>
      <c r="E114" s="1"/>
      <c r="F114" s="1"/>
    </row>
    <row r="115" spans="1:6" x14ac:dyDescent="0.2">
      <c r="B115" s="35"/>
      <c r="C115" s="1"/>
      <c r="D115" s="1"/>
      <c r="E115" s="1"/>
      <c r="F115" s="1"/>
    </row>
    <row r="116" spans="1:6" x14ac:dyDescent="0.2">
      <c r="A116" s="2249" t="s">
        <v>1656</v>
      </c>
      <c r="B116" s="2249"/>
      <c r="C116" s="2249"/>
      <c r="D116" s="2249"/>
      <c r="E116" s="2249"/>
      <c r="F116" s="2249"/>
    </row>
    <row r="117" spans="1:6" x14ac:dyDescent="0.2">
      <c r="A117" s="275"/>
      <c r="B117" s="275"/>
      <c r="C117" s="275"/>
      <c r="D117" s="275"/>
      <c r="E117" s="275"/>
      <c r="F117" s="275"/>
    </row>
    <row r="118" spans="1:6" ht="15.75" x14ac:dyDescent="0.25">
      <c r="A118" s="2268" t="s">
        <v>1476</v>
      </c>
      <c r="B118" s="2263"/>
      <c r="C118" s="2263"/>
      <c r="D118" s="2263"/>
      <c r="E118" s="2277"/>
      <c r="F118" s="2277"/>
    </row>
    <row r="119" spans="1:6" ht="13.5" customHeight="1" x14ac:dyDescent="0.25">
      <c r="B119" s="35"/>
      <c r="C119" s="1"/>
      <c r="D119" s="153"/>
      <c r="E119" s="153"/>
      <c r="F119" s="153"/>
    </row>
    <row r="120" spans="1:6" ht="15.75" customHeight="1" thickBot="1" x14ac:dyDescent="0.3">
      <c r="B120" s="35"/>
      <c r="C120" s="19"/>
      <c r="D120" s="153"/>
      <c r="E120" s="153"/>
      <c r="F120" s="19" t="s">
        <v>7</v>
      </c>
    </row>
    <row r="121" spans="1:6" ht="30.75" customHeight="1" thickBot="1" x14ac:dyDescent="0.3">
      <c r="A121" s="279" t="s">
        <v>258</v>
      </c>
      <c r="B121" s="277" t="s">
        <v>30</v>
      </c>
      <c r="C121" s="626" t="s">
        <v>198</v>
      </c>
      <c r="D121" s="893" t="s">
        <v>199</v>
      </c>
      <c r="E121" s="1030" t="s">
        <v>775</v>
      </c>
      <c r="F121" s="266" t="s">
        <v>201</v>
      </c>
    </row>
    <row r="122" spans="1:6" ht="12" customHeight="1" thickBot="1" x14ac:dyDescent="0.25">
      <c r="A122" s="704" t="s">
        <v>259</v>
      </c>
      <c r="B122" s="705" t="s">
        <v>260</v>
      </c>
      <c r="C122" s="336" t="s">
        <v>261</v>
      </c>
      <c r="D122" s="961" t="s">
        <v>262</v>
      </c>
      <c r="E122" s="1021" t="s">
        <v>282</v>
      </c>
      <c r="F122" s="1011" t="s">
        <v>307</v>
      </c>
    </row>
    <row r="123" spans="1:6" ht="12" customHeight="1" x14ac:dyDescent="0.2">
      <c r="A123" s="345" t="s">
        <v>263</v>
      </c>
      <c r="B123" s="706" t="s">
        <v>627</v>
      </c>
      <c r="C123" s="1033"/>
      <c r="D123" s="824"/>
      <c r="E123" s="439"/>
      <c r="F123" s="1054"/>
    </row>
    <row r="124" spans="1:6" ht="12" customHeight="1" x14ac:dyDescent="0.2">
      <c r="A124" s="264" t="s">
        <v>264</v>
      </c>
      <c r="B124" s="703" t="s">
        <v>628</v>
      </c>
      <c r="C124" s="1034"/>
      <c r="D124" s="1034"/>
      <c r="E124" s="121"/>
      <c r="F124" s="943">
        <v>0</v>
      </c>
    </row>
    <row r="125" spans="1:6" x14ac:dyDescent="0.2">
      <c r="A125" s="264" t="s">
        <v>265</v>
      </c>
      <c r="B125" s="170" t="s">
        <v>629</v>
      </c>
      <c r="C125" s="1035">
        <v>85</v>
      </c>
      <c r="D125" s="1035">
        <v>85</v>
      </c>
      <c r="E125" s="121">
        <v>47</v>
      </c>
      <c r="F125" s="943">
        <f>E125/D125</f>
        <v>0.55294117647058827</v>
      </c>
    </row>
    <row r="126" spans="1:6" x14ac:dyDescent="0.2">
      <c r="A126" s="264" t="s">
        <v>266</v>
      </c>
      <c r="B126" s="707" t="s">
        <v>630</v>
      </c>
      <c r="C126" s="1036"/>
      <c r="D126" s="1036"/>
      <c r="E126" s="121"/>
      <c r="F126" s="943"/>
    </row>
    <row r="127" spans="1:6" ht="24" x14ac:dyDescent="0.2">
      <c r="A127" s="264" t="s">
        <v>267</v>
      </c>
      <c r="B127" s="708" t="s">
        <v>631</v>
      </c>
      <c r="C127" s="1037">
        <v>2000</v>
      </c>
      <c r="D127" s="1037">
        <v>2000</v>
      </c>
      <c r="E127" s="121">
        <v>488</v>
      </c>
      <c r="F127" s="943">
        <f>E127/D127</f>
        <v>0.24399999999999999</v>
      </c>
    </row>
    <row r="128" spans="1:6" x14ac:dyDescent="0.2">
      <c r="A128" s="264" t="s">
        <v>268</v>
      </c>
      <c r="B128" s="708" t="s">
        <v>1338</v>
      </c>
      <c r="C128" s="188">
        <v>1500</v>
      </c>
      <c r="D128" s="188">
        <v>1500</v>
      </c>
      <c r="E128" s="126">
        <v>2372</v>
      </c>
      <c r="F128" s="943">
        <f>E128/D128</f>
        <v>1.5813333333333333</v>
      </c>
    </row>
    <row r="129" spans="1:6" x14ac:dyDescent="0.2">
      <c r="A129" s="264" t="s">
        <v>269</v>
      </c>
      <c r="B129" s="708" t="s">
        <v>1173</v>
      </c>
      <c r="C129" s="188">
        <v>6250</v>
      </c>
      <c r="D129" s="188">
        <v>6250</v>
      </c>
      <c r="E129" s="126">
        <v>6246</v>
      </c>
      <c r="F129" s="943">
        <f>E129/D129</f>
        <v>0.99936000000000003</v>
      </c>
    </row>
    <row r="130" spans="1:6" ht="13.5" thickBot="1" x14ac:dyDescent="0.25">
      <c r="A130" s="264" t="s">
        <v>270</v>
      </c>
      <c r="B130" s="708" t="s">
        <v>1339</v>
      </c>
      <c r="C130" s="188"/>
      <c r="D130" s="188"/>
      <c r="E130" s="126"/>
      <c r="F130" s="943">
        <v>0</v>
      </c>
    </row>
    <row r="131" spans="1:6" ht="13.5" thickBot="1" x14ac:dyDescent="0.25">
      <c r="A131" s="282" t="s">
        <v>271</v>
      </c>
      <c r="B131" s="573" t="s">
        <v>632</v>
      </c>
      <c r="C131" s="449">
        <f>SUM(C124:C130)</f>
        <v>9835</v>
      </c>
      <c r="D131" s="449">
        <f>SUM(D124:D130)</f>
        <v>9835</v>
      </c>
      <c r="E131" s="128">
        <f>SUM(E124:E130)</f>
        <v>9153</v>
      </c>
      <c r="F131" s="1025">
        <f>E131/D131</f>
        <v>0.93065582104728017</v>
      </c>
    </row>
    <row r="132" spans="1:6" x14ac:dyDescent="0.2">
      <c r="B132" s="1"/>
      <c r="C132" s="1"/>
      <c r="D132" s="1"/>
      <c r="E132" s="1"/>
      <c r="F132" s="1"/>
    </row>
    <row r="133" spans="1:6" x14ac:dyDescent="0.2">
      <c r="B133" s="1"/>
      <c r="C133" s="1"/>
      <c r="D133" s="1"/>
      <c r="E133" s="1"/>
      <c r="F133" s="1"/>
    </row>
    <row r="134" spans="1:6" x14ac:dyDescent="0.2">
      <c r="B134" s="1"/>
      <c r="C134" s="1"/>
      <c r="D134" s="1"/>
      <c r="E134" s="1"/>
      <c r="F134" s="1"/>
    </row>
  </sheetData>
  <mergeCells count="9">
    <mergeCell ref="A3:F3"/>
    <mergeCell ref="A60:F60"/>
    <mergeCell ref="A118:F118"/>
    <mergeCell ref="A86:F86"/>
    <mergeCell ref="A1:F1"/>
    <mergeCell ref="A84:F84"/>
    <mergeCell ref="A116:F116"/>
    <mergeCell ref="A61:F61"/>
    <mergeCell ref="A63:F63"/>
  </mergeCells>
  <pageMargins left="0.59055118110236227" right="0.39370078740157483" top="0.59055118110236227" bottom="0.39370078740157483" header="0.51181102362204722" footer="0.51181102362204722"/>
  <pageSetup paperSize="9" firstPageNumber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75"/>
  <sheetViews>
    <sheetView topLeftCell="A61" zoomScale="120" zoomScaleNormal="120" workbookViewId="0">
      <selection activeCell="K64" sqref="K64"/>
    </sheetView>
  </sheetViews>
  <sheetFormatPr defaultRowHeight="12.75" x14ac:dyDescent="0.2"/>
  <cols>
    <col min="1" max="1" width="3.7109375" customWidth="1"/>
    <col min="2" max="2" width="48.85546875" customWidth="1"/>
    <col min="3" max="3" width="10.7109375" customWidth="1"/>
    <col min="4" max="4" width="10.85546875" bestFit="1" customWidth="1"/>
    <col min="6" max="6" width="7.42578125" customWidth="1"/>
  </cols>
  <sheetData>
    <row r="1" spans="1:6" x14ac:dyDescent="0.2">
      <c r="A1" s="275" t="s">
        <v>1657</v>
      </c>
      <c r="B1" s="275"/>
      <c r="C1" s="275"/>
      <c r="D1" s="275"/>
      <c r="E1" s="275"/>
    </row>
    <row r="2" spans="1:6" ht="15.75" x14ac:dyDescent="0.25">
      <c r="A2" s="2268" t="s">
        <v>1477</v>
      </c>
      <c r="B2" s="2277"/>
      <c r="C2" s="2277"/>
      <c r="D2" s="2277"/>
      <c r="E2" s="2277"/>
      <c r="F2" s="2277"/>
    </row>
    <row r="3" spans="1:6" ht="12.75" customHeight="1" thickBot="1" x14ac:dyDescent="0.25">
      <c r="B3" s="1"/>
      <c r="C3" s="33"/>
      <c r="E3" s="95" t="s">
        <v>4</v>
      </c>
    </row>
    <row r="4" spans="1:6" ht="25.5" customHeight="1" thickBot="1" x14ac:dyDescent="0.25">
      <c r="A4" s="279" t="s">
        <v>258</v>
      </c>
      <c r="B4" s="1682" t="s">
        <v>33</v>
      </c>
      <c r="C4" s="1683" t="s">
        <v>198</v>
      </c>
      <c r="D4" s="1684" t="s">
        <v>199</v>
      </c>
      <c r="E4" s="2037" t="s">
        <v>775</v>
      </c>
      <c r="F4" s="266" t="s">
        <v>201</v>
      </c>
    </row>
    <row r="5" spans="1:6" ht="10.5" customHeight="1" thickBot="1" x14ac:dyDescent="0.25">
      <c r="A5" s="1685" t="s">
        <v>259</v>
      </c>
      <c r="B5" s="1686" t="s">
        <v>260</v>
      </c>
      <c r="C5" s="1687" t="s">
        <v>261</v>
      </c>
      <c r="D5" s="1688" t="s">
        <v>262</v>
      </c>
      <c r="E5" s="2038" t="s">
        <v>282</v>
      </c>
      <c r="F5" s="1689" t="s">
        <v>307</v>
      </c>
    </row>
    <row r="6" spans="1:6" ht="12.75" customHeight="1" x14ac:dyDescent="0.2">
      <c r="A6" s="1886" t="s">
        <v>263</v>
      </c>
      <c r="B6" s="1887" t="s">
        <v>1073</v>
      </c>
      <c r="C6" s="1953"/>
      <c r="D6" s="1883"/>
      <c r="E6" s="2039"/>
      <c r="F6" s="1884"/>
    </row>
    <row r="7" spans="1:6" ht="12" customHeight="1" x14ac:dyDescent="0.2">
      <c r="A7" s="1888" t="s">
        <v>264</v>
      </c>
      <c r="B7" s="1681" t="s">
        <v>1361</v>
      </c>
      <c r="C7" s="2151">
        <v>252365</v>
      </c>
      <c r="D7" s="2151">
        <v>252365</v>
      </c>
      <c r="E7" s="2151">
        <v>252365</v>
      </c>
      <c r="F7" s="1613">
        <f>E7/D7</f>
        <v>1</v>
      </c>
    </row>
    <row r="8" spans="1:6" ht="12" customHeight="1" x14ac:dyDescent="0.2">
      <c r="A8" s="1888" t="s">
        <v>265</v>
      </c>
      <c r="B8" s="1681" t="s">
        <v>1374</v>
      </c>
      <c r="C8" s="2151"/>
      <c r="D8" s="2151"/>
      <c r="E8" s="2151"/>
      <c r="F8" s="1613"/>
    </row>
    <row r="9" spans="1:6" ht="14.25" customHeight="1" x14ac:dyDescent="0.2">
      <c r="A9" s="1888" t="s">
        <v>266</v>
      </c>
      <c r="B9" s="1681" t="s">
        <v>1434</v>
      </c>
      <c r="C9" s="2151">
        <v>23816</v>
      </c>
      <c r="D9" s="2151">
        <v>23816</v>
      </c>
      <c r="E9" s="2151">
        <v>23816</v>
      </c>
      <c r="F9" s="1613">
        <f>E9/D9</f>
        <v>1</v>
      </c>
    </row>
    <row r="10" spans="1:6" ht="12" customHeight="1" x14ac:dyDescent="0.2">
      <c r="A10" s="1888" t="s">
        <v>267</v>
      </c>
      <c r="B10" s="1681" t="s">
        <v>1362</v>
      </c>
      <c r="C10" s="2151">
        <v>23816</v>
      </c>
      <c r="D10" s="2151">
        <v>23816</v>
      </c>
      <c r="E10" s="2151">
        <v>23816</v>
      </c>
      <c r="F10" s="1613">
        <f>E10/D10</f>
        <v>1</v>
      </c>
    </row>
    <row r="11" spans="1:6" ht="12" customHeight="1" x14ac:dyDescent="0.2">
      <c r="A11" s="1888" t="s">
        <v>268</v>
      </c>
      <c r="B11" s="1681" t="s">
        <v>1363</v>
      </c>
      <c r="C11" s="2151">
        <v>50758</v>
      </c>
      <c r="D11" s="2151">
        <v>50758</v>
      </c>
      <c r="E11" s="2151">
        <v>50758</v>
      </c>
      <c r="F11" s="1613">
        <f>E11/D11</f>
        <v>1</v>
      </c>
    </row>
    <row r="12" spans="1:6" ht="12" customHeight="1" x14ac:dyDescent="0.2">
      <c r="A12" s="1888" t="s">
        <v>269</v>
      </c>
      <c r="B12" s="1681" t="s">
        <v>1364</v>
      </c>
      <c r="C12" s="2151">
        <v>50758</v>
      </c>
      <c r="D12" s="2151">
        <v>50758</v>
      </c>
      <c r="E12" s="2151">
        <v>50758</v>
      </c>
      <c r="F12" s="1613">
        <f t="shared" ref="F12:F20" si="0">E12/D12</f>
        <v>1</v>
      </c>
    </row>
    <row r="13" spans="1:6" ht="23.25" customHeight="1" x14ac:dyDescent="0.2">
      <c r="A13" s="1888" t="s">
        <v>270</v>
      </c>
      <c r="B13" s="1681" t="s">
        <v>1365</v>
      </c>
      <c r="C13" s="2151">
        <v>21600</v>
      </c>
      <c r="D13" s="2151">
        <v>21600</v>
      </c>
      <c r="E13" s="2151">
        <v>21600</v>
      </c>
      <c r="F13" s="1613">
        <f t="shared" si="0"/>
        <v>1</v>
      </c>
    </row>
    <row r="14" spans="1:6" ht="12" customHeight="1" x14ac:dyDescent="0.2">
      <c r="A14" s="1888" t="s">
        <v>271</v>
      </c>
      <c r="B14" s="1681" t="s">
        <v>1366</v>
      </c>
      <c r="C14" s="2151">
        <v>21600</v>
      </c>
      <c r="D14" s="2151">
        <v>21600</v>
      </c>
      <c r="E14" s="2151">
        <v>21600</v>
      </c>
      <c r="F14" s="1613">
        <f t="shared" si="0"/>
        <v>1</v>
      </c>
    </row>
    <row r="15" spans="1:6" ht="12" customHeight="1" x14ac:dyDescent="0.2">
      <c r="A15" s="1888" t="s">
        <v>272</v>
      </c>
      <c r="B15" s="1681" t="s">
        <v>1367</v>
      </c>
      <c r="C15" s="2151">
        <v>31354</v>
      </c>
      <c r="D15" s="2151">
        <v>31354</v>
      </c>
      <c r="E15" s="2151">
        <v>31354</v>
      </c>
      <c r="F15" s="1613">
        <f t="shared" si="0"/>
        <v>1</v>
      </c>
    </row>
    <row r="16" spans="1:6" ht="12" customHeight="1" x14ac:dyDescent="0.2">
      <c r="A16" s="1888" t="s">
        <v>273</v>
      </c>
      <c r="B16" s="1681" t="s">
        <v>1368</v>
      </c>
      <c r="C16" s="2151">
        <v>31354</v>
      </c>
      <c r="D16" s="2151">
        <v>31354</v>
      </c>
      <c r="E16" s="2151">
        <v>31354</v>
      </c>
      <c r="F16" s="1613">
        <f t="shared" si="0"/>
        <v>1</v>
      </c>
    </row>
    <row r="17" spans="1:6" ht="12" customHeight="1" x14ac:dyDescent="0.2">
      <c r="A17" s="1888" t="s">
        <v>274</v>
      </c>
      <c r="B17" s="1681" t="s">
        <v>1369</v>
      </c>
      <c r="C17" s="2151">
        <v>45800</v>
      </c>
      <c r="D17" s="2151">
        <v>45800</v>
      </c>
      <c r="E17" s="2151">
        <v>45800</v>
      </c>
      <c r="F17" s="1613">
        <f t="shared" si="0"/>
        <v>1</v>
      </c>
    </row>
    <row r="18" spans="1:6" ht="12" customHeight="1" x14ac:dyDescent="0.2">
      <c r="A18" s="1888" t="s">
        <v>275</v>
      </c>
      <c r="B18" s="1681" t="s">
        <v>1370</v>
      </c>
      <c r="C18" s="2151">
        <v>45800</v>
      </c>
      <c r="D18" s="2151">
        <v>45800</v>
      </c>
      <c r="E18" s="2151">
        <v>45800</v>
      </c>
      <c r="F18" s="1613">
        <f t="shared" si="0"/>
        <v>1</v>
      </c>
    </row>
    <row r="19" spans="1:6" ht="12" customHeight="1" x14ac:dyDescent="0.2">
      <c r="A19" s="1888" t="s">
        <v>276</v>
      </c>
      <c r="B19" s="1681" t="s">
        <v>1371</v>
      </c>
      <c r="C19" s="2151">
        <v>130</v>
      </c>
      <c r="D19" s="2151">
        <v>129</v>
      </c>
      <c r="E19" s="2151">
        <v>129</v>
      </c>
      <c r="F19" s="1613">
        <f t="shared" si="0"/>
        <v>1</v>
      </c>
    </row>
    <row r="20" spans="1:6" ht="12" customHeight="1" x14ac:dyDescent="0.2">
      <c r="A20" s="1888" t="s">
        <v>277</v>
      </c>
      <c r="B20" s="1681" t="s">
        <v>1372</v>
      </c>
      <c r="C20" s="2151">
        <v>130</v>
      </c>
      <c r="D20" s="2151">
        <v>129</v>
      </c>
      <c r="E20" s="2151">
        <v>129</v>
      </c>
      <c r="F20" s="1613">
        <f t="shared" si="0"/>
        <v>1</v>
      </c>
    </row>
    <row r="21" spans="1:6" ht="12" customHeight="1" x14ac:dyDescent="0.2">
      <c r="A21" s="1888" t="s">
        <v>278</v>
      </c>
      <c r="B21" s="1889" t="s">
        <v>1373</v>
      </c>
      <c r="C21" s="2152">
        <f>C7+C9+C11+C13+C15+C17+C19</f>
        <v>425823</v>
      </c>
      <c r="D21" s="2152">
        <f t="shared" ref="D21:E21" si="1">D7+D9+D11+D13+D15+D17+D19</f>
        <v>425822</v>
      </c>
      <c r="E21" s="2152">
        <f t="shared" si="1"/>
        <v>425822</v>
      </c>
      <c r="F21" s="1807">
        <f>E21/D21</f>
        <v>1</v>
      </c>
    </row>
    <row r="22" spans="1:6" ht="21.75" customHeight="1" x14ac:dyDescent="0.2">
      <c r="A22" s="1888" t="s">
        <v>280</v>
      </c>
      <c r="B22" s="625" t="s">
        <v>1375</v>
      </c>
      <c r="C22" s="2152">
        <f>SUM(C23:C28)</f>
        <v>378050</v>
      </c>
      <c r="D22" s="2152">
        <f t="shared" ref="D22:E22" si="2">SUM(D23:D28)</f>
        <v>375735</v>
      </c>
      <c r="E22" s="2152">
        <f t="shared" si="2"/>
        <v>375735</v>
      </c>
      <c r="F22" s="1807">
        <f>E22/D22</f>
        <v>1</v>
      </c>
    </row>
    <row r="23" spans="1:6" ht="12" customHeight="1" x14ac:dyDescent="0.2">
      <c r="A23" s="1888" t="s">
        <v>281</v>
      </c>
      <c r="B23" s="2153" t="s">
        <v>1376</v>
      </c>
      <c r="C23" s="2151">
        <v>58669</v>
      </c>
      <c r="D23" s="2151">
        <v>58071</v>
      </c>
      <c r="E23" s="2151">
        <v>58071</v>
      </c>
      <c r="F23" s="1613">
        <f>E23/D23</f>
        <v>1</v>
      </c>
    </row>
    <row r="24" spans="1:6" ht="12" customHeight="1" x14ac:dyDescent="0.2">
      <c r="A24" s="1888" t="s">
        <v>283</v>
      </c>
      <c r="B24" s="2153" t="s">
        <v>1377</v>
      </c>
      <c r="C24" s="2151">
        <v>205779</v>
      </c>
      <c r="D24" s="2151">
        <v>203674</v>
      </c>
      <c r="E24" s="2151">
        <v>203674</v>
      </c>
      <c r="F24" s="1613">
        <f t="shared" ref="F24:F29" si="3">E24/D24</f>
        <v>1</v>
      </c>
    </row>
    <row r="25" spans="1:6" ht="12" customHeight="1" x14ac:dyDescent="0.2">
      <c r="A25" s="1888" t="s">
        <v>284</v>
      </c>
      <c r="B25" s="652" t="s">
        <v>1378</v>
      </c>
      <c r="C25" s="2151">
        <v>3274</v>
      </c>
      <c r="D25" s="2151">
        <v>3274</v>
      </c>
      <c r="E25" s="2151">
        <v>3274</v>
      </c>
      <c r="F25" s="1613">
        <f t="shared" si="3"/>
        <v>1</v>
      </c>
    </row>
    <row r="26" spans="1:6" ht="12" customHeight="1" x14ac:dyDescent="0.2">
      <c r="A26" s="1888" t="s">
        <v>285</v>
      </c>
      <c r="B26" s="652" t="s">
        <v>1379</v>
      </c>
      <c r="C26" s="2151">
        <v>1744</v>
      </c>
      <c r="D26" s="2151">
        <v>1744</v>
      </c>
      <c r="E26" s="2151">
        <v>1744</v>
      </c>
      <c r="F26" s="1613">
        <f t="shared" si="3"/>
        <v>1</v>
      </c>
    </row>
    <row r="27" spans="1:6" ht="12" customHeight="1" x14ac:dyDescent="0.2">
      <c r="A27" s="1888" t="s">
        <v>286</v>
      </c>
      <c r="B27" s="2153" t="s">
        <v>1380</v>
      </c>
      <c r="C27" s="2151">
        <v>108584</v>
      </c>
      <c r="D27" s="2151">
        <v>108972</v>
      </c>
      <c r="E27" s="2151">
        <v>108972</v>
      </c>
      <c r="F27" s="1613">
        <f t="shared" si="3"/>
        <v>1</v>
      </c>
    </row>
    <row r="28" spans="1:6" ht="12" customHeight="1" x14ac:dyDescent="0.2">
      <c r="A28" s="1888" t="s">
        <v>287</v>
      </c>
      <c r="B28" s="2163" t="s">
        <v>1432</v>
      </c>
      <c r="C28" s="1885"/>
      <c r="D28" s="2151"/>
      <c r="E28" s="2151"/>
      <c r="F28" s="1613"/>
    </row>
    <row r="29" spans="1:6" ht="24" customHeight="1" x14ac:dyDescent="0.2">
      <c r="A29" s="1888" t="s">
        <v>288</v>
      </c>
      <c r="B29" s="2154" t="s">
        <v>461</v>
      </c>
      <c r="C29" s="2152">
        <f>SUM(C30:C46)</f>
        <v>675393</v>
      </c>
      <c r="D29" s="2152">
        <f>SUM(D30:D47)</f>
        <v>764165</v>
      </c>
      <c r="E29" s="2152">
        <f>SUM(E30:E47)</f>
        <v>764165</v>
      </c>
      <c r="F29" s="1807">
        <f t="shared" si="3"/>
        <v>1</v>
      </c>
    </row>
    <row r="30" spans="1:6" ht="23.25" customHeight="1" x14ac:dyDescent="0.2">
      <c r="A30" s="1888" t="s">
        <v>289</v>
      </c>
      <c r="B30" s="652" t="s">
        <v>1381</v>
      </c>
      <c r="C30" s="2151">
        <v>0</v>
      </c>
      <c r="D30" s="2151">
        <v>0</v>
      </c>
      <c r="E30" s="2151">
        <v>0</v>
      </c>
      <c r="F30" s="1613">
        <v>0</v>
      </c>
    </row>
    <row r="31" spans="1:6" ht="12" customHeight="1" x14ac:dyDescent="0.2">
      <c r="A31" s="1888" t="s">
        <v>290</v>
      </c>
      <c r="B31" s="635" t="s">
        <v>1382</v>
      </c>
      <c r="C31" s="2151">
        <v>19437</v>
      </c>
      <c r="D31" s="2151">
        <v>19437</v>
      </c>
      <c r="E31" s="2151">
        <v>19437</v>
      </c>
      <c r="F31" s="1613">
        <f t="shared" ref="F31:F37" si="4">E31/D31</f>
        <v>1</v>
      </c>
    </row>
    <row r="32" spans="1:6" ht="12" customHeight="1" x14ac:dyDescent="0.2">
      <c r="A32" s="1888" t="s">
        <v>291</v>
      </c>
      <c r="B32" s="652" t="s">
        <v>1383</v>
      </c>
      <c r="C32" s="2151">
        <v>62060</v>
      </c>
      <c r="D32" s="2151">
        <v>62060</v>
      </c>
      <c r="E32" s="2151">
        <v>62060</v>
      </c>
      <c r="F32" s="1613">
        <f t="shared" si="4"/>
        <v>1</v>
      </c>
    </row>
    <row r="33" spans="1:6" ht="12" customHeight="1" x14ac:dyDescent="0.2">
      <c r="A33" s="1888" t="s">
        <v>292</v>
      </c>
      <c r="B33" s="652" t="s">
        <v>1384</v>
      </c>
      <c r="C33" s="2151">
        <v>38752</v>
      </c>
      <c r="D33" s="2151">
        <v>38752</v>
      </c>
      <c r="E33" s="2151">
        <v>38752</v>
      </c>
      <c r="F33" s="1613">
        <f t="shared" si="4"/>
        <v>1</v>
      </c>
    </row>
    <row r="34" spans="1:6" ht="12" customHeight="1" x14ac:dyDescent="0.2">
      <c r="A34" s="1888" t="s">
        <v>293</v>
      </c>
      <c r="B34" s="652" t="s">
        <v>1385</v>
      </c>
      <c r="C34" s="2151">
        <v>15500</v>
      </c>
      <c r="D34" s="2151">
        <v>14762</v>
      </c>
      <c r="E34" s="2151">
        <v>14762</v>
      </c>
      <c r="F34" s="1613">
        <f t="shared" si="4"/>
        <v>1</v>
      </c>
    </row>
    <row r="35" spans="1:6" ht="22.5" customHeight="1" x14ac:dyDescent="0.2">
      <c r="A35" s="1888" t="s">
        <v>294</v>
      </c>
      <c r="B35" s="652" t="s">
        <v>1386</v>
      </c>
      <c r="C35" s="2151">
        <v>114395</v>
      </c>
      <c r="D35" s="2151">
        <v>114395</v>
      </c>
      <c r="E35" s="2151">
        <v>114395</v>
      </c>
      <c r="F35" s="1613">
        <f t="shared" si="4"/>
        <v>1</v>
      </c>
    </row>
    <row r="36" spans="1:6" ht="15" customHeight="1" x14ac:dyDescent="0.2">
      <c r="A36" s="1888" t="s">
        <v>295</v>
      </c>
      <c r="B36" s="652" t="s">
        <v>1387</v>
      </c>
      <c r="C36" s="2151">
        <v>2261</v>
      </c>
      <c r="D36" s="2151">
        <v>2261</v>
      </c>
      <c r="E36" s="2151">
        <v>2261</v>
      </c>
      <c r="F36" s="1613">
        <f t="shared" si="4"/>
        <v>1</v>
      </c>
    </row>
    <row r="37" spans="1:6" ht="24" customHeight="1" x14ac:dyDescent="0.2">
      <c r="A37" s="1888" t="s">
        <v>296</v>
      </c>
      <c r="B37" s="652" t="s">
        <v>1388</v>
      </c>
      <c r="C37" s="2151">
        <v>2000</v>
      </c>
      <c r="D37" s="2151">
        <v>2000</v>
      </c>
      <c r="E37" s="2151">
        <v>2000</v>
      </c>
      <c r="F37" s="1613">
        <f t="shared" si="4"/>
        <v>1</v>
      </c>
    </row>
    <row r="38" spans="1:6" ht="27.75" customHeight="1" x14ac:dyDescent="0.2">
      <c r="A38" s="1888" t="s">
        <v>297</v>
      </c>
      <c r="B38" s="652" t="s">
        <v>1389</v>
      </c>
      <c r="C38" s="2151">
        <v>12117</v>
      </c>
      <c r="D38" s="2151">
        <v>12117</v>
      </c>
      <c r="E38" s="2151">
        <v>12117</v>
      </c>
      <c r="F38" s="1613">
        <f t="shared" ref="F38:F50" si="5">E38/D38</f>
        <v>1</v>
      </c>
    </row>
    <row r="39" spans="1:6" ht="21.75" customHeight="1" x14ac:dyDescent="0.2">
      <c r="A39" s="1888" t="s">
        <v>298</v>
      </c>
      <c r="B39" s="652" t="s">
        <v>1390</v>
      </c>
      <c r="C39" s="2151">
        <v>41944</v>
      </c>
      <c r="D39" s="2151">
        <v>48236</v>
      </c>
      <c r="E39" s="2151">
        <v>48236</v>
      </c>
      <c r="F39" s="1613">
        <f t="shared" si="5"/>
        <v>1</v>
      </c>
    </row>
    <row r="40" spans="1:6" ht="23.25" customHeight="1" x14ac:dyDescent="0.2">
      <c r="A40" s="1888" t="s">
        <v>299</v>
      </c>
      <c r="B40" s="652" t="s">
        <v>1391</v>
      </c>
      <c r="C40" s="2151">
        <v>92701</v>
      </c>
      <c r="D40" s="2151">
        <v>91610</v>
      </c>
      <c r="E40" s="2151">
        <v>91610</v>
      </c>
      <c r="F40" s="1613">
        <f t="shared" si="5"/>
        <v>1</v>
      </c>
    </row>
    <row r="41" spans="1:6" ht="12" customHeight="1" x14ac:dyDescent="0.2">
      <c r="A41" s="1888" t="s">
        <v>300</v>
      </c>
      <c r="B41" s="652" t="s">
        <v>1392</v>
      </c>
      <c r="C41" s="2151">
        <v>17046</v>
      </c>
      <c r="D41" s="2151">
        <v>22440</v>
      </c>
      <c r="E41" s="2151">
        <v>22440</v>
      </c>
      <c r="F41" s="1613">
        <f t="shared" si="5"/>
        <v>1</v>
      </c>
    </row>
    <row r="42" spans="1:6" ht="23.25" customHeight="1" x14ac:dyDescent="0.2">
      <c r="A42" s="1888" t="s">
        <v>301</v>
      </c>
      <c r="B42" s="652" t="s">
        <v>1393</v>
      </c>
      <c r="C42" s="2151">
        <v>65279</v>
      </c>
      <c r="D42" s="2151">
        <v>65279</v>
      </c>
      <c r="E42" s="2151">
        <v>65279</v>
      </c>
      <c r="F42" s="1613">
        <f t="shared" si="5"/>
        <v>1</v>
      </c>
    </row>
    <row r="43" spans="1:6" ht="24" customHeight="1" x14ac:dyDescent="0.2">
      <c r="A43" s="1888" t="s">
        <v>302</v>
      </c>
      <c r="B43" s="652" t="s">
        <v>1394</v>
      </c>
      <c r="C43" s="2151">
        <v>41227</v>
      </c>
      <c r="D43" s="2151">
        <v>44734</v>
      </c>
      <c r="E43" s="2151">
        <v>44734</v>
      </c>
      <c r="F43" s="1613">
        <f t="shared" si="5"/>
        <v>1</v>
      </c>
    </row>
    <row r="44" spans="1:6" ht="23.25" customHeight="1" x14ac:dyDescent="0.2">
      <c r="A44" s="1888" t="s">
        <v>303</v>
      </c>
      <c r="B44" s="652" t="s">
        <v>1395</v>
      </c>
      <c r="C44" s="2151">
        <v>71585</v>
      </c>
      <c r="D44" s="2151">
        <v>70100</v>
      </c>
      <c r="E44" s="2151">
        <v>70100</v>
      </c>
      <c r="F44" s="1613">
        <f t="shared" si="5"/>
        <v>1</v>
      </c>
    </row>
    <row r="45" spans="1:6" ht="12" customHeight="1" x14ac:dyDescent="0.2">
      <c r="A45" s="1888" t="s">
        <v>304</v>
      </c>
      <c r="B45" s="652" t="s">
        <v>1396</v>
      </c>
      <c r="C45" s="2151">
        <v>77910</v>
      </c>
      <c r="D45" s="2151">
        <v>86470</v>
      </c>
      <c r="E45" s="2151">
        <v>86470</v>
      </c>
      <c r="F45" s="1613">
        <f t="shared" si="5"/>
        <v>1</v>
      </c>
    </row>
    <row r="46" spans="1:6" ht="12" customHeight="1" x14ac:dyDescent="0.2">
      <c r="A46" s="1888" t="s">
        <v>305</v>
      </c>
      <c r="B46" s="652" t="s">
        <v>1397</v>
      </c>
      <c r="C46" s="2151">
        <v>1179</v>
      </c>
      <c r="D46" s="2151">
        <v>1027</v>
      </c>
      <c r="E46" s="2151">
        <v>1027</v>
      </c>
      <c r="F46" s="1613">
        <f t="shared" si="5"/>
        <v>1</v>
      </c>
    </row>
    <row r="47" spans="1:6" ht="12" customHeight="1" x14ac:dyDescent="0.2">
      <c r="A47" s="1888" t="s">
        <v>306</v>
      </c>
      <c r="B47" s="1681" t="s">
        <v>1429</v>
      </c>
      <c r="C47" s="1690"/>
      <c r="D47" s="2151">
        <v>68485</v>
      </c>
      <c r="E47" s="2151">
        <v>68485</v>
      </c>
      <c r="F47" s="1613">
        <f t="shared" si="5"/>
        <v>1</v>
      </c>
    </row>
    <row r="48" spans="1:6" ht="22.5" customHeight="1" x14ac:dyDescent="0.2">
      <c r="A48" s="1888" t="s">
        <v>311</v>
      </c>
      <c r="B48" s="2154" t="s">
        <v>1398</v>
      </c>
      <c r="C48" s="2152">
        <f>SUM(C49:C51)</f>
        <v>58398</v>
      </c>
      <c r="D48" s="2152">
        <f>SUM(D49:D51)</f>
        <v>58398</v>
      </c>
      <c r="E48" s="2152">
        <f>SUM(E49:E51)</f>
        <v>58398</v>
      </c>
      <c r="F48" s="1807">
        <f t="shared" si="5"/>
        <v>1</v>
      </c>
    </row>
    <row r="49" spans="1:6" ht="12" customHeight="1" x14ac:dyDescent="0.2">
      <c r="A49" s="1888" t="s">
        <v>312</v>
      </c>
      <c r="B49" s="2155" t="s">
        <v>1433</v>
      </c>
      <c r="C49" s="2151">
        <v>36198</v>
      </c>
      <c r="D49" s="1690">
        <v>36198</v>
      </c>
      <c r="E49" s="1690">
        <v>36198</v>
      </c>
      <c r="F49" s="1613">
        <f t="shared" si="5"/>
        <v>1</v>
      </c>
    </row>
    <row r="50" spans="1:6" ht="12.75" customHeight="1" x14ac:dyDescent="0.2">
      <c r="A50" s="1888" t="s">
        <v>313</v>
      </c>
      <c r="B50" s="652" t="s">
        <v>1399</v>
      </c>
      <c r="C50" s="2151">
        <v>22200</v>
      </c>
      <c r="D50" s="1690">
        <v>22200</v>
      </c>
      <c r="E50" s="1690">
        <v>22200</v>
      </c>
      <c r="F50" s="1613">
        <f t="shared" si="5"/>
        <v>1</v>
      </c>
    </row>
    <row r="51" spans="1:6" ht="12" customHeight="1" thickBot="1" x14ac:dyDescent="0.25">
      <c r="A51" s="1888" t="s">
        <v>314</v>
      </c>
      <c r="B51" s="2087" t="s">
        <v>1430</v>
      </c>
      <c r="C51" s="1690"/>
      <c r="D51" s="1690"/>
      <c r="E51" s="1690"/>
      <c r="F51" s="1613"/>
    </row>
    <row r="52" spans="1:6" s="15" customFormat="1" ht="14.25" customHeight="1" thickBot="1" x14ac:dyDescent="0.25">
      <c r="A52" s="2100" t="s">
        <v>326</v>
      </c>
      <c r="B52" s="2156" t="s">
        <v>464</v>
      </c>
      <c r="C52" s="1691">
        <f>C48+C29+C22+C21</f>
        <v>1537664</v>
      </c>
      <c r="D52" s="1691">
        <f>D48+D29+D22+D21</f>
        <v>1624120</v>
      </c>
      <c r="E52" s="1691">
        <f>E48+E29+E22+E21</f>
        <v>1624120</v>
      </c>
      <c r="F52" s="1132">
        <f>E52/D52</f>
        <v>1</v>
      </c>
    </row>
    <row r="53" spans="1:6" ht="12.75" customHeight="1" x14ac:dyDescent="0.2">
      <c r="B53" s="700"/>
    </row>
    <row r="54" spans="1:6" ht="12.75" customHeight="1" x14ac:dyDescent="0.2">
      <c r="B54" s="700"/>
    </row>
    <row r="55" spans="1:6" ht="12.75" customHeight="1" x14ac:dyDescent="0.2">
      <c r="A55" s="275" t="s">
        <v>1658</v>
      </c>
      <c r="B55" s="275"/>
      <c r="C55" s="275"/>
    </row>
    <row r="56" spans="1:6" ht="12.75" customHeight="1" x14ac:dyDescent="0.2">
      <c r="A56" s="275"/>
      <c r="B56" s="275"/>
      <c r="C56" s="275"/>
    </row>
    <row r="57" spans="1:6" ht="12.75" customHeight="1" x14ac:dyDescent="0.2">
      <c r="A57" s="275"/>
      <c r="B57" s="275"/>
      <c r="C57" s="275"/>
    </row>
    <row r="58" spans="1:6" ht="12.75" customHeight="1" x14ac:dyDescent="0.2">
      <c r="A58" s="2276" t="s">
        <v>620</v>
      </c>
      <c r="B58" s="2263"/>
      <c r="C58" s="2263"/>
      <c r="D58" s="2263"/>
      <c r="E58" s="2263"/>
      <c r="F58" s="2263"/>
    </row>
    <row r="59" spans="1:6" ht="12.75" customHeight="1" x14ac:dyDescent="0.2">
      <c r="A59" s="33"/>
    </row>
    <row r="60" spans="1:6" ht="12.75" customHeight="1" thickBot="1" x14ac:dyDescent="0.25">
      <c r="B60" s="1"/>
      <c r="C60" s="33"/>
      <c r="E60" s="33" t="s">
        <v>4</v>
      </c>
    </row>
    <row r="61" spans="1:6" ht="30.75" customHeight="1" thickBot="1" x14ac:dyDescent="0.25">
      <c r="A61" s="327" t="s">
        <v>258</v>
      </c>
      <c r="B61" s="520" t="s">
        <v>33</v>
      </c>
      <c r="C61" s="929" t="s">
        <v>198</v>
      </c>
      <c r="D61" s="1045" t="s">
        <v>199</v>
      </c>
      <c r="E61" s="261" t="s">
        <v>775</v>
      </c>
      <c r="F61" s="266" t="s">
        <v>201</v>
      </c>
    </row>
    <row r="62" spans="1:6" s="586" customFormat="1" ht="12.75" customHeight="1" thickBot="1" x14ac:dyDescent="0.25">
      <c r="A62" s="326" t="s">
        <v>259</v>
      </c>
      <c r="B62" s="585" t="s">
        <v>260</v>
      </c>
      <c r="C62" s="336" t="s">
        <v>261</v>
      </c>
      <c r="D62" s="961" t="s">
        <v>262</v>
      </c>
      <c r="E62" s="1021" t="s">
        <v>282</v>
      </c>
      <c r="F62" s="1011" t="s">
        <v>307</v>
      </c>
    </row>
    <row r="63" spans="1:6" ht="14.25" customHeight="1" x14ac:dyDescent="0.2">
      <c r="A63" s="521" t="s">
        <v>263</v>
      </c>
      <c r="B63" s="699"/>
      <c r="C63" s="668"/>
      <c r="D63" s="900"/>
      <c r="E63" s="415"/>
      <c r="F63" s="1044"/>
    </row>
    <row r="64" spans="1:6" ht="12.75" customHeight="1" x14ac:dyDescent="0.2">
      <c r="A64" s="460" t="s">
        <v>264</v>
      </c>
      <c r="B64" s="625"/>
      <c r="C64" s="962"/>
      <c r="D64" s="901"/>
      <c r="E64" s="628"/>
      <c r="F64" s="899"/>
    </row>
    <row r="65" spans="1:6" ht="12.75" customHeight="1" x14ac:dyDescent="0.2">
      <c r="A65" s="460" t="s">
        <v>265</v>
      </c>
      <c r="B65" s="624"/>
      <c r="C65" s="1038"/>
      <c r="D65" s="901"/>
      <c r="E65" s="628"/>
      <c r="F65" s="899"/>
    </row>
    <row r="66" spans="1:6" ht="12.75" customHeight="1" x14ac:dyDescent="0.2">
      <c r="A66" s="458" t="s">
        <v>266</v>
      </c>
      <c r="B66" s="624"/>
      <c r="C66" s="1038"/>
      <c r="D66" s="901"/>
      <c r="E66" s="628"/>
      <c r="F66" s="899"/>
    </row>
    <row r="67" spans="1:6" ht="12.75" customHeight="1" x14ac:dyDescent="0.2">
      <c r="A67" s="458" t="s">
        <v>267</v>
      </c>
      <c r="B67" s="624"/>
      <c r="C67" s="1038"/>
      <c r="D67" s="901"/>
      <c r="E67" s="628"/>
      <c r="F67" s="899"/>
    </row>
    <row r="68" spans="1:6" ht="12.75" customHeight="1" x14ac:dyDescent="0.2">
      <c r="A68" s="458" t="s">
        <v>268</v>
      </c>
      <c r="B68" s="624"/>
      <c r="C68" s="1038"/>
      <c r="D68" s="901"/>
      <c r="E68" s="628"/>
      <c r="F68" s="899"/>
    </row>
    <row r="69" spans="1:6" ht="12.75" customHeight="1" x14ac:dyDescent="0.2">
      <c r="A69" s="458" t="s">
        <v>269</v>
      </c>
      <c r="B69" s="624"/>
      <c r="C69" s="1038"/>
      <c r="D69" s="901"/>
      <c r="E69" s="628"/>
      <c r="F69" s="899"/>
    </row>
    <row r="70" spans="1:6" ht="12.75" customHeight="1" thickBot="1" x14ac:dyDescent="0.25">
      <c r="A70" s="464" t="s">
        <v>270</v>
      </c>
      <c r="B70" s="700"/>
      <c r="C70" s="1042"/>
      <c r="D70" s="902"/>
      <c r="E70" s="629"/>
      <c r="F70" s="899"/>
    </row>
    <row r="71" spans="1:6" ht="26.25" customHeight="1" thickBot="1" x14ac:dyDescent="0.25">
      <c r="A71" s="328" t="s">
        <v>271</v>
      </c>
      <c r="B71" s="701" t="s">
        <v>621</v>
      </c>
      <c r="C71" s="201">
        <f>SUM(C65:C70)</f>
        <v>0</v>
      </c>
      <c r="D71" s="903"/>
      <c r="E71" s="408"/>
      <c r="F71" s="1043"/>
    </row>
    <row r="72" spans="1:6" ht="12.75" customHeight="1" x14ac:dyDescent="0.2"/>
    <row r="73" spans="1:6" ht="12.75" customHeight="1" x14ac:dyDescent="0.2"/>
    <row r="74" spans="1:6" ht="12.75" customHeight="1" x14ac:dyDescent="0.2"/>
    <row r="75" spans="1:6" ht="12.75" customHeight="1" x14ac:dyDescent="0.2">
      <c r="C75" s="63"/>
    </row>
    <row r="76" spans="1:6" ht="12.75" customHeight="1" x14ac:dyDescent="0.2"/>
    <row r="77" spans="1:6" ht="12.75" customHeight="1" x14ac:dyDescent="0.2"/>
    <row r="78" spans="1:6" ht="12.75" customHeight="1" x14ac:dyDescent="0.2"/>
    <row r="79" spans="1:6" ht="12.75" customHeight="1" x14ac:dyDescent="0.2"/>
    <row r="80" spans="1:6" ht="12.75" customHeight="1" x14ac:dyDescent="0.2"/>
    <row r="81" spans="2:5" ht="12.75" customHeight="1" x14ac:dyDescent="0.2"/>
    <row r="82" spans="2:5" ht="12.75" customHeight="1" x14ac:dyDescent="0.2"/>
    <row r="83" spans="2:5" ht="12.75" customHeight="1" x14ac:dyDescent="0.2"/>
    <row r="84" spans="2:5" ht="12.75" customHeight="1" x14ac:dyDescent="0.2">
      <c r="B84" s="1"/>
      <c r="C84" s="1"/>
    </row>
    <row r="85" spans="2:5" ht="12.75" customHeight="1" x14ac:dyDescent="0.2">
      <c r="B85" s="1"/>
      <c r="C85" s="1"/>
    </row>
    <row r="86" spans="2:5" ht="12.75" customHeight="1" x14ac:dyDescent="0.2">
      <c r="B86" s="1"/>
      <c r="C86" s="1"/>
    </row>
    <row r="87" spans="2:5" x14ac:dyDescent="0.2">
      <c r="B87" s="1"/>
      <c r="C87" s="1"/>
      <c r="D87" s="275"/>
      <c r="E87" s="275"/>
    </row>
    <row r="88" spans="2:5" x14ac:dyDescent="0.2">
      <c r="B88" s="1"/>
      <c r="C88" s="1"/>
    </row>
    <row r="89" spans="2:5" x14ac:dyDescent="0.2">
      <c r="B89" s="1"/>
      <c r="C89" s="1"/>
    </row>
    <row r="90" spans="2:5" x14ac:dyDescent="0.2">
      <c r="B90" s="1"/>
      <c r="C90" s="1"/>
    </row>
    <row r="91" spans="2:5" x14ac:dyDescent="0.2">
      <c r="B91" s="1"/>
      <c r="C91" s="1"/>
    </row>
    <row r="92" spans="2:5" x14ac:dyDescent="0.2">
      <c r="B92" s="1"/>
      <c r="C92" s="1"/>
    </row>
    <row r="93" spans="2:5" ht="12.75" customHeight="1" x14ac:dyDescent="0.2">
      <c r="B93" s="1"/>
      <c r="C93" s="1"/>
    </row>
    <row r="94" spans="2:5" ht="12.75" customHeight="1" x14ac:dyDescent="0.2">
      <c r="B94" s="1"/>
      <c r="C94" s="1"/>
    </row>
    <row r="95" spans="2:5" ht="12.75" customHeight="1" x14ac:dyDescent="0.2">
      <c r="B95" s="1"/>
      <c r="C95" s="1"/>
    </row>
    <row r="96" spans="2:5" ht="12.75" customHeight="1" x14ac:dyDescent="0.2">
      <c r="B96" s="1"/>
      <c r="C96" s="1"/>
    </row>
    <row r="97" spans="2:3" ht="12.75" customHeight="1" x14ac:dyDescent="0.2">
      <c r="B97" s="1"/>
      <c r="C97" s="1"/>
    </row>
    <row r="98" spans="2:3" ht="12.75" customHeight="1" x14ac:dyDescent="0.2">
      <c r="B98" s="1"/>
      <c r="C98" s="1"/>
    </row>
    <row r="99" spans="2:3" ht="12.75" customHeight="1" x14ac:dyDescent="0.2">
      <c r="B99" s="1"/>
      <c r="C99" s="1"/>
    </row>
    <row r="100" spans="2:3" ht="12.75" customHeight="1" x14ac:dyDescent="0.2">
      <c r="B100" s="1"/>
      <c r="C100" s="1"/>
    </row>
    <row r="101" spans="2:3" ht="12.75" customHeight="1" x14ac:dyDescent="0.2">
      <c r="B101" s="1"/>
      <c r="C101" s="1"/>
    </row>
    <row r="102" spans="2:3" ht="12.75" customHeight="1" x14ac:dyDescent="0.2">
      <c r="B102" s="1"/>
      <c r="C102" s="1"/>
    </row>
    <row r="103" spans="2:3" ht="12.75" customHeight="1" x14ac:dyDescent="0.2">
      <c r="B103" s="1"/>
      <c r="C103" s="1"/>
    </row>
    <row r="104" spans="2:3" ht="12.75" customHeight="1" x14ac:dyDescent="0.2">
      <c r="B104" s="1"/>
      <c r="C104" s="1"/>
    </row>
    <row r="105" spans="2:3" ht="12.75" customHeight="1" x14ac:dyDescent="0.2">
      <c r="B105" s="1"/>
      <c r="C105" s="1"/>
    </row>
    <row r="106" spans="2:3" ht="12.75" customHeight="1" x14ac:dyDescent="0.2">
      <c r="B106" s="1"/>
      <c r="C106" s="1"/>
    </row>
    <row r="107" spans="2:3" ht="12.75" customHeight="1" x14ac:dyDescent="0.2">
      <c r="B107" s="1"/>
      <c r="C107" s="1"/>
    </row>
    <row r="108" spans="2:3" ht="12.75" customHeight="1" x14ac:dyDescent="0.2">
      <c r="B108" s="1"/>
      <c r="C108" s="1"/>
    </row>
    <row r="109" spans="2:3" ht="12.75" customHeight="1" x14ac:dyDescent="0.2">
      <c r="B109" s="1"/>
      <c r="C109" s="1"/>
    </row>
    <row r="110" spans="2:3" ht="12.75" customHeight="1" x14ac:dyDescent="0.2">
      <c r="B110" s="1"/>
      <c r="C110" s="1"/>
    </row>
    <row r="111" spans="2:3" ht="12.75" customHeight="1" x14ac:dyDescent="0.2">
      <c r="B111" s="1"/>
      <c r="C111" s="1"/>
    </row>
    <row r="112" spans="2:3" ht="12.75" customHeight="1" x14ac:dyDescent="0.2">
      <c r="B112" s="1"/>
      <c r="C112" s="1"/>
    </row>
    <row r="113" spans="2:3" ht="12.75" customHeight="1" x14ac:dyDescent="0.2">
      <c r="B113" s="1"/>
      <c r="C113" s="1"/>
    </row>
    <row r="114" spans="2:3" ht="12.75" customHeight="1" x14ac:dyDescent="0.2">
      <c r="B114" s="1"/>
      <c r="C114" s="1"/>
    </row>
    <row r="115" spans="2:3" ht="9.75" customHeight="1" x14ac:dyDescent="0.2">
      <c r="B115" s="1"/>
      <c r="C115" s="1"/>
    </row>
    <row r="116" spans="2:3" ht="12.75" customHeight="1" x14ac:dyDescent="0.2">
      <c r="B116" s="1"/>
      <c r="C116" s="1"/>
    </row>
    <row r="117" spans="2:3" ht="12.75" customHeight="1" x14ac:dyDescent="0.2">
      <c r="B117" s="1"/>
      <c r="C117" s="1"/>
    </row>
    <row r="118" spans="2:3" ht="12.75" customHeight="1" x14ac:dyDescent="0.2">
      <c r="B118" s="1"/>
      <c r="C118" s="1"/>
    </row>
    <row r="119" spans="2:3" ht="12.75" customHeight="1" x14ac:dyDescent="0.2">
      <c r="B119" s="1"/>
      <c r="C119" s="1"/>
    </row>
    <row r="120" spans="2:3" ht="12.75" customHeight="1" x14ac:dyDescent="0.2">
      <c r="B120" s="1"/>
      <c r="C120" s="1"/>
    </row>
    <row r="121" spans="2:3" ht="12.75" customHeight="1" x14ac:dyDescent="0.2">
      <c r="B121" s="1"/>
      <c r="C121" s="1"/>
    </row>
    <row r="122" spans="2:3" ht="12.75" customHeight="1" x14ac:dyDescent="0.2">
      <c r="B122" s="1"/>
      <c r="C122" s="1"/>
    </row>
    <row r="123" spans="2:3" ht="12.75" customHeight="1" x14ac:dyDescent="0.2">
      <c r="B123" s="1"/>
      <c r="C123" s="1"/>
    </row>
    <row r="124" spans="2:3" ht="12.75" customHeight="1" x14ac:dyDescent="0.2">
      <c r="B124" s="1"/>
      <c r="C124" s="1"/>
    </row>
    <row r="125" spans="2:3" ht="12.75" customHeight="1" x14ac:dyDescent="0.2">
      <c r="B125" s="1"/>
      <c r="C125" s="1"/>
    </row>
    <row r="126" spans="2:3" ht="12.75" customHeight="1" x14ac:dyDescent="0.2">
      <c r="B126" s="1"/>
      <c r="C126" s="1"/>
    </row>
    <row r="127" spans="2:3" ht="12.75" customHeight="1" x14ac:dyDescent="0.2">
      <c r="B127" s="1"/>
      <c r="C127" s="1"/>
    </row>
    <row r="128" spans="2:3" ht="12.75" customHeight="1" x14ac:dyDescent="0.2">
      <c r="B128" s="1"/>
      <c r="C128" s="1"/>
    </row>
    <row r="129" spans="2:5" ht="12.75" customHeight="1" x14ac:dyDescent="0.2">
      <c r="B129" s="1"/>
      <c r="C129" s="1"/>
    </row>
    <row r="130" spans="2:5" ht="12.75" customHeight="1" x14ac:dyDescent="0.2">
      <c r="B130" s="1"/>
      <c r="C130" s="1"/>
    </row>
    <row r="131" spans="2:5" ht="12.75" customHeight="1" x14ac:dyDescent="0.2">
      <c r="B131" s="1"/>
      <c r="C131" s="1"/>
    </row>
    <row r="132" spans="2:5" ht="12.75" customHeight="1" x14ac:dyDescent="0.2">
      <c r="B132" s="1"/>
      <c r="C132" s="1"/>
      <c r="D132" s="1"/>
      <c r="E132" s="1"/>
    </row>
    <row r="133" spans="2:5" ht="12.75" customHeight="1" x14ac:dyDescent="0.2">
      <c r="B133" s="1"/>
      <c r="C133" s="1"/>
    </row>
    <row r="134" spans="2:5" ht="12.75" customHeight="1" x14ac:dyDescent="0.2">
      <c r="B134" s="1"/>
      <c r="C134" s="1"/>
    </row>
    <row r="135" spans="2:5" ht="12.75" customHeight="1" x14ac:dyDescent="0.2">
      <c r="B135" s="1"/>
      <c r="C135" s="1"/>
    </row>
    <row r="136" spans="2:5" ht="12.75" customHeight="1" x14ac:dyDescent="0.2">
      <c r="B136" s="1"/>
      <c r="C136" s="1"/>
    </row>
    <row r="137" spans="2:5" ht="12.75" customHeight="1" x14ac:dyDescent="0.2">
      <c r="B137" s="1"/>
      <c r="C137" s="1"/>
    </row>
    <row r="138" spans="2:5" ht="12.75" customHeight="1" x14ac:dyDescent="0.2">
      <c r="B138" s="1"/>
      <c r="C138" s="1"/>
    </row>
    <row r="139" spans="2:5" ht="12.75" customHeight="1" x14ac:dyDescent="0.2">
      <c r="B139" s="1"/>
      <c r="C139" s="1"/>
    </row>
    <row r="140" spans="2:5" ht="12.75" customHeight="1" x14ac:dyDescent="0.2">
      <c r="B140" s="1"/>
      <c r="C140" s="1"/>
    </row>
    <row r="141" spans="2:5" ht="12.75" customHeight="1" x14ac:dyDescent="0.2">
      <c r="B141" s="1"/>
      <c r="C141" s="1"/>
    </row>
    <row r="142" spans="2:5" ht="12.75" customHeight="1" x14ac:dyDescent="0.2">
      <c r="B142" s="1"/>
      <c r="C142" s="1"/>
    </row>
    <row r="143" spans="2:5" ht="12.75" customHeight="1" x14ac:dyDescent="0.2">
      <c r="B143" s="1"/>
      <c r="C143" s="1"/>
    </row>
    <row r="144" spans="2:5" x14ac:dyDescent="0.2">
      <c r="B144" s="1"/>
      <c r="C144" s="1"/>
    </row>
    <row r="145" spans="2:4" x14ac:dyDescent="0.2">
      <c r="B145" s="1"/>
      <c r="C145" s="1"/>
      <c r="D145" s="63"/>
    </row>
    <row r="146" spans="2:4" x14ac:dyDescent="0.2">
      <c r="B146" s="1"/>
      <c r="C146" s="1"/>
      <c r="D146" s="63"/>
    </row>
    <row r="147" spans="2:4" x14ac:dyDescent="0.2">
      <c r="B147" s="1"/>
      <c r="C147" s="1"/>
      <c r="D147" s="63"/>
    </row>
    <row r="148" spans="2:4" x14ac:dyDescent="0.2">
      <c r="B148" s="1"/>
      <c r="C148" s="1"/>
      <c r="D148" s="63"/>
    </row>
    <row r="149" spans="2:4" x14ac:dyDescent="0.2">
      <c r="B149" s="1"/>
      <c r="C149" s="1"/>
      <c r="D149" s="63"/>
    </row>
    <row r="150" spans="2:4" x14ac:dyDescent="0.2">
      <c r="B150" s="1"/>
      <c r="C150" s="1"/>
      <c r="D150" s="63"/>
    </row>
    <row r="151" spans="2:4" x14ac:dyDescent="0.2">
      <c r="B151" s="1"/>
      <c r="C151" s="1"/>
      <c r="D151" s="63"/>
    </row>
    <row r="152" spans="2:4" x14ac:dyDescent="0.2">
      <c r="B152" s="1"/>
      <c r="C152" s="1"/>
      <c r="D152" s="63"/>
    </row>
    <row r="153" spans="2:4" x14ac:dyDescent="0.2">
      <c r="B153" s="1"/>
      <c r="C153" s="1"/>
      <c r="D153" s="63"/>
    </row>
    <row r="154" spans="2:4" x14ac:dyDescent="0.2">
      <c r="B154" s="1"/>
      <c r="C154" s="1"/>
      <c r="D154" s="63"/>
    </row>
    <row r="155" spans="2:4" x14ac:dyDescent="0.2">
      <c r="B155" s="1"/>
      <c r="C155" s="1"/>
      <c r="D155" s="63"/>
    </row>
    <row r="156" spans="2:4" x14ac:dyDescent="0.2">
      <c r="B156" s="1"/>
      <c r="C156" s="1"/>
      <c r="D156" s="63"/>
    </row>
    <row r="157" spans="2:4" x14ac:dyDescent="0.2">
      <c r="B157" s="1"/>
      <c r="C157" s="1"/>
      <c r="D157" s="63"/>
    </row>
    <row r="158" spans="2:4" x14ac:dyDescent="0.2">
      <c r="B158" s="1"/>
      <c r="C158" s="1"/>
      <c r="D158" s="63"/>
    </row>
    <row r="159" spans="2:4" x14ac:dyDescent="0.2">
      <c r="B159" s="1"/>
      <c r="C159" s="1"/>
    </row>
    <row r="160" spans="2:4" x14ac:dyDescent="0.2">
      <c r="B160" s="1"/>
      <c r="C160" s="1"/>
    </row>
    <row r="161" spans="2:5" x14ac:dyDescent="0.2">
      <c r="B161" s="1"/>
      <c r="C161" s="1"/>
    </row>
    <row r="162" spans="2:5" x14ac:dyDescent="0.2">
      <c r="B162" s="1"/>
      <c r="C162" s="1"/>
    </row>
    <row r="163" spans="2:5" x14ac:dyDescent="0.2">
      <c r="B163" s="1"/>
      <c r="C163" s="1"/>
    </row>
    <row r="164" spans="2:5" x14ac:dyDescent="0.2">
      <c r="B164" s="1"/>
      <c r="C164" s="1"/>
    </row>
    <row r="165" spans="2:5" x14ac:dyDescent="0.2">
      <c r="B165" s="1"/>
      <c r="C165" s="1"/>
    </row>
    <row r="166" spans="2:5" x14ac:dyDescent="0.2">
      <c r="B166" s="1"/>
      <c r="C166" s="1"/>
    </row>
    <row r="167" spans="2:5" x14ac:dyDescent="0.2">
      <c r="B167" s="1"/>
      <c r="C167" s="1"/>
    </row>
    <row r="168" spans="2:5" x14ac:dyDescent="0.2">
      <c r="B168" s="1"/>
      <c r="C168" s="1"/>
    </row>
    <row r="169" spans="2:5" x14ac:dyDescent="0.2">
      <c r="B169" s="1"/>
      <c r="C169" s="1"/>
    </row>
    <row r="170" spans="2:5" x14ac:dyDescent="0.2">
      <c r="B170" s="1"/>
      <c r="C170" s="1"/>
    </row>
    <row r="173" spans="2:5" x14ac:dyDescent="0.2">
      <c r="E173" s="63"/>
    </row>
    <row r="175" spans="2:5" x14ac:dyDescent="0.2">
      <c r="E175" s="63"/>
    </row>
  </sheetData>
  <mergeCells count="2">
    <mergeCell ref="A2:F2"/>
    <mergeCell ref="A58:F58"/>
  </mergeCells>
  <phoneticPr fontId="62" type="noConversion"/>
  <pageMargins left="0.70866141732283472" right="0.51181102362204722" top="0.35433070866141736" bottom="0.35433070866141736" header="0.51181102362204722" footer="0.51181102362204722"/>
  <pageSetup paperSize="9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15"/>
  <sheetViews>
    <sheetView topLeftCell="A82" workbookViewId="0">
      <selection activeCell="I50" sqref="I50"/>
    </sheetView>
  </sheetViews>
  <sheetFormatPr defaultRowHeight="12.75" x14ac:dyDescent="0.2"/>
  <cols>
    <col min="1" max="1" width="4.42578125" customWidth="1"/>
    <col min="2" max="2" width="36" customWidth="1"/>
    <col min="3" max="3" width="12.28515625" customWidth="1"/>
    <col min="4" max="4" width="13.140625" customWidth="1"/>
    <col min="5" max="5" width="10.85546875" customWidth="1"/>
    <col min="6" max="6" width="8.5703125" customWidth="1"/>
    <col min="13" max="13" width="9.28515625" customWidth="1"/>
  </cols>
  <sheetData>
    <row r="1" spans="1:6" x14ac:dyDescent="0.2">
      <c r="A1" s="275" t="s">
        <v>1659</v>
      </c>
      <c r="B1" s="275"/>
      <c r="C1" s="275"/>
      <c r="D1" s="275"/>
      <c r="E1" s="275"/>
    </row>
    <row r="2" spans="1:6" ht="15.75" x14ac:dyDescent="0.25">
      <c r="B2" s="96"/>
      <c r="C2" s="1"/>
    </row>
    <row r="3" spans="1:6" ht="15.75" x14ac:dyDescent="0.25">
      <c r="A3" s="2268" t="s">
        <v>1478</v>
      </c>
      <c r="B3" s="2263"/>
      <c r="C3" s="2263"/>
      <c r="D3" s="2277"/>
      <c r="E3" s="2277"/>
      <c r="F3" s="2277"/>
    </row>
    <row r="4" spans="1:6" ht="15.75" x14ac:dyDescent="0.25">
      <c r="B4" s="18"/>
      <c r="C4" s="95"/>
    </row>
    <row r="5" spans="1:6" ht="13.5" thickBot="1" x14ac:dyDescent="0.25">
      <c r="B5" s="19"/>
      <c r="C5" s="19"/>
      <c r="E5" s="1" t="s">
        <v>4</v>
      </c>
    </row>
    <row r="6" spans="1:6" ht="29.25" customHeight="1" thickBot="1" x14ac:dyDescent="0.3">
      <c r="A6" s="317" t="s">
        <v>258</v>
      </c>
      <c r="B6" s="103" t="s">
        <v>35</v>
      </c>
      <c r="C6" s="929" t="s">
        <v>198</v>
      </c>
      <c r="D6" s="1045" t="s">
        <v>199</v>
      </c>
      <c r="E6" s="261" t="s">
        <v>775</v>
      </c>
      <c r="F6" s="266" t="s">
        <v>201</v>
      </c>
    </row>
    <row r="7" spans="1:6" ht="13.5" thickBot="1" x14ac:dyDescent="0.25">
      <c r="A7" s="319" t="s">
        <v>259</v>
      </c>
      <c r="B7" s="157" t="s">
        <v>260</v>
      </c>
      <c r="C7" s="286" t="s">
        <v>261</v>
      </c>
      <c r="D7" s="337" t="s">
        <v>262</v>
      </c>
      <c r="E7" s="280" t="s">
        <v>282</v>
      </c>
      <c r="F7" s="278" t="s">
        <v>307</v>
      </c>
    </row>
    <row r="8" spans="1:6" ht="28.5" customHeight="1" x14ac:dyDescent="0.2">
      <c r="A8" s="505" t="s">
        <v>263</v>
      </c>
      <c r="B8" s="848" t="s">
        <v>1202</v>
      </c>
      <c r="C8" s="1680">
        <v>204438</v>
      </c>
      <c r="D8" s="124">
        <v>241279</v>
      </c>
      <c r="E8" s="124">
        <v>241279</v>
      </c>
      <c r="F8" s="946">
        <f>E8/D8</f>
        <v>1</v>
      </c>
    </row>
    <row r="9" spans="1:6" ht="28.5" customHeight="1" x14ac:dyDescent="0.2">
      <c r="A9" s="506" t="s">
        <v>264</v>
      </c>
      <c r="B9" s="635" t="s">
        <v>1400</v>
      </c>
      <c r="C9" s="392">
        <v>130000</v>
      </c>
      <c r="D9" s="121">
        <v>137903</v>
      </c>
      <c r="E9" s="121">
        <v>137903</v>
      </c>
      <c r="F9" s="946">
        <f>E9/D9</f>
        <v>1</v>
      </c>
    </row>
    <row r="10" spans="1:6" ht="18.75" customHeight="1" x14ac:dyDescent="0.2">
      <c r="A10" s="506" t="s">
        <v>265</v>
      </c>
      <c r="B10" s="904" t="s">
        <v>1407</v>
      </c>
      <c r="C10" s="392"/>
      <c r="D10" s="121">
        <v>16906</v>
      </c>
      <c r="E10" s="121">
        <v>16906</v>
      </c>
      <c r="F10" s="943">
        <f>E10/D10</f>
        <v>1</v>
      </c>
    </row>
    <row r="11" spans="1:6" ht="18" customHeight="1" x14ac:dyDescent="0.2">
      <c r="A11" s="506" t="s">
        <v>267</v>
      </c>
      <c r="B11" s="930"/>
      <c r="C11" s="392"/>
      <c r="D11" s="121"/>
      <c r="E11" s="121"/>
      <c r="F11" s="943"/>
    </row>
    <row r="12" spans="1:6" ht="18" customHeight="1" x14ac:dyDescent="0.2">
      <c r="A12" s="506" t="s">
        <v>268</v>
      </c>
      <c r="B12" s="930"/>
      <c r="C12" s="392"/>
      <c r="D12" s="121"/>
      <c r="E12" s="121"/>
      <c r="F12" s="943"/>
    </row>
    <row r="13" spans="1:6" ht="18" customHeight="1" x14ac:dyDescent="0.2">
      <c r="A13" s="506" t="s">
        <v>269</v>
      </c>
      <c r="B13" s="930"/>
      <c r="C13" s="392"/>
      <c r="D13" s="121"/>
      <c r="E13" s="121"/>
      <c r="F13" s="943"/>
    </row>
    <row r="14" spans="1:6" ht="18" customHeight="1" x14ac:dyDescent="0.2">
      <c r="A14" s="506" t="s">
        <v>270</v>
      </c>
      <c r="B14" s="930"/>
      <c r="C14" s="392"/>
      <c r="D14" s="121"/>
      <c r="E14" s="121"/>
      <c r="F14" s="943"/>
    </row>
    <row r="15" spans="1:6" ht="15.75" customHeight="1" x14ac:dyDescent="0.2">
      <c r="A15" s="506" t="s">
        <v>271</v>
      </c>
      <c r="B15" s="930"/>
      <c r="C15" s="392"/>
      <c r="D15" s="121"/>
      <c r="E15" s="121"/>
      <c r="F15" s="943"/>
    </row>
    <row r="16" spans="1:6" ht="15.75" customHeight="1" thickBot="1" x14ac:dyDescent="0.25">
      <c r="A16" s="506" t="s">
        <v>272</v>
      </c>
      <c r="B16" s="904"/>
      <c r="C16" s="938">
        <v>0</v>
      </c>
      <c r="D16" s="126"/>
      <c r="E16" s="1064"/>
      <c r="F16" s="943"/>
    </row>
    <row r="17" spans="1:6" ht="27.75" customHeight="1" thickBot="1" x14ac:dyDescent="0.25">
      <c r="A17" s="597" t="s">
        <v>273</v>
      </c>
      <c r="B17" s="587" t="s">
        <v>687</v>
      </c>
      <c r="C17" s="732">
        <f>SUM(C8:C16)</f>
        <v>334438</v>
      </c>
      <c r="D17" s="128">
        <f>SUM(D8:D16)</f>
        <v>396088</v>
      </c>
      <c r="E17" s="128">
        <f>SUM(E8:E16)</f>
        <v>396088</v>
      </c>
      <c r="F17" s="947">
        <f>E17/D17</f>
        <v>1</v>
      </c>
    </row>
    <row r="18" spans="1:6" x14ac:dyDescent="0.2">
      <c r="A18" s="281"/>
      <c r="B18" s="35"/>
      <c r="C18" s="290"/>
    </row>
    <row r="19" spans="1:6" x14ac:dyDescent="0.2">
      <c r="A19" s="281"/>
      <c r="B19" s="35"/>
      <c r="C19" s="290"/>
    </row>
    <row r="20" spans="1:6" x14ac:dyDescent="0.2">
      <c r="A20" s="281"/>
      <c r="B20" s="35"/>
      <c r="C20" s="290"/>
    </row>
    <row r="21" spans="1:6" x14ac:dyDescent="0.2">
      <c r="A21" s="281"/>
      <c r="B21" s="35"/>
      <c r="C21" s="290"/>
    </row>
    <row r="22" spans="1:6" x14ac:dyDescent="0.2">
      <c r="B22" s="35"/>
      <c r="C22" s="1"/>
    </row>
    <row r="23" spans="1:6" x14ac:dyDescent="0.2">
      <c r="A23" s="275" t="s">
        <v>1660</v>
      </c>
      <c r="B23" s="275"/>
      <c r="C23" s="275"/>
      <c r="D23" s="275"/>
      <c r="E23" s="275"/>
    </row>
    <row r="24" spans="1:6" x14ac:dyDescent="0.2">
      <c r="B24" s="1"/>
      <c r="C24" s="1"/>
    </row>
    <row r="25" spans="1:6" ht="15.75" x14ac:dyDescent="0.25">
      <c r="A25" s="2268" t="s">
        <v>1479</v>
      </c>
      <c r="B25" s="2263"/>
      <c r="C25" s="2263"/>
      <c r="D25" s="2277"/>
      <c r="E25" s="2277"/>
      <c r="F25" s="2277"/>
    </row>
    <row r="26" spans="1:6" ht="15.75" x14ac:dyDescent="0.25">
      <c r="B26" s="96"/>
      <c r="C26" s="1"/>
    </row>
    <row r="27" spans="1:6" ht="13.5" thickBot="1" x14ac:dyDescent="0.25">
      <c r="B27" s="1056"/>
      <c r="C27" s="19"/>
      <c r="E27" s="1" t="s">
        <v>4</v>
      </c>
    </row>
    <row r="28" spans="1:6" ht="34.5" customHeight="1" thickBot="1" x14ac:dyDescent="0.3">
      <c r="A28" s="317" t="s">
        <v>258</v>
      </c>
      <c r="B28" s="103" t="s">
        <v>35</v>
      </c>
      <c r="C28" s="929" t="s">
        <v>198</v>
      </c>
      <c r="D28" s="1045" t="s">
        <v>199</v>
      </c>
      <c r="E28" s="261" t="s">
        <v>775</v>
      </c>
      <c r="F28" s="266" t="s">
        <v>201</v>
      </c>
    </row>
    <row r="29" spans="1:6" ht="13.5" thickBot="1" x14ac:dyDescent="0.25">
      <c r="A29" s="319" t="s">
        <v>259</v>
      </c>
      <c r="B29" s="157" t="s">
        <v>260</v>
      </c>
      <c r="C29" s="382" t="s">
        <v>261</v>
      </c>
      <c r="D29" s="961" t="s">
        <v>262</v>
      </c>
      <c r="E29" s="1021" t="s">
        <v>282</v>
      </c>
      <c r="F29" s="1011" t="s">
        <v>307</v>
      </c>
    </row>
    <row r="30" spans="1:6" x14ac:dyDescent="0.2">
      <c r="A30" s="310" t="s">
        <v>263</v>
      </c>
      <c r="B30" s="1051" t="s">
        <v>1408</v>
      </c>
      <c r="C30" s="1057"/>
      <c r="D30" s="824">
        <v>7010</v>
      </c>
      <c r="E30" s="439">
        <v>7010</v>
      </c>
      <c r="F30" s="1314">
        <f>E30/D30</f>
        <v>1</v>
      </c>
    </row>
    <row r="31" spans="1:6" x14ac:dyDescent="0.2">
      <c r="A31" s="296" t="s">
        <v>264</v>
      </c>
      <c r="B31" s="635" t="s">
        <v>1560</v>
      </c>
      <c r="C31" s="30"/>
      <c r="D31" s="239">
        <v>1715</v>
      </c>
      <c r="E31" s="121">
        <v>1715</v>
      </c>
      <c r="F31" s="951">
        <f>E31/D31</f>
        <v>1</v>
      </c>
    </row>
    <row r="32" spans="1:6" x14ac:dyDescent="0.2">
      <c r="A32" s="296" t="s">
        <v>265</v>
      </c>
      <c r="B32" s="1610"/>
      <c r="C32" s="584"/>
      <c r="D32" s="239"/>
      <c r="E32" s="121"/>
      <c r="F32" s="946"/>
    </row>
    <row r="33" spans="1:6" x14ac:dyDescent="0.2">
      <c r="A33" s="296" t="s">
        <v>266</v>
      </c>
      <c r="B33" s="1610"/>
      <c r="C33" s="584"/>
      <c r="D33" s="239"/>
      <c r="E33" s="121"/>
      <c r="F33" s="946"/>
    </row>
    <row r="34" spans="1:6" x14ac:dyDescent="0.2">
      <c r="A34" s="296" t="s">
        <v>267</v>
      </c>
      <c r="B34" s="1610"/>
      <c r="C34" s="584"/>
      <c r="D34" s="239"/>
      <c r="E34" s="121"/>
      <c r="F34" s="946"/>
    </row>
    <row r="35" spans="1:6" ht="13.5" thickBot="1" x14ac:dyDescent="0.25">
      <c r="A35" s="296" t="s">
        <v>268</v>
      </c>
      <c r="B35" s="904"/>
      <c r="C35" s="188"/>
      <c r="D35" s="240"/>
      <c r="E35" s="126"/>
      <c r="F35" s="946"/>
    </row>
    <row r="36" spans="1:6" ht="26.25" thickBot="1" x14ac:dyDescent="0.25">
      <c r="A36" s="296" t="s">
        <v>269</v>
      </c>
      <c r="B36" s="1052" t="s">
        <v>1135</v>
      </c>
      <c r="C36" s="732">
        <f>SUM(C30:C35)</f>
        <v>0</v>
      </c>
      <c r="D36" s="732">
        <f>SUM(D30:D35)</f>
        <v>8725</v>
      </c>
      <c r="E36" s="234">
        <f>SUM(E30:E35)</f>
        <v>8725</v>
      </c>
      <c r="F36" s="947">
        <f>E36/D36</f>
        <v>1</v>
      </c>
    </row>
    <row r="37" spans="1:6" x14ac:dyDescent="0.2">
      <c r="B37" s="35"/>
      <c r="C37" s="1"/>
    </row>
    <row r="38" spans="1:6" x14ac:dyDescent="0.2">
      <c r="B38" s="35"/>
      <c r="C38" s="1"/>
    </row>
    <row r="39" spans="1:6" x14ac:dyDescent="0.2">
      <c r="B39" s="35"/>
      <c r="C39" s="1"/>
    </row>
    <row r="40" spans="1:6" x14ac:dyDescent="0.2">
      <c r="B40" s="35"/>
      <c r="C40" s="1"/>
    </row>
    <row r="41" spans="1:6" x14ac:dyDescent="0.2">
      <c r="B41" s="35"/>
      <c r="C41" s="1"/>
    </row>
    <row r="42" spans="1:6" x14ac:dyDescent="0.2">
      <c r="B42" s="35"/>
      <c r="C42" s="1"/>
    </row>
    <row r="43" spans="1:6" x14ac:dyDescent="0.2">
      <c r="B43" s="35"/>
      <c r="C43" s="1"/>
    </row>
    <row r="44" spans="1:6" x14ac:dyDescent="0.2">
      <c r="B44" s="35"/>
      <c r="C44" s="1"/>
    </row>
    <row r="45" spans="1:6" x14ac:dyDescent="0.2">
      <c r="A45" s="275" t="s">
        <v>1661</v>
      </c>
      <c r="B45" s="275"/>
      <c r="C45" s="275"/>
      <c r="D45" s="275"/>
      <c r="E45" s="275"/>
    </row>
    <row r="46" spans="1:6" x14ac:dyDescent="0.2">
      <c r="B46" s="1"/>
      <c r="C46" s="1"/>
    </row>
    <row r="47" spans="1:6" ht="15.75" x14ac:dyDescent="0.25">
      <c r="A47" s="2268" t="s">
        <v>1480</v>
      </c>
      <c r="B47" s="2263"/>
      <c r="C47" s="2263"/>
      <c r="D47" s="2277"/>
      <c r="E47" s="2277"/>
      <c r="F47" s="2277"/>
    </row>
    <row r="48" spans="1:6" ht="11.25" customHeight="1" x14ac:dyDescent="0.25">
      <c r="B48" s="18"/>
      <c r="C48" s="18"/>
      <c r="D48" s="12"/>
      <c r="E48" s="12"/>
    </row>
    <row r="49" spans="1:6" ht="13.5" thickBot="1" x14ac:dyDescent="0.25">
      <c r="B49" s="19"/>
      <c r="C49" s="19"/>
      <c r="E49" s="1" t="s">
        <v>4</v>
      </c>
    </row>
    <row r="50" spans="1:6" ht="39.75" thickBot="1" x14ac:dyDescent="0.3">
      <c r="A50" s="722" t="s">
        <v>258</v>
      </c>
      <c r="B50" s="729" t="s">
        <v>35</v>
      </c>
      <c r="C50" s="929" t="s">
        <v>198</v>
      </c>
      <c r="D50" s="1045" t="s">
        <v>199</v>
      </c>
      <c r="E50" s="261" t="s">
        <v>775</v>
      </c>
      <c r="F50" s="266" t="s">
        <v>201</v>
      </c>
    </row>
    <row r="51" spans="1:6" s="723" customFormat="1" ht="13.5" thickBot="1" x14ac:dyDescent="0.25">
      <c r="A51" s="1981" t="s">
        <v>259</v>
      </c>
      <c r="B51" s="1982" t="s">
        <v>260</v>
      </c>
      <c r="C51" s="382" t="s">
        <v>261</v>
      </c>
      <c r="D51" s="961" t="s">
        <v>262</v>
      </c>
      <c r="E51" s="1021" t="s">
        <v>282</v>
      </c>
      <c r="F51" s="1011" t="s">
        <v>307</v>
      </c>
    </row>
    <row r="52" spans="1:6" ht="26.25" thickBot="1" x14ac:dyDescent="0.25">
      <c r="A52" s="1983" t="s">
        <v>263</v>
      </c>
      <c r="B52" s="1984" t="s">
        <v>688</v>
      </c>
      <c r="C52" s="1478">
        <f>C53+C58+C64</f>
        <v>925568</v>
      </c>
      <c r="D52" s="1478">
        <f>D53+D58+D64</f>
        <v>971120</v>
      </c>
      <c r="E52" s="492">
        <f>E53+E58+E64</f>
        <v>935495</v>
      </c>
      <c r="F52" s="1776">
        <f t="shared" ref="F52:F58" si="0">E52/D52</f>
        <v>0.9633155531757146</v>
      </c>
    </row>
    <row r="53" spans="1:6" ht="13.5" thickBot="1" x14ac:dyDescent="0.25">
      <c r="A53" s="282" t="s">
        <v>264</v>
      </c>
      <c r="B53" s="1046" t="s">
        <v>255</v>
      </c>
      <c r="C53" s="201">
        <f>C54+C57+C55</f>
        <v>739359</v>
      </c>
      <c r="D53" s="201">
        <f>D54+D57+D55++D56</f>
        <v>748156</v>
      </c>
      <c r="E53" s="201">
        <f>E54+E57+E55++E56</f>
        <v>747685</v>
      </c>
      <c r="F53" s="991">
        <f t="shared" si="0"/>
        <v>0.99937045215169029</v>
      </c>
    </row>
    <row r="54" spans="1:6" x14ac:dyDescent="0.2">
      <c r="A54" s="310" t="s">
        <v>265</v>
      </c>
      <c r="B54" s="848" t="s">
        <v>252</v>
      </c>
      <c r="C54" s="199">
        <v>729654</v>
      </c>
      <c r="D54" s="239">
        <v>733666</v>
      </c>
      <c r="E54" s="121">
        <v>733666</v>
      </c>
      <c r="F54" s="946">
        <f t="shared" si="0"/>
        <v>1</v>
      </c>
    </row>
    <row r="55" spans="1:6" x14ac:dyDescent="0.2">
      <c r="A55" s="310" t="s">
        <v>266</v>
      </c>
      <c r="B55" s="1047" t="s">
        <v>393</v>
      </c>
      <c r="C55" s="195">
        <v>9705</v>
      </c>
      <c r="D55" s="239">
        <v>12708</v>
      </c>
      <c r="E55" s="121">
        <v>12708</v>
      </c>
      <c r="F55" s="946">
        <f t="shared" si="0"/>
        <v>1</v>
      </c>
    </row>
    <row r="56" spans="1:6" x14ac:dyDescent="0.2">
      <c r="A56" s="310" t="s">
        <v>267</v>
      </c>
      <c r="B56" s="1047" t="s">
        <v>1561</v>
      </c>
      <c r="C56" s="195"/>
      <c r="D56" s="239">
        <v>1782</v>
      </c>
      <c r="E56" s="121">
        <v>1311</v>
      </c>
      <c r="F56" s="946">
        <f t="shared" si="0"/>
        <v>0.73569023569023573</v>
      </c>
    </row>
    <row r="57" spans="1:6" ht="13.5" thickBot="1" x14ac:dyDescent="0.25">
      <c r="A57" s="310" t="s">
        <v>268</v>
      </c>
      <c r="B57" s="1047" t="s">
        <v>1349</v>
      </c>
      <c r="C57" s="195"/>
      <c r="D57" s="239"/>
      <c r="E57" s="121"/>
      <c r="F57" s="943">
        <v>0</v>
      </c>
    </row>
    <row r="58" spans="1:6" ht="13.5" thickBot="1" x14ac:dyDescent="0.25">
      <c r="A58" s="282" t="s">
        <v>269</v>
      </c>
      <c r="B58" s="587" t="s">
        <v>463</v>
      </c>
      <c r="C58" s="128">
        <f>SUM(C59:C63)</f>
        <v>0</v>
      </c>
      <c r="D58" s="128">
        <f>SUM(D59:D63)</f>
        <v>36356</v>
      </c>
      <c r="E58" s="128">
        <f>SUM(E59:E63)</f>
        <v>35390</v>
      </c>
      <c r="F58" s="947">
        <f t="shared" si="0"/>
        <v>0.97342942017823741</v>
      </c>
    </row>
    <row r="59" spans="1:6" x14ac:dyDescent="0.2">
      <c r="A59" s="310" t="s">
        <v>270</v>
      </c>
      <c r="B59" s="1048" t="s">
        <v>1562</v>
      </c>
      <c r="C59" s="439"/>
      <c r="D59" s="241">
        <v>15793</v>
      </c>
      <c r="E59" s="124">
        <v>15793</v>
      </c>
      <c r="F59" s="946">
        <f>E59/D59</f>
        <v>1</v>
      </c>
    </row>
    <row r="60" spans="1:6" x14ac:dyDescent="0.2">
      <c r="A60" s="310" t="s">
        <v>271</v>
      </c>
      <c r="B60" s="930" t="s">
        <v>1563</v>
      </c>
      <c r="C60" s="121"/>
      <c r="D60" s="239">
        <v>1042</v>
      </c>
      <c r="E60" s="121">
        <v>1042</v>
      </c>
      <c r="F60" s="946">
        <f>E60/D60</f>
        <v>1</v>
      </c>
    </row>
    <row r="61" spans="1:6" x14ac:dyDescent="0.2">
      <c r="A61" s="310" t="s">
        <v>272</v>
      </c>
      <c r="B61" s="930" t="s">
        <v>1564</v>
      </c>
      <c r="C61" s="121"/>
      <c r="D61" s="239">
        <v>4543</v>
      </c>
      <c r="E61" s="121">
        <v>3577</v>
      </c>
      <c r="F61" s="946">
        <f t="shared" ref="F61:F62" si="1">E61/D61</f>
        <v>0.78736517719568566</v>
      </c>
    </row>
    <row r="62" spans="1:6" ht="14.25" customHeight="1" x14ac:dyDescent="0.2">
      <c r="A62" s="310" t="s">
        <v>273</v>
      </c>
      <c r="B62" s="930" t="s">
        <v>1565</v>
      </c>
      <c r="C62" s="121"/>
      <c r="D62" s="239">
        <v>2251</v>
      </c>
      <c r="E62" s="121">
        <v>2251</v>
      </c>
      <c r="F62" s="946">
        <f t="shared" si="1"/>
        <v>1</v>
      </c>
    </row>
    <row r="63" spans="1:6" ht="15" customHeight="1" thickBot="1" x14ac:dyDescent="0.25">
      <c r="A63" s="310" t="s">
        <v>274</v>
      </c>
      <c r="B63" s="1574" t="s">
        <v>1566</v>
      </c>
      <c r="C63" s="440"/>
      <c r="D63" s="240">
        <v>12727</v>
      </c>
      <c r="E63" s="126">
        <v>12727</v>
      </c>
      <c r="F63" s="946">
        <f t="shared" ref="F63:F69" si="2">E63/D63</f>
        <v>1</v>
      </c>
    </row>
    <row r="64" spans="1:6" ht="12.75" customHeight="1" thickBot="1" x14ac:dyDescent="0.25">
      <c r="A64" s="310" t="s">
        <v>275</v>
      </c>
      <c r="B64" s="484" t="s">
        <v>462</v>
      </c>
      <c r="C64" s="1060">
        <f>SUM(C65:C78)</f>
        <v>186209</v>
      </c>
      <c r="D64" s="1060">
        <f>SUM(D65:D78)</f>
        <v>186608</v>
      </c>
      <c r="E64" s="128">
        <f>SUM(E65:E74)</f>
        <v>152420</v>
      </c>
      <c r="F64" s="947">
        <f t="shared" si="2"/>
        <v>0.81679242047500644</v>
      </c>
    </row>
    <row r="65" spans="1:8" x14ac:dyDescent="0.2">
      <c r="A65" s="310" t="s">
        <v>276</v>
      </c>
      <c r="B65" s="1722" t="s">
        <v>253</v>
      </c>
      <c r="C65" s="1104">
        <v>29102</v>
      </c>
      <c r="D65" s="824">
        <v>23281</v>
      </c>
      <c r="E65" s="439">
        <v>23281</v>
      </c>
      <c r="F65" s="1054">
        <f t="shared" si="2"/>
        <v>1</v>
      </c>
    </row>
    <row r="66" spans="1:8" x14ac:dyDescent="0.2">
      <c r="A66" s="310" t="s">
        <v>277</v>
      </c>
      <c r="B66" s="400" t="s">
        <v>459</v>
      </c>
      <c r="C66" s="195">
        <v>75798</v>
      </c>
      <c r="D66" s="239">
        <v>82721</v>
      </c>
      <c r="E66" s="121">
        <v>82721</v>
      </c>
      <c r="F66" s="943">
        <f t="shared" si="2"/>
        <v>1</v>
      </c>
    </row>
    <row r="67" spans="1:8" x14ac:dyDescent="0.2">
      <c r="A67" s="310" t="s">
        <v>278</v>
      </c>
      <c r="B67" s="1049" t="s">
        <v>254</v>
      </c>
      <c r="C67" s="195">
        <v>1337</v>
      </c>
      <c r="D67" s="239">
        <v>1357</v>
      </c>
      <c r="E67" s="121">
        <v>1357</v>
      </c>
      <c r="F67" s="943">
        <f t="shared" si="2"/>
        <v>1</v>
      </c>
    </row>
    <row r="68" spans="1:8" ht="13.5" customHeight="1" x14ac:dyDescent="0.2">
      <c r="A68" s="310" t="s">
        <v>279</v>
      </c>
      <c r="B68" s="1679" t="s">
        <v>1071</v>
      </c>
      <c r="C68" s="203">
        <v>44004</v>
      </c>
      <c r="D68" s="239">
        <v>43801</v>
      </c>
      <c r="E68" s="121">
        <v>8000</v>
      </c>
      <c r="F68" s="943">
        <f t="shared" si="2"/>
        <v>0.18264423186685236</v>
      </c>
    </row>
    <row r="69" spans="1:8" ht="11.25" customHeight="1" x14ac:dyDescent="0.2">
      <c r="A69" s="310" t="s">
        <v>280</v>
      </c>
      <c r="B69" s="1049" t="s">
        <v>1072</v>
      </c>
      <c r="C69" s="203">
        <v>22700</v>
      </c>
      <c r="D69" s="239">
        <v>22700</v>
      </c>
      <c r="E69" s="121">
        <v>24313</v>
      </c>
      <c r="F69" s="943">
        <f t="shared" si="2"/>
        <v>1.0710572687224669</v>
      </c>
    </row>
    <row r="70" spans="1:8" x14ac:dyDescent="0.2">
      <c r="A70" s="310" t="s">
        <v>281</v>
      </c>
      <c r="B70" s="1049" t="s">
        <v>1280</v>
      </c>
      <c r="C70" s="203"/>
      <c r="D70" s="239"/>
      <c r="E70" s="121"/>
      <c r="F70" s="943">
        <v>0</v>
      </c>
    </row>
    <row r="71" spans="1:8" x14ac:dyDescent="0.2">
      <c r="A71" s="310" t="s">
        <v>284</v>
      </c>
      <c r="B71" s="1049" t="s">
        <v>1281</v>
      </c>
      <c r="C71" s="203">
        <v>13268</v>
      </c>
      <c r="D71" s="239">
        <v>12748</v>
      </c>
      <c r="E71" s="121">
        <v>12748</v>
      </c>
      <c r="F71" s="943">
        <f>E71/D71</f>
        <v>1</v>
      </c>
    </row>
    <row r="72" spans="1:8" x14ac:dyDescent="0.2">
      <c r="A72" s="310" t="s">
        <v>285</v>
      </c>
      <c r="B72" s="1049"/>
      <c r="C72" s="203"/>
      <c r="D72" s="239"/>
      <c r="E72" s="121"/>
      <c r="F72" s="943"/>
    </row>
    <row r="73" spans="1:8" x14ac:dyDescent="0.2">
      <c r="A73" s="310" t="s">
        <v>286</v>
      </c>
      <c r="B73" s="1787"/>
      <c r="C73" s="203"/>
      <c r="D73" s="240"/>
      <c r="E73" s="126"/>
      <c r="F73" s="943"/>
    </row>
    <row r="74" spans="1:8" ht="13.5" thickBot="1" x14ac:dyDescent="0.25">
      <c r="A74" s="310" t="s">
        <v>287</v>
      </c>
      <c r="B74" s="1050"/>
      <c r="C74" s="1061"/>
      <c r="D74" s="831"/>
      <c r="E74" s="237"/>
      <c r="F74" s="1055"/>
    </row>
    <row r="75" spans="1:8" x14ac:dyDescent="0.2">
      <c r="A75" s="281"/>
      <c r="B75" s="920"/>
      <c r="C75" s="27"/>
      <c r="D75" s="27"/>
      <c r="E75" s="27"/>
      <c r="F75" s="1275"/>
    </row>
    <row r="76" spans="1:8" s="15" customFormat="1" ht="28.5" customHeight="1" x14ac:dyDescent="0.25">
      <c r="A76" s="2268" t="s">
        <v>1481</v>
      </c>
      <c r="B76" s="2263"/>
      <c r="C76" s="2263"/>
      <c r="D76" s="2263"/>
      <c r="E76" s="2263"/>
      <c r="F76" s="2263"/>
      <c r="H76"/>
    </row>
    <row r="77" spans="1:8" s="723" customFormat="1" ht="19.5" customHeight="1" thickBot="1" x14ac:dyDescent="0.3">
      <c r="A77" s="18"/>
      <c r="B77" s="19"/>
      <c r="C77" s="19"/>
      <c r="D77"/>
      <c r="E77" s="1" t="s">
        <v>4</v>
      </c>
      <c r="F77"/>
      <c r="H77" s="724"/>
    </row>
    <row r="78" spans="1:8" ht="39.75" thickBot="1" x14ac:dyDescent="0.3">
      <c r="A78" s="722" t="s">
        <v>258</v>
      </c>
      <c r="B78" s="729" t="s">
        <v>35</v>
      </c>
      <c r="C78" s="929" t="s">
        <v>198</v>
      </c>
      <c r="D78" s="1045" t="s">
        <v>199</v>
      </c>
      <c r="E78" s="261" t="s">
        <v>775</v>
      </c>
      <c r="F78" s="266" t="s">
        <v>201</v>
      </c>
    </row>
    <row r="79" spans="1:8" ht="13.5" thickBot="1" x14ac:dyDescent="0.25">
      <c r="A79" s="727" t="s">
        <v>259</v>
      </c>
      <c r="B79" s="726" t="s">
        <v>260</v>
      </c>
      <c r="C79" s="157" t="s">
        <v>261</v>
      </c>
      <c r="D79" s="337" t="s">
        <v>262</v>
      </c>
      <c r="E79" s="280" t="s">
        <v>282</v>
      </c>
      <c r="F79" s="278" t="s">
        <v>307</v>
      </c>
    </row>
    <row r="80" spans="1:8" ht="26.25" thickBot="1" x14ac:dyDescent="0.25">
      <c r="A80" s="728" t="s">
        <v>263</v>
      </c>
      <c r="B80" s="1063" t="s">
        <v>1093</v>
      </c>
      <c r="C80" s="1478">
        <f>C81+C84+C87</f>
        <v>0</v>
      </c>
      <c r="D80" s="1478">
        <f>D81+D84+D87</f>
        <v>229</v>
      </c>
      <c r="E80" s="128">
        <f>E81+E84+E87</f>
        <v>229</v>
      </c>
      <c r="F80" s="1776">
        <f>E80/D80</f>
        <v>1</v>
      </c>
    </row>
    <row r="81" spans="1:8" ht="13.5" thickBot="1" x14ac:dyDescent="0.25">
      <c r="A81" s="728" t="s">
        <v>264</v>
      </c>
      <c r="B81" s="587" t="s">
        <v>8</v>
      </c>
      <c r="C81" s="205">
        <f>SUM(C82:C83)</f>
        <v>0</v>
      </c>
      <c r="D81" s="123">
        <f>SUM(D82:D83)</f>
        <v>229</v>
      </c>
      <c r="E81" s="687">
        <f>SUM(E82:E83)</f>
        <v>229</v>
      </c>
      <c r="F81" s="1058">
        <f>E81/D81</f>
        <v>1</v>
      </c>
    </row>
    <row r="82" spans="1:8" x14ac:dyDescent="0.2">
      <c r="A82" s="505" t="s">
        <v>265</v>
      </c>
      <c r="B82" s="482" t="s">
        <v>1567</v>
      </c>
      <c r="C82" s="241"/>
      <c r="D82" s="124">
        <v>229</v>
      </c>
      <c r="E82" s="118">
        <v>229</v>
      </c>
      <c r="F82" s="946">
        <f>E82/D82</f>
        <v>1</v>
      </c>
    </row>
    <row r="83" spans="1:8" ht="13.5" thickBot="1" x14ac:dyDescent="0.25">
      <c r="A83" s="506" t="s">
        <v>266</v>
      </c>
      <c r="B83" s="412"/>
      <c r="C83" s="239"/>
      <c r="D83" s="979"/>
      <c r="E83" s="1067"/>
      <c r="F83" s="943"/>
    </row>
    <row r="84" spans="1:8" ht="13.5" thickBot="1" x14ac:dyDescent="0.25">
      <c r="A84" s="291" t="s">
        <v>267</v>
      </c>
      <c r="B84" s="587" t="s">
        <v>399</v>
      </c>
      <c r="C84" s="205">
        <f>SUM(C85:C86)</f>
        <v>0</v>
      </c>
      <c r="D84" s="123">
        <f>SUM(D85:D86)</f>
        <v>0</v>
      </c>
      <c r="E84" s="687">
        <f>SUM(E85:E86)</f>
        <v>0</v>
      </c>
      <c r="F84" s="1058">
        <v>0</v>
      </c>
    </row>
    <row r="85" spans="1:8" x14ac:dyDescent="0.2">
      <c r="A85" s="345" t="s">
        <v>268</v>
      </c>
      <c r="B85" s="482"/>
      <c r="C85" s="241"/>
      <c r="D85" s="977"/>
      <c r="E85" s="118"/>
      <c r="F85" s="946">
        <v>0</v>
      </c>
    </row>
    <row r="86" spans="1:8" ht="13.5" thickBot="1" x14ac:dyDescent="0.25">
      <c r="A86" s="264" t="s">
        <v>269</v>
      </c>
      <c r="B86" s="412"/>
      <c r="C86" s="239"/>
      <c r="D86" s="979"/>
      <c r="E86" s="1067"/>
      <c r="F86" s="943"/>
    </row>
    <row r="87" spans="1:8" ht="13.5" thickBot="1" x14ac:dyDescent="0.25">
      <c r="A87" s="291" t="s">
        <v>270</v>
      </c>
      <c r="B87" s="587" t="s">
        <v>45</v>
      </c>
      <c r="C87" s="205">
        <f>SUM(C88:C89)</f>
        <v>0</v>
      </c>
      <c r="D87" s="123">
        <f>SUM(D88:D89)</f>
        <v>0</v>
      </c>
      <c r="E87" s="687">
        <f>SUM(E88:E89)</f>
        <v>0</v>
      </c>
      <c r="F87" s="1058">
        <v>0</v>
      </c>
    </row>
    <row r="88" spans="1:8" x14ac:dyDescent="0.2">
      <c r="A88" s="345" t="s">
        <v>271</v>
      </c>
      <c r="B88" s="2158"/>
      <c r="C88" s="241"/>
      <c r="D88" s="124"/>
      <c r="E88" s="118"/>
      <c r="F88" s="946">
        <v>0</v>
      </c>
    </row>
    <row r="89" spans="1:8" ht="13.5" thickBot="1" x14ac:dyDescent="0.25">
      <c r="A89" s="274" t="s">
        <v>272</v>
      </c>
      <c r="B89" s="1985"/>
      <c r="C89" s="831"/>
      <c r="D89" s="237"/>
      <c r="E89" s="1424"/>
      <c r="F89" s="1055">
        <v>0</v>
      </c>
    </row>
    <row r="90" spans="1:8" x14ac:dyDescent="0.2">
      <c r="A90" s="15"/>
      <c r="B90" s="15"/>
      <c r="C90" s="15"/>
      <c r="D90" s="15"/>
      <c r="E90" s="15"/>
      <c r="F90" s="15"/>
    </row>
    <row r="91" spans="1:8" s="15" customFormat="1" x14ac:dyDescent="0.2">
      <c r="A91"/>
      <c r="B91"/>
      <c r="C91"/>
      <c r="D91"/>
      <c r="E91"/>
      <c r="F91"/>
      <c r="H91"/>
    </row>
    <row r="92" spans="1:8" x14ac:dyDescent="0.2">
      <c r="H92" s="15"/>
    </row>
    <row r="98" spans="2:3" x14ac:dyDescent="0.2">
      <c r="B98" s="1"/>
      <c r="C98" s="1"/>
    </row>
    <row r="99" spans="2:3" x14ac:dyDescent="0.2">
      <c r="B99" s="1"/>
      <c r="C99" s="1"/>
    </row>
    <row r="100" spans="2:3" x14ac:dyDescent="0.2">
      <c r="B100" s="1"/>
      <c r="C100" s="1"/>
    </row>
    <row r="101" spans="2:3" x14ac:dyDescent="0.2">
      <c r="B101" s="1"/>
      <c r="C101" s="1"/>
    </row>
    <row r="102" spans="2:3" x14ac:dyDescent="0.2">
      <c r="B102" s="1"/>
      <c r="C102" s="1"/>
    </row>
    <row r="103" spans="2:3" x14ac:dyDescent="0.2">
      <c r="B103" s="1"/>
      <c r="C103" s="1"/>
    </row>
    <row r="104" spans="2:3" x14ac:dyDescent="0.2">
      <c r="B104" s="1"/>
      <c r="C104" s="1"/>
    </row>
    <row r="105" spans="2:3" x14ac:dyDescent="0.2">
      <c r="B105" s="1"/>
      <c r="C105" s="1"/>
    </row>
    <row r="106" spans="2:3" x14ac:dyDescent="0.2">
      <c r="B106" s="1"/>
      <c r="C106" s="1"/>
    </row>
    <row r="107" spans="2:3" x14ac:dyDescent="0.2">
      <c r="B107" s="1"/>
      <c r="C107" s="1"/>
    </row>
    <row r="108" spans="2:3" x14ac:dyDescent="0.2">
      <c r="B108" s="1"/>
      <c r="C108" s="1"/>
    </row>
    <row r="109" spans="2:3" x14ac:dyDescent="0.2">
      <c r="B109" s="1"/>
      <c r="C109" s="1"/>
    </row>
    <row r="110" spans="2:3" x14ac:dyDescent="0.2">
      <c r="B110" s="1"/>
      <c r="C110" s="1"/>
    </row>
    <row r="111" spans="2:3" x14ac:dyDescent="0.2">
      <c r="B111" s="1"/>
      <c r="C111" s="1"/>
    </row>
    <row r="112" spans="2:3" x14ac:dyDescent="0.2">
      <c r="B112" s="1"/>
      <c r="C112" s="1"/>
    </row>
    <row r="113" spans="2:3" x14ac:dyDescent="0.2">
      <c r="B113" s="1"/>
      <c r="C113" s="1"/>
    </row>
    <row r="114" spans="2:3" x14ac:dyDescent="0.2">
      <c r="B114" s="1"/>
      <c r="C114" s="1"/>
    </row>
    <row r="115" spans="2:3" x14ac:dyDescent="0.2">
      <c r="B115" s="1"/>
      <c r="C115" s="1"/>
    </row>
  </sheetData>
  <mergeCells count="4">
    <mergeCell ref="A47:F47"/>
    <mergeCell ref="A3:F3"/>
    <mergeCell ref="A25:F25"/>
    <mergeCell ref="A76:F76"/>
  </mergeCells>
  <phoneticPr fontId="62" type="noConversion"/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1"/>
  <sheetViews>
    <sheetView topLeftCell="A97" workbookViewId="0">
      <selection activeCell="H57" sqref="H57"/>
    </sheetView>
  </sheetViews>
  <sheetFormatPr defaultRowHeight="12.75" x14ac:dyDescent="0.2"/>
  <cols>
    <col min="1" max="1" width="5" customWidth="1"/>
    <col min="2" max="2" width="35.7109375" customWidth="1"/>
    <col min="3" max="3" width="12.42578125" customWidth="1"/>
    <col min="4" max="5" width="12.85546875" customWidth="1"/>
    <col min="6" max="6" width="10.85546875" customWidth="1"/>
  </cols>
  <sheetData>
    <row r="1" spans="1:6" x14ac:dyDescent="0.2">
      <c r="A1" s="2249" t="s">
        <v>1662</v>
      </c>
      <c r="B1" s="2249"/>
      <c r="C1" s="2249"/>
      <c r="D1" s="2249"/>
      <c r="E1" s="2249"/>
    </row>
    <row r="2" spans="1:6" ht="15.75" x14ac:dyDescent="0.25">
      <c r="B2" s="2268" t="s">
        <v>699</v>
      </c>
      <c r="C2" s="2268"/>
      <c r="D2" s="2268"/>
      <c r="E2" s="2268"/>
      <c r="F2" s="18"/>
    </row>
    <row r="3" spans="1:6" ht="15" customHeight="1" x14ac:dyDescent="0.25">
      <c r="B3" s="2268" t="s">
        <v>352</v>
      </c>
      <c r="C3" s="2268"/>
      <c r="D3" s="2268"/>
      <c r="E3" s="2268"/>
    </row>
    <row r="4" spans="1:6" ht="15.75" thickBot="1" x14ac:dyDescent="0.3">
      <c r="B4" s="16"/>
      <c r="C4" s="16"/>
      <c r="D4" s="16"/>
      <c r="E4" s="33" t="s">
        <v>39</v>
      </c>
      <c r="F4" s="33"/>
    </row>
    <row r="5" spans="1:6" ht="13.5" thickBot="1" x14ac:dyDescent="0.25">
      <c r="A5" s="2293" t="s">
        <v>258</v>
      </c>
      <c r="B5" s="2295" t="s">
        <v>37</v>
      </c>
      <c r="C5" s="2297" t="s">
        <v>38</v>
      </c>
      <c r="D5" s="2298"/>
      <c r="E5" s="2298"/>
      <c r="F5" s="2299"/>
    </row>
    <row r="6" spans="1:6" ht="26.25" thickBot="1" x14ac:dyDescent="0.25">
      <c r="A6" s="2294"/>
      <c r="B6" s="2296"/>
      <c r="C6" s="929" t="s">
        <v>198</v>
      </c>
      <c r="D6" s="1045" t="s">
        <v>199</v>
      </c>
      <c r="E6" s="261" t="s">
        <v>775</v>
      </c>
      <c r="F6" s="266" t="s">
        <v>201</v>
      </c>
    </row>
    <row r="7" spans="1:6" x14ac:dyDescent="0.2">
      <c r="A7" s="1072" t="s">
        <v>259</v>
      </c>
      <c r="B7" s="1010" t="s">
        <v>260</v>
      </c>
      <c r="C7" s="1010" t="s">
        <v>261</v>
      </c>
      <c r="D7" s="961" t="s">
        <v>262</v>
      </c>
      <c r="E7" s="485" t="s">
        <v>282</v>
      </c>
      <c r="F7" s="1073" t="s">
        <v>307</v>
      </c>
    </row>
    <row r="8" spans="1:6" x14ac:dyDescent="0.2">
      <c r="A8" s="506" t="s">
        <v>263</v>
      </c>
      <c r="B8" s="948" t="s">
        <v>14</v>
      </c>
      <c r="C8" s="1075"/>
      <c r="D8" s="1076"/>
      <c r="E8" s="1078"/>
      <c r="F8" s="1079"/>
    </row>
    <row r="9" spans="1:6" x14ac:dyDescent="0.2">
      <c r="A9" s="506" t="s">
        <v>264</v>
      </c>
      <c r="B9" s="1581" t="s">
        <v>1278</v>
      </c>
      <c r="C9" s="1671">
        <v>0</v>
      </c>
      <c r="D9" s="1676"/>
      <c r="E9" s="1575"/>
      <c r="F9" s="936">
        <v>0</v>
      </c>
    </row>
    <row r="10" spans="1:6" x14ac:dyDescent="0.2">
      <c r="A10" s="506" t="s">
        <v>265</v>
      </c>
      <c r="B10" s="948" t="s">
        <v>8</v>
      </c>
      <c r="C10" s="1668">
        <f>SUM(C9)</f>
        <v>0</v>
      </c>
      <c r="D10" s="1124">
        <f>SUM(D9)</f>
        <v>0</v>
      </c>
      <c r="E10" s="600">
        <f>SUM(E9)</f>
        <v>0</v>
      </c>
      <c r="F10" s="936">
        <v>0</v>
      </c>
    </row>
    <row r="11" spans="1:6" x14ac:dyDescent="0.2">
      <c r="A11" s="506" t="s">
        <v>266</v>
      </c>
      <c r="B11" s="948"/>
      <c r="C11" s="1075"/>
      <c r="D11" s="1076"/>
      <c r="E11" s="1078"/>
      <c r="F11" s="1079"/>
    </row>
    <row r="12" spans="1:6" x14ac:dyDescent="0.2">
      <c r="A12" s="506" t="s">
        <v>267</v>
      </c>
      <c r="B12" s="948" t="s">
        <v>392</v>
      </c>
      <c r="C12" s="1075"/>
      <c r="D12" s="1076"/>
      <c r="E12" s="1078"/>
      <c r="F12" s="1079"/>
    </row>
    <row r="13" spans="1:6" x14ac:dyDescent="0.2">
      <c r="A13" s="506" t="s">
        <v>268</v>
      </c>
      <c r="B13" s="948"/>
      <c r="C13" s="1075"/>
      <c r="D13" s="1076"/>
      <c r="E13" s="1078"/>
      <c r="F13" s="1079"/>
    </row>
    <row r="14" spans="1:6" x14ac:dyDescent="0.2">
      <c r="A14" s="506" t="s">
        <v>269</v>
      </c>
      <c r="B14" s="948" t="s">
        <v>28</v>
      </c>
      <c r="C14" s="1075"/>
      <c r="D14" s="1076"/>
      <c r="E14" s="1078"/>
      <c r="F14" s="1079"/>
    </row>
    <row r="15" spans="1:6" x14ac:dyDescent="0.2">
      <c r="A15" s="506" t="s">
        <v>270</v>
      </c>
      <c r="B15" s="547" t="s">
        <v>700</v>
      </c>
      <c r="C15" s="1672"/>
      <c r="D15" s="1575"/>
      <c r="E15" s="1575"/>
      <c r="F15" s="943"/>
    </row>
    <row r="16" spans="1:6" x14ac:dyDescent="0.2">
      <c r="A16" s="506" t="s">
        <v>271</v>
      </c>
      <c r="B16" s="547" t="s">
        <v>701</v>
      </c>
      <c r="C16" s="1672">
        <v>150000</v>
      </c>
      <c r="D16" s="1575">
        <v>117000</v>
      </c>
      <c r="E16" s="1575">
        <v>115172</v>
      </c>
      <c r="F16" s="943">
        <f>E16/D16</f>
        <v>0.98437606837606839</v>
      </c>
    </row>
    <row r="17" spans="1:6" x14ac:dyDescent="0.2">
      <c r="A17" s="506" t="s">
        <v>272</v>
      </c>
      <c r="B17" s="547" t="s">
        <v>702</v>
      </c>
      <c r="C17" s="1672"/>
      <c r="D17" s="1575"/>
      <c r="E17" s="1575"/>
      <c r="F17" s="943">
        <v>0</v>
      </c>
    </row>
    <row r="18" spans="1:6" x14ac:dyDescent="0.2">
      <c r="A18" s="506" t="s">
        <v>273</v>
      </c>
      <c r="B18" s="547" t="s">
        <v>703</v>
      </c>
      <c r="C18" s="1672"/>
      <c r="D18" s="1575"/>
      <c r="E18" s="1575"/>
      <c r="F18" s="943"/>
    </row>
    <row r="19" spans="1:6" ht="13.5" thickBot="1" x14ac:dyDescent="0.25">
      <c r="A19" s="507" t="s">
        <v>274</v>
      </c>
      <c r="B19" s="747" t="s">
        <v>704</v>
      </c>
      <c r="C19" s="1673"/>
      <c r="D19" s="1674"/>
      <c r="E19" s="1675">
        <v>0</v>
      </c>
      <c r="F19" s="945"/>
    </row>
    <row r="20" spans="1:6" ht="13.5" thickBot="1" x14ac:dyDescent="0.25">
      <c r="A20" s="282" t="s">
        <v>275</v>
      </c>
      <c r="B20" s="731" t="s">
        <v>1204</v>
      </c>
      <c r="C20" s="732">
        <f>SUM(C15:C19)</f>
        <v>150000</v>
      </c>
      <c r="D20" s="234">
        <f>SUM(D15:D19)</f>
        <v>117000</v>
      </c>
      <c r="E20" s="234">
        <f>SUM(E15:E19)</f>
        <v>115172</v>
      </c>
      <c r="F20" s="991">
        <f>E20/D20</f>
        <v>0.98437606837606839</v>
      </c>
    </row>
    <row r="21" spans="1:6" ht="12.75" customHeight="1" thickBot="1" x14ac:dyDescent="0.25">
      <c r="A21" s="282" t="s">
        <v>276</v>
      </c>
      <c r="B21" s="731" t="s">
        <v>1203</v>
      </c>
      <c r="C21" s="732">
        <f>C10+C12+C20</f>
        <v>150000</v>
      </c>
      <c r="D21" s="732">
        <f>D10+D12+D20</f>
        <v>117000</v>
      </c>
      <c r="E21" s="234">
        <f>E10+E12+E20</f>
        <v>115172</v>
      </c>
      <c r="F21" s="991">
        <f>E21/D21</f>
        <v>0.98437606837606839</v>
      </c>
    </row>
    <row r="22" spans="1:6" ht="12.75" customHeight="1" x14ac:dyDescent="0.25">
      <c r="B22" s="16"/>
      <c r="C22" s="16"/>
      <c r="D22" s="16"/>
      <c r="E22" s="16"/>
    </row>
    <row r="23" spans="1:6" x14ac:dyDescent="0.2">
      <c r="A23" s="2249" t="s">
        <v>1663</v>
      </c>
      <c r="B23" s="2249"/>
      <c r="C23" s="2249"/>
      <c r="D23" s="2249"/>
      <c r="E23" s="2249"/>
    </row>
    <row r="24" spans="1:6" ht="15" x14ac:dyDescent="0.25">
      <c r="B24" s="16"/>
      <c r="C24" s="16"/>
      <c r="D24" s="16"/>
      <c r="E24" s="16"/>
    </row>
    <row r="25" spans="1:6" ht="15.75" x14ac:dyDescent="0.25">
      <c r="A25" s="2268" t="s">
        <v>712</v>
      </c>
      <c r="B25" s="2263"/>
      <c r="C25" s="2263"/>
      <c r="D25" s="2263"/>
      <c r="E25" s="2263"/>
      <c r="F25" s="2263"/>
    </row>
    <row r="26" spans="1:6" ht="15.75" x14ac:dyDescent="0.25">
      <c r="A26" s="2268" t="s">
        <v>352</v>
      </c>
      <c r="B26" s="2277"/>
      <c r="C26" s="2277"/>
      <c r="D26" s="2277"/>
      <c r="E26" s="2277"/>
      <c r="F26" s="2277"/>
    </row>
    <row r="27" spans="1:6" ht="14.25" x14ac:dyDescent="0.2">
      <c r="B27" s="229"/>
      <c r="C27" s="229"/>
      <c r="D27" s="229"/>
      <c r="E27" s="229"/>
    </row>
    <row r="28" spans="1:6" ht="15.75" thickBot="1" x14ac:dyDescent="0.3">
      <c r="B28" s="16"/>
      <c r="C28" s="16"/>
      <c r="D28" s="16"/>
      <c r="E28" s="33" t="s">
        <v>39</v>
      </c>
    </row>
    <row r="29" spans="1:6" ht="13.5" thickBot="1" x14ac:dyDescent="0.25">
      <c r="A29" s="2289" t="s">
        <v>258</v>
      </c>
      <c r="B29" s="2291" t="s">
        <v>33</v>
      </c>
      <c r="C29" s="2286" t="s">
        <v>38</v>
      </c>
      <c r="D29" s="2287"/>
      <c r="E29" s="2287"/>
      <c r="F29" s="2288"/>
    </row>
    <row r="30" spans="1:6" ht="26.25" thickBot="1" x14ac:dyDescent="0.25">
      <c r="A30" s="2290"/>
      <c r="B30" s="2300"/>
      <c r="C30" s="929" t="s">
        <v>198</v>
      </c>
      <c r="D30" s="1045" t="s">
        <v>199</v>
      </c>
      <c r="E30" s="261" t="s">
        <v>775</v>
      </c>
      <c r="F30" s="266" t="s">
        <v>201</v>
      </c>
    </row>
    <row r="31" spans="1:6" ht="13.5" thickBot="1" x14ac:dyDescent="0.25">
      <c r="A31" s="319" t="s">
        <v>259</v>
      </c>
      <c r="B31" s="336" t="s">
        <v>260</v>
      </c>
      <c r="C31" s="329" t="s">
        <v>261</v>
      </c>
      <c r="D31" s="330" t="s">
        <v>262</v>
      </c>
      <c r="E31" s="335" t="s">
        <v>282</v>
      </c>
      <c r="F31" s="361" t="s">
        <v>307</v>
      </c>
    </row>
    <row r="32" spans="1:6" x14ac:dyDescent="0.2">
      <c r="A32" s="506" t="s">
        <v>263</v>
      </c>
      <c r="B32" s="948" t="s">
        <v>14</v>
      </c>
      <c r="C32" s="1075"/>
      <c r="D32" s="1076"/>
      <c r="E32" s="1077"/>
      <c r="F32" s="1079"/>
    </row>
    <row r="33" spans="1:6" x14ac:dyDescent="0.2">
      <c r="A33" s="506" t="s">
        <v>266</v>
      </c>
      <c r="B33" s="948"/>
      <c r="C33" s="1668"/>
      <c r="D33" s="1669"/>
      <c r="E33" s="1670"/>
      <c r="F33" s="1387"/>
    </row>
    <row r="34" spans="1:6" x14ac:dyDescent="0.2">
      <c r="A34" s="506" t="s">
        <v>267</v>
      </c>
      <c r="B34" s="948" t="s">
        <v>392</v>
      </c>
      <c r="C34" s="1668"/>
      <c r="D34" s="1669"/>
      <c r="E34" s="1670"/>
      <c r="F34" s="1387"/>
    </row>
    <row r="35" spans="1:6" x14ac:dyDescent="0.2">
      <c r="A35" s="506" t="s">
        <v>268</v>
      </c>
      <c r="B35" s="948"/>
      <c r="C35" s="1668"/>
      <c r="D35" s="1669"/>
      <c r="E35" s="1670"/>
      <c r="F35" s="1387"/>
    </row>
    <row r="36" spans="1:6" x14ac:dyDescent="0.2">
      <c r="A36" s="506" t="s">
        <v>269</v>
      </c>
      <c r="B36" s="948" t="s">
        <v>28</v>
      </c>
      <c r="C36" s="1668"/>
      <c r="D36" s="1669"/>
      <c r="E36" s="1670"/>
      <c r="F36" s="1387"/>
    </row>
    <row r="37" spans="1:6" ht="26.25" x14ac:dyDescent="0.25">
      <c r="A37" s="506" t="s">
        <v>270</v>
      </c>
      <c r="B37" s="482" t="s">
        <v>1245</v>
      </c>
      <c r="C37" s="736">
        <v>150542</v>
      </c>
      <c r="D37" s="736">
        <v>119542</v>
      </c>
      <c r="E37" s="634">
        <v>119288</v>
      </c>
      <c r="F37" s="946">
        <f>E37/D37</f>
        <v>0.99787522377072491</v>
      </c>
    </row>
    <row r="38" spans="1:6" ht="15" x14ac:dyDescent="0.25">
      <c r="A38" s="506" t="s">
        <v>271</v>
      </c>
      <c r="B38" s="131" t="s">
        <v>1279</v>
      </c>
      <c r="C38" s="1392"/>
      <c r="D38" s="1392"/>
      <c r="E38" s="452"/>
      <c r="F38" s="946">
        <v>0</v>
      </c>
    </row>
    <row r="39" spans="1:6" ht="26.25" x14ac:dyDescent="0.25">
      <c r="A39" s="506" t="s">
        <v>272</v>
      </c>
      <c r="B39" s="735" t="s">
        <v>717</v>
      </c>
      <c r="C39" s="1677"/>
      <c r="D39" s="338"/>
      <c r="E39" s="601"/>
      <c r="F39" s="946">
        <v>0</v>
      </c>
    </row>
    <row r="40" spans="1:6" ht="15.75" thickBot="1" x14ac:dyDescent="0.3">
      <c r="A40" s="507" t="s">
        <v>273</v>
      </c>
      <c r="B40" s="233" t="s">
        <v>718</v>
      </c>
      <c r="C40" s="532">
        <v>0</v>
      </c>
      <c r="D40" s="533">
        <v>0</v>
      </c>
      <c r="E40" s="1956">
        <v>0</v>
      </c>
      <c r="F40" s="946">
        <v>0</v>
      </c>
    </row>
    <row r="41" spans="1:6" ht="24.75" thickBot="1" x14ac:dyDescent="0.25">
      <c r="A41" s="282" t="s">
        <v>274</v>
      </c>
      <c r="B41" s="483" t="s">
        <v>713</v>
      </c>
      <c r="C41" s="1678">
        <f>SUM(C37:C40)</f>
        <v>150542</v>
      </c>
      <c r="D41" s="339">
        <f>SUM(D37:D40)</f>
        <v>119542</v>
      </c>
      <c r="E41" s="292">
        <f>SUM(E37:E40)</f>
        <v>119288</v>
      </c>
      <c r="F41" s="991">
        <f>E41/D41</f>
        <v>0.99787522377072491</v>
      </c>
    </row>
    <row r="42" spans="1:6" ht="15" x14ac:dyDescent="0.25">
      <c r="B42" s="16"/>
      <c r="C42" s="16"/>
      <c r="D42" s="16"/>
      <c r="E42" s="16"/>
    </row>
    <row r="43" spans="1:6" ht="15" x14ac:dyDescent="0.25">
      <c r="B43" s="16"/>
      <c r="C43" s="16"/>
      <c r="D43" s="16"/>
      <c r="E43" s="16"/>
    </row>
    <row r="44" spans="1:6" ht="15" x14ac:dyDescent="0.25">
      <c r="B44" s="16"/>
      <c r="C44" s="16"/>
      <c r="D44" s="16"/>
      <c r="E44" s="16"/>
    </row>
    <row r="45" spans="1:6" ht="15" x14ac:dyDescent="0.25">
      <c r="B45" s="16"/>
      <c r="C45" s="16"/>
      <c r="D45" s="16"/>
      <c r="E45" s="16"/>
    </row>
    <row r="46" spans="1:6" ht="15" x14ac:dyDescent="0.25">
      <c r="B46" s="16"/>
      <c r="C46" s="16"/>
      <c r="D46" s="16"/>
      <c r="E46" s="16"/>
    </row>
    <row r="47" spans="1:6" ht="15" x14ac:dyDescent="0.25">
      <c r="B47" s="16"/>
      <c r="C47" s="16"/>
      <c r="D47" s="16"/>
      <c r="E47" s="16"/>
    </row>
    <row r="48" spans="1:6" ht="15" x14ac:dyDescent="0.25">
      <c r="B48" s="16"/>
      <c r="C48" s="16"/>
      <c r="D48" s="16"/>
      <c r="E48" s="16"/>
    </row>
    <row r="49" spans="1:6" ht="15" x14ac:dyDescent="0.25">
      <c r="B49" s="16"/>
      <c r="C49" s="16"/>
      <c r="D49" s="16"/>
      <c r="E49" s="16"/>
    </row>
    <row r="50" spans="1:6" ht="15" x14ac:dyDescent="0.25">
      <c r="B50" s="16"/>
      <c r="C50" s="16"/>
      <c r="D50" s="16"/>
      <c r="E50" s="16"/>
    </row>
    <row r="51" spans="1:6" ht="15" x14ac:dyDescent="0.25">
      <c r="B51" s="16"/>
      <c r="C51" s="16"/>
      <c r="D51" s="16"/>
      <c r="E51" s="16"/>
    </row>
    <row r="52" spans="1:6" ht="15" x14ac:dyDescent="0.25">
      <c r="B52" s="16"/>
      <c r="C52" s="16"/>
      <c r="D52" s="16"/>
      <c r="E52" s="16"/>
    </row>
    <row r="53" spans="1:6" x14ac:dyDescent="0.2">
      <c r="A53" s="2249" t="s">
        <v>1664</v>
      </c>
      <c r="B53" s="2249"/>
      <c r="C53" s="2249"/>
      <c r="D53" s="2249"/>
      <c r="E53" s="2249"/>
    </row>
    <row r="54" spans="1:6" ht="15" x14ac:dyDescent="0.25">
      <c r="B54" s="16"/>
      <c r="C54" s="16"/>
      <c r="D54" s="16"/>
      <c r="E54" s="16"/>
    </row>
    <row r="55" spans="1:6" ht="15.75" x14ac:dyDescent="0.25">
      <c r="B55" s="2268" t="s">
        <v>714</v>
      </c>
      <c r="C55" s="2268"/>
      <c r="D55" s="2268"/>
      <c r="E55" s="2268"/>
      <c r="F55" s="2263"/>
    </row>
    <row r="56" spans="1:6" ht="15.75" x14ac:dyDescent="0.25">
      <c r="B56" s="2268" t="s">
        <v>1482</v>
      </c>
      <c r="C56" s="2268"/>
      <c r="D56" s="2268"/>
      <c r="E56" s="2268"/>
      <c r="F56" s="2277"/>
    </row>
    <row r="57" spans="1:6" ht="15.75" x14ac:dyDescent="0.25">
      <c r="B57" s="18"/>
      <c r="C57" s="18"/>
      <c r="D57" s="18"/>
      <c r="E57" s="18"/>
    </row>
    <row r="58" spans="1:6" ht="15.75" thickBot="1" x14ac:dyDescent="0.3">
      <c r="B58" s="16"/>
      <c r="C58" s="16"/>
      <c r="D58" s="16"/>
      <c r="E58" s="33" t="s">
        <v>39</v>
      </c>
    </row>
    <row r="59" spans="1:6" ht="13.5" thickBot="1" x14ac:dyDescent="0.25">
      <c r="A59" s="2289" t="s">
        <v>258</v>
      </c>
      <c r="B59" s="2291" t="s">
        <v>33</v>
      </c>
      <c r="C59" s="2286" t="s">
        <v>38</v>
      </c>
      <c r="D59" s="2287"/>
      <c r="E59" s="2287"/>
      <c r="F59" s="2288"/>
    </row>
    <row r="60" spans="1:6" ht="26.25" thickBot="1" x14ac:dyDescent="0.25">
      <c r="A60" s="2290"/>
      <c r="B60" s="2292"/>
      <c r="C60" s="929" t="s">
        <v>198</v>
      </c>
      <c r="D60" s="1045" t="s">
        <v>199</v>
      </c>
      <c r="E60" s="261" t="s">
        <v>775</v>
      </c>
      <c r="F60" s="266" t="s">
        <v>201</v>
      </c>
    </row>
    <row r="61" spans="1:6" ht="13.5" thickBot="1" x14ac:dyDescent="0.25">
      <c r="A61" s="1072" t="s">
        <v>259</v>
      </c>
      <c r="B61" s="1010" t="s">
        <v>260</v>
      </c>
      <c r="C61" s="1010" t="s">
        <v>261</v>
      </c>
      <c r="D61" s="961" t="s">
        <v>262</v>
      </c>
      <c r="E61" s="1074" t="s">
        <v>282</v>
      </c>
      <c r="F61" s="1073" t="s">
        <v>307</v>
      </c>
    </row>
    <row r="62" spans="1:6" x14ac:dyDescent="0.2">
      <c r="A62" s="1080"/>
      <c r="B62" s="948" t="s">
        <v>14</v>
      </c>
      <c r="C62" s="948"/>
      <c r="D62" s="451"/>
      <c r="E62" s="1319"/>
      <c r="F62" s="471"/>
    </row>
    <row r="63" spans="1:6" ht="24.75" customHeight="1" x14ac:dyDescent="0.25">
      <c r="A63" s="506" t="s">
        <v>263</v>
      </c>
      <c r="B63" s="1780" t="s">
        <v>1136</v>
      </c>
      <c r="C63" s="733"/>
      <c r="D63" s="733"/>
      <c r="E63" s="733"/>
      <c r="F63" s="952">
        <v>0</v>
      </c>
    </row>
    <row r="64" spans="1:6" ht="24.75" customHeight="1" x14ac:dyDescent="0.25">
      <c r="A64" s="506" t="s">
        <v>264</v>
      </c>
      <c r="B64" s="734" t="s">
        <v>750</v>
      </c>
      <c r="C64" s="733"/>
      <c r="D64" s="358"/>
      <c r="E64" s="591"/>
      <c r="F64" s="952"/>
    </row>
    <row r="65" spans="1:6" ht="36" x14ac:dyDescent="0.25">
      <c r="A65" s="506" t="s">
        <v>265</v>
      </c>
      <c r="B65" s="734" t="s">
        <v>715</v>
      </c>
      <c r="C65" s="733"/>
      <c r="D65" s="358"/>
      <c r="E65" s="591"/>
      <c r="F65" s="952"/>
    </row>
    <row r="66" spans="1:6" ht="24" x14ac:dyDescent="0.25">
      <c r="A66" s="506" t="s">
        <v>266</v>
      </c>
      <c r="B66" s="734" t="s">
        <v>719</v>
      </c>
      <c r="C66" s="733"/>
      <c r="D66" s="358"/>
      <c r="E66" s="591"/>
      <c r="F66" s="952"/>
    </row>
    <row r="67" spans="1:6" ht="24" x14ac:dyDescent="0.25">
      <c r="A67" s="506" t="s">
        <v>267</v>
      </c>
      <c r="B67" s="734" t="s">
        <v>1167</v>
      </c>
      <c r="C67" s="733">
        <f>'30_ sz_ melléklet'!C136</f>
        <v>1</v>
      </c>
      <c r="D67" s="733">
        <f>'30_ sz_ melléklet'!D136</f>
        <v>1</v>
      </c>
      <c r="E67" s="733">
        <f>'30_ sz_ melléklet'!E136</f>
        <v>0</v>
      </c>
      <c r="F67" s="952">
        <f>E67/D67</f>
        <v>0</v>
      </c>
    </row>
    <row r="68" spans="1:6" ht="25.5" x14ac:dyDescent="0.2">
      <c r="A68" s="506" t="s">
        <v>271</v>
      </c>
      <c r="B68" s="1081" t="s">
        <v>796</v>
      </c>
      <c r="C68" s="1082">
        <f>SUM(C63:C67)-C64</f>
        <v>1</v>
      </c>
      <c r="D68" s="1083">
        <f>SUM(D63:D67)-D64</f>
        <v>1</v>
      </c>
      <c r="E68" s="1320">
        <f>SUM(E63:E67)-E64</f>
        <v>0</v>
      </c>
      <c r="F68" s="1323">
        <f>E68/D68</f>
        <v>0</v>
      </c>
    </row>
    <row r="69" spans="1:6" ht="15" x14ac:dyDescent="0.25">
      <c r="A69" s="506" t="s">
        <v>272</v>
      </c>
      <c r="B69" s="531"/>
      <c r="C69" s="531"/>
      <c r="D69" s="1084"/>
      <c r="E69" s="1321"/>
      <c r="F69" s="870"/>
    </row>
    <row r="70" spans="1:6" x14ac:dyDescent="0.2">
      <c r="A70" s="506" t="s">
        <v>273</v>
      </c>
      <c r="B70" s="948" t="s">
        <v>392</v>
      </c>
      <c r="C70" s="948"/>
      <c r="D70" s="949"/>
      <c r="E70" s="1319"/>
      <c r="F70" s="1324"/>
    </row>
    <row r="71" spans="1:6" ht="28.5" customHeight="1" x14ac:dyDescent="0.25">
      <c r="A71" s="506" t="s">
        <v>274</v>
      </c>
      <c r="B71" s="1780" t="s">
        <v>1136</v>
      </c>
      <c r="C71" s="733"/>
      <c r="D71" s="733"/>
      <c r="E71" s="733"/>
      <c r="F71" s="952">
        <v>0</v>
      </c>
    </row>
    <row r="72" spans="1:6" ht="24" x14ac:dyDescent="0.25">
      <c r="A72" s="506" t="s">
        <v>275</v>
      </c>
      <c r="B72" s="734" t="s">
        <v>750</v>
      </c>
      <c r="C72" s="733"/>
      <c r="D72" s="358"/>
      <c r="E72" s="591"/>
      <c r="F72" s="952"/>
    </row>
    <row r="73" spans="1:6" ht="36" x14ac:dyDescent="0.25">
      <c r="A73" s="506" t="s">
        <v>276</v>
      </c>
      <c r="B73" s="734" t="s">
        <v>715</v>
      </c>
      <c r="C73" s="733"/>
      <c r="D73" s="358"/>
      <c r="E73" s="591"/>
      <c r="F73" s="952"/>
    </row>
    <row r="74" spans="1:6" ht="24" x14ac:dyDescent="0.25">
      <c r="A74" s="506" t="s">
        <v>277</v>
      </c>
      <c r="B74" s="734" t="s">
        <v>719</v>
      </c>
      <c r="C74" s="733"/>
      <c r="D74" s="358"/>
      <c r="E74" s="591"/>
      <c r="F74" s="952"/>
    </row>
    <row r="75" spans="1:6" ht="24" x14ac:dyDescent="0.25">
      <c r="A75" s="506" t="s">
        <v>278</v>
      </c>
      <c r="B75" s="734" t="s">
        <v>1167</v>
      </c>
      <c r="C75" s="733">
        <f>'31_sz_ melléklet'!C194</f>
        <v>0</v>
      </c>
      <c r="D75" s="733">
        <f>'31_sz_ melléklet'!D194</f>
        <v>0</v>
      </c>
      <c r="E75" s="733">
        <v>0</v>
      </c>
      <c r="F75" s="1323">
        <v>0</v>
      </c>
    </row>
    <row r="76" spans="1:6" ht="25.5" x14ac:dyDescent="0.2">
      <c r="A76" s="506" t="s">
        <v>279</v>
      </c>
      <c r="B76" s="1081" t="s">
        <v>797</v>
      </c>
      <c r="C76" s="1082">
        <f>SUM(C71:C75)-C72</f>
        <v>0</v>
      </c>
      <c r="D76" s="1083">
        <f>SUM(D71:D75)-D72</f>
        <v>0</v>
      </c>
      <c r="E76" s="1320">
        <f>SUM(E71:E75)-E72</f>
        <v>0</v>
      </c>
      <c r="F76" s="1323">
        <v>0</v>
      </c>
    </row>
    <row r="77" spans="1:6" x14ac:dyDescent="0.2">
      <c r="A77" s="506" t="s">
        <v>280</v>
      </c>
      <c r="B77" s="901"/>
      <c r="C77" s="901"/>
      <c r="D77" s="628"/>
      <c r="E77" s="1322"/>
      <c r="F77" s="870"/>
    </row>
    <row r="78" spans="1:6" x14ac:dyDescent="0.2">
      <c r="A78" s="506" t="s">
        <v>281</v>
      </c>
      <c r="B78" s="948" t="s">
        <v>28</v>
      </c>
      <c r="C78" s="948"/>
      <c r="D78" s="949"/>
      <c r="E78" s="1319"/>
      <c r="F78" s="1324"/>
    </row>
    <row r="79" spans="1:6" ht="30.75" customHeight="1" x14ac:dyDescent="0.25">
      <c r="A79" s="506" t="s">
        <v>283</v>
      </c>
      <c r="B79" s="1780" t="s">
        <v>1136</v>
      </c>
      <c r="C79" s="733">
        <v>19000</v>
      </c>
      <c r="D79" s="358">
        <v>19000</v>
      </c>
      <c r="E79" s="591">
        <v>22003</v>
      </c>
      <c r="F79" s="952">
        <f>E79/D79</f>
        <v>1.1580526315789474</v>
      </c>
    </row>
    <row r="80" spans="1:6" ht="24" x14ac:dyDescent="0.25">
      <c r="A80" s="506" t="s">
        <v>284</v>
      </c>
      <c r="B80" s="734" t="s">
        <v>750</v>
      </c>
      <c r="C80" s="733"/>
      <c r="D80" s="358"/>
      <c r="E80" s="591"/>
      <c r="F80" s="952">
        <v>0</v>
      </c>
    </row>
    <row r="81" spans="1:6" ht="36" x14ac:dyDescent="0.25">
      <c r="A81" s="506" t="s">
        <v>285</v>
      </c>
      <c r="B81" s="734" t="s">
        <v>715</v>
      </c>
      <c r="C81" s="733"/>
      <c r="D81" s="358"/>
      <c r="E81" s="591"/>
      <c r="F81" s="952">
        <v>0</v>
      </c>
    </row>
    <row r="82" spans="1:6" ht="24" x14ac:dyDescent="0.25">
      <c r="A82" s="506" t="s">
        <v>286</v>
      </c>
      <c r="B82" s="734" t="s">
        <v>719</v>
      </c>
      <c r="C82" s="733"/>
      <c r="D82" s="358"/>
      <c r="E82" s="591"/>
      <c r="F82" s="952"/>
    </row>
    <row r="83" spans="1:6" ht="24" x14ac:dyDescent="0.25">
      <c r="A83" s="506" t="s">
        <v>287</v>
      </c>
      <c r="B83" s="734" t="s">
        <v>1167</v>
      </c>
      <c r="C83" s="733">
        <v>4000</v>
      </c>
      <c r="D83" s="358">
        <v>39000</v>
      </c>
      <c r="E83" s="591">
        <v>39486</v>
      </c>
      <c r="F83" s="952">
        <f>E83/D83</f>
        <v>1.0124615384615385</v>
      </c>
    </row>
    <row r="84" spans="1:6" ht="24" x14ac:dyDescent="0.25">
      <c r="A84" s="506" t="s">
        <v>288</v>
      </c>
      <c r="B84" s="734" t="s">
        <v>750</v>
      </c>
      <c r="C84" s="733"/>
      <c r="D84" s="358"/>
      <c r="E84" s="591"/>
      <c r="F84" s="952">
        <v>0</v>
      </c>
    </row>
    <row r="85" spans="1:6" ht="25.5" x14ac:dyDescent="0.2">
      <c r="A85" s="506" t="s">
        <v>289</v>
      </c>
      <c r="B85" s="1081" t="s">
        <v>798</v>
      </c>
      <c r="C85" s="1082">
        <f>SUM(C79:C83)-C80</f>
        <v>23000</v>
      </c>
      <c r="D85" s="1083">
        <f>SUM(D79:D83)-D80</f>
        <v>58000</v>
      </c>
      <c r="E85" s="1320">
        <f>SUM(E79:E83)-E80</f>
        <v>61489</v>
      </c>
      <c r="F85" s="1130">
        <f>E85/D85</f>
        <v>1.0601551724137932</v>
      </c>
    </row>
    <row r="86" spans="1:6" ht="13.5" thickBot="1" x14ac:dyDescent="0.25">
      <c r="A86" s="507" t="s">
        <v>290</v>
      </c>
      <c r="B86" s="594"/>
      <c r="C86" s="388"/>
      <c r="D86" s="864"/>
      <c r="F86" s="873"/>
    </row>
    <row r="87" spans="1:6" ht="15" thickBot="1" x14ac:dyDescent="0.25">
      <c r="A87" s="282" t="s">
        <v>291</v>
      </c>
      <c r="B87" s="481" t="s">
        <v>716</v>
      </c>
      <c r="C87" s="595">
        <f>C68+C76+C85</f>
        <v>23001</v>
      </c>
      <c r="D87" s="595">
        <f>D68+D76+D85</f>
        <v>58001</v>
      </c>
      <c r="E87" s="595">
        <f>E68+E76+E85</f>
        <v>61489</v>
      </c>
      <c r="F87" s="991">
        <f>E87/D87</f>
        <v>1.0601368941914795</v>
      </c>
    </row>
    <row r="89" spans="1:6" ht="16.5" customHeight="1" x14ac:dyDescent="0.2"/>
    <row r="90" spans="1:6" ht="16.5" customHeight="1" x14ac:dyDescent="0.2"/>
    <row r="91" spans="1:6" ht="16.5" customHeight="1" x14ac:dyDescent="0.2"/>
  </sheetData>
  <mergeCells count="18">
    <mergeCell ref="A5:A6"/>
    <mergeCell ref="A1:E1"/>
    <mergeCell ref="A23:E23"/>
    <mergeCell ref="A53:E53"/>
    <mergeCell ref="B5:B6"/>
    <mergeCell ref="B2:E2"/>
    <mergeCell ref="C5:F5"/>
    <mergeCell ref="B29:B30"/>
    <mergeCell ref="B3:E3"/>
    <mergeCell ref="C59:F59"/>
    <mergeCell ref="B55:F55"/>
    <mergeCell ref="C29:F29"/>
    <mergeCell ref="A25:F25"/>
    <mergeCell ref="A59:A60"/>
    <mergeCell ref="A29:A30"/>
    <mergeCell ref="B59:B60"/>
    <mergeCell ref="B56:F56"/>
    <mergeCell ref="A26:F26"/>
  </mergeCells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9"/>
  <sheetViews>
    <sheetView topLeftCell="A4" workbookViewId="0">
      <selection activeCell="J25" sqref="J25"/>
    </sheetView>
  </sheetViews>
  <sheetFormatPr defaultRowHeight="12.75" x14ac:dyDescent="0.2"/>
  <cols>
    <col min="1" max="1" width="4.42578125" customWidth="1"/>
    <col min="2" max="2" width="41.85546875" customWidth="1"/>
    <col min="3" max="3" width="12" customWidth="1"/>
    <col min="4" max="4" width="10.28515625" customWidth="1"/>
    <col min="5" max="5" width="10.85546875" customWidth="1"/>
  </cols>
  <sheetData>
    <row r="1" spans="1:6" x14ac:dyDescent="0.2">
      <c r="A1" s="275" t="s">
        <v>1665</v>
      </c>
      <c r="B1" s="275"/>
      <c r="C1" s="275"/>
      <c r="D1" s="275"/>
      <c r="E1" s="275"/>
    </row>
    <row r="2" spans="1:6" ht="9.75" customHeight="1" x14ac:dyDescent="0.25">
      <c r="B2" s="96"/>
      <c r="C2" s="1"/>
    </row>
    <row r="3" spans="1:6" ht="15.75" x14ac:dyDescent="0.25">
      <c r="A3" s="2268" t="s">
        <v>705</v>
      </c>
      <c r="B3" s="2277"/>
      <c r="C3" s="2277"/>
      <c r="D3" s="2277"/>
      <c r="E3" s="2277"/>
      <c r="F3" s="2277"/>
    </row>
    <row r="4" spans="1:6" ht="13.5" customHeight="1" x14ac:dyDescent="0.25">
      <c r="A4" s="2268" t="s">
        <v>352</v>
      </c>
      <c r="B4" s="2277"/>
      <c r="C4" s="2277"/>
      <c r="D4" s="2277"/>
      <c r="E4" s="2277"/>
      <c r="F4" s="2277"/>
    </row>
    <row r="5" spans="1:6" ht="12" customHeight="1" x14ac:dyDescent="0.25">
      <c r="B5" s="18"/>
      <c r="C5" s="95"/>
    </row>
    <row r="6" spans="1:6" ht="13.5" thickBot="1" x14ac:dyDescent="0.25">
      <c r="B6" s="2283"/>
      <c r="C6" s="2283"/>
      <c r="E6" s="1" t="s">
        <v>4</v>
      </c>
    </row>
    <row r="7" spans="1:6" ht="31.5" customHeight="1" thickBot="1" x14ac:dyDescent="0.3">
      <c r="A7" s="317" t="s">
        <v>258</v>
      </c>
      <c r="B7" s="103" t="s">
        <v>35</v>
      </c>
      <c r="C7" s="929" t="s">
        <v>198</v>
      </c>
      <c r="D7" s="1045" t="s">
        <v>199</v>
      </c>
      <c r="E7" s="261" t="s">
        <v>775</v>
      </c>
      <c r="F7" s="266" t="s">
        <v>201</v>
      </c>
    </row>
    <row r="8" spans="1:6" ht="13.5" thickBot="1" x14ac:dyDescent="0.25">
      <c r="A8" s="319" t="s">
        <v>259</v>
      </c>
      <c r="B8" s="329" t="s">
        <v>260</v>
      </c>
      <c r="C8" s="1010" t="s">
        <v>261</v>
      </c>
      <c r="D8" s="961" t="s">
        <v>262</v>
      </c>
      <c r="E8" s="1074" t="s">
        <v>282</v>
      </c>
      <c r="F8" s="1073" t="s">
        <v>307</v>
      </c>
    </row>
    <row r="9" spans="1:6" x14ac:dyDescent="0.2">
      <c r="A9" s="310" t="s">
        <v>263</v>
      </c>
      <c r="B9" s="1047" t="s">
        <v>707</v>
      </c>
      <c r="C9" s="1090"/>
      <c r="D9" s="824"/>
      <c r="E9" s="439"/>
      <c r="F9" s="1054"/>
    </row>
    <row r="10" spans="1:6" x14ac:dyDescent="0.2">
      <c r="A10" s="296" t="s">
        <v>264</v>
      </c>
      <c r="B10" s="1085" t="s">
        <v>799</v>
      </c>
      <c r="C10" s="1036"/>
      <c r="D10" s="239"/>
      <c r="E10" s="121"/>
      <c r="F10" s="943"/>
    </row>
    <row r="11" spans="1:6" ht="12" customHeight="1" x14ac:dyDescent="0.2">
      <c r="A11" s="298" t="s">
        <v>265</v>
      </c>
      <c r="B11" s="2101"/>
      <c r="C11" s="1665"/>
      <c r="D11" s="1036"/>
      <c r="E11" s="121"/>
      <c r="F11" s="943"/>
    </row>
    <row r="12" spans="1:6" x14ac:dyDescent="0.2">
      <c r="A12" s="298" t="s">
        <v>267</v>
      </c>
      <c r="B12" s="101"/>
      <c r="C12" s="1665"/>
      <c r="D12" s="1036"/>
      <c r="E12" s="1959"/>
      <c r="F12" s="943"/>
    </row>
    <row r="13" spans="1:6" x14ac:dyDescent="0.2">
      <c r="A13" s="298" t="s">
        <v>268</v>
      </c>
      <c r="B13" s="1525"/>
      <c r="C13" s="1667"/>
      <c r="D13" s="1957"/>
      <c r="E13" s="1317"/>
      <c r="F13" s="943"/>
    </row>
    <row r="14" spans="1:6" ht="13.5" thickBot="1" x14ac:dyDescent="0.25">
      <c r="A14" s="298" t="s">
        <v>269</v>
      </c>
      <c r="B14" s="1388"/>
      <c r="C14" s="1666"/>
      <c r="D14" s="240"/>
      <c r="E14" s="237"/>
      <c r="F14" s="943"/>
    </row>
    <row r="15" spans="1:6" ht="26.25" thickBot="1" x14ac:dyDescent="0.25">
      <c r="A15" s="282" t="s">
        <v>270</v>
      </c>
      <c r="B15" s="1052" t="s">
        <v>706</v>
      </c>
      <c r="C15" s="1091">
        <f>SUM(C9:C14)</f>
        <v>0</v>
      </c>
      <c r="D15" s="1091">
        <f>SUM(D9:D14)</f>
        <v>0</v>
      </c>
      <c r="E15" s="1958">
        <f>SUM(E9:E14)</f>
        <v>0</v>
      </c>
      <c r="F15" s="1395">
        <v>0</v>
      </c>
    </row>
    <row r="19" spans="1:6" x14ac:dyDescent="0.2">
      <c r="A19" s="275" t="s">
        <v>1666</v>
      </c>
      <c r="B19" s="275"/>
      <c r="C19" s="275"/>
      <c r="D19" s="275"/>
      <c r="E19" s="275"/>
    </row>
    <row r="20" spans="1:6" ht="15.75" x14ac:dyDescent="0.25">
      <c r="B20" s="96"/>
      <c r="C20" s="1"/>
    </row>
    <row r="21" spans="1:6" ht="15.75" x14ac:dyDescent="0.25">
      <c r="A21" s="2268" t="s">
        <v>711</v>
      </c>
      <c r="B21" s="2263"/>
      <c r="C21" s="2263"/>
      <c r="D21" s="2263"/>
      <c r="E21" s="2263"/>
      <c r="F21" s="2263"/>
    </row>
    <row r="22" spans="1:6" ht="15.75" x14ac:dyDescent="0.25">
      <c r="A22" s="2268" t="s">
        <v>352</v>
      </c>
      <c r="B22" s="2277"/>
      <c r="C22" s="2277"/>
      <c r="D22" s="2277"/>
      <c r="E22" s="2277"/>
      <c r="F22" s="2277"/>
    </row>
    <row r="23" spans="1:6" ht="15.75" x14ac:dyDescent="0.25">
      <c r="B23" s="18"/>
      <c r="C23" s="95"/>
    </row>
    <row r="24" spans="1:6" ht="13.5" thickBot="1" x14ac:dyDescent="0.25">
      <c r="B24" s="2283"/>
      <c r="C24" s="2283"/>
      <c r="E24" s="1" t="s">
        <v>4</v>
      </c>
    </row>
    <row r="25" spans="1:6" ht="33.75" customHeight="1" thickBot="1" x14ac:dyDescent="0.3">
      <c r="A25" s="317" t="s">
        <v>258</v>
      </c>
      <c r="B25" s="103" t="s">
        <v>35</v>
      </c>
      <c r="C25" s="929" t="s">
        <v>198</v>
      </c>
      <c r="D25" s="1045" t="s">
        <v>199</v>
      </c>
      <c r="E25" s="261" t="s">
        <v>775</v>
      </c>
      <c r="F25" s="266" t="s">
        <v>201</v>
      </c>
    </row>
    <row r="26" spans="1:6" ht="13.5" thickBot="1" x14ac:dyDescent="0.25">
      <c r="A26" s="319" t="s">
        <v>259</v>
      </c>
      <c r="B26" s="329" t="s">
        <v>260</v>
      </c>
      <c r="C26" s="1010" t="s">
        <v>261</v>
      </c>
      <c r="D26" s="961" t="s">
        <v>262</v>
      </c>
      <c r="E26" s="1074" t="s">
        <v>282</v>
      </c>
      <c r="F26" s="1073" t="s">
        <v>307</v>
      </c>
    </row>
    <row r="27" spans="1:6" x14ac:dyDescent="0.2">
      <c r="A27" s="345" t="s">
        <v>263</v>
      </c>
      <c r="B27" s="720" t="s">
        <v>524</v>
      </c>
      <c r="C27" s="1092"/>
      <c r="D27" s="1040"/>
      <c r="E27" s="1041"/>
      <c r="F27" s="1039"/>
    </row>
    <row r="28" spans="1:6" x14ac:dyDescent="0.2">
      <c r="A28" s="265" t="s">
        <v>264</v>
      </c>
      <c r="B28" s="1086"/>
      <c r="C28" s="1093"/>
      <c r="D28" s="978"/>
      <c r="E28" s="979"/>
      <c r="F28" s="906"/>
    </row>
    <row r="29" spans="1:6" ht="24.75" customHeight="1" x14ac:dyDescent="0.2">
      <c r="A29" s="265" t="s">
        <v>265</v>
      </c>
      <c r="B29" s="676" t="s">
        <v>465</v>
      </c>
      <c r="C29" s="1094"/>
      <c r="D29" s="978"/>
      <c r="E29" s="979"/>
      <c r="F29" s="906"/>
    </row>
    <row r="30" spans="1:6" x14ac:dyDescent="0.2">
      <c r="A30" s="265" t="s">
        <v>266</v>
      </c>
      <c r="B30" s="676"/>
      <c r="C30" s="1094"/>
      <c r="D30" s="978"/>
      <c r="E30" s="979"/>
      <c r="F30" s="906"/>
    </row>
    <row r="31" spans="1:6" x14ac:dyDescent="0.2">
      <c r="A31" s="265" t="s">
        <v>267</v>
      </c>
      <c r="B31" s="676"/>
      <c r="C31" s="1094"/>
      <c r="D31" s="978"/>
      <c r="E31" s="979"/>
      <c r="F31" s="906"/>
    </row>
    <row r="32" spans="1:6" x14ac:dyDescent="0.2">
      <c r="A32" s="265" t="s">
        <v>268</v>
      </c>
      <c r="B32" s="676"/>
      <c r="C32" s="1094"/>
      <c r="D32" s="978"/>
      <c r="E32" s="979"/>
      <c r="F32" s="906"/>
    </row>
    <row r="33" spans="1:6" x14ac:dyDescent="0.2">
      <c r="A33" s="265" t="s">
        <v>269</v>
      </c>
      <c r="B33" s="1087" t="s">
        <v>525</v>
      </c>
      <c r="C33" s="1094"/>
      <c r="D33" s="978"/>
      <c r="E33" s="979"/>
      <c r="F33" s="906"/>
    </row>
    <row r="34" spans="1:6" x14ac:dyDescent="0.2">
      <c r="A34" s="265" t="s">
        <v>270</v>
      </c>
      <c r="B34" s="1087"/>
      <c r="C34" s="1095"/>
      <c r="D34" s="978"/>
      <c r="E34" s="979"/>
      <c r="F34" s="906"/>
    </row>
    <row r="35" spans="1:6" ht="24" x14ac:dyDescent="0.2">
      <c r="A35" s="265" t="s">
        <v>271</v>
      </c>
      <c r="B35" s="1088" t="s">
        <v>466</v>
      </c>
      <c r="C35" s="1095"/>
      <c r="D35" s="978"/>
      <c r="E35" s="979"/>
      <c r="F35" s="906"/>
    </row>
    <row r="36" spans="1:6" x14ac:dyDescent="0.2">
      <c r="A36" s="265" t="s">
        <v>272</v>
      </c>
      <c r="B36" s="1089"/>
      <c r="C36" s="392"/>
      <c r="D36" s="978"/>
      <c r="E36" s="979"/>
      <c r="F36" s="906"/>
    </row>
    <row r="37" spans="1:6" x14ac:dyDescent="0.2">
      <c r="A37" s="265" t="s">
        <v>273</v>
      </c>
      <c r="B37" s="1089"/>
      <c r="C37" s="392"/>
      <c r="D37" s="978"/>
      <c r="E37" s="979"/>
      <c r="F37" s="906"/>
    </row>
    <row r="38" spans="1:6" ht="13.5" thickBot="1" x14ac:dyDescent="0.25">
      <c r="A38" s="413" t="s">
        <v>274</v>
      </c>
      <c r="B38" s="1088"/>
      <c r="C38" s="938"/>
      <c r="D38" s="980"/>
      <c r="E38" s="981"/>
      <c r="F38" s="968"/>
    </row>
    <row r="39" spans="1:6" ht="39" thickBot="1" x14ac:dyDescent="0.25">
      <c r="A39" s="282" t="s">
        <v>275</v>
      </c>
      <c r="B39" s="324" t="s">
        <v>766</v>
      </c>
      <c r="C39" s="1096">
        <f>C35+C29</f>
        <v>0</v>
      </c>
      <c r="D39" s="1096">
        <f>D35+D29</f>
        <v>0</v>
      </c>
      <c r="E39" s="1325">
        <f>E35+E29</f>
        <v>0</v>
      </c>
      <c r="F39" s="966">
        <v>0</v>
      </c>
    </row>
  </sheetData>
  <mergeCells count="6">
    <mergeCell ref="A3:F3"/>
    <mergeCell ref="A4:F4"/>
    <mergeCell ref="A22:F22"/>
    <mergeCell ref="B6:C6"/>
    <mergeCell ref="B24:C24"/>
    <mergeCell ref="A21:F2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4"/>
  <sheetViews>
    <sheetView topLeftCell="A46" zoomScale="115" zoomScaleNormal="115" workbookViewId="0">
      <selection activeCell="K40" sqref="K40"/>
    </sheetView>
  </sheetViews>
  <sheetFormatPr defaultRowHeight="12.75" x14ac:dyDescent="0.2"/>
  <cols>
    <col min="1" max="1" width="4.5703125" customWidth="1"/>
    <col min="2" max="2" width="39" customWidth="1"/>
    <col min="3" max="3" width="13.5703125" customWidth="1"/>
    <col min="4" max="4" width="12.85546875" customWidth="1"/>
    <col min="5" max="5" width="12.7109375" customWidth="1"/>
    <col min="6" max="6" width="8" customWidth="1"/>
  </cols>
  <sheetData>
    <row r="1" spans="1:6" x14ac:dyDescent="0.2">
      <c r="A1" s="2249" t="s">
        <v>1667</v>
      </c>
      <c r="B1" s="2249"/>
      <c r="C1" s="2249"/>
      <c r="D1" s="2249"/>
      <c r="E1" s="2249"/>
      <c r="F1" s="33"/>
    </row>
    <row r="2" spans="1:6" ht="9" customHeight="1" x14ac:dyDescent="0.2"/>
    <row r="3" spans="1:6" ht="15.75" x14ac:dyDescent="0.25">
      <c r="A3" s="2268" t="s">
        <v>708</v>
      </c>
      <c r="B3" s="2277"/>
      <c r="C3" s="2277"/>
      <c r="D3" s="2277"/>
      <c r="E3" s="2277"/>
      <c r="F3" s="2277"/>
    </row>
    <row r="4" spans="1:6" ht="15.75" x14ac:dyDescent="0.25">
      <c r="A4" s="2268" t="s">
        <v>352</v>
      </c>
      <c r="B4" s="2277"/>
      <c r="C4" s="2277"/>
      <c r="D4" s="2277"/>
      <c r="E4" s="2277"/>
      <c r="F4" s="2277"/>
    </row>
    <row r="5" spans="1:6" ht="13.5" thickBot="1" x14ac:dyDescent="0.25">
      <c r="B5" s="19"/>
      <c r="C5" s="19"/>
      <c r="D5" s="19"/>
      <c r="E5" s="19" t="s">
        <v>36</v>
      </c>
      <c r="F5" s="1"/>
    </row>
    <row r="6" spans="1:6" ht="27" customHeight="1" thickBot="1" x14ac:dyDescent="0.3">
      <c r="A6" s="317" t="s">
        <v>258</v>
      </c>
      <c r="B6" s="333" t="s">
        <v>35</v>
      </c>
      <c r="C6" s="929" t="s">
        <v>198</v>
      </c>
      <c r="D6" s="1045" t="s">
        <v>199</v>
      </c>
      <c r="E6" s="261" t="s">
        <v>775</v>
      </c>
      <c r="F6" s="266" t="s">
        <v>201</v>
      </c>
    </row>
    <row r="7" spans="1:6" ht="13.5" thickBot="1" x14ac:dyDescent="0.25">
      <c r="A7" s="1109" t="s">
        <v>259</v>
      </c>
      <c r="B7" s="1110" t="s">
        <v>260</v>
      </c>
      <c r="C7" s="1111" t="s">
        <v>261</v>
      </c>
      <c r="D7" s="1112" t="s">
        <v>262</v>
      </c>
      <c r="E7" s="1113" t="s">
        <v>282</v>
      </c>
      <c r="F7" s="1114" t="s">
        <v>307</v>
      </c>
    </row>
    <row r="8" spans="1:6" x14ac:dyDescent="0.2">
      <c r="A8" s="346" t="s">
        <v>263</v>
      </c>
      <c r="B8" s="721" t="s">
        <v>14</v>
      </c>
      <c r="C8" s="721"/>
      <c r="D8" s="451"/>
      <c r="E8" s="1103"/>
      <c r="F8" s="1097"/>
    </row>
    <row r="9" spans="1:6" ht="12.75" customHeight="1" x14ac:dyDescent="0.2">
      <c r="A9" s="310" t="s">
        <v>264</v>
      </c>
      <c r="B9" s="482" t="s">
        <v>1568</v>
      </c>
      <c r="C9" s="241">
        <v>57524</v>
      </c>
      <c r="D9" s="124">
        <v>54521</v>
      </c>
      <c r="E9" s="118">
        <v>862</v>
      </c>
      <c r="F9" s="951">
        <f>E9/D9</f>
        <v>1.581042167238312E-2</v>
      </c>
    </row>
    <row r="10" spans="1:6" ht="13.5" thickBot="1" x14ac:dyDescent="0.25">
      <c r="A10" s="320" t="s">
        <v>265</v>
      </c>
      <c r="B10" s="1101"/>
      <c r="C10" s="821"/>
      <c r="D10" s="246"/>
      <c r="E10" s="1107"/>
      <c r="F10" s="1099"/>
    </row>
    <row r="11" spans="1:6" ht="13.5" thickBot="1" x14ac:dyDescent="0.25">
      <c r="A11" s="282" t="s">
        <v>266</v>
      </c>
      <c r="B11" s="1101" t="s">
        <v>8</v>
      </c>
      <c r="C11" s="207">
        <f>SUM(C9:C10)</f>
        <v>57524</v>
      </c>
      <c r="D11" s="128">
        <f>SUM(D9:D10)</f>
        <v>54521</v>
      </c>
      <c r="E11" s="689">
        <f>SUM(E9:E10)</f>
        <v>862</v>
      </c>
      <c r="F11" s="991">
        <f>E11/D11</f>
        <v>1.581042167238312E-2</v>
      </c>
    </row>
    <row r="12" spans="1:6" x14ac:dyDescent="0.2">
      <c r="A12" s="310" t="s">
        <v>267</v>
      </c>
      <c r="B12" s="1102" t="s">
        <v>392</v>
      </c>
      <c r="C12" s="1104"/>
      <c r="D12" s="473"/>
      <c r="E12" s="474"/>
      <c r="F12" s="951"/>
    </row>
    <row r="13" spans="1:6" ht="13.5" thickBot="1" x14ac:dyDescent="0.25">
      <c r="A13" s="320" t="s">
        <v>268</v>
      </c>
      <c r="B13" s="735" t="s">
        <v>1569</v>
      </c>
      <c r="C13" s="197"/>
      <c r="D13" s="129">
        <v>1920</v>
      </c>
      <c r="E13" s="120">
        <v>1920</v>
      </c>
      <c r="F13" s="951">
        <f>E13/D13</f>
        <v>1</v>
      </c>
    </row>
    <row r="14" spans="1:6" ht="13.5" thickBot="1" x14ac:dyDescent="0.25">
      <c r="A14" s="282" t="s">
        <v>269</v>
      </c>
      <c r="B14" s="587" t="s">
        <v>420</v>
      </c>
      <c r="C14" s="201">
        <f>SUM(C12:C13)</f>
        <v>0</v>
      </c>
      <c r="D14" s="128">
        <f>SUM(D12:D13)</f>
        <v>1920</v>
      </c>
      <c r="E14" s="192">
        <f>SUM(E12:E13)</f>
        <v>1920</v>
      </c>
      <c r="F14" s="991">
        <f>E14/D14</f>
        <v>1</v>
      </c>
    </row>
    <row r="15" spans="1:6" x14ac:dyDescent="0.2">
      <c r="A15" s="310" t="s">
        <v>270</v>
      </c>
      <c r="B15" s="1098" t="s">
        <v>800</v>
      </c>
      <c r="C15" s="212"/>
      <c r="D15" s="1108"/>
      <c r="E15" s="212"/>
      <c r="F15" s="1100"/>
    </row>
    <row r="16" spans="1:6" ht="15.75" customHeight="1" x14ac:dyDescent="0.2">
      <c r="A16" s="310" t="s">
        <v>271</v>
      </c>
      <c r="B16" s="509" t="s">
        <v>1318</v>
      </c>
      <c r="C16" s="209"/>
      <c r="D16" s="194"/>
      <c r="E16" s="209"/>
      <c r="F16" s="952"/>
    </row>
    <row r="17" spans="1:6" x14ac:dyDescent="0.2">
      <c r="A17" s="310" t="s">
        <v>272</v>
      </c>
      <c r="B17" s="510" t="s">
        <v>1570</v>
      </c>
      <c r="C17" s="145">
        <v>59369</v>
      </c>
      <c r="D17" s="28">
        <v>59369</v>
      </c>
      <c r="E17" s="145">
        <v>59369</v>
      </c>
      <c r="F17" s="952">
        <f>E17/D17</f>
        <v>1</v>
      </c>
    </row>
    <row r="18" spans="1:6" x14ac:dyDescent="0.2">
      <c r="A18" s="310" t="s">
        <v>273</v>
      </c>
      <c r="B18" s="510" t="s">
        <v>1431</v>
      </c>
      <c r="C18" s="210">
        <v>379299</v>
      </c>
      <c r="D18" s="649">
        <v>379299</v>
      </c>
      <c r="E18" s="210">
        <v>379299</v>
      </c>
      <c r="F18" s="952">
        <f>E18/D18</f>
        <v>1</v>
      </c>
    </row>
    <row r="19" spans="1:6" x14ac:dyDescent="0.2">
      <c r="A19" s="310" t="s">
        <v>274</v>
      </c>
      <c r="B19" s="510" t="s">
        <v>1137</v>
      </c>
      <c r="C19" s="188">
        <v>1989</v>
      </c>
      <c r="D19" s="210">
        <v>1989</v>
      </c>
      <c r="E19" s="210">
        <v>1973</v>
      </c>
      <c r="F19" s="952">
        <f t="shared" ref="F19:F26" si="0">E19/D19</f>
        <v>0.99195575666163904</v>
      </c>
    </row>
    <row r="20" spans="1:6" x14ac:dyDescent="0.2">
      <c r="A20" s="310" t="s">
        <v>275</v>
      </c>
      <c r="B20" s="510" t="s">
        <v>1319</v>
      </c>
      <c r="C20" s="188">
        <v>1781</v>
      </c>
      <c r="D20" s="210">
        <f>1781+2322</f>
        <v>4103</v>
      </c>
      <c r="E20" s="210">
        <v>4103</v>
      </c>
      <c r="F20" s="952">
        <f t="shared" si="0"/>
        <v>1</v>
      </c>
    </row>
    <row r="21" spans="1:6" x14ac:dyDescent="0.2">
      <c r="A21" s="310" t="s">
        <v>276</v>
      </c>
      <c r="B21" s="510" t="s">
        <v>1401</v>
      </c>
      <c r="C21" s="188">
        <v>41612</v>
      </c>
      <c r="D21" s="210">
        <v>41612</v>
      </c>
      <c r="E21" s="210">
        <v>5703</v>
      </c>
      <c r="F21" s="952">
        <f t="shared" si="0"/>
        <v>0.13705181197731423</v>
      </c>
    </row>
    <row r="22" spans="1:6" x14ac:dyDescent="0.2">
      <c r="A22" s="310" t="s">
        <v>277</v>
      </c>
      <c r="B22" s="510" t="s">
        <v>1571</v>
      </c>
      <c r="C22" s="188">
        <v>52039</v>
      </c>
      <c r="D22" s="210">
        <v>52039</v>
      </c>
      <c r="E22" s="210">
        <v>52039</v>
      </c>
      <c r="F22" s="952">
        <f t="shared" si="0"/>
        <v>1</v>
      </c>
    </row>
    <row r="23" spans="1:6" x14ac:dyDescent="0.2">
      <c r="A23" s="310" t="s">
        <v>278</v>
      </c>
      <c r="B23" s="510" t="s">
        <v>1320</v>
      </c>
      <c r="C23" s="188">
        <v>8451</v>
      </c>
      <c r="D23" s="210">
        <v>8451</v>
      </c>
      <c r="E23" s="210">
        <v>0</v>
      </c>
      <c r="F23" s="952">
        <f t="shared" si="0"/>
        <v>0</v>
      </c>
    </row>
    <row r="24" spans="1:6" x14ac:dyDescent="0.2">
      <c r="A24" s="310" t="s">
        <v>279</v>
      </c>
      <c r="B24" s="510" t="s">
        <v>1572</v>
      </c>
      <c r="C24" s="188">
        <v>200</v>
      </c>
      <c r="D24" s="210">
        <v>200</v>
      </c>
      <c r="E24" s="210">
        <v>0</v>
      </c>
      <c r="F24" s="952">
        <f t="shared" si="0"/>
        <v>0</v>
      </c>
    </row>
    <row r="25" spans="1:6" x14ac:dyDescent="0.2">
      <c r="A25" s="310" t="s">
        <v>280</v>
      </c>
      <c r="B25" s="510" t="s">
        <v>1402</v>
      </c>
      <c r="C25" s="188">
        <v>8000</v>
      </c>
      <c r="D25" s="210">
        <v>8000</v>
      </c>
      <c r="E25" s="210">
        <v>0</v>
      </c>
      <c r="F25" s="952">
        <f t="shared" si="0"/>
        <v>0</v>
      </c>
    </row>
    <row r="26" spans="1:6" x14ac:dyDescent="0.2">
      <c r="A26" s="310" t="s">
        <v>281</v>
      </c>
      <c r="B26" s="2088" t="s">
        <v>1573</v>
      </c>
      <c r="C26" s="188">
        <v>12000</v>
      </c>
      <c r="D26" s="210">
        <v>12000</v>
      </c>
      <c r="E26" s="210">
        <v>12000</v>
      </c>
      <c r="F26" s="952">
        <f t="shared" si="0"/>
        <v>1</v>
      </c>
    </row>
    <row r="27" spans="1:6" ht="14.25" customHeight="1" x14ac:dyDescent="0.2">
      <c r="A27" s="310" t="s">
        <v>283</v>
      </c>
      <c r="B27" s="510" t="s">
        <v>1574</v>
      </c>
      <c r="C27" s="210"/>
      <c r="D27" s="210">
        <v>89485</v>
      </c>
      <c r="E27" s="210">
        <v>89485</v>
      </c>
      <c r="F27" s="952">
        <f>E27/D27</f>
        <v>1</v>
      </c>
    </row>
    <row r="28" spans="1:6" x14ac:dyDescent="0.2">
      <c r="A28" s="310" t="s">
        <v>284</v>
      </c>
      <c r="B28" s="510" t="s">
        <v>1575</v>
      </c>
      <c r="C28" s="210"/>
      <c r="D28" s="210">
        <v>142380</v>
      </c>
      <c r="E28" s="210">
        <v>142380</v>
      </c>
      <c r="F28" s="952">
        <f>E28/D28</f>
        <v>1</v>
      </c>
    </row>
    <row r="29" spans="1:6" x14ac:dyDescent="0.2">
      <c r="A29" s="310" t="s">
        <v>285</v>
      </c>
      <c r="B29" s="510" t="s">
        <v>1576</v>
      </c>
      <c r="C29" s="210"/>
      <c r="D29" s="204">
        <v>24863</v>
      </c>
      <c r="E29" s="210">
        <v>24863</v>
      </c>
      <c r="F29" s="952">
        <f>E29/D29</f>
        <v>1</v>
      </c>
    </row>
    <row r="30" spans="1:6" x14ac:dyDescent="0.2">
      <c r="A30" s="310" t="s">
        <v>286</v>
      </c>
      <c r="B30" s="510"/>
      <c r="C30" s="210"/>
      <c r="D30" s="204"/>
      <c r="E30" s="210"/>
      <c r="F30" s="952"/>
    </row>
    <row r="31" spans="1:6" x14ac:dyDescent="0.2">
      <c r="A31" s="310" t="s">
        <v>287</v>
      </c>
      <c r="B31" s="510"/>
      <c r="C31" s="210"/>
      <c r="D31" s="204"/>
      <c r="E31" s="210"/>
      <c r="F31" s="952"/>
    </row>
    <row r="32" spans="1:6" ht="13.5" thickBot="1" x14ac:dyDescent="0.25">
      <c r="A32" s="320" t="s">
        <v>288</v>
      </c>
      <c r="B32" s="510"/>
      <c r="C32" s="493"/>
      <c r="D32" s="604"/>
      <c r="E32" s="493"/>
      <c r="F32" s="952"/>
    </row>
    <row r="33" spans="1:6" ht="13.5" thickBot="1" x14ac:dyDescent="0.25">
      <c r="A33" s="282" t="s">
        <v>289</v>
      </c>
      <c r="B33" s="587" t="s">
        <v>374</v>
      </c>
      <c r="C33" s="201">
        <f>SUM(C16:C32)</f>
        <v>564740</v>
      </c>
      <c r="D33" s="201">
        <f>SUM(D16:D32)</f>
        <v>823790</v>
      </c>
      <c r="E33" s="201">
        <f>SUM(E16:E32)</f>
        <v>771214</v>
      </c>
      <c r="F33" s="1358">
        <f>E33/D33</f>
        <v>0.93617790941866252</v>
      </c>
    </row>
    <row r="34" spans="1:6" ht="22.5" customHeight="1" thickBot="1" x14ac:dyDescent="0.25">
      <c r="A34" s="282" t="s">
        <v>290</v>
      </c>
      <c r="B34" s="1664" t="s">
        <v>1070</v>
      </c>
      <c r="C34" s="201">
        <f>C11+C14+C33</f>
        <v>622264</v>
      </c>
      <c r="D34" s="128">
        <f>D11+D14+D33</f>
        <v>880231</v>
      </c>
      <c r="E34" s="192">
        <f>E11+E14+E33</f>
        <v>773996</v>
      </c>
      <c r="F34" s="1358">
        <f>E34/D34</f>
        <v>0.87931009019223361</v>
      </c>
    </row>
    <row r="35" spans="1:6" x14ac:dyDescent="0.2">
      <c r="B35" s="1"/>
      <c r="C35" s="1"/>
      <c r="D35" s="1"/>
      <c r="E35" s="1"/>
      <c r="F35" s="1"/>
    </row>
    <row r="36" spans="1:6" x14ac:dyDescent="0.2">
      <c r="A36" s="2249" t="s">
        <v>1668</v>
      </c>
      <c r="B36" s="2249"/>
      <c r="C36" s="2249"/>
      <c r="D36" s="2249"/>
      <c r="E36" s="2249"/>
      <c r="F36" s="1"/>
    </row>
    <row r="37" spans="1:6" ht="9.75" customHeight="1" x14ac:dyDescent="0.2">
      <c r="B37" s="1"/>
      <c r="C37" s="1"/>
      <c r="D37" s="1"/>
      <c r="E37" s="1"/>
      <c r="F37" s="1"/>
    </row>
    <row r="38" spans="1:6" ht="15.75" x14ac:dyDescent="0.25">
      <c r="A38" s="2268" t="s">
        <v>1444</v>
      </c>
      <c r="B38" s="2268"/>
      <c r="C38" s="2268"/>
      <c r="D38" s="2268"/>
      <c r="E38" s="2268"/>
      <c r="F38" s="2268"/>
    </row>
    <row r="39" spans="1:6" ht="12.75" customHeight="1" x14ac:dyDescent="0.25">
      <c r="A39" s="2268" t="s">
        <v>352</v>
      </c>
      <c r="B39" s="2268"/>
      <c r="C39" s="2268"/>
      <c r="D39" s="2268"/>
      <c r="E39" s="2268"/>
      <c r="F39" s="2268"/>
    </row>
    <row r="40" spans="1:6" ht="13.5" thickBot="1" x14ac:dyDescent="0.25">
      <c r="B40" s="19"/>
      <c r="C40" s="19"/>
      <c r="D40" s="19"/>
      <c r="E40" s="19" t="s">
        <v>36</v>
      </c>
      <c r="F40" s="1"/>
    </row>
    <row r="41" spans="1:6" ht="28.5" customHeight="1" thickBot="1" x14ac:dyDescent="0.3">
      <c r="A41" s="317" t="s">
        <v>258</v>
      </c>
      <c r="B41" s="333" t="s">
        <v>35</v>
      </c>
      <c r="C41" s="929" t="s">
        <v>198</v>
      </c>
      <c r="D41" s="1045" t="s">
        <v>199</v>
      </c>
      <c r="E41" s="261" t="s">
        <v>775</v>
      </c>
      <c r="F41" s="266" t="s">
        <v>201</v>
      </c>
    </row>
    <row r="42" spans="1:6" ht="13.5" thickBot="1" x14ac:dyDescent="0.25">
      <c r="A42" s="319" t="s">
        <v>259</v>
      </c>
      <c r="B42" s="336" t="s">
        <v>260</v>
      </c>
      <c r="C42" s="337" t="s">
        <v>261</v>
      </c>
      <c r="D42" s="337" t="s">
        <v>262</v>
      </c>
      <c r="E42" s="331" t="s">
        <v>282</v>
      </c>
      <c r="F42" s="485" t="s">
        <v>307</v>
      </c>
    </row>
    <row r="43" spans="1:6" x14ac:dyDescent="0.2">
      <c r="A43" s="346" t="s">
        <v>263</v>
      </c>
      <c r="B43" s="721" t="s">
        <v>14</v>
      </c>
      <c r="C43" s="1116"/>
      <c r="D43" s="1326"/>
      <c r="E43" s="1117"/>
      <c r="F43" s="1118"/>
    </row>
    <row r="44" spans="1:6" x14ac:dyDescent="0.2">
      <c r="A44" s="310" t="s">
        <v>265</v>
      </c>
      <c r="B44" s="482" t="s">
        <v>1246</v>
      </c>
      <c r="C44" s="243"/>
      <c r="D44" s="124"/>
      <c r="E44" s="118"/>
      <c r="F44" s="951">
        <v>0</v>
      </c>
    </row>
    <row r="45" spans="1:6" ht="13.5" thickBot="1" x14ac:dyDescent="0.25">
      <c r="A45" s="320" t="s">
        <v>266</v>
      </c>
      <c r="B45" s="1101"/>
      <c r="C45" s="821"/>
      <c r="D45" s="246"/>
      <c r="E45" s="1107"/>
      <c r="F45" s="1099"/>
    </row>
    <row r="46" spans="1:6" ht="13.5" thickBot="1" x14ac:dyDescent="0.25">
      <c r="A46" s="282" t="s">
        <v>267</v>
      </c>
      <c r="B46" s="1101" t="s">
        <v>8</v>
      </c>
      <c r="C46" s="207">
        <f>SUM(C44:C45)</f>
        <v>0</v>
      </c>
      <c r="D46" s="128">
        <f>SUM(D44:D45)</f>
        <v>0</v>
      </c>
      <c r="E46" s="689">
        <f>SUM(E44:E45)</f>
        <v>0</v>
      </c>
      <c r="F46" s="1132">
        <v>0</v>
      </c>
    </row>
    <row r="47" spans="1:6" x14ac:dyDescent="0.2">
      <c r="A47" s="310" t="s">
        <v>268</v>
      </c>
      <c r="B47" s="1102" t="s">
        <v>392</v>
      </c>
      <c r="C47" s="1104"/>
      <c r="D47" s="473"/>
      <c r="E47" s="474"/>
      <c r="F47" s="951"/>
    </row>
    <row r="48" spans="1:6" x14ac:dyDescent="0.2">
      <c r="A48" s="310" t="s">
        <v>269</v>
      </c>
      <c r="B48" s="412"/>
      <c r="C48" s="199"/>
      <c r="D48" s="209"/>
      <c r="E48" s="194"/>
      <c r="F48" s="951"/>
    </row>
    <row r="49" spans="1:6" ht="13.5" thickBot="1" x14ac:dyDescent="0.25">
      <c r="A49" s="320" t="s">
        <v>270</v>
      </c>
      <c r="B49" s="735"/>
      <c r="C49" s="197"/>
      <c r="D49" s="129"/>
      <c r="E49" s="120"/>
      <c r="F49" s="951"/>
    </row>
    <row r="50" spans="1:6" ht="13.5" thickBot="1" x14ac:dyDescent="0.25">
      <c r="A50" s="282" t="s">
        <v>271</v>
      </c>
      <c r="B50" s="587" t="s">
        <v>420</v>
      </c>
      <c r="C50" s="201">
        <f>SUM(C47:C49)</f>
        <v>0</v>
      </c>
      <c r="D50" s="128">
        <f>SUM(D47:D49)</f>
        <v>0</v>
      </c>
      <c r="E50" s="192">
        <f>SUM(E47:E49)</f>
        <v>0</v>
      </c>
      <c r="F50" s="991"/>
    </row>
    <row r="51" spans="1:6" x14ac:dyDescent="0.2">
      <c r="A51" s="310" t="s">
        <v>272</v>
      </c>
      <c r="B51" s="1098" t="s">
        <v>800</v>
      </c>
      <c r="C51" s="1105"/>
      <c r="D51" s="212"/>
      <c r="E51" s="1108"/>
      <c r="F51" s="1100"/>
    </row>
    <row r="52" spans="1:6" ht="14.25" customHeight="1" x14ac:dyDescent="0.2">
      <c r="A52" s="310" t="s">
        <v>273</v>
      </c>
      <c r="B52" s="1662" t="s">
        <v>1577</v>
      </c>
      <c r="C52" s="121"/>
      <c r="D52" s="452">
        <v>934</v>
      </c>
      <c r="E52" s="391">
        <v>934</v>
      </c>
      <c r="F52" s="952">
        <f>E52/D52</f>
        <v>1</v>
      </c>
    </row>
    <row r="53" spans="1:6" ht="13.5" thickBot="1" x14ac:dyDescent="0.25">
      <c r="A53" s="320" t="s">
        <v>274</v>
      </c>
      <c r="B53" s="1663"/>
      <c r="C53" s="126"/>
      <c r="D53" s="601"/>
      <c r="E53" s="984"/>
      <c r="F53" s="1133">
        <v>0</v>
      </c>
    </row>
    <row r="54" spans="1:6" ht="16.5" customHeight="1" thickBot="1" x14ac:dyDescent="0.25">
      <c r="A54" s="282" t="s">
        <v>275</v>
      </c>
      <c r="B54" s="1664" t="s">
        <v>45</v>
      </c>
      <c r="C54" s="128">
        <f>SUM(C52:C53)</f>
        <v>0</v>
      </c>
      <c r="D54" s="128">
        <f>SUM(D52:D53)</f>
        <v>934</v>
      </c>
      <c r="E54" s="128">
        <f>SUM(E52:E53)</f>
        <v>934</v>
      </c>
      <c r="F54" s="1132">
        <f>E54/D54</f>
        <v>1</v>
      </c>
    </row>
    <row r="55" spans="1:6" ht="24" customHeight="1" thickBot="1" x14ac:dyDescent="0.25">
      <c r="A55" s="282" t="s">
        <v>276</v>
      </c>
      <c r="B55" s="1410" t="s">
        <v>842</v>
      </c>
      <c r="C55" s="1411">
        <f>C46+C50+C54</f>
        <v>0</v>
      </c>
      <c r="D55" s="1411">
        <f>D46+D50+D54</f>
        <v>934</v>
      </c>
      <c r="E55" s="1411">
        <f>E46+E50+E54</f>
        <v>934</v>
      </c>
      <c r="F55" s="1132">
        <f>E55/D55</f>
        <v>1</v>
      </c>
    </row>
    <row r="56" spans="1:6" x14ac:dyDescent="0.2">
      <c r="B56" s="1"/>
      <c r="C56" s="1"/>
      <c r="D56" s="1"/>
      <c r="E56" s="1"/>
      <c r="F56" s="1"/>
    </row>
    <row r="58" spans="1:6" ht="12.75" customHeight="1" x14ac:dyDescent="0.2">
      <c r="B58" s="33"/>
    </row>
    <row r="59" spans="1:6" x14ac:dyDescent="0.2">
      <c r="B59" s="1"/>
    </row>
    <row r="60" spans="1:6" ht="15.75" x14ac:dyDescent="0.25">
      <c r="B60" s="18"/>
    </row>
    <row r="61" spans="1:6" ht="12.75" customHeight="1" x14ac:dyDescent="0.25">
      <c r="B61" s="18"/>
    </row>
    <row r="62" spans="1:6" ht="16.5" customHeight="1" x14ac:dyDescent="0.2">
      <c r="B62" s="1"/>
    </row>
    <row r="63" spans="1:6" ht="16.5" customHeight="1" x14ac:dyDescent="0.2"/>
    <row r="64" spans="1:6" ht="16.5" customHeight="1" x14ac:dyDescent="0.2"/>
    <row r="68" spans="2:6" x14ac:dyDescent="0.2">
      <c r="B68" s="1"/>
    </row>
    <row r="69" spans="2:6" x14ac:dyDescent="0.2">
      <c r="B69" s="1"/>
    </row>
    <row r="70" spans="2:6" x14ac:dyDescent="0.2">
      <c r="B70" s="1"/>
      <c r="C70" s="1"/>
      <c r="D70" s="1"/>
      <c r="E70" s="1"/>
      <c r="F70" s="1"/>
    </row>
    <row r="71" spans="2:6" x14ac:dyDescent="0.2">
      <c r="B71" s="1"/>
      <c r="C71" s="1"/>
      <c r="D71" s="1"/>
      <c r="E71" s="1"/>
      <c r="F71" s="1"/>
    </row>
    <row r="72" spans="2:6" x14ac:dyDescent="0.2">
      <c r="B72" s="1"/>
      <c r="C72" s="1"/>
      <c r="D72" s="1"/>
      <c r="E72" s="1"/>
      <c r="F72" s="1"/>
    </row>
    <row r="73" spans="2:6" ht="13.5" customHeight="1" x14ac:dyDescent="0.2">
      <c r="B73" s="1"/>
      <c r="C73" s="1"/>
      <c r="D73" s="1"/>
      <c r="E73" s="1"/>
      <c r="F73" s="1"/>
    </row>
    <row r="74" spans="2:6" x14ac:dyDescent="0.2">
      <c r="B74" s="1"/>
      <c r="C74" s="1"/>
      <c r="D74" s="1"/>
      <c r="E74" s="1"/>
      <c r="F74" s="1"/>
    </row>
    <row r="75" spans="2:6" x14ac:dyDescent="0.2">
      <c r="B75" s="1"/>
      <c r="C75" s="1"/>
      <c r="D75" s="1"/>
      <c r="E75" s="1"/>
      <c r="F75" s="1"/>
    </row>
    <row r="76" spans="2:6" x14ac:dyDescent="0.2">
      <c r="B76" s="1"/>
      <c r="C76" s="1"/>
      <c r="D76" s="1"/>
      <c r="E76" s="1"/>
      <c r="F76" s="1"/>
    </row>
    <row r="77" spans="2:6" x14ac:dyDescent="0.2">
      <c r="B77" s="1"/>
      <c r="C77" s="1"/>
      <c r="D77" s="1"/>
      <c r="E77" s="1"/>
      <c r="F77" s="1"/>
    </row>
    <row r="78" spans="2:6" x14ac:dyDescent="0.2">
      <c r="B78" s="1"/>
      <c r="C78" s="1"/>
      <c r="D78" s="1"/>
      <c r="E78" s="1"/>
      <c r="F78" s="1"/>
    </row>
    <row r="79" spans="2:6" x14ac:dyDescent="0.2">
      <c r="B79" s="1"/>
      <c r="C79" s="1"/>
      <c r="D79" s="1"/>
      <c r="E79" s="1"/>
      <c r="F79" s="1"/>
    </row>
    <row r="80" spans="2:6" s="3" customFormat="1" ht="15" x14ac:dyDescent="0.2">
      <c r="B80" s="1"/>
      <c r="C80" s="1"/>
      <c r="D80" s="1"/>
      <c r="E80" s="1"/>
      <c r="F80" s="1"/>
    </row>
    <row r="81" spans="2:6" x14ac:dyDescent="0.2">
      <c r="B81" s="1"/>
      <c r="C81" s="1"/>
      <c r="D81" s="1"/>
      <c r="E81" s="1"/>
      <c r="F81" s="1"/>
    </row>
    <row r="82" spans="2:6" x14ac:dyDescent="0.2">
      <c r="B82" s="1"/>
      <c r="C82" s="1"/>
      <c r="D82" s="1"/>
      <c r="E82" s="1"/>
      <c r="F82" s="1"/>
    </row>
    <row r="83" spans="2:6" x14ac:dyDescent="0.2">
      <c r="B83" s="1"/>
      <c r="C83" s="1"/>
      <c r="D83" s="1"/>
      <c r="E83" s="1"/>
      <c r="F83" s="1"/>
    </row>
    <row r="84" spans="2:6" ht="32.25" customHeight="1" x14ac:dyDescent="0.2">
      <c r="B84" s="1"/>
      <c r="C84" s="1"/>
      <c r="D84" s="1"/>
      <c r="E84" s="1"/>
      <c r="F84" s="1"/>
    </row>
    <row r="85" spans="2:6" x14ac:dyDescent="0.2">
      <c r="B85" s="1"/>
      <c r="C85" s="1"/>
      <c r="D85" s="1"/>
      <c r="E85" s="1"/>
      <c r="F85" s="1"/>
    </row>
    <row r="86" spans="2:6" x14ac:dyDescent="0.2">
      <c r="B86" s="1"/>
      <c r="C86" s="1"/>
      <c r="D86" s="1"/>
      <c r="E86" s="1"/>
      <c r="F86" s="1"/>
    </row>
    <row r="87" spans="2:6" x14ac:dyDescent="0.2">
      <c r="B87" s="1"/>
      <c r="C87" s="1"/>
      <c r="D87" s="1"/>
      <c r="E87" s="1"/>
      <c r="F87" s="1"/>
    </row>
    <row r="88" spans="2:6" x14ac:dyDescent="0.2">
      <c r="B88" s="1"/>
      <c r="C88" s="1"/>
      <c r="D88" s="1"/>
      <c r="E88" s="1"/>
      <c r="F88" s="1"/>
    </row>
    <row r="89" spans="2:6" x14ac:dyDescent="0.2">
      <c r="B89" s="1"/>
      <c r="C89" s="1"/>
      <c r="D89" s="1"/>
      <c r="E89" s="1"/>
      <c r="F89" s="1"/>
    </row>
    <row r="90" spans="2:6" x14ac:dyDescent="0.2">
      <c r="B90" s="1"/>
      <c r="C90" s="1"/>
      <c r="D90" s="1"/>
      <c r="E90" s="1"/>
      <c r="F90" s="1"/>
    </row>
    <row r="91" spans="2:6" x14ac:dyDescent="0.2">
      <c r="B91" s="1"/>
      <c r="C91" s="1"/>
      <c r="D91" s="1"/>
      <c r="E91" s="1"/>
      <c r="F91" s="1"/>
    </row>
    <row r="92" spans="2:6" x14ac:dyDescent="0.2">
      <c r="B92" s="1"/>
      <c r="C92" s="1"/>
      <c r="D92" s="1"/>
      <c r="E92" s="1"/>
      <c r="F92" s="1"/>
    </row>
    <row r="93" spans="2:6" x14ac:dyDescent="0.2">
      <c r="B93" s="1"/>
      <c r="C93" s="1"/>
      <c r="D93" s="1"/>
      <c r="E93" s="1"/>
      <c r="F93" s="1"/>
    </row>
    <row r="94" spans="2:6" x14ac:dyDescent="0.2">
      <c r="B94" s="1"/>
      <c r="C94" s="1"/>
      <c r="D94" s="1"/>
      <c r="E94" s="1"/>
      <c r="F94" s="1"/>
    </row>
    <row r="95" spans="2:6" x14ac:dyDescent="0.2">
      <c r="B95" s="1"/>
      <c r="C95" s="1"/>
      <c r="D95" s="1"/>
      <c r="E95" s="1"/>
      <c r="F95" s="1"/>
    </row>
    <row r="96" spans="2:6" ht="28.5" customHeight="1" x14ac:dyDescent="0.2">
      <c r="B96" s="1"/>
      <c r="C96" s="1"/>
      <c r="D96" s="1"/>
      <c r="E96" s="1"/>
      <c r="F96" s="1"/>
    </row>
    <row r="97" spans="2:6" x14ac:dyDescent="0.2">
      <c r="B97" s="1"/>
      <c r="C97" s="1"/>
      <c r="D97" s="1"/>
      <c r="E97" s="1"/>
      <c r="F97" s="1"/>
    </row>
    <row r="98" spans="2:6" x14ac:dyDescent="0.2">
      <c r="B98" s="1"/>
      <c r="C98" s="1"/>
      <c r="D98" s="1"/>
      <c r="E98" s="1"/>
      <c r="F98" s="1"/>
    </row>
    <row r="99" spans="2:6" x14ac:dyDescent="0.2">
      <c r="B99" s="1"/>
      <c r="C99" s="1"/>
      <c r="D99" s="1"/>
      <c r="E99" s="1"/>
      <c r="F99" s="1"/>
    </row>
    <row r="100" spans="2:6" x14ac:dyDescent="0.2">
      <c r="B100" s="1"/>
      <c r="C100" s="1"/>
      <c r="D100" s="1"/>
      <c r="E100" s="1"/>
      <c r="F100" s="1"/>
    </row>
    <row r="101" spans="2:6" x14ac:dyDescent="0.2">
      <c r="B101" s="1"/>
      <c r="C101" s="1"/>
      <c r="D101" s="1"/>
      <c r="E101" s="1"/>
      <c r="F101" s="1"/>
    </row>
    <row r="102" spans="2:6" x14ac:dyDescent="0.2">
      <c r="B102" s="1"/>
      <c r="C102" s="1"/>
      <c r="D102" s="1"/>
      <c r="E102" s="1"/>
      <c r="F102" s="1"/>
    </row>
    <row r="103" spans="2:6" x14ac:dyDescent="0.2">
      <c r="B103" s="1"/>
      <c r="C103" s="1"/>
      <c r="D103" s="1"/>
      <c r="E103" s="1"/>
      <c r="F103" s="1"/>
    </row>
    <row r="104" spans="2:6" x14ac:dyDescent="0.2">
      <c r="B104" s="1"/>
      <c r="C104" s="1"/>
      <c r="D104" s="1"/>
      <c r="E104" s="1"/>
      <c r="F104" s="1"/>
    </row>
    <row r="105" spans="2:6" x14ac:dyDescent="0.2">
      <c r="B105" s="1"/>
      <c r="C105" s="1"/>
      <c r="D105" s="1"/>
      <c r="E105" s="1"/>
      <c r="F105" s="1"/>
    </row>
    <row r="106" spans="2:6" x14ac:dyDescent="0.2">
      <c r="B106" s="1"/>
      <c r="C106" s="1"/>
      <c r="D106" s="1"/>
      <c r="E106" s="1"/>
      <c r="F106" s="1"/>
    </row>
    <row r="107" spans="2:6" x14ac:dyDescent="0.2">
      <c r="B107" s="1"/>
      <c r="C107" s="1"/>
      <c r="D107" s="1"/>
      <c r="E107" s="1"/>
      <c r="F107" s="1"/>
    </row>
    <row r="108" spans="2:6" ht="27" customHeight="1" x14ac:dyDescent="0.2">
      <c r="B108" s="1"/>
      <c r="C108" s="1"/>
      <c r="D108" s="1"/>
      <c r="E108" s="1"/>
      <c r="F108" s="1"/>
    </row>
    <row r="109" spans="2:6" ht="27" customHeight="1" x14ac:dyDescent="0.2">
      <c r="B109" s="1"/>
      <c r="C109" s="1"/>
      <c r="D109" s="1"/>
      <c r="E109" s="1"/>
      <c r="F109" s="1"/>
    </row>
    <row r="110" spans="2:6" ht="27" customHeight="1" x14ac:dyDescent="0.2">
      <c r="B110" s="1"/>
      <c r="C110" s="1"/>
      <c r="D110" s="1"/>
      <c r="E110" s="1"/>
      <c r="F110" s="1"/>
    </row>
    <row r="111" spans="2:6" x14ac:dyDescent="0.2">
      <c r="B111" s="1"/>
      <c r="C111" s="1"/>
      <c r="D111" s="1"/>
      <c r="E111" s="1"/>
      <c r="F111" s="1"/>
    </row>
    <row r="112" spans="2:6" x14ac:dyDescent="0.2">
      <c r="B112" s="1"/>
      <c r="C112" s="1"/>
      <c r="D112" s="1"/>
      <c r="E112" s="1"/>
      <c r="F112" s="1"/>
    </row>
    <row r="113" spans="2:6" x14ac:dyDescent="0.2">
      <c r="B113" s="1"/>
      <c r="C113" s="1"/>
      <c r="D113" s="1"/>
      <c r="E113" s="1"/>
      <c r="F113" s="1"/>
    </row>
    <row r="114" spans="2:6" x14ac:dyDescent="0.2">
      <c r="B114" s="1"/>
      <c r="C114" s="1"/>
      <c r="D114" s="1"/>
      <c r="E114" s="1"/>
      <c r="F114" s="1"/>
    </row>
    <row r="115" spans="2:6" x14ac:dyDescent="0.2">
      <c r="B115" s="1"/>
      <c r="C115" s="1"/>
      <c r="D115" s="1"/>
      <c r="E115" s="1"/>
      <c r="F115" s="1"/>
    </row>
    <row r="116" spans="2:6" x14ac:dyDescent="0.2">
      <c r="B116" s="1"/>
      <c r="C116" s="1"/>
      <c r="D116" s="1"/>
      <c r="E116" s="1"/>
      <c r="F116" s="1"/>
    </row>
    <row r="117" spans="2:6" x14ac:dyDescent="0.2">
      <c r="B117" s="1"/>
      <c r="C117" s="1"/>
      <c r="D117" s="1"/>
      <c r="E117" s="1"/>
      <c r="F117" s="1"/>
    </row>
    <row r="118" spans="2:6" x14ac:dyDescent="0.2">
      <c r="B118" s="1"/>
      <c r="C118" s="1"/>
      <c r="D118" s="1"/>
      <c r="E118" s="1"/>
      <c r="F118" s="1"/>
    </row>
    <row r="119" spans="2:6" x14ac:dyDescent="0.2">
      <c r="B119" s="1"/>
      <c r="C119" s="1"/>
      <c r="D119" s="1"/>
      <c r="E119" s="1"/>
      <c r="F119" s="1"/>
    </row>
    <row r="120" spans="2:6" x14ac:dyDescent="0.2">
      <c r="B120" s="1"/>
      <c r="C120" s="1"/>
      <c r="D120" s="1"/>
      <c r="E120" s="1"/>
      <c r="F120" s="1"/>
    </row>
    <row r="121" spans="2:6" x14ac:dyDescent="0.2">
      <c r="B121" s="1"/>
      <c r="C121" s="1"/>
      <c r="D121" s="1"/>
      <c r="E121" s="1"/>
      <c r="F121" s="1"/>
    </row>
    <row r="122" spans="2:6" x14ac:dyDescent="0.2">
      <c r="B122" s="1"/>
      <c r="C122" s="1"/>
      <c r="D122" s="1"/>
      <c r="E122" s="1"/>
      <c r="F122" s="1"/>
    </row>
    <row r="123" spans="2:6" x14ac:dyDescent="0.2">
      <c r="B123" s="1"/>
      <c r="C123" s="1"/>
      <c r="D123" s="1"/>
      <c r="E123" s="1"/>
      <c r="F123" s="1"/>
    </row>
    <row r="124" spans="2:6" x14ac:dyDescent="0.2">
      <c r="B124" s="1"/>
      <c r="C124" s="1"/>
      <c r="D124" s="1"/>
      <c r="E124" s="1"/>
      <c r="F124" s="1"/>
    </row>
    <row r="125" spans="2:6" x14ac:dyDescent="0.2">
      <c r="B125" s="1"/>
      <c r="C125" s="1"/>
      <c r="D125" s="1"/>
      <c r="E125" s="1"/>
      <c r="F125" s="1"/>
    </row>
    <row r="126" spans="2:6" x14ac:dyDescent="0.2">
      <c r="B126" s="1"/>
      <c r="C126" s="1"/>
      <c r="D126" s="1"/>
      <c r="E126" s="1"/>
      <c r="F126" s="1"/>
    </row>
    <row r="127" spans="2:6" x14ac:dyDescent="0.2">
      <c r="B127" s="1"/>
      <c r="C127" s="1"/>
      <c r="D127" s="1"/>
      <c r="E127" s="1"/>
      <c r="F127" s="1"/>
    </row>
    <row r="128" spans="2:6" x14ac:dyDescent="0.2">
      <c r="B128" s="1"/>
      <c r="C128" s="1"/>
      <c r="D128" s="1"/>
      <c r="E128" s="1"/>
      <c r="F128" s="1"/>
    </row>
    <row r="129" spans="2:6" x14ac:dyDescent="0.2">
      <c r="B129" s="1"/>
      <c r="C129" s="1"/>
      <c r="D129" s="1"/>
      <c r="E129" s="1"/>
      <c r="F129" s="1"/>
    </row>
    <row r="130" spans="2:6" x14ac:dyDescent="0.2">
      <c r="B130" s="1"/>
      <c r="C130" s="1"/>
      <c r="D130" s="1"/>
      <c r="E130" s="1"/>
      <c r="F130" s="1"/>
    </row>
    <row r="131" spans="2:6" x14ac:dyDescent="0.2">
      <c r="B131" s="1"/>
      <c r="C131" s="1"/>
      <c r="D131" s="1"/>
      <c r="E131" s="1"/>
      <c r="F131" s="1"/>
    </row>
    <row r="132" spans="2:6" x14ac:dyDescent="0.2">
      <c r="B132" s="1"/>
      <c r="C132" s="1"/>
      <c r="D132" s="1"/>
      <c r="E132" s="1"/>
      <c r="F132" s="1"/>
    </row>
    <row r="133" spans="2:6" x14ac:dyDescent="0.2">
      <c r="B133" s="1"/>
      <c r="C133" s="1"/>
      <c r="D133" s="1"/>
      <c r="E133" s="1"/>
      <c r="F133" s="1"/>
    </row>
    <row r="134" spans="2:6" x14ac:dyDescent="0.2">
      <c r="B134" s="1"/>
      <c r="C134" s="1"/>
      <c r="D134" s="1"/>
      <c r="E134" s="1"/>
      <c r="F134" s="1"/>
    </row>
    <row r="135" spans="2:6" x14ac:dyDescent="0.2">
      <c r="B135" s="1"/>
      <c r="C135" s="1"/>
      <c r="D135" s="1"/>
      <c r="E135" s="1"/>
      <c r="F135" s="1"/>
    </row>
    <row r="136" spans="2:6" x14ac:dyDescent="0.2">
      <c r="B136" s="1"/>
      <c r="C136" s="1"/>
      <c r="D136" s="1"/>
      <c r="E136" s="1"/>
      <c r="F136" s="1"/>
    </row>
    <row r="137" spans="2:6" x14ac:dyDescent="0.2">
      <c r="B137" s="1"/>
      <c r="C137" s="1"/>
      <c r="D137" s="1"/>
      <c r="E137" s="1"/>
      <c r="F137" s="1"/>
    </row>
    <row r="138" spans="2:6" x14ac:dyDescent="0.2">
      <c r="B138" s="1"/>
      <c r="C138" s="1"/>
      <c r="D138" s="1"/>
      <c r="E138" s="1"/>
      <c r="F138" s="1"/>
    </row>
    <row r="139" spans="2:6" x14ac:dyDescent="0.2">
      <c r="B139" s="1"/>
      <c r="C139" s="1"/>
      <c r="D139" s="1"/>
      <c r="E139" s="1"/>
      <c r="F139" s="1"/>
    </row>
    <row r="140" spans="2:6" x14ac:dyDescent="0.2">
      <c r="B140" s="1"/>
      <c r="C140" s="1"/>
      <c r="D140" s="1"/>
      <c r="E140" s="1"/>
      <c r="F140" s="1"/>
    </row>
    <row r="141" spans="2:6" x14ac:dyDescent="0.2">
      <c r="B141" s="1"/>
      <c r="C141" s="1"/>
      <c r="D141" s="1"/>
      <c r="E141" s="1"/>
      <c r="F141" s="1"/>
    </row>
    <row r="142" spans="2:6" x14ac:dyDescent="0.2">
      <c r="B142" s="1"/>
      <c r="C142" s="1"/>
      <c r="D142" s="1"/>
      <c r="E142" s="1"/>
      <c r="F142" s="1"/>
    </row>
    <row r="143" spans="2:6" x14ac:dyDescent="0.2">
      <c r="B143" s="1"/>
      <c r="C143" s="1"/>
      <c r="D143" s="1"/>
      <c r="E143" s="1"/>
      <c r="F143" s="1"/>
    </row>
    <row r="144" spans="2:6" x14ac:dyDescent="0.2">
      <c r="B144" s="1"/>
      <c r="C144" s="1"/>
      <c r="D144" s="1"/>
      <c r="E144" s="1"/>
      <c r="F144" s="1"/>
    </row>
    <row r="145" spans="2:6" x14ac:dyDescent="0.2">
      <c r="B145" s="1"/>
      <c r="C145" s="1"/>
      <c r="D145" s="1"/>
      <c r="E145" s="1"/>
      <c r="F145" s="1"/>
    </row>
    <row r="146" spans="2:6" x14ac:dyDescent="0.2">
      <c r="B146" s="1"/>
      <c r="C146" s="1"/>
      <c r="D146" s="1"/>
      <c r="E146" s="1"/>
      <c r="F146" s="1"/>
    </row>
    <row r="147" spans="2:6" x14ac:dyDescent="0.2">
      <c r="B147" s="1"/>
      <c r="C147" s="1"/>
      <c r="D147" s="1"/>
      <c r="E147" s="1"/>
      <c r="F147" s="1"/>
    </row>
    <row r="148" spans="2:6" x14ac:dyDescent="0.2">
      <c r="B148" s="1"/>
      <c r="C148" s="1"/>
      <c r="D148" s="1"/>
      <c r="E148" s="1"/>
      <c r="F148" s="1"/>
    </row>
    <row r="149" spans="2:6" x14ac:dyDescent="0.2">
      <c r="B149" s="1"/>
      <c r="C149" s="1"/>
      <c r="D149" s="1"/>
      <c r="E149" s="1"/>
      <c r="F149" s="1"/>
    </row>
    <row r="150" spans="2:6" x14ac:dyDescent="0.2">
      <c r="B150" s="1"/>
      <c r="C150" s="1"/>
      <c r="D150" s="1"/>
      <c r="E150" s="1"/>
      <c r="F150" s="1"/>
    </row>
    <row r="151" spans="2:6" x14ac:dyDescent="0.2">
      <c r="B151" s="1"/>
      <c r="C151" s="1"/>
      <c r="D151" s="1"/>
      <c r="E151" s="1"/>
      <c r="F151" s="1"/>
    </row>
    <row r="152" spans="2:6" x14ac:dyDescent="0.2">
      <c r="B152" s="1"/>
      <c r="C152" s="1"/>
      <c r="D152" s="1"/>
      <c r="E152" s="1"/>
      <c r="F152" s="1"/>
    </row>
    <row r="153" spans="2:6" x14ac:dyDescent="0.2">
      <c r="B153" s="1"/>
      <c r="C153" s="1"/>
      <c r="D153" s="1"/>
      <c r="E153" s="1"/>
      <c r="F153" s="1"/>
    </row>
    <row r="154" spans="2:6" x14ac:dyDescent="0.2">
      <c r="B154" s="1"/>
      <c r="C154" s="1"/>
      <c r="D154" s="1"/>
      <c r="E154" s="1"/>
      <c r="F154" s="1"/>
    </row>
  </sheetData>
  <mergeCells count="6">
    <mergeCell ref="A39:F39"/>
    <mergeCell ref="A38:F38"/>
    <mergeCell ref="A1:E1"/>
    <mergeCell ref="A36:E36"/>
    <mergeCell ref="A3:F3"/>
    <mergeCell ref="A4:F4"/>
  </mergeCells>
  <phoneticPr fontId="62" type="noConversion"/>
  <pageMargins left="0.55118110236220474" right="0.35433070866141736" top="0.59055118110236227" bottom="0.39370078740157483" header="0.51181102362204722" footer="0.51181102362204722"/>
  <pageSetup paperSize="9" firstPageNumber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F32"/>
  <sheetViews>
    <sheetView workbookViewId="0">
      <selection activeCell="K12" sqref="K12"/>
    </sheetView>
  </sheetViews>
  <sheetFormatPr defaultRowHeight="12.75" x14ac:dyDescent="0.2"/>
  <cols>
    <col min="1" max="1" width="4.85546875" customWidth="1"/>
    <col min="2" max="2" width="43.42578125" customWidth="1"/>
    <col min="3" max="3" width="11.42578125" customWidth="1"/>
    <col min="4" max="4" width="10.7109375" customWidth="1"/>
    <col min="5" max="5" width="10.140625" customWidth="1"/>
    <col min="6" max="6" width="9.140625" customWidth="1"/>
  </cols>
  <sheetData>
    <row r="2" spans="1:6" x14ac:dyDescent="0.2">
      <c r="A2" s="275" t="s">
        <v>1669</v>
      </c>
      <c r="B2" s="275"/>
      <c r="C2" s="275"/>
      <c r="D2" s="275"/>
      <c r="E2" s="275"/>
    </row>
    <row r="3" spans="1:6" x14ac:dyDescent="0.2">
      <c r="A3" s="275"/>
      <c r="B3" s="275"/>
      <c r="C3" s="275"/>
      <c r="D3" s="275"/>
      <c r="E3" s="275"/>
    </row>
    <row r="4" spans="1:6" ht="15.75" x14ac:dyDescent="0.25">
      <c r="A4" s="2268" t="s">
        <v>710</v>
      </c>
      <c r="B4" s="2277"/>
      <c r="C4" s="2277"/>
      <c r="D4" s="2277"/>
      <c r="E4" s="2277"/>
      <c r="F4" s="2277"/>
    </row>
    <row r="5" spans="1:6" ht="15.75" x14ac:dyDescent="0.25">
      <c r="A5" s="2268" t="s">
        <v>352</v>
      </c>
      <c r="B5" s="2277"/>
      <c r="C5" s="2277"/>
      <c r="D5" s="2277"/>
      <c r="E5" s="2277"/>
      <c r="F5" s="2277"/>
    </row>
    <row r="6" spans="1:6" ht="15.75" x14ac:dyDescent="0.25">
      <c r="B6" s="96"/>
      <c r="C6" s="1"/>
    </row>
    <row r="7" spans="1:6" ht="13.5" thickBot="1" x14ac:dyDescent="0.25">
      <c r="B7" s="1"/>
      <c r="C7" s="19"/>
      <c r="E7" s="19" t="s">
        <v>26</v>
      </c>
    </row>
    <row r="8" spans="1:6" ht="29.25" customHeight="1" thickBot="1" x14ac:dyDescent="0.3">
      <c r="A8" s="317" t="s">
        <v>258</v>
      </c>
      <c r="B8" s="147" t="s">
        <v>27</v>
      </c>
      <c r="C8" s="929" t="s">
        <v>198</v>
      </c>
      <c r="D8" s="1045" t="s">
        <v>199</v>
      </c>
      <c r="E8" s="261" t="s">
        <v>775</v>
      </c>
      <c r="F8" s="266" t="s">
        <v>201</v>
      </c>
    </row>
    <row r="9" spans="1:6" ht="13.5" thickBot="1" x14ac:dyDescent="0.25">
      <c r="A9" s="319" t="s">
        <v>259</v>
      </c>
      <c r="B9" s="329" t="s">
        <v>260</v>
      </c>
      <c r="C9" s="337" t="s">
        <v>261</v>
      </c>
      <c r="D9" s="961" t="s">
        <v>262</v>
      </c>
      <c r="E9" s="1074" t="s">
        <v>282</v>
      </c>
      <c r="F9" s="485" t="s">
        <v>307</v>
      </c>
    </row>
    <row r="10" spans="1:6" x14ac:dyDescent="0.2">
      <c r="A10" s="310" t="s">
        <v>263</v>
      </c>
      <c r="B10" s="953" t="s">
        <v>524</v>
      </c>
      <c r="C10" s="915"/>
      <c r="D10" s="1163"/>
      <c r="E10" s="1163"/>
      <c r="F10" s="1054"/>
    </row>
    <row r="11" spans="1:6" x14ac:dyDescent="0.2">
      <c r="A11" s="298" t="s">
        <v>264</v>
      </c>
      <c r="B11" s="1119"/>
      <c r="C11" s="290"/>
      <c r="D11" s="126"/>
      <c r="E11" s="126"/>
      <c r="F11" s="945"/>
    </row>
    <row r="12" spans="1:6" ht="25.5" x14ac:dyDescent="0.2">
      <c r="A12" s="298" t="s">
        <v>266</v>
      </c>
      <c r="B12" s="2040" t="s">
        <v>1340</v>
      </c>
      <c r="C12" s="452">
        <f>C13+C14+C15+C16+C17</f>
        <v>59000</v>
      </c>
      <c r="D12" s="452">
        <f>D13+D14+D15+D16+D17</f>
        <v>9000</v>
      </c>
      <c r="E12" s="452">
        <f>E13+E14+E15+E16+E17</f>
        <v>9000</v>
      </c>
      <c r="F12" s="943">
        <f>E12/D12</f>
        <v>1</v>
      </c>
    </row>
    <row r="13" spans="1:6" ht="24" customHeight="1" x14ac:dyDescent="0.2">
      <c r="A13" s="298" t="s">
        <v>267</v>
      </c>
      <c r="B13" s="955" t="s">
        <v>691</v>
      </c>
      <c r="C13" s="135"/>
      <c r="D13" s="124"/>
      <c r="E13" s="124"/>
      <c r="F13" s="946">
        <v>0</v>
      </c>
    </row>
    <row r="14" spans="1:6" ht="26.25" customHeight="1" x14ac:dyDescent="0.2">
      <c r="A14" s="298" t="s">
        <v>268</v>
      </c>
      <c r="B14" s="954" t="s">
        <v>692</v>
      </c>
      <c r="C14" s="392"/>
      <c r="D14" s="121">
        <v>0</v>
      </c>
      <c r="E14" s="121">
        <v>0</v>
      </c>
      <c r="F14" s="943">
        <v>0</v>
      </c>
    </row>
    <row r="15" spans="1:6" ht="26.25" customHeight="1" x14ac:dyDescent="0.2">
      <c r="A15" s="298" t="s">
        <v>269</v>
      </c>
      <c r="B15" s="598" t="s">
        <v>1292</v>
      </c>
      <c r="C15" s="392">
        <v>50000</v>
      </c>
      <c r="D15" s="121"/>
      <c r="E15" s="121"/>
      <c r="F15" s="943">
        <v>0</v>
      </c>
    </row>
    <row r="16" spans="1:6" ht="26.25" customHeight="1" x14ac:dyDescent="0.2">
      <c r="A16" s="298" t="s">
        <v>270</v>
      </c>
      <c r="B16" s="598" t="s">
        <v>1293</v>
      </c>
      <c r="C16" s="1680">
        <v>5000</v>
      </c>
      <c r="D16" s="124">
        <v>5000</v>
      </c>
      <c r="E16" s="124">
        <v>5000</v>
      </c>
      <c r="F16" s="943">
        <f>E16/D16</f>
        <v>1</v>
      </c>
    </row>
    <row r="17" spans="1:6" ht="26.25" customHeight="1" thickBot="1" x14ac:dyDescent="0.25">
      <c r="A17" s="298" t="s">
        <v>271</v>
      </c>
      <c r="B17" s="598" t="s">
        <v>1294</v>
      </c>
      <c r="C17" s="290">
        <v>4000</v>
      </c>
      <c r="D17" s="129">
        <v>4000</v>
      </c>
      <c r="E17" s="129">
        <v>4000</v>
      </c>
      <c r="F17" s="943">
        <f>E17/D17</f>
        <v>1</v>
      </c>
    </row>
    <row r="18" spans="1:6" ht="26.25" thickBot="1" x14ac:dyDescent="0.25">
      <c r="A18" s="298" t="s">
        <v>272</v>
      </c>
      <c r="B18" s="324" t="s">
        <v>1405</v>
      </c>
      <c r="C18" s="292">
        <f>C12</f>
        <v>59000</v>
      </c>
      <c r="D18" s="234">
        <f>D12</f>
        <v>9000</v>
      </c>
      <c r="E18" s="234">
        <f>E12</f>
        <v>9000</v>
      </c>
      <c r="F18" s="947">
        <f>E18/D18</f>
        <v>1</v>
      </c>
    </row>
    <row r="19" spans="1:6" x14ac:dyDescent="0.2">
      <c r="A19" s="298" t="s">
        <v>273</v>
      </c>
      <c r="B19" s="482"/>
      <c r="C19" s="1123"/>
      <c r="D19" s="124"/>
      <c r="E19" s="124"/>
      <c r="F19" s="946"/>
    </row>
    <row r="20" spans="1:6" x14ac:dyDescent="0.2">
      <c r="A20" s="298" t="s">
        <v>274</v>
      </c>
      <c r="B20" s="412"/>
      <c r="C20" s="1124"/>
      <c r="D20" s="121"/>
      <c r="E20" s="121"/>
      <c r="F20" s="943"/>
    </row>
    <row r="21" spans="1:6" x14ac:dyDescent="0.2">
      <c r="A21" s="298" t="s">
        <v>275</v>
      </c>
      <c r="B21" s="1120" t="s">
        <v>525</v>
      </c>
      <c r="C21" s="1124"/>
      <c r="D21" s="121"/>
      <c r="E21" s="121"/>
      <c r="F21" s="943"/>
    </row>
    <row r="22" spans="1:6" x14ac:dyDescent="0.2">
      <c r="A22" s="298" t="s">
        <v>276</v>
      </c>
      <c r="B22" s="412"/>
      <c r="C22" s="392"/>
      <c r="D22" s="121"/>
      <c r="E22" s="121"/>
      <c r="F22" s="943"/>
    </row>
    <row r="23" spans="1:6" ht="24" x14ac:dyDescent="0.2">
      <c r="A23" s="298" t="s">
        <v>277</v>
      </c>
      <c r="B23" s="1121" t="s">
        <v>693</v>
      </c>
      <c r="C23" s="452">
        <f>C24+C25+C26+C27+C29+C28</f>
        <v>7901</v>
      </c>
      <c r="D23" s="452">
        <f>D24+D25+D26+D27+D29+D28</f>
        <v>7901</v>
      </c>
      <c r="E23" s="452">
        <f>E24+E25+E26+E27+E29+E28</f>
        <v>8176</v>
      </c>
      <c r="F23" s="943">
        <f>E23/D23</f>
        <v>1.034805720794836</v>
      </c>
    </row>
    <row r="24" spans="1:6" ht="23.25" customHeight="1" x14ac:dyDescent="0.2">
      <c r="A24" s="298" t="s">
        <v>278</v>
      </c>
      <c r="B24" s="1047" t="s">
        <v>694</v>
      </c>
      <c r="C24" s="392">
        <v>6750</v>
      </c>
      <c r="D24" s="392">
        <v>6750</v>
      </c>
      <c r="E24" s="121">
        <v>7025</v>
      </c>
      <c r="F24" s="943">
        <f>E24/D24</f>
        <v>1.0407407407407407</v>
      </c>
    </row>
    <row r="25" spans="1:6" ht="25.5" x14ac:dyDescent="0.2">
      <c r="A25" s="298" t="s">
        <v>279</v>
      </c>
      <c r="B25" s="1047" t="s">
        <v>695</v>
      </c>
      <c r="C25" s="938">
        <v>1151</v>
      </c>
      <c r="D25" s="938">
        <v>1151</v>
      </c>
      <c r="E25" s="121">
        <v>1151</v>
      </c>
      <c r="F25" s="943">
        <f>E25/D25</f>
        <v>1</v>
      </c>
    </row>
    <row r="26" spans="1:6" ht="27" customHeight="1" x14ac:dyDescent="0.2">
      <c r="A26" s="298" t="s">
        <v>280</v>
      </c>
      <c r="B26" s="1122" t="s">
        <v>1129</v>
      </c>
      <c r="C26" s="938"/>
      <c r="D26" s="938"/>
      <c r="E26" s="121"/>
      <c r="F26" s="943">
        <v>0</v>
      </c>
    </row>
    <row r="27" spans="1:6" x14ac:dyDescent="0.2">
      <c r="A27" s="298" t="s">
        <v>281</v>
      </c>
      <c r="B27" s="502" t="s">
        <v>696</v>
      </c>
      <c r="C27" s="938"/>
      <c r="D27" s="938"/>
      <c r="E27" s="121"/>
      <c r="F27" s="943">
        <v>0</v>
      </c>
    </row>
    <row r="28" spans="1:6" ht="25.5" x14ac:dyDescent="0.2">
      <c r="A28" s="298" t="s">
        <v>283</v>
      </c>
      <c r="B28" s="1047" t="s">
        <v>1205</v>
      </c>
      <c r="C28" s="452"/>
      <c r="D28" s="126"/>
      <c r="E28" s="126"/>
      <c r="F28" s="943">
        <v>0</v>
      </c>
    </row>
    <row r="29" spans="1:6" ht="24.75" customHeight="1" thickBot="1" x14ac:dyDescent="0.25">
      <c r="A29" s="298" t="s">
        <v>284</v>
      </c>
      <c r="B29" s="1047" t="s">
        <v>1168</v>
      </c>
      <c r="C29" s="1822"/>
      <c r="D29" s="126"/>
      <c r="E29" s="126"/>
      <c r="F29" s="943">
        <v>0</v>
      </c>
    </row>
    <row r="30" spans="1:6" ht="26.25" thickBot="1" x14ac:dyDescent="0.25">
      <c r="A30" s="298" t="s">
        <v>285</v>
      </c>
      <c r="B30" s="324" t="s">
        <v>1406</v>
      </c>
      <c r="C30" s="292">
        <f>C23</f>
        <v>7901</v>
      </c>
      <c r="D30" s="234">
        <f>D23</f>
        <v>7901</v>
      </c>
      <c r="E30" s="234">
        <f>E23</f>
        <v>8176</v>
      </c>
      <c r="F30" s="947">
        <f>E30/D30</f>
        <v>1.034805720794836</v>
      </c>
    </row>
    <row r="31" spans="1:6" ht="13.5" thickBot="1" x14ac:dyDescent="0.25">
      <c r="A31" s="298" t="s">
        <v>286</v>
      </c>
      <c r="B31" s="1930"/>
      <c r="C31" s="290"/>
      <c r="D31" s="129"/>
      <c r="E31" s="129"/>
      <c r="F31" s="1356"/>
    </row>
    <row r="32" spans="1:6" ht="39" thickBot="1" x14ac:dyDescent="0.25">
      <c r="A32" s="347" t="s">
        <v>287</v>
      </c>
      <c r="B32" s="324" t="s">
        <v>709</v>
      </c>
      <c r="C32" s="292">
        <f>C30+C18</f>
        <v>66901</v>
      </c>
      <c r="D32" s="234">
        <f>D30+D18</f>
        <v>16901</v>
      </c>
      <c r="E32" s="234">
        <f>E30+E18</f>
        <v>17176</v>
      </c>
      <c r="F32" s="947">
        <f>E32/D32</f>
        <v>1.0162712265546416</v>
      </c>
    </row>
  </sheetData>
  <mergeCells count="2">
    <mergeCell ref="A4:F4"/>
    <mergeCell ref="A5:F5"/>
  </mergeCells>
  <phoneticPr fontId="62" type="noConversion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226"/>
  <sheetViews>
    <sheetView topLeftCell="A166" workbookViewId="0">
      <selection activeCell="L132" sqref="L132"/>
    </sheetView>
  </sheetViews>
  <sheetFormatPr defaultRowHeight="12.75" x14ac:dyDescent="0.2"/>
  <cols>
    <col min="1" max="1" width="5" customWidth="1"/>
    <col min="2" max="2" width="38.42578125" customWidth="1"/>
    <col min="3" max="3" width="12.140625" customWidth="1"/>
    <col min="4" max="4" width="13.7109375" customWidth="1"/>
    <col min="5" max="5" width="12" customWidth="1"/>
    <col min="6" max="6" width="14" customWidth="1"/>
  </cols>
  <sheetData>
    <row r="1" spans="1:6" x14ac:dyDescent="0.2">
      <c r="A1" s="2249" t="s">
        <v>1670</v>
      </c>
      <c r="B1" s="2249"/>
      <c r="C1" s="2249"/>
      <c r="D1" s="2249"/>
      <c r="E1" s="2249"/>
      <c r="F1" s="1"/>
    </row>
    <row r="2" spans="1:6" ht="23.25" customHeight="1" x14ac:dyDescent="0.25">
      <c r="B2" s="2268" t="s">
        <v>1483</v>
      </c>
      <c r="C2" s="2268"/>
      <c r="D2" s="2268"/>
      <c r="E2" s="2268"/>
      <c r="F2" s="1"/>
    </row>
    <row r="3" spans="1:6" ht="12" customHeight="1" thickBot="1" x14ac:dyDescent="0.25">
      <c r="B3" s="1"/>
      <c r="C3" s="1"/>
      <c r="D3" s="33"/>
      <c r="E3" s="33"/>
      <c r="F3" s="33" t="s">
        <v>4</v>
      </c>
    </row>
    <row r="4" spans="1:6" ht="17.25" customHeight="1" thickBot="1" x14ac:dyDescent="0.3">
      <c r="A4" s="2284" t="s">
        <v>258</v>
      </c>
      <c r="B4" s="103" t="s">
        <v>30</v>
      </c>
      <c r="C4" s="2264" t="s">
        <v>9</v>
      </c>
      <c r="D4" s="2265"/>
      <c r="E4" s="2265"/>
      <c r="F4" s="2266"/>
    </row>
    <row r="5" spans="1:6" ht="27.75" customHeight="1" thickBot="1" x14ac:dyDescent="0.25">
      <c r="A5" s="2284"/>
      <c r="B5" s="216"/>
      <c r="C5" s="855" t="s">
        <v>198</v>
      </c>
      <c r="D5" s="856" t="s">
        <v>199</v>
      </c>
      <c r="E5" s="856" t="s">
        <v>775</v>
      </c>
      <c r="F5" s="857" t="s">
        <v>201</v>
      </c>
    </row>
    <row r="6" spans="1:6" ht="12.75" customHeight="1" thickBot="1" x14ac:dyDescent="0.25">
      <c r="A6" s="361" t="s">
        <v>259</v>
      </c>
      <c r="B6" s="335" t="s">
        <v>260</v>
      </c>
      <c r="C6" s="487" t="s">
        <v>261</v>
      </c>
      <c r="D6" s="488" t="s">
        <v>262</v>
      </c>
      <c r="E6" s="280" t="s">
        <v>282</v>
      </c>
      <c r="F6" s="280" t="s">
        <v>262</v>
      </c>
    </row>
    <row r="7" spans="1:6" ht="12.75" customHeight="1" thickBot="1" x14ac:dyDescent="0.25">
      <c r="A7" s="361" t="s">
        <v>263</v>
      </c>
      <c r="B7" s="744" t="s">
        <v>722</v>
      </c>
      <c r="C7" s="621">
        <f>C8+C19+C28</f>
        <v>100414</v>
      </c>
      <c r="D7" s="621">
        <f>D8+D19+D28</f>
        <v>138021</v>
      </c>
      <c r="E7" s="621">
        <f>E8+E19+E28</f>
        <v>119535</v>
      </c>
      <c r="F7" s="1126">
        <f>E7/D7</f>
        <v>0.86606385984741452</v>
      </c>
    </row>
    <row r="8" spans="1:6" ht="12.75" customHeight="1" x14ac:dyDescent="0.2">
      <c r="A8" s="471" t="s">
        <v>264</v>
      </c>
      <c r="B8" s="745" t="s">
        <v>238</v>
      </c>
      <c r="C8" s="741">
        <f>C9+C10+C11+C12+C13+C14+C15+C16+C17+C18</f>
        <v>100414</v>
      </c>
      <c r="D8" s="741">
        <f>D9+D10+D11+D12+D13+D14+D15+D16+D17+D18</f>
        <v>138021</v>
      </c>
      <c r="E8" s="741">
        <f>E9+E10+E11+E12+E13+E14+E15+E16+E17+E18</f>
        <v>119535</v>
      </c>
      <c r="F8" s="1127">
        <f>E8/D8</f>
        <v>0.86606385984741452</v>
      </c>
    </row>
    <row r="9" spans="1:6" ht="12.75" customHeight="1" x14ac:dyDescent="0.2">
      <c r="A9" s="144" t="s">
        <v>265</v>
      </c>
      <c r="B9" s="746" t="s">
        <v>677</v>
      </c>
      <c r="C9" s="244"/>
      <c r="D9" s="132"/>
      <c r="E9" s="132"/>
      <c r="F9" s="1128">
        <v>0</v>
      </c>
    </row>
    <row r="10" spans="1:6" ht="12.75" customHeight="1" x14ac:dyDescent="0.2">
      <c r="A10" s="144" t="s">
        <v>266</v>
      </c>
      <c r="B10" s="746" t="s">
        <v>678</v>
      </c>
      <c r="C10" s="239">
        <v>36358</v>
      </c>
      <c r="D10" s="239">
        <v>48760</v>
      </c>
      <c r="E10" s="121">
        <v>40573</v>
      </c>
      <c r="F10" s="1128">
        <f>E10/D10</f>
        <v>0.83209598031173093</v>
      </c>
    </row>
    <row r="11" spans="1:6" ht="12.75" customHeight="1" x14ac:dyDescent="0.2">
      <c r="A11" s="144" t="s">
        <v>267</v>
      </c>
      <c r="B11" s="215" t="s">
        <v>679</v>
      </c>
      <c r="C11" s="244"/>
      <c r="D11" s="132"/>
      <c r="E11" s="132"/>
      <c r="F11" s="1128"/>
    </row>
    <row r="12" spans="1:6" ht="12.75" customHeight="1" x14ac:dyDescent="0.2">
      <c r="A12" s="144" t="s">
        <v>268</v>
      </c>
      <c r="B12" s="547" t="s">
        <v>680</v>
      </c>
      <c r="C12" s="244"/>
      <c r="D12" s="132"/>
      <c r="E12" s="132"/>
      <c r="F12" s="1128"/>
    </row>
    <row r="13" spans="1:6" ht="12.75" customHeight="1" x14ac:dyDescent="0.2">
      <c r="A13" s="144" t="s">
        <v>269</v>
      </c>
      <c r="B13" s="547" t="s">
        <v>681</v>
      </c>
      <c r="C13" s="244">
        <v>42708</v>
      </c>
      <c r="D13" s="244">
        <v>59918</v>
      </c>
      <c r="E13" s="132">
        <v>53544</v>
      </c>
      <c r="F13" s="1128">
        <f>E13/D13</f>
        <v>0.89362128241930638</v>
      </c>
    </row>
    <row r="14" spans="1:6" ht="12.75" customHeight="1" x14ac:dyDescent="0.2">
      <c r="A14" s="144" t="s">
        <v>270</v>
      </c>
      <c r="B14" s="547" t="s">
        <v>682</v>
      </c>
      <c r="C14" s="244">
        <v>21348</v>
      </c>
      <c r="D14" s="244">
        <v>29343</v>
      </c>
      <c r="E14" s="132">
        <v>25412</v>
      </c>
      <c r="F14" s="1128">
        <f>E14/D14</f>
        <v>0.86603278465051292</v>
      </c>
    </row>
    <row r="15" spans="1:6" s="15" customFormat="1" ht="12.75" customHeight="1" x14ac:dyDescent="0.2">
      <c r="A15" s="144" t="s">
        <v>271</v>
      </c>
      <c r="B15" s="547" t="s">
        <v>683</v>
      </c>
      <c r="C15" s="244"/>
      <c r="D15" s="132"/>
      <c r="E15" s="132"/>
      <c r="F15" s="1128"/>
    </row>
    <row r="16" spans="1:6" ht="12" customHeight="1" x14ac:dyDescent="0.2">
      <c r="A16" s="144" t="s">
        <v>272</v>
      </c>
      <c r="B16" s="547" t="s">
        <v>684</v>
      </c>
      <c r="C16" s="195"/>
      <c r="D16" s="195"/>
      <c r="E16" s="132"/>
      <c r="F16" s="1128"/>
    </row>
    <row r="17" spans="1:6" ht="11.25" customHeight="1" x14ac:dyDescent="0.2">
      <c r="A17" s="144" t="s">
        <v>273</v>
      </c>
      <c r="B17" s="747" t="s">
        <v>685</v>
      </c>
      <c r="C17" s="195"/>
      <c r="D17" s="195"/>
      <c r="E17" s="132"/>
      <c r="F17" s="1140">
        <v>0</v>
      </c>
    </row>
    <row r="18" spans="1:6" ht="11.25" customHeight="1" thickBot="1" x14ac:dyDescent="0.25">
      <c r="A18" s="489" t="s">
        <v>274</v>
      </c>
      <c r="B18" s="748" t="s">
        <v>686</v>
      </c>
      <c r="C18" s="197"/>
      <c r="D18" s="491"/>
      <c r="E18" s="134">
        <v>6</v>
      </c>
      <c r="F18" s="1128">
        <v>0</v>
      </c>
    </row>
    <row r="19" spans="1:6" ht="11.25" customHeight="1" thickBot="1" x14ac:dyDescent="0.25">
      <c r="A19" s="361" t="s">
        <v>275</v>
      </c>
      <c r="B19" s="140" t="s">
        <v>721</v>
      </c>
      <c r="C19" s="201">
        <f>C20+C24+C25+C26+C27</f>
        <v>0</v>
      </c>
      <c r="D19" s="201">
        <f>D20+D24+D25+D26+D27</f>
        <v>0</v>
      </c>
      <c r="E19" s="201">
        <f>E20+E24+E25+E26+E27</f>
        <v>0</v>
      </c>
      <c r="F19" s="991">
        <v>0</v>
      </c>
    </row>
    <row r="20" spans="1:6" ht="15" customHeight="1" x14ac:dyDescent="0.2">
      <c r="A20" s="561" t="s">
        <v>276</v>
      </c>
      <c r="B20" s="715" t="s">
        <v>613</v>
      </c>
      <c r="C20" s="243">
        <f>C21+C22+C23</f>
        <v>0</v>
      </c>
      <c r="D20" s="243">
        <f>D21+D22+D23</f>
        <v>0</v>
      </c>
      <c r="E20" s="243">
        <f>E21+E22+E23</f>
        <v>0</v>
      </c>
      <c r="F20" s="1129">
        <v>0</v>
      </c>
    </row>
    <row r="21" spans="1:6" ht="12.75" customHeight="1" x14ac:dyDescent="0.2">
      <c r="A21" s="561" t="s">
        <v>277</v>
      </c>
      <c r="B21" s="693" t="s">
        <v>615</v>
      </c>
      <c r="C21" s="189"/>
      <c r="D21" s="189"/>
      <c r="E21" s="125"/>
      <c r="F21" s="1130"/>
    </row>
    <row r="22" spans="1:6" ht="12.75" customHeight="1" x14ac:dyDescent="0.2">
      <c r="A22" s="561" t="s">
        <v>278</v>
      </c>
      <c r="B22" s="694" t="s">
        <v>614</v>
      </c>
      <c r="C22" s="189"/>
      <c r="D22" s="189"/>
      <c r="E22" s="125"/>
      <c r="F22" s="1130"/>
    </row>
    <row r="23" spans="1:6" ht="12.75" customHeight="1" x14ac:dyDescent="0.2">
      <c r="A23" s="561" t="s">
        <v>279</v>
      </c>
      <c r="B23" s="694" t="s">
        <v>616</v>
      </c>
      <c r="C23" s="617"/>
      <c r="D23" s="617"/>
      <c r="E23" s="127"/>
      <c r="F23" s="1129"/>
    </row>
    <row r="24" spans="1:6" s="15" customFormat="1" ht="12.75" customHeight="1" x14ac:dyDescent="0.2">
      <c r="A24" s="561" t="s">
        <v>280</v>
      </c>
      <c r="B24" s="695" t="s">
        <v>617</v>
      </c>
      <c r="C24" s="199"/>
      <c r="D24" s="186"/>
      <c r="E24" s="209"/>
      <c r="F24" s="1131"/>
    </row>
    <row r="25" spans="1:6" s="15" customFormat="1" ht="12.75" customHeight="1" x14ac:dyDescent="0.2">
      <c r="A25" s="561" t="s">
        <v>281</v>
      </c>
      <c r="B25" s="696" t="s">
        <v>618</v>
      </c>
      <c r="C25" s="200"/>
      <c r="D25" s="185"/>
      <c r="E25" s="209"/>
      <c r="F25" s="1131"/>
    </row>
    <row r="26" spans="1:6" s="15" customFormat="1" ht="12.75" customHeight="1" x14ac:dyDescent="0.2">
      <c r="A26" s="561" t="s">
        <v>283</v>
      </c>
      <c r="B26" s="749" t="s">
        <v>619</v>
      </c>
      <c r="C26" s="200">
        <f>'19 21_sz_ melléklet'!C57</f>
        <v>0</v>
      </c>
      <c r="D26" s="200">
        <f>'19 21_sz_ melléklet'!D57</f>
        <v>0</v>
      </c>
      <c r="E26" s="200">
        <f>'19 21_sz_ melléklet'!E57</f>
        <v>0</v>
      </c>
      <c r="F26" s="1131">
        <v>0</v>
      </c>
    </row>
    <row r="27" spans="1:6" s="15" customFormat="1" ht="12.75" customHeight="1" thickBot="1" x14ac:dyDescent="0.25">
      <c r="A27" s="143" t="s">
        <v>284</v>
      </c>
      <c r="B27" s="695" t="s">
        <v>660</v>
      </c>
      <c r="C27" s="737"/>
      <c r="D27" s="738"/>
      <c r="E27" s="129"/>
      <c r="F27" s="1099"/>
    </row>
    <row r="28" spans="1:6" ht="15" customHeight="1" thickBot="1" x14ac:dyDescent="0.25">
      <c r="A28" s="361" t="s">
        <v>285</v>
      </c>
      <c r="B28" s="713" t="s">
        <v>661</v>
      </c>
      <c r="C28" s="740">
        <f>C29+C30</f>
        <v>0</v>
      </c>
      <c r="D28" s="740">
        <f>D29+D30</f>
        <v>0</v>
      </c>
      <c r="E28" s="740">
        <f>E29+E30</f>
        <v>0</v>
      </c>
      <c r="F28" s="1132">
        <v>0</v>
      </c>
    </row>
    <row r="29" spans="1:6" ht="15" customHeight="1" thickBot="1" x14ac:dyDescent="0.25">
      <c r="A29" s="561" t="s">
        <v>286</v>
      </c>
      <c r="B29" s="739" t="s">
        <v>1341</v>
      </c>
      <c r="C29" s="618"/>
      <c r="D29" s="619"/>
      <c r="E29" s="124"/>
      <c r="F29" s="951"/>
    </row>
    <row r="30" spans="1:6" ht="12.75" customHeight="1" thickBot="1" x14ac:dyDescent="0.25">
      <c r="A30" s="143" t="s">
        <v>287</v>
      </c>
      <c r="B30" s="754" t="s">
        <v>1094</v>
      </c>
      <c r="C30" s="742"/>
      <c r="D30" s="743"/>
      <c r="E30" s="743"/>
      <c r="F30" s="1126">
        <v>0</v>
      </c>
    </row>
    <row r="31" spans="1:6" ht="12.75" customHeight="1" thickTop="1" thickBot="1" x14ac:dyDescent="0.25">
      <c r="A31" s="755" t="s">
        <v>288</v>
      </c>
      <c r="B31" s="756" t="s">
        <v>720</v>
      </c>
      <c r="C31" s="757">
        <f>C32+C38+C43</f>
        <v>0</v>
      </c>
      <c r="D31" s="757">
        <f>D32+D38+D43</f>
        <v>0</v>
      </c>
      <c r="E31" s="757">
        <f>E32+E38+E43</f>
        <v>0</v>
      </c>
      <c r="F31" s="1134">
        <v>0</v>
      </c>
    </row>
    <row r="32" spans="1:6" ht="12" customHeight="1" x14ac:dyDescent="0.2">
      <c r="A32" s="471" t="s">
        <v>289</v>
      </c>
      <c r="B32" s="750" t="s">
        <v>648</v>
      </c>
      <c r="C32" s="202">
        <f>SUM(C33:C37)</f>
        <v>0</v>
      </c>
      <c r="D32" s="202">
        <f>SUM(D33:D37)</f>
        <v>0</v>
      </c>
      <c r="E32" s="202">
        <f>SUM(E33:E37)</f>
        <v>0</v>
      </c>
      <c r="F32" s="1135">
        <v>0</v>
      </c>
    </row>
    <row r="33" spans="1:7" ht="15" customHeight="1" x14ac:dyDescent="0.2">
      <c r="A33" s="144" t="s">
        <v>290</v>
      </c>
      <c r="B33" s="746" t="s">
        <v>649</v>
      </c>
      <c r="C33" s="195"/>
      <c r="D33" s="30"/>
      <c r="E33" s="145"/>
      <c r="F33" s="1131"/>
    </row>
    <row r="34" spans="1:7" ht="15" customHeight="1" x14ac:dyDescent="0.2">
      <c r="A34" s="144" t="s">
        <v>291</v>
      </c>
      <c r="B34" s="215" t="s">
        <v>650</v>
      </c>
      <c r="C34" s="203"/>
      <c r="D34" s="188"/>
      <c r="E34" s="210"/>
      <c r="F34" s="1131"/>
    </row>
    <row r="35" spans="1:7" ht="12.75" customHeight="1" x14ac:dyDescent="0.2">
      <c r="A35" s="144" t="s">
        <v>292</v>
      </c>
      <c r="B35" s="475" t="s">
        <v>651</v>
      </c>
      <c r="C35" s="203"/>
      <c r="D35" s="188"/>
      <c r="E35" s="210"/>
      <c r="F35" s="1131"/>
    </row>
    <row r="36" spans="1:7" ht="14.25" customHeight="1" x14ac:dyDescent="0.2">
      <c r="A36" s="144" t="s">
        <v>293</v>
      </c>
      <c r="B36" s="475" t="s">
        <v>652</v>
      </c>
      <c r="C36" s="206"/>
      <c r="D36" s="584"/>
      <c r="E36" s="146"/>
      <c r="F36" s="951"/>
    </row>
    <row r="37" spans="1:7" ht="17.25" customHeight="1" thickBot="1" x14ac:dyDescent="0.25">
      <c r="A37" s="489" t="s">
        <v>294</v>
      </c>
      <c r="B37" s="215" t="s">
        <v>653</v>
      </c>
      <c r="C37" s="197"/>
      <c r="D37" s="197"/>
      <c r="E37" s="197"/>
      <c r="F37" s="1133"/>
    </row>
    <row r="38" spans="1:7" ht="12" customHeight="1" thickBot="1" x14ac:dyDescent="0.25">
      <c r="A38" s="361" t="s">
        <v>295</v>
      </c>
      <c r="B38" s="751" t="s">
        <v>654</v>
      </c>
      <c r="C38" s="201">
        <f>C39+C40+C41+C42</f>
        <v>0</v>
      </c>
      <c r="D38" s="201">
        <f>D39+D40+D41+D42</f>
        <v>0</v>
      </c>
      <c r="E38" s="201">
        <f>E39+E40+E41+E42</f>
        <v>0</v>
      </c>
      <c r="F38" s="991">
        <v>0</v>
      </c>
    </row>
    <row r="39" spans="1:7" ht="15" customHeight="1" x14ac:dyDescent="0.2">
      <c r="A39" s="561" t="s">
        <v>296</v>
      </c>
      <c r="B39" s="476" t="s">
        <v>655</v>
      </c>
      <c r="C39" s="241"/>
      <c r="D39" s="191"/>
      <c r="E39" s="124"/>
      <c r="F39" s="1131"/>
    </row>
    <row r="40" spans="1:7" ht="15" customHeight="1" x14ac:dyDescent="0.2">
      <c r="A40" s="144" t="s">
        <v>297</v>
      </c>
      <c r="B40" s="577" t="s">
        <v>657</v>
      </c>
      <c r="C40" s="239"/>
      <c r="D40" s="190"/>
      <c r="E40" s="121"/>
      <c r="F40" s="1131"/>
    </row>
    <row r="41" spans="1:7" ht="12.75" customHeight="1" x14ac:dyDescent="0.2">
      <c r="A41" s="144" t="s">
        <v>298</v>
      </c>
      <c r="B41" s="579" t="s">
        <v>656</v>
      </c>
      <c r="C41" s="239"/>
      <c r="D41" s="580"/>
      <c r="E41" s="124"/>
      <c r="F41" s="1131"/>
    </row>
    <row r="42" spans="1:7" ht="15" customHeight="1" thickBot="1" x14ac:dyDescent="0.25">
      <c r="A42" s="489" t="s">
        <v>299</v>
      </c>
      <c r="B42" s="215" t="s">
        <v>658</v>
      </c>
      <c r="C42" s="240"/>
      <c r="D42" s="583"/>
      <c r="E42" s="126"/>
      <c r="F42" s="1099"/>
    </row>
    <row r="43" spans="1:7" ht="17.25" customHeight="1" thickBot="1" x14ac:dyDescent="0.25">
      <c r="A43" s="361" t="s">
        <v>300</v>
      </c>
      <c r="B43" s="731" t="s">
        <v>659</v>
      </c>
      <c r="C43" s="201">
        <f>C44+C45</f>
        <v>0</v>
      </c>
      <c r="D43" s="201">
        <f>D44+D45</f>
        <v>0</v>
      </c>
      <c r="E43" s="201">
        <f>E44+E45</f>
        <v>0</v>
      </c>
      <c r="F43" s="991">
        <v>0</v>
      </c>
      <c r="G43" s="63"/>
    </row>
    <row r="44" spans="1:7" s="15" customFormat="1" ht="15.75" customHeight="1" x14ac:dyDescent="0.2">
      <c r="A44" s="561" t="s">
        <v>301</v>
      </c>
      <c r="B44" s="579" t="s">
        <v>697</v>
      </c>
      <c r="C44" s="241"/>
      <c r="D44" s="191"/>
      <c r="E44" s="124"/>
      <c r="F44" s="951"/>
    </row>
    <row r="45" spans="1:7" ht="14.25" customHeight="1" thickBot="1" x14ac:dyDescent="0.25">
      <c r="A45" s="144" t="s">
        <v>302</v>
      </c>
      <c r="B45" s="746" t="s">
        <v>698</v>
      </c>
      <c r="C45" s="239"/>
      <c r="D45" s="190"/>
      <c r="E45" s="121"/>
      <c r="F45" s="952"/>
    </row>
    <row r="46" spans="1:7" ht="12.75" customHeight="1" thickBot="1" x14ac:dyDescent="0.25">
      <c r="A46" s="361" t="s">
        <v>303</v>
      </c>
      <c r="B46" s="752" t="s">
        <v>723</v>
      </c>
      <c r="C46" s="201">
        <f>C7+C31</f>
        <v>100414</v>
      </c>
      <c r="D46" s="201">
        <f>D7+D31</f>
        <v>138021</v>
      </c>
      <c r="E46" s="201">
        <f>E7+E31</f>
        <v>119535</v>
      </c>
      <c r="F46" s="991">
        <f>E46/D46</f>
        <v>0.86606385984741452</v>
      </c>
    </row>
    <row r="47" spans="1:7" ht="12.75" customHeight="1" thickBot="1" x14ac:dyDescent="0.25">
      <c r="A47" s="490"/>
      <c r="B47" s="115"/>
      <c r="C47" s="207"/>
      <c r="D47" s="187"/>
      <c r="E47" s="211"/>
      <c r="F47" s="1136"/>
    </row>
    <row r="48" spans="1:7" ht="12.75" customHeight="1" thickBot="1" x14ac:dyDescent="0.25">
      <c r="A48" s="142" t="s">
        <v>304</v>
      </c>
      <c r="B48" s="731" t="s">
        <v>417</v>
      </c>
      <c r="C48" s="128">
        <f>SUM(C49:C58)</f>
        <v>873782</v>
      </c>
      <c r="D48" s="128">
        <f>SUM(D49:D58)</f>
        <v>876312</v>
      </c>
      <c r="E48" s="128">
        <f>SUM(E49:E58)</f>
        <v>830220</v>
      </c>
      <c r="F48" s="991">
        <f>E48/D48</f>
        <v>0.94740229507298768</v>
      </c>
    </row>
    <row r="49" spans="1:6" ht="12.75" customHeight="1" x14ac:dyDescent="0.2">
      <c r="A49" s="471" t="s">
        <v>305</v>
      </c>
      <c r="B49" s="214" t="s">
        <v>665</v>
      </c>
      <c r="C49" s="127"/>
      <c r="D49" s="127"/>
      <c r="E49" s="127"/>
      <c r="F49" s="1129"/>
    </row>
    <row r="50" spans="1:6" x14ac:dyDescent="0.2">
      <c r="A50" s="144" t="s">
        <v>306</v>
      </c>
      <c r="B50" s="412" t="s">
        <v>664</v>
      </c>
      <c r="C50" s="125"/>
      <c r="D50" s="125"/>
      <c r="E50" s="125"/>
      <c r="F50" s="1131"/>
    </row>
    <row r="51" spans="1:6" x14ac:dyDescent="0.2">
      <c r="A51" s="144" t="s">
        <v>311</v>
      </c>
      <c r="B51" s="412" t="s">
        <v>666</v>
      </c>
      <c r="C51" s="125"/>
      <c r="D51" s="125"/>
      <c r="E51" s="125"/>
      <c r="F51" s="1131"/>
    </row>
    <row r="52" spans="1:6" ht="12" customHeight="1" x14ac:dyDescent="0.2">
      <c r="A52" s="144" t="s">
        <v>312</v>
      </c>
      <c r="B52" s="412" t="s">
        <v>667</v>
      </c>
      <c r="C52" s="209"/>
      <c r="D52" s="209"/>
      <c r="E52" s="209"/>
      <c r="F52" s="1131"/>
    </row>
    <row r="53" spans="1:6" x14ac:dyDescent="0.2">
      <c r="A53" s="144" t="s">
        <v>313</v>
      </c>
      <c r="B53" s="538" t="s">
        <v>668</v>
      </c>
      <c r="C53" s="145"/>
      <c r="D53" s="145">
        <v>1730</v>
      </c>
      <c r="E53" s="145">
        <v>1730</v>
      </c>
      <c r="F53" s="1131">
        <f>E53/D53</f>
        <v>1</v>
      </c>
    </row>
    <row r="54" spans="1:6" x14ac:dyDescent="0.2">
      <c r="A54" s="144" t="s">
        <v>314</v>
      </c>
      <c r="B54" s="539" t="s">
        <v>669</v>
      </c>
      <c r="C54" s="146"/>
      <c r="D54" s="146"/>
      <c r="E54" s="146"/>
      <c r="F54" s="951"/>
    </row>
    <row r="55" spans="1:6" ht="12" customHeight="1" x14ac:dyDescent="0.2">
      <c r="A55" s="144" t="s">
        <v>315</v>
      </c>
      <c r="B55" s="540" t="s">
        <v>670</v>
      </c>
      <c r="C55" s="198"/>
      <c r="D55" s="125"/>
      <c r="E55" s="125"/>
      <c r="F55" s="1130"/>
    </row>
    <row r="56" spans="1:6" ht="12" customHeight="1" x14ac:dyDescent="0.2">
      <c r="A56" s="144" t="s">
        <v>316</v>
      </c>
      <c r="B56" s="540" t="s">
        <v>671</v>
      </c>
      <c r="C56" s="99">
        <f>'3_sz_melléklet'!C54-'30_ sz_ melléklet'!C46-'30_ sz_ melléklet'!C53</f>
        <v>873782</v>
      </c>
      <c r="D56" s="99">
        <f>'3_sz_melléklet'!D54-'30_ sz_ melléklet'!D46-'30_ sz_ melléklet'!D53</f>
        <v>874582</v>
      </c>
      <c r="E56" s="99">
        <v>828490</v>
      </c>
      <c r="F56" s="952">
        <f>E56/D56</f>
        <v>0.94729825219361941</v>
      </c>
    </row>
    <row r="57" spans="1:6" ht="14.25" customHeight="1" x14ac:dyDescent="0.2">
      <c r="A57" s="144" t="s">
        <v>317</v>
      </c>
      <c r="B57" s="540" t="s">
        <v>672</v>
      </c>
      <c r="C57" s="753"/>
      <c r="D57" s="753"/>
      <c r="E57" s="753"/>
      <c r="F57" s="1137"/>
    </row>
    <row r="58" spans="1:6" ht="13.5" customHeight="1" thickBot="1" x14ac:dyDescent="0.25">
      <c r="A58" s="144" t="s">
        <v>318</v>
      </c>
      <c r="B58" s="273" t="s">
        <v>673</v>
      </c>
      <c r="C58" s="620"/>
      <c r="D58" s="535"/>
      <c r="E58" s="246"/>
      <c r="F58" s="1138"/>
    </row>
    <row r="59" spans="1:6" ht="13.5" thickBot="1" x14ac:dyDescent="0.25">
      <c r="A59" s="361" t="s">
        <v>319</v>
      </c>
      <c r="B59" s="581" t="s">
        <v>418</v>
      </c>
      <c r="C59" s="97">
        <f>C46+C48</f>
        <v>974196</v>
      </c>
      <c r="D59" s="97">
        <f>D46+D48</f>
        <v>1014333</v>
      </c>
      <c r="E59" s="97">
        <f>E46+E48</f>
        <v>949755</v>
      </c>
      <c r="F59" s="1139">
        <f>E59/D59</f>
        <v>0.93633451736264128</v>
      </c>
    </row>
    <row r="60" spans="1:6" x14ac:dyDescent="0.2">
      <c r="A60" s="2263">
        <v>2</v>
      </c>
      <c r="B60" s="2263"/>
      <c r="C60" s="2263"/>
      <c r="D60" s="2263"/>
      <c r="E60" s="2263"/>
      <c r="F60" s="2263"/>
    </row>
    <row r="61" spans="1:6" x14ac:dyDescent="0.2">
      <c r="A61" s="2249" t="s">
        <v>1670</v>
      </c>
      <c r="B61" s="2249"/>
      <c r="C61" s="2249"/>
      <c r="D61" s="2249"/>
      <c r="E61" s="2249"/>
      <c r="F61" s="1"/>
    </row>
    <row r="62" spans="1:6" ht="15.75" x14ac:dyDescent="0.25">
      <c r="B62" s="2268" t="s">
        <v>1483</v>
      </c>
      <c r="C62" s="2268"/>
      <c r="D62" s="2268"/>
      <c r="E62" s="2268"/>
      <c r="F62" s="1"/>
    </row>
    <row r="63" spans="1:6" ht="15" customHeight="1" thickBot="1" x14ac:dyDescent="0.25">
      <c r="B63" s="1"/>
      <c r="C63" s="1"/>
      <c r="D63" s="33"/>
      <c r="E63" s="33"/>
      <c r="F63" s="33" t="s">
        <v>4</v>
      </c>
    </row>
    <row r="64" spans="1:6" ht="19.5" customHeight="1" thickBot="1" x14ac:dyDescent="0.3">
      <c r="A64" s="2284" t="s">
        <v>258</v>
      </c>
      <c r="B64" s="103" t="s">
        <v>30</v>
      </c>
      <c r="C64" s="2264" t="s">
        <v>779</v>
      </c>
      <c r="D64" s="2265"/>
      <c r="E64" s="2265"/>
      <c r="F64" s="2266"/>
    </row>
    <row r="65" spans="1:6" ht="23.25" customHeight="1" thickBot="1" x14ac:dyDescent="0.25">
      <c r="A65" s="2284"/>
      <c r="B65" s="216"/>
      <c r="C65" s="855" t="s">
        <v>198</v>
      </c>
      <c r="D65" s="856" t="s">
        <v>199</v>
      </c>
      <c r="E65" s="856" t="s">
        <v>775</v>
      </c>
      <c r="F65" s="857" t="s">
        <v>201</v>
      </c>
    </row>
    <row r="66" spans="1:6" ht="13.5" thickBot="1" x14ac:dyDescent="0.25">
      <c r="A66" s="361" t="s">
        <v>259</v>
      </c>
      <c r="B66" s="335" t="s">
        <v>260</v>
      </c>
      <c r="C66" s="487" t="s">
        <v>261</v>
      </c>
      <c r="D66" s="488" t="s">
        <v>262</v>
      </c>
      <c r="E66" s="280" t="s">
        <v>282</v>
      </c>
      <c r="F66" s="280" t="s">
        <v>262</v>
      </c>
    </row>
    <row r="67" spans="1:6" ht="13.5" thickBot="1" x14ac:dyDescent="0.25">
      <c r="A67" s="361" t="s">
        <v>263</v>
      </c>
      <c r="B67" s="744" t="s">
        <v>722</v>
      </c>
      <c r="C67" s="621">
        <f>C68+C79+C88</f>
        <v>754470</v>
      </c>
      <c r="D67" s="621">
        <f>D68+D79+D88</f>
        <v>769995</v>
      </c>
      <c r="E67" s="621">
        <f>E68+E79+E88</f>
        <v>767499</v>
      </c>
      <c r="F67" s="1126">
        <f>E67/D67</f>
        <v>0.99675842050922414</v>
      </c>
    </row>
    <row r="68" spans="1:6" x14ac:dyDescent="0.2">
      <c r="A68" s="471" t="s">
        <v>264</v>
      </c>
      <c r="B68" s="745" t="s">
        <v>238</v>
      </c>
      <c r="C68" s="741">
        <f>C69+C70+C71+C72+C73+C74+C75+C76+C77+C78</f>
        <v>15111</v>
      </c>
      <c r="D68" s="741">
        <f>D69+D70+D71+D72+D73+D74+D75+D76+D77+D78</f>
        <v>21610</v>
      </c>
      <c r="E68" s="741">
        <f>E69+E70+E71+E72+E73+E74+E75+E76+E77+E78</f>
        <v>19585</v>
      </c>
      <c r="F68" s="1127">
        <f>E68/D68</f>
        <v>0.90629338269319759</v>
      </c>
    </row>
    <row r="69" spans="1:6" x14ac:dyDescent="0.2">
      <c r="A69" s="144" t="s">
        <v>265</v>
      </c>
      <c r="B69" s="746" t="s">
        <v>677</v>
      </c>
      <c r="C69" s="244">
        <v>130</v>
      </c>
      <c r="D69" s="132">
        <v>284</v>
      </c>
      <c r="E69" s="132">
        <v>254</v>
      </c>
      <c r="F69" s="1128">
        <f>E69/D69</f>
        <v>0.89436619718309862</v>
      </c>
    </row>
    <row r="70" spans="1:6" x14ac:dyDescent="0.2">
      <c r="A70" s="144" t="s">
        <v>266</v>
      </c>
      <c r="B70" s="746" t="s">
        <v>678</v>
      </c>
      <c r="C70" s="239">
        <v>11999</v>
      </c>
      <c r="D70" s="121">
        <v>16352</v>
      </c>
      <c r="E70" s="121">
        <v>15583</v>
      </c>
      <c r="F70" s="1128">
        <f>E70/D70</f>
        <v>0.95297211350293543</v>
      </c>
    </row>
    <row r="71" spans="1:6" x14ac:dyDescent="0.2">
      <c r="A71" s="144" t="s">
        <v>267</v>
      </c>
      <c r="B71" s="215" t="s">
        <v>679</v>
      </c>
      <c r="C71" s="244">
        <v>2980</v>
      </c>
      <c r="D71" s="132">
        <v>4965</v>
      </c>
      <c r="E71" s="132">
        <v>3743</v>
      </c>
      <c r="F71" s="1128">
        <f>E71/D71</f>
        <v>0.75387713997985906</v>
      </c>
    </row>
    <row r="72" spans="1:6" x14ac:dyDescent="0.2">
      <c r="A72" s="144" t="s">
        <v>268</v>
      </c>
      <c r="B72" s="547" t="s">
        <v>680</v>
      </c>
      <c r="C72" s="244"/>
      <c r="D72" s="132"/>
      <c r="E72" s="132"/>
      <c r="F72" s="1128"/>
    </row>
    <row r="73" spans="1:6" x14ac:dyDescent="0.2">
      <c r="A73" s="144" t="s">
        <v>269</v>
      </c>
      <c r="B73" s="547" t="s">
        <v>681</v>
      </c>
      <c r="C73" s="244"/>
      <c r="D73" s="132"/>
      <c r="E73" s="132"/>
      <c r="F73" s="1128"/>
    </row>
    <row r="74" spans="1:6" x14ac:dyDescent="0.2">
      <c r="A74" s="144" t="s">
        <v>270</v>
      </c>
      <c r="B74" s="547" t="s">
        <v>682</v>
      </c>
      <c r="C74" s="244"/>
      <c r="D74" s="132"/>
      <c r="E74" s="132"/>
      <c r="F74" s="1128"/>
    </row>
    <row r="75" spans="1:6" x14ac:dyDescent="0.2">
      <c r="A75" s="144" t="s">
        <v>271</v>
      </c>
      <c r="B75" s="547" t="s">
        <v>683</v>
      </c>
      <c r="C75" s="244"/>
      <c r="D75" s="132"/>
      <c r="E75" s="132"/>
      <c r="F75" s="1128"/>
    </row>
    <row r="76" spans="1:6" x14ac:dyDescent="0.2">
      <c r="A76" s="144" t="s">
        <v>272</v>
      </c>
      <c r="B76" s="547" t="s">
        <v>684</v>
      </c>
      <c r="C76" s="195">
        <v>1</v>
      </c>
      <c r="D76" s="195">
        <v>1</v>
      </c>
      <c r="E76" s="132">
        <v>0</v>
      </c>
      <c r="F76" s="1128">
        <f>E76/D76</f>
        <v>0</v>
      </c>
    </row>
    <row r="77" spans="1:6" x14ac:dyDescent="0.2">
      <c r="A77" s="144" t="s">
        <v>273</v>
      </c>
      <c r="B77" s="747" t="s">
        <v>685</v>
      </c>
      <c r="C77" s="195"/>
      <c r="D77" s="195"/>
      <c r="E77" s="132"/>
      <c r="F77" s="1140"/>
    </row>
    <row r="78" spans="1:6" ht="13.5" thickBot="1" x14ac:dyDescent="0.25">
      <c r="A78" s="489" t="s">
        <v>274</v>
      </c>
      <c r="B78" s="748" t="s">
        <v>1253</v>
      </c>
      <c r="C78" s="197">
        <v>1</v>
      </c>
      <c r="D78" s="491">
        <v>8</v>
      </c>
      <c r="E78" s="134">
        <v>5</v>
      </c>
      <c r="F78" s="1128">
        <f>E78/D78</f>
        <v>0.625</v>
      </c>
    </row>
    <row r="79" spans="1:6" ht="13.5" thickBot="1" x14ac:dyDescent="0.25">
      <c r="A79" s="361" t="s">
        <v>275</v>
      </c>
      <c r="B79" s="140" t="s">
        <v>721</v>
      </c>
      <c r="C79" s="201">
        <f>C80+C84+C85+C86+C87</f>
        <v>739359</v>
      </c>
      <c r="D79" s="201">
        <f>D80+D84+D85+D86+D87</f>
        <v>748156</v>
      </c>
      <c r="E79" s="201">
        <f>E80+E84+E85+E86+E87</f>
        <v>747685</v>
      </c>
      <c r="F79" s="991">
        <f>E79/D79</f>
        <v>0.99937045215169029</v>
      </c>
    </row>
    <row r="80" spans="1:6" x14ac:dyDescent="0.2">
      <c r="A80" s="561" t="s">
        <v>276</v>
      </c>
      <c r="B80" s="715" t="s">
        <v>613</v>
      </c>
      <c r="C80" s="243">
        <f>C81+C82+C83</f>
        <v>0</v>
      </c>
      <c r="D80" s="243">
        <f>D81+D82+D83</f>
        <v>0</v>
      </c>
      <c r="E80" s="243">
        <f>E81+E82+E83</f>
        <v>0</v>
      </c>
      <c r="F80" s="1129">
        <v>0</v>
      </c>
    </row>
    <row r="81" spans="1:6" x14ac:dyDescent="0.2">
      <c r="A81" s="561" t="s">
        <v>277</v>
      </c>
      <c r="B81" s="693" t="s">
        <v>615</v>
      </c>
      <c r="C81" s="189"/>
      <c r="D81" s="189"/>
      <c r="E81" s="125"/>
      <c r="F81" s="1130"/>
    </row>
    <row r="82" spans="1:6" x14ac:dyDescent="0.2">
      <c r="A82" s="561" t="s">
        <v>278</v>
      </c>
      <c r="B82" s="694" t="s">
        <v>614</v>
      </c>
      <c r="C82" s="189"/>
      <c r="D82" s="189"/>
      <c r="E82" s="125"/>
      <c r="F82" s="1130"/>
    </row>
    <row r="83" spans="1:6" x14ac:dyDescent="0.2">
      <c r="A83" s="561" t="s">
        <v>279</v>
      </c>
      <c r="B83" s="694" t="s">
        <v>616</v>
      </c>
      <c r="C83" s="617"/>
      <c r="D83" s="617"/>
      <c r="E83" s="127"/>
      <c r="F83" s="1129"/>
    </row>
    <row r="84" spans="1:6" x14ac:dyDescent="0.2">
      <c r="A84" s="561" t="s">
        <v>280</v>
      </c>
      <c r="B84" s="695" t="s">
        <v>617</v>
      </c>
      <c r="C84" s="199"/>
      <c r="D84" s="186"/>
      <c r="E84" s="209"/>
      <c r="F84" s="1131"/>
    </row>
    <row r="85" spans="1:6" x14ac:dyDescent="0.2">
      <c r="A85" s="561" t="s">
        <v>281</v>
      </c>
      <c r="B85" s="696" t="s">
        <v>618</v>
      </c>
      <c r="C85" s="200"/>
      <c r="D85" s="185"/>
      <c r="E85" s="209"/>
      <c r="F85" s="1131"/>
    </row>
    <row r="86" spans="1:6" x14ac:dyDescent="0.2">
      <c r="A86" s="561" t="s">
        <v>283</v>
      </c>
      <c r="B86" s="749" t="s">
        <v>619</v>
      </c>
      <c r="C86" s="200">
        <f>'19 21_sz_ melléklet'!C54+'19 21_sz_ melléklet'!C55+'19 21_sz_ melléklet'!C56</f>
        <v>739359</v>
      </c>
      <c r="D86" s="200">
        <f>'19 21_sz_ melléklet'!D54+'19 21_sz_ melléklet'!D55+'19 21_sz_ melléklet'!D56</f>
        <v>748156</v>
      </c>
      <c r="E86" s="200">
        <f>'19 21_sz_ melléklet'!E54+'19 21_sz_ melléklet'!E55+'19 21_sz_ melléklet'!E56</f>
        <v>747685</v>
      </c>
      <c r="F86" s="1131">
        <f>E86/D86</f>
        <v>0.99937045215169029</v>
      </c>
    </row>
    <row r="87" spans="1:6" ht="13.5" thickBot="1" x14ac:dyDescent="0.25">
      <c r="A87" s="143" t="s">
        <v>284</v>
      </c>
      <c r="B87" s="695" t="s">
        <v>660</v>
      </c>
      <c r="C87" s="737"/>
      <c r="D87" s="738"/>
      <c r="E87" s="129"/>
      <c r="F87" s="1099"/>
    </row>
    <row r="88" spans="1:6" ht="13.5" thickBot="1" x14ac:dyDescent="0.25">
      <c r="A88" s="361" t="s">
        <v>285</v>
      </c>
      <c r="B88" s="713" t="s">
        <v>661</v>
      </c>
      <c r="C88" s="740">
        <f>C89+C90</f>
        <v>0</v>
      </c>
      <c r="D88" s="740">
        <f>D89+D90</f>
        <v>229</v>
      </c>
      <c r="E88" s="740">
        <f>E89+E90</f>
        <v>229</v>
      </c>
      <c r="F88" s="1132">
        <f>E88/D88</f>
        <v>1</v>
      </c>
    </row>
    <row r="89" spans="1:6" x14ac:dyDescent="0.2">
      <c r="A89" s="561" t="s">
        <v>286</v>
      </c>
      <c r="B89" s="739" t="s">
        <v>1341</v>
      </c>
      <c r="C89" s="618"/>
      <c r="D89" s="619"/>
      <c r="E89" s="124"/>
      <c r="F89" s="951"/>
    </row>
    <row r="90" spans="1:6" ht="13.5" thickBot="1" x14ac:dyDescent="0.25">
      <c r="A90" s="143" t="s">
        <v>287</v>
      </c>
      <c r="B90" s="754" t="s">
        <v>1094</v>
      </c>
      <c r="C90" s="742"/>
      <c r="D90" s="743">
        <f>'19 21_sz_ melléklet'!D82</f>
        <v>229</v>
      </c>
      <c r="E90" s="743">
        <f>'19 21_sz_ melléklet'!E82</f>
        <v>229</v>
      </c>
      <c r="F90" s="1133">
        <f>E90/D90</f>
        <v>1</v>
      </c>
    </row>
    <row r="91" spans="1:6" ht="14.25" thickTop="1" thickBot="1" x14ac:dyDescent="0.25">
      <c r="A91" s="755" t="s">
        <v>288</v>
      </c>
      <c r="B91" s="756" t="s">
        <v>720</v>
      </c>
      <c r="C91" s="757">
        <f>C92+C98+C103</f>
        <v>57524</v>
      </c>
      <c r="D91" s="757">
        <f>D92+D98+D103</f>
        <v>54521</v>
      </c>
      <c r="E91" s="757">
        <f>E92+E98+E103</f>
        <v>862</v>
      </c>
      <c r="F91" s="1134">
        <f>E91/D91</f>
        <v>1.581042167238312E-2</v>
      </c>
    </row>
    <row r="92" spans="1:6" x14ac:dyDescent="0.2">
      <c r="A92" s="471" t="s">
        <v>289</v>
      </c>
      <c r="B92" s="750" t="s">
        <v>648</v>
      </c>
      <c r="C92" s="202">
        <f>SUM(C93:C97)</f>
        <v>0</v>
      </c>
      <c r="D92" s="202">
        <f>SUM(D93:D97)</f>
        <v>0</v>
      </c>
      <c r="E92" s="202">
        <f>SUM(E93:E97)</f>
        <v>0</v>
      </c>
      <c r="F92" s="1135">
        <v>0</v>
      </c>
    </row>
    <row r="93" spans="1:6" x14ac:dyDescent="0.2">
      <c r="A93" s="144" t="s">
        <v>290</v>
      </c>
      <c r="B93" s="746" t="s">
        <v>649</v>
      </c>
      <c r="C93" s="195"/>
      <c r="D93" s="30"/>
      <c r="E93" s="145"/>
      <c r="F93" s="1131"/>
    </row>
    <row r="94" spans="1:6" x14ac:dyDescent="0.2">
      <c r="A94" s="144" t="s">
        <v>291</v>
      </c>
      <c r="B94" s="215" t="s">
        <v>650</v>
      </c>
      <c r="C94" s="203"/>
      <c r="D94" s="188"/>
      <c r="E94" s="210"/>
      <c r="F94" s="1131"/>
    </row>
    <row r="95" spans="1:6" x14ac:dyDescent="0.2">
      <c r="A95" s="144" t="s">
        <v>292</v>
      </c>
      <c r="B95" s="475" t="s">
        <v>651</v>
      </c>
      <c r="C95" s="203"/>
      <c r="D95" s="188">
        <f>'22 24  sz. melléklet'!D9</f>
        <v>0</v>
      </c>
      <c r="E95" s="188">
        <f>'22 24  sz. melléklet'!E9</f>
        <v>0</v>
      </c>
      <c r="F95" s="1131">
        <v>0</v>
      </c>
    </row>
    <row r="96" spans="1:6" x14ac:dyDescent="0.2">
      <c r="A96" s="144" t="s">
        <v>293</v>
      </c>
      <c r="B96" s="475" t="s">
        <v>652</v>
      </c>
      <c r="C96" s="206"/>
      <c r="D96" s="584"/>
      <c r="E96" s="146"/>
      <c r="F96" s="951"/>
    </row>
    <row r="97" spans="1:6" ht="13.5" thickBot="1" x14ac:dyDescent="0.25">
      <c r="A97" s="489" t="s">
        <v>294</v>
      </c>
      <c r="B97" s="215" t="s">
        <v>653</v>
      </c>
      <c r="C97" s="197"/>
      <c r="D97" s="197"/>
      <c r="E97" s="197"/>
      <c r="F97" s="1133"/>
    </row>
    <row r="98" spans="1:6" ht="13.5" thickBot="1" x14ac:dyDescent="0.25">
      <c r="A98" s="361" t="s">
        <v>295</v>
      </c>
      <c r="B98" s="751" t="s">
        <v>654</v>
      </c>
      <c r="C98" s="201">
        <f>C99+C100+C101+C102</f>
        <v>57524</v>
      </c>
      <c r="D98" s="201">
        <f>D99+D100+D101+D102</f>
        <v>54521</v>
      </c>
      <c r="E98" s="201">
        <f>E99+E100+E101+E102</f>
        <v>862</v>
      </c>
      <c r="F98" s="991">
        <f>E98/D98</f>
        <v>1.581042167238312E-2</v>
      </c>
    </row>
    <row r="99" spans="1:6" x14ac:dyDescent="0.2">
      <c r="A99" s="561" t="s">
        <v>296</v>
      </c>
      <c r="B99" s="476" t="s">
        <v>655</v>
      </c>
      <c r="C99" s="241"/>
      <c r="D99" s="191"/>
      <c r="E99" s="124"/>
      <c r="F99" s="1131"/>
    </row>
    <row r="100" spans="1:6" x14ac:dyDescent="0.2">
      <c r="A100" s="144" t="s">
        <v>297</v>
      </c>
      <c r="B100" s="577" t="s">
        <v>657</v>
      </c>
      <c r="C100" s="239"/>
      <c r="D100" s="190"/>
      <c r="E100" s="121"/>
      <c r="F100" s="1131"/>
    </row>
    <row r="101" spans="1:6" x14ac:dyDescent="0.2">
      <c r="A101" s="144" t="s">
        <v>298</v>
      </c>
      <c r="B101" s="579" t="s">
        <v>656</v>
      </c>
      <c r="C101" s="239"/>
      <c r="D101" s="580"/>
      <c r="E101" s="124"/>
      <c r="F101" s="1131"/>
    </row>
    <row r="102" spans="1:6" ht="13.5" thickBot="1" x14ac:dyDescent="0.25">
      <c r="A102" s="489" t="s">
        <v>299</v>
      </c>
      <c r="B102" s="215" t="s">
        <v>658</v>
      </c>
      <c r="C102" s="583">
        <f>' 27 28 sz. melléklet'!C9</f>
        <v>57524</v>
      </c>
      <c r="D102" s="583">
        <f>' 27 28 sz. melléklet'!D9</f>
        <v>54521</v>
      </c>
      <c r="E102" s="583">
        <f>' 27 28 sz. melléklet'!E9</f>
        <v>862</v>
      </c>
      <c r="F102" s="1099">
        <f>E102/D102</f>
        <v>1.581042167238312E-2</v>
      </c>
    </row>
    <row r="103" spans="1:6" ht="13.5" thickBot="1" x14ac:dyDescent="0.25">
      <c r="A103" s="361" t="s">
        <v>300</v>
      </c>
      <c r="B103" s="731" t="s">
        <v>659</v>
      </c>
      <c r="C103" s="201">
        <f>C104+C105</f>
        <v>0</v>
      </c>
      <c r="D103" s="201">
        <f>D104+D105</f>
        <v>0</v>
      </c>
      <c r="E103" s="201">
        <f>E104+E105</f>
        <v>0</v>
      </c>
      <c r="F103" s="991">
        <v>0</v>
      </c>
    </row>
    <row r="104" spans="1:6" x14ac:dyDescent="0.2">
      <c r="A104" s="561" t="s">
        <v>301</v>
      </c>
      <c r="B104" s="579" t="s">
        <v>697</v>
      </c>
      <c r="C104" s="241"/>
      <c r="D104" s="191"/>
      <c r="E104" s="124"/>
      <c r="F104" s="951"/>
    </row>
    <row r="105" spans="1:6" ht="13.5" thickBot="1" x14ac:dyDescent="0.25">
      <c r="A105" s="144" t="s">
        <v>302</v>
      </c>
      <c r="B105" s="746" t="s">
        <v>698</v>
      </c>
      <c r="C105" s="239"/>
      <c r="D105" s="239">
        <f>' 27 28 sz. melléklet'!D44</f>
        <v>0</v>
      </c>
      <c r="E105" s="239">
        <f>' 27 28 sz. melléklet'!E44</f>
        <v>0</v>
      </c>
      <c r="F105" s="952">
        <v>0</v>
      </c>
    </row>
    <row r="106" spans="1:6" ht="18.75" customHeight="1" thickBot="1" x14ac:dyDescent="0.25">
      <c r="A106" s="361" t="s">
        <v>303</v>
      </c>
      <c r="B106" s="752" t="s">
        <v>723</v>
      </c>
      <c r="C106" s="201">
        <f>C67+C91</f>
        <v>811994</v>
      </c>
      <c r="D106" s="201">
        <f>D67+D91</f>
        <v>824516</v>
      </c>
      <c r="E106" s="201">
        <f>E67+E91</f>
        <v>768361</v>
      </c>
      <c r="F106" s="991">
        <f>E106/D106</f>
        <v>0.93189337744810286</v>
      </c>
    </row>
    <row r="107" spans="1:6" ht="8.25" customHeight="1" thickBot="1" x14ac:dyDescent="0.25">
      <c r="A107" s="490"/>
      <c r="B107" s="115"/>
      <c r="C107" s="207"/>
      <c r="D107" s="187"/>
      <c r="E107" s="211"/>
      <c r="F107" s="1136"/>
    </row>
    <row r="108" spans="1:6" ht="13.5" thickBot="1" x14ac:dyDescent="0.25">
      <c r="A108" s="142" t="s">
        <v>304</v>
      </c>
      <c r="B108" s="731" t="s">
        <v>417</v>
      </c>
      <c r="C108" s="128">
        <f>SUM(C109:C118)</f>
        <v>20220</v>
      </c>
      <c r="D108" s="128">
        <f>SUM(D109:D118)</f>
        <v>51025</v>
      </c>
      <c r="E108" s="128">
        <f>SUM(E109:E118)</f>
        <v>51025</v>
      </c>
      <c r="F108" s="991">
        <f>E108/D108</f>
        <v>1</v>
      </c>
    </row>
    <row r="109" spans="1:6" x14ac:dyDescent="0.2">
      <c r="A109" s="471" t="s">
        <v>305</v>
      </c>
      <c r="B109" s="214" t="s">
        <v>665</v>
      </c>
      <c r="C109" s="127"/>
      <c r="D109" s="127"/>
      <c r="E109" s="127"/>
      <c r="F109" s="1129"/>
    </row>
    <row r="110" spans="1:6" x14ac:dyDescent="0.2">
      <c r="A110" s="144" t="s">
        <v>306</v>
      </c>
      <c r="B110" s="412" t="s">
        <v>664</v>
      </c>
      <c r="C110" s="125"/>
      <c r="D110" s="125"/>
      <c r="E110" s="125"/>
      <c r="F110" s="1131"/>
    </row>
    <row r="111" spans="1:6" x14ac:dyDescent="0.2">
      <c r="A111" s="144" t="s">
        <v>311</v>
      </c>
      <c r="B111" s="412" t="s">
        <v>666</v>
      </c>
      <c r="C111" s="125"/>
      <c r="D111" s="125"/>
      <c r="E111" s="125"/>
      <c r="F111" s="1131"/>
    </row>
    <row r="112" spans="1:6" x14ac:dyDescent="0.2">
      <c r="A112" s="144" t="s">
        <v>312</v>
      </c>
      <c r="B112" s="412" t="s">
        <v>667</v>
      </c>
      <c r="C112" s="209"/>
      <c r="D112" s="209"/>
      <c r="E112" s="209"/>
      <c r="F112" s="1131"/>
    </row>
    <row r="113" spans="1:6" x14ac:dyDescent="0.2">
      <c r="A113" s="144" t="s">
        <v>313</v>
      </c>
      <c r="B113" s="538" t="s">
        <v>668</v>
      </c>
      <c r="C113" s="145"/>
      <c r="D113" s="145">
        <v>30805</v>
      </c>
      <c r="E113" s="145">
        <v>30805</v>
      </c>
      <c r="F113" s="1131">
        <f>E113/D113</f>
        <v>1</v>
      </c>
    </row>
    <row r="114" spans="1:6" x14ac:dyDescent="0.2">
      <c r="A114" s="144" t="s">
        <v>314</v>
      </c>
      <c r="B114" s="539" t="s">
        <v>669</v>
      </c>
      <c r="C114" s="146"/>
      <c r="D114" s="146"/>
      <c r="E114" s="146"/>
      <c r="F114" s="951"/>
    </row>
    <row r="115" spans="1:6" x14ac:dyDescent="0.2">
      <c r="A115" s="144" t="s">
        <v>315</v>
      </c>
      <c r="B115" s="540" t="s">
        <v>670</v>
      </c>
      <c r="C115" s="198"/>
      <c r="D115" s="125"/>
      <c r="E115" s="125"/>
      <c r="F115" s="1130"/>
    </row>
    <row r="116" spans="1:6" x14ac:dyDescent="0.2">
      <c r="A116" s="144" t="s">
        <v>316</v>
      </c>
      <c r="B116" s="540" t="s">
        <v>671</v>
      </c>
      <c r="C116" s="99">
        <f>'3_sz_melléklet'!C114-'30_ sz_ melléklet'!C106-'30_ sz_ melléklet'!C113</f>
        <v>20220</v>
      </c>
      <c r="D116" s="99">
        <f>'3_sz_melléklet'!D114-'30_ sz_ melléklet'!D106-'30_ sz_ melléklet'!D113</f>
        <v>20220</v>
      </c>
      <c r="E116" s="99">
        <v>20220</v>
      </c>
      <c r="F116" s="952">
        <f>E116/D116</f>
        <v>1</v>
      </c>
    </row>
    <row r="117" spans="1:6" x14ac:dyDescent="0.2">
      <c r="A117" s="144" t="s">
        <v>317</v>
      </c>
      <c r="B117" s="540" t="s">
        <v>672</v>
      </c>
      <c r="C117" s="753"/>
      <c r="D117" s="753"/>
      <c r="E117" s="753"/>
      <c r="F117" s="1137"/>
    </row>
    <row r="118" spans="1:6" ht="13.5" thickBot="1" x14ac:dyDescent="0.25">
      <c r="A118" s="144" t="s">
        <v>318</v>
      </c>
      <c r="B118" s="273" t="s">
        <v>673</v>
      </c>
      <c r="C118" s="620"/>
      <c r="D118" s="535"/>
      <c r="E118" s="246"/>
      <c r="F118" s="1138"/>
    </row>
    <row r="119" spans="1:6" ht="13.5" thickBot="1" x14ac:dyDescent="0.25">
      <c r="A119" s="361" t="s">
        <v>319</v>
      </c>
      <c r="B119" s="581" t="s">
        <v>418</v>
      </c>
      <c r="C119" s="97">
        <f>C106+C108</f>
        <v>832214</v>
      </c>
      <c r="D119" s="97">
        <f>D106+D108</f>
        <v>875541</v>
      </c>
      <c r="E119" s="97">
        <f>E106+E108</f>
        <v>819386</v>
      </c>
      <c r="F119" s="1139">
        <f>E119/D119</f>
        <v>0.9358625124351686</v>
      </c>
    </row>
    <row r="120" spans="1:6" x14ac:dyDescent="0.2">
      <c r="A120" s="2263">
        <v>3</v>
      </c>
      <c r="B120" s="2263"/>
      <c r="C120" s="2263"/>
      <c r="D120" s="2263"/>
      <c r="E120" s="2263"/>
      <c r="F120" s="2263"/>
    </row>
    <row r="121" spans="1:6" x14ac:dyDescent="0.2">
      <c r="A121" s="2249" t="s">
        <v>1670</v>
      </c>
      <c r="B121" s="2249"/>
      <c r="C121" s="2249"/>
      <c r="D121" s="2249"/>
      <c r="E121" s="2249"/>
      <c r="F121" s="1"/>
    </row>
    <row r="122" spans="1:6" ht="15.75" x14ac:dyDescent="0.25">
      <c r="B122" s="2268" t="s">
        <v>1483</v>
      </c>
      <c r="C122" s="2268"/>
      <c r="D122" s="2268"/>
      <c r="E122" s="2268"/>
      <c r="F122" s="1"/>
    </row>
    <row r="123" spans="1:6" ht="15.75" customHeight="1" thickBot="1" x14ac:dyDescent="0.25">
      <c r="B123" s="1"/>
      <c r="C123" s="1"/>
      <c r="D123" s="33"/>
      <c r="E123" s="33"/>
      <c r="F123" s="33" t="s">
        <v>4</v>
      </c>
    </row>
    <row r="124" spans="1:6" ht="16.5" thickBot="1" x14ac:dyDescent="0.3">
      <c r="A124" s="2284" t="s">
        <v>258</v>
      </c>
      <c r="B124" s="103" t="s">
        <v>30</v>
      </c>
      <c r="C124" s="2264" t="s">
        <v>348</v>
      </c>
      <c r="D124" s="2265"/>
      <c r="E124" s="2265"/>
      <c r="F124" s="2266"/>
    </row>
    <row r="125" spans="1:6" ht="26.25" thickBot="1" x14ac:dyDescent="0.25">
      <c r="A125" s="2284"/>
      <c r="B125" s="216"/>
      <c r="C125" s="855" t="s">
        <v>198</v>
      </c>
      <c r="D125" s="856" t="s">
        <v>199</v>
      </c>
      <c r="E125" s="856" t="s">
        <v>775</v>
      </c>
      <c r="F125" s="857" t="s">
        <v>201</v>
      </c>
    </row>
    <row r="126" spans="1:6" ht="13.5" thickBot="1" x14ac:dyDescent="0.25">
      <c r="A126" s="361" t="s">
        <v>259</v>
      </c>
      <c r="B126" s="335" t="s">
        <v>260</v>
      </c>
      <c r="C126" s="487" t="s">
        <v>261</v>
      </c>
      <c r="D126" s="488" t="s">
        <v>262</v>
      </c>
      <c r="E126" s="280" t="s">
        <v>282</v>
      </c>
      <c r="F126" s="280" t="s">
        <v>262</v>
      </c>
    </row>
    <row r="127" spans="1:6" ht="13.5" thickBot="1" x14ac:dyDescent="0.25">
      <c r="A127" s="361" t="s">
        <v>263</v>
      </c>
      <c r="B127" s="744" t="s">
        <v>722</v>
      </c>
      <c r="C127" s="621">
        <f>C128+C139+C148</f>
        <v>854884</v>
      </c>
      <c r="D127" s="621">
        <f>D128+D139+D148</f>
        <v>908016</v>
      </c>
      <c r="E127" s="621">
        <f>E128+E139+E148</f>
        <v>887034</v>
      </c>
      <c r="F127" s="1126">
        <f>E127/D127</f>
        <v>0.97689247766559184</v>
      </c>
    </row>
    <row r="128" spans="1:6" x14ac:dyDescent="0.2">
      <c r="A128" s="471" t="s">
        <v>264</v>
      </c>
      <c r="B128" s="745" t="s">
        <v>238</v>
      </c>
      <c r="C128" s="741">
        <f>C129+C130+C131+C132+C133+C134+C135+C136+C137+C138</f>
        <v>115525</v>
      </c>
      <c r="D128" s="741">
        <f>D129+D130+D131+D132+D133+D134+D135+D136+D137+D138</f>
        <v>159631</v>
      </c>
      <c r="E128" s="741">
        <f>E129+E130+E131+E132+E133+E134+E135+E136+E137+E138</f>
        <v>139120</v>
      </c>
      <c r="F128" s="1127">
        <f>E128/D128</f>
        <v>0.87150991975242909</v>
      </c>
    </row>
    <row r="129" spans="1:6" x14ac:dyDescent="0.2">
      <c r="A129" s="144" t="s">
        <v>265</v>
      </c>
      <c r="B129" s="746" t="s">
        <v>677</v>
      </c>
      <c r="C129" s="244">
        <f t="shared" ref="C129:E138" si="0">C69+C9</f>
        <v>130</v>
      </c>
      <c r="D129" s="244">
        <f t="shared" si="0"/>
        <v>284</v>
      </c>
      <c r="E129" s="244">
        <f t="shared" si="0"/>
        <v>254</v>
      </c>
      <c r="F129" s="1128">
        <f>E129/D129</f>
        <v>0.89436619718309862</v>
      </c>
    </row>
    <row r="130" spans="1:6" x14ac:dyDescent="0.2">
      <c r="A130" s="144" t="s">
        <v>266</v>
      </c>
      <c r="B130" s="746" t="s">
        <v>678</v>
      </c>
      <c r="C130" s="244">
        <f t="shared" si="0"/>
        <v>48357</v>
      </c>
      <c r="D130" s="244">
        <f t="shared" si="0"/>
        <v>65112</v>
      </c>
      <c r="E130" s="244">
        <f t="shared" si="0"/>
        <v>56156</v>
      </c>
      <c r="F130" s="1128">
        <f>E130/D130</f>
        <v>0.86245238972846783</v>
      </c>
    </row>
    <row r="131" spans="1:6" x14ac:dyDescent="0.2">
      <c r="A131" s="144" t="s">
        <v>267</v>
      </c>
      <c r="B131" s="215" t="s">
        <v>679</v>
      </c>
      <c r="C131" s="244">
        <f t="shared" si="0"/>
        <v>2980</v>
      </c>
      <c r="D131" s="244">
        <f t="shared" si="0"/>
        <v>4965</v>
      </c>
      <c r="E131" s="244">
        <f t="shared" si="0"/>
        <v>3743</v>
      </c>
      <c r="F131" s="1128">
        <f t="shared" ref="F131:F136" si="1">E131/D131</f>
        <v>0.75387713997985906</v>
      </c>
    </row>
    <row r="132" spans="1:6" x14ac:dyDescent="0.2">
      <c r="A132" s="144" t="s">
        <v>268</v>
      </c>
      <c r="B132" s="547" t="s">
        <v>680</v>
      </c>
      <c r="C132" s="244">
        <f t="shared" si="0"/>
        <v>0</v>
      </c>
      <c r="D132" s="244">
        <f t="shared" si="0"/>
        <v>0</v>
      </c>
      <c r="E132" s="244">
        <f t="shared" si="0"/>
        <v>0</v>
      </c>
      <c r="F132" s="1128">
        <v>0</v>
      </c>
    </row>
    <row r="133" spans="1:6" x14ac:dyDescent="0.2">
      <c r="A133" s="144" t="s">
        <v>269</v>
      </c>
      <c r="B133" s="547" t="s">
        <v>681</v>
      </c>
      <c r="C133" s="244">
        <f t="shared" si="0"/>
        <v>42708</v>
      </c>
      <c r="D133" s="244">
        <f t="shared" si="0"/>
        <v>59918</v>
      </c>
      <c r="E133" s="244">
        <f t="shared" si="0"/>
        <v>53544</v>
      </c>
      <c r="F133" s="1128">
        <f>E133/D133</f>
        <v>0.89362128241930638</v>
      </c>
    </row>
    <row r="134" spans="1:6" x14ac:dyDescent="0.2">
      <c r="A134" s="144" t="s">
        <v>270</v>
      </c>
      <c r="B134" s="547" t="s">
        <v>682</v>
      </c>
      <c r="C134" s="244">
        <f t="shared" si="0"/>
        <v>21348</v>
      </c>
      <c r="D134" s="244">
        <f t="shared" si="0"/>
        <v>29343</v>
      </c>
      <c r="E134" s="244">
        <f t="shared" si="0"/>
        <v>25412</v>
      </c>
      <c r="F134" s="1128">
        <f t="shared" si="1"/>
        <v>0.86603278465051292</v>
      </c>
    </row>
    <row r="135" spans="1:6" x14ac:dyDescent="0.2">
      <c r="A135" s="144" t="s">
        <v>271</v>
      </c>
      <c r="B135" s="547" t="s">
        <v>683</v>
      </c>
      <c r="C135" s="244">
        <f t="shared" si="0"/>
        <v>0</v>
      </c>
      <c r="D135" s="244">
        <f t="shared" si="0"/>
        <v>0</v>
      </c>
      <c r="E135" s="244">
        <f t="shared" si="0"/>
        <v>0</v>
      </c>
      <c r="F135" s="1128">
        <v>0</v>
      </c>
    </row>
    <row r="136" spans="1:6" x14ac:dyDescent="0.2">
      <c r="A136" s="144" t="s">
        <v>272</v>
      </c>
      <c r="B136" s="547" t="s">
        <v>684</v>
      </c>
      <c r="C136" s="244">
        <f t="shared" si="0"/>
        <v>1</v>
      </c>
      <c r="D136" s="244">
        <f t="shared" si="0"/>
        <v>1</v>
      </c>
      <c r="E136" s="244">
        <f t="shared" si="0"/>
        <v>0</v>
      </c>
      <c r="F136" s="1128">
        <f t="shared" si="1"/>
        <v>0</v>
      </c>
    </row>
    <row r="137" spans="1:6" x14ac:dyDescent="0.2">
      <c r="A137" s="144" t="s">
        <v>273</v>
      </c>
      <c r="B137" s="747" t="s">
        <v>685</v>
      </c>
      <c r="C137" s="244">
        <f t="shared" si="0"/>
        <v>0</v>
      </c>
      <c r="D137" s="244">
        <f t="shared" si="0"/>
        <v>0</v>
      </c>
      <c r="E137" s="244">
        <f t="shared" si="0"/>
        <v>0</v>
      </c>
      <c r="F137" s="1128">
        <v>0</v>
      </c>
    </row>
    <row r="138" spans="1:6" ht="13.5" thickBot="1" x14ac:dyDescent="0.25">
      <c r="A138" s="489" t="s">
        <v>274</v>
      </c>
      <c r="B138" s="748" t="s">
        <v>686</v>
      </c>
      <c r="C138" s="244">
        <f t="shared" si="0"/>
        <v>1</v>
      </c>
      <c r="D138" s="244">
        <f t="shared" si="0"/>
        <v>8</v>
      </c>
      <c r="E138" s="244">
        <f t="shared" si="0"/>
        <v>11</v>
      </c>
      <c r="F138" s="1128">
        <f>E138/D138</f>
        <v>1.375</v>
      </c>
    </row>
    <row r="139" spans="1:6" ht="13.5" thickBot="1" x14ac:dyDescent="0.25">
      <c r="A139" s="361" t="s">
        <v>275</v>
      </c>
      <c r="B139" s="140" t="s">
        <v>721</v>
      </c>
      <c r="C139" s="201">
        <f>C140+C144+C145+C146+C147</f>
        <v>739359</v>
      </c>
      <c r="D139" s="201">
        <f>D140+D144+D145+D146+D147</f>
        <v>748156</v>
      </c>
      <c r="E139" s="201">
        <f>E140+E144+E145+E146+E147</f>
        <v>747685</v>
      </c>
      <c r="F139" s="991">
        <f>E139/D139</f>
        <v>0.99937045215169029</v>
      </c>
    </row>
    <row r="140" spans="1:6" x14ac:dyDescent="0.2">
      <c r="A140" s="561" t="s">
        <v>276</v>
      </c>
      <c r="B140" s="715" t="s">
        <v>613</v>
      </c>
      <c r="C140" s="244">
        <f t="shared" ref="C140:E147" si="2">C80+C20</f>
        <v>0</v>
      </c>
      <c r="D140" s="244">
        <f t="shared" si="2"/>
        <v>0</v>
      </c>
      <c r="E140" s="244">
        <f t="shared" si="2"/>
        <v>0</v>
      </c>
      <c r="F140" s="951">
        <v>0</v>
      </c>
    </row>
    <row r="141" spans="1:6" x14ac:dyDescent="0.2">
      <c r="A141" s="561" t="s">
        <v>277</v>
      </c>
      <c r="B141" s="693" t="s">
        <v>615</v>
      </c>
      <c r="C141" s="244">
        <f t="shared" si="2"/>
        <v>0</v>
      </c>
      <c r="D141" s="244">
        <f t="shared" si="2"/>
        <v>0</v>
      </c>
      <c r="E141" s="244">
        <f t="shared" si="2"/>
        <v>0</v>
      </c>
      <c r="F141" s="952">
        <v>0</v>
      </c>
    </row>
    <row r="142" spans="1:6" x14ac:dyDescent="0.2">
      <c r="A142" s="561" t="s">
        <v>278</v>
      </c>
      <c r="B142" s="694" t="s">
        <v>614</v>
      </c>
      <c r="C142" s="244">
        <f t="shared" si="2"/>
        <v>0</v>
      </c>
      <c r="D142" s="244">
        <f t="shared" si="2"/>
        <v>0</v>
      </c>
      <c r="E142" s="244">
        <f t="shared" si="2"/>
        <v>0</v>
      </c>
      <c r="F142" s="952">
        <v>0</v>
      </c>
    </row>
    <row r="143" spans="1:6" x14ac:dyDescent="0.2">
      <c r="A143" s="561" t="s">
        <v>279</v>
      </c>
      <c r="B143" s="694" t="s">
        <v>616</v>
      </c>
      <c r="C143" s="244">
        <f t="shared" si="2"/>
        <v>0</v>
      </c>
      <c r="D143" s="244">
        <f t="shared" si="2"/>
        <v>0</v>
      </c>
      <c r="E143" s="244">
        <f t="shared" si="2"/>
        <v>0</v>
      </c>
      <c r="F143" s="951">
        <v>0</v>
      </c>
    </row>
    <row r="144" spans="1:6" x14ac:dyDescent="0.2">
      <c r="A144" s="561" t="s">
        <v>280</v>
      </c>
      <c r="B144" s="695" t="s">
        <v>617</v>
      </c>
      <c r="C144" s="244">
        <f t="shared" si="2"/>
        <v>0</v>
      </c>
      <c r="D144" s="244">
        <f t="shared" si="2"/>
        <v>0</v>
      </c>
      <c r="E144" s="244">
        <f t="shared" si="2"/>
        <v>0</v>
      </c>
      <c r="F144" s="1131">
        <v>0</v>
      </c>
    </row>
    <row r="145" spans="1:6" x14ac:dyDescent="0.2">
      <c r="A145" s="561" t="s">
        <v>281</v>
      </c>
      <c r="B145" s="696" t="s">
        <v>618</v>
      </c>
      <c r="C145" s="244">
        <f t="shared" si="2"/>
        <v>0</v>
      </c>
      <c r="D145" s="244">
        <f t="shared" si="2"/>
        <v>0</v>
      </c>
      <c r="E145" s="244">
        <f t="shared" si="2"/>
        <v>0</v>
      </c>
      <c r="F145" s="1131">
        <v>0</v>
      </c>
    </row>
    <row r="146" spans="1:6" x14ac:dyDescent="0.2">
      <c r="A146" s="561" t="s">
        <v>283</v>
      </c>
      <c r="B146" s="749" t="s">
        <v>619</v>
      </c>
      <c r="C146" s="244">
        <f t="shared" si="2"/>
        <v>739359</v>
      </c>
      <c r="D146" s="244">
        <f t="shared" si="2"/>
        <v>748156</v>
      </c>
      <c r="E146" s="244">
        <f t="shared" si="2"/>
        <v>747685</v>
      </c>
      <c r="F146" s="1131">
        <f>E146/D146</f>
        <v>0.99937045215169029</v>
      </c>
    </row>
    <row r="147" spans="1:6" ht="13.5" thickBot="1" x14ac:dyDescent="0.25">
      <c r="A147" s="143" t="s">
        <v>284</v>
      </c>
      <c r="B147" s="695" t="s">
        <v>660</v>
      </c>
      <c r="C147" s="244">
        <f t="shared" si="2"/>
        <v>0</v>
      </c>
      <c r="D147" s="244">
        <f t="shared" si="2"/>
        <v>0</v>
      </c>
      <c r="E147" s="244">
        <f t="shared" si="2"/>
        <v>0</v>
      </c>
      <c r="F147" s="1099">
        <v>0</v>
      </c>
    </row>
    <row r="148" spans="1:6" ht="13.5" thickBot="1" x14ac:dyDescent="0.25">
      <c r="A148" s="361" t="s">
        <v>285</v>
      </c>
      <c r="B148" s="713" t="s">
        <v>661</v>
      </c>
      <c r="C148" s="740">
        <f>C149+C150</f>
        <v>0</v>
      </c>
      <c r="D148" s="740">
        <f>D149+D150</f>
        <v>229</v>
      </c>
      <c r="E148" s="740">
        <f>E149+E150</f>
        <v>229</v>
      </c>
      <c r="F148" s="1132">
        <f>E148/D148</f>
        <v>1</v>
      </c>
    </row>
    <row r="149" spans="1:6" x14ac:dyDescent="0.2">
      <c r="A149" s="561" t="s">
        <v>286</v>
      </c>
      <c r="B149" s="739" t="s">
        <v>1341</v>
      </c>
      <c r="C149" s="244">
        <f t="shared" ref="C149:E150" si="3">C89+C29</f>
        <v>0</v>
      </c>
      <c r="D149" s="244">
        <f t="shared" si="3"/>
        <v>0</v>
      </c>
      <c r="E149" s="244">
        <f t="shared" si="3"/>
        <v>0</v>
      </c>
      <c r="F149" s="951">
        <v>0</v>
      </c>
    </row>
    <row r="150" spans="1:6" ht="13.5" thickBot="1" x14ac:dyDescent="0.25">
      <c r="A150" s="143" t="s">
        <v>287</v>
      </c>
      <c r="B150" s="754" t="s">
        <v>1094</v>
      </c>
      <c r="C150" s="244">
        <f t="shared" si="3"/>
        <v>0</v>
      </c>
      <c r="D150" s="244">
        <f t="shared" si="3"/>
        <v>229</v>
      </c>
      <c r="E150" s="244">
        <f t="shared" si="3"/>
        <v>229</v>
      </c>
      <c r="F150" s="1133">
        <f>E150/D150</f>
        <v>1</v>
      </c>
    </row>
    <row r="151" spans="1:6" ht="14.25" thickTop="1" thickBot="1" x14ac:dyDescent="0.25">
      <c r="A151" s="755" t="s">
        <v>288</v>
      </c>
      <c r="B151" s="756" t="s">
        <v>720</v>
      </c>
      <c r="C151" s="757">
        <f>C152+C158+C163</f>
        <v>57524</v>
      </c>
      <c r="D151" s="757">
        <f>D152+D158+D163</f>
        <v>54521</v>
      </c>
      <c r="E151" s="757">
        <f>E152+E158+E163</f>
        <v>862</v>
      </c>
      <c r="F151" s="1134">
        <f>E151/D151</f>
        <v>1.581042167238312E-2</v>
      </c>
    </row>
    <row r="152" spans="1:6" x14ac:dyDescent="0.2">
      <c r="A152" s="471" t="s">
        <v>289</v>
      </c>
      <c r="B152" s="750" t="s">
        <v>648</v>
      </c>
      <c r="C152" s="202">
        <f>SUM(C153:C157)</f>
        <v>0</v>
      </c>
      <c r="D152" s="202">
        <f>SUM(D153:D157)</f>
        <v>0</v>
      </c>
      <c r="E152" s="202">
        <f>SUM(E153:E157)</f>
        <v>0</v>
      </c>
      <c r="F152" s="1135">
        <v>0</v>
      </c>
    </row>
    <row r="153" spans="1:6" x14ac:dyDescent="0.2">
      <c r="A153" s="144" t="s">
        <v>290</v>
      </c>
      <c r="B153" s="746" t="s">
        <v>649</v>
      </c>
      <c r="C153" s="244">
        <f t="shared" ref="C153:E157" si="4">C93+C33</f>
        <v>0</v>
      </c>
      <c r="D153" s="244">
        <f t="shared" si="4"/>
        <v>0</v>
      </c>
      <c r="E153" s="244">
        <f t="shared" si="4"/>
        <v>0</v>
      </c>
      <c r="F153" s="1131">
        <v>0</v>
      </c>
    </row>
    <row r="154" spans="1:6" x14ac:dyDescent="0.2">
      <c r="A154" s="144" t="s">
        <v>291</v>
      </c>
      <c r="B154" s="215" t="s">
        <v>650</v>
      </c>
      <c r="C154" s="244">
        <f t="shared" si="4"/>
        <v>0</v>
      </c>
      <c r="D154" s="244">
        <f t="shared" si="4"/>
        <v>0</v>
      </c>
      <c r="E154" s="244">
        <f t="shared" si="4"/>
        <v>0</v>
      </c>
      <c r="F154" s="1131">
        <v>0</v>
      </c>
    </row>
    <row r="155" spans="1:6" x14ac:dyDescent="0.2">
      <c r="A155" s="144" t="s">
        <v>292</v>
      </c>
      <c r="B155" s="475" t="s">
        <v>651</v>
      </c>
      <c r="C155" s="244">
        <f t="shared" si="4"/>
        <v>0</v>
      </c>
      <c r="D155" s="244">
        <f t="shared" si="4"/>
        <v>0</v>
      </c>
      <c r="E155" s="244">
        <f t="shared" si="4"/>
        <v>0</v>
      </c>
      <c r="F155" s="1131">
        <v>0</v>
      </c>
    </row>
    <row r="156" spans="1:6" x14ac:dyDescent="0.2">
      <c r="A156" s="144" t="s">
        <v>293</v>
      </c>
      <c r="B156" s="475" t="s">
        <v>652</v>
      </c>
      <c r="C156" s="244">
        <f t="shared" si="4"/>
        <v>0</v>
      </c>
      <c r="D156" s="244">
        <f t="shared" si="4"/>
        <v>0</v>
      </c>
      <c r="E156" s="244">
        <f t="shared" si="4"/>
        <v>0</v>
      </c>
      <c r="F156" s="951">
        <v>0</v>
      </c>
    </row>
    <row r="157" spans="1:6" ht="13.5" thickBot="1" x14ac:dyDescent="0.25">
      <c r="A157" s="489" t="s">
        <v>294</v>
      </c>
      <c r="B157" s="215" t="s">
        <v>653</v>
      </c>
      <c r="C157" s="244">
        <f t="shared" si="4"/>
        <v>0</v>
      </c>
      <c r="D157" s="244">
        <f t="shared" si="4"/>
        <v>0</v>
      </c>
      <c r="E157" s="244">
        <f t="shared" si="4"/>
        <v>0</v>
      </c>
      <c r="F157" s="1133">
        <v>0</v>
      </c>
    </row>
    <row r="158" spans="1:6" ht="13.5" thickBot="1" x14ac:dyDescent="0.25">
      <c r="A158" s="361" t="s">
        <v>295</v>
      </c>
      <c r="B158" s="751" t="s">
        <v>654</v>
      </c>
      <c r="C158" s="201">
        <f>C159+C160+C161+C162</f>
        <v>57524</v>
      </c>
      <c r="D158" s="201">
        <f>D159+D160+D161+D162</f>
        <v>54521</v>
      </c>
      <c r="E158" s="201">
        <f>E159+E160+E161+E162</f>
        <v>862</v>
      </c>
      <c r="F158" s="991">
        <f>E158/D158</f>
        <v>1.581042167238312E-2</v>
      </c>
    </row>
    <row r="159" spans="1:6" x14ac:dyDescent="0.2">
      <c r="A159" s="561" t="s">
        <v>296</v>
      </c>
      <c r="B159" s="476" t="s">
        <v>655</v>
      </c>
      <c r="C159" s="244">
        <f t="shared" ref="C159:E162" si="5">C99+C39</f>
        <v>0</v>
      </c>
      <c r="D159" s="244">
        <f t="shared" si="5"/>
        <v>0</v>
      </c>
      <c r="E159" s="244">
        <f t="shared" si="5"/>
        <v>0</v>
      </c>
      <c r="F159" s="1131">
        <v>0</v>
      </c>
    </row>
    <row r="160" spans="1:6" x14ac:dyDescent="0.2">
      <c r="A160" s="144" t="s">
        <v>297</v>
      </c>
      <c r="B160" s="577" t="s">
        <v>657</v>
      </c>
      <c r="C160" s="244">
        <f t="shared" si="5"/>
        <v>0</v>
      </c>
      <c r="D160" s="244">
        <f t="shared" si="5"/>
        <v>0</v>
      </c>
      <c r="E160" s="244">
        <f t="shared" si="5"/>
        <v>0</v>
      </c>
      <c r="F160" s="1131">
        <v>0</v>
      </c>
    </row>
    <row r="161" spans="1:6" x14ac:dyDescent="0.2">
      <c r="A161" s="144" t="s">
        <v>298</v>
      </c>
      <c r="B161" s="579" t="s">
        <v>656</v>
      </c>
      <c r="C161" s="244">
        <f t="shared" si="5"/>
        <v>0</v>
      </c>
      <c r="D161" s="244">
        <f t="shared" si="5"/>
        <v>0</v>
      </c>
      <c r="E161" s="244">
        <f t="shared" si="5"/>
        <v>0</v>
      </c>
      <c r="F161" s="1131">
        <v>0</v>
      </c>
    </row>
    <row r="162" spans="1:6" ht="13.5" thickBot="1" x14ac:dyDescent="0.25">
      <c r="A162" s="489" t="s">
        <v>299</v>
      </c>
      <c r="B162" s="215" t="s">
        <v>658</v>
      </c>
      <c r="C162" s="244">
        <f t="shared" si="5"/>
        <v>57524</v>
      </c>
      <c r="D162" s="244">
        <f t="shared" si="5"/>
        <v>54521</v>
      </c>
      <c r="E162" s="244">
        <f t="shared" si="5"/>
        <v>862</v>
      </c>
      <c r="F162" s="1099">
        <f>E162/D162</f>
        <v>1.581042167238312E-2</v>
      </c>
    </row>
    <row r="163" spans="1:6" ht="13.5" thickBot="1" x14ac:dyDescent="0.25">
      <c r="A163" s="361" t="s">
        <v>300</v>
      </c>
      <c r="B163" s="731" t="s">
        <v>659</v>
      </c>
      <c r="C163" s="201">
        <f>C164+C165</f>
        <v>0</v>
      </c>
      <c r="D163" s="201">
        <f>D164+D165</f>
        <v>0</v>
      </c>
      <c r="E163" s="201">
        <f>E164+E165</f>
        <v>0</v>
      </c>
      <c r="F163" s="991">
        <v>0</v>
      </c>
    </row>
    <row r="164" spans="1:6" x14ac:dyDescent="0.2">
      <c r="A164" s="561" t="s">
        <v>301</v>
      </c>
      <c r="B164" s="579" t="s">
        <v>697</v>
      </c>
      <c r="C164" s="244">
        <f t="shared" ref="C164:E165" si="6">C104+C44</f>
        <v>0</v>
      </c>
      <c r="D164" s="244">
        <f t="shared" si="6"/>
        <v>0</v>
      </c>
      <c r="E164" s="244">
        <f t="shared" si="6"/>
        <v>0</v>
      </c>
      <c r="F164" s="951">
        <v>0</v>
      </c>
    </row>
    <row r="165" spans="1:6" ht="13.5" customHeight="1" thickBot="1" x14ac:dyDescent="0.25">
      <c r="A165" s="144" t="s">
        <v>302</v>
      </c>
      <c r="B165" s="746" t="s">
        <v>698</v>
      </c>
      <c r="C165" s="244">
        <f t="shared" si="6"/>
        <v>0</v>
      </c>
      <c r="D165" s="244">
        <f t="shared" si="6"/>
        <v>0</v>
      </c>
      <c r="E165" s="244">
        <f t="shared" si="6"/>
        <v>0</v>
      </c>
      <c r="F165" s="952">
        <v>0</v>
      </c>
    </row>
    <row r="166" spans="1:6" ht="19.5" customHeight="1" thickBot="1" x14ac:dyDescent="0.25">
      <c r="A166" s="361" t="s">
        <v>303</v>
      </c>
      <c r="B166" s="752" t="s">
        <v>723</v>
      </c>
      <c r="C166" s="201">
        <f>C127+C151</f>
        <v>912408</v>
      </c>
      <c r="D166" s="201">
        <f>D127+D151</f>
        <v>962537</v>
      </c>
      <c r="E166" s="201">
        <f>E127+E151</f>
        <v>887896</v>
      </c>
      <c r="F166" s="991">
        <f>E166/D166</f>
        <v>0.92245389008422529</v>
      </c>
    </row>
    <row r="167" spans="1:6" ht="6" customHeight="1" thickBot="1" x14ac:dyDescent="0.25">
      <c r="A167" s="490"/>
      <c r="B167" s="115"/>
      <c r="C167" s="207"/>
      <c r="D167" s="187"/>
      <c r="E167" s="211"/>
      <c r="F167" s="1136"/>
    </row>
    <row r="168" spans="1:6" ht="13.5" thickBot="1" x14ac:dyDescent="0.25">
      <c r="A168" s="142" t="s">
        <v>304</v>
      </c>
      <c r="B168" s="731" t="s">
        <v>417</v>
      </c>
      <c r="C168" s="128">
        <f>SUM(C169:C178)</f>
        <v>894002</v>
      </c>
      <c r="D168" s="128">
        <f>SUM(D169:D178)</f>
        <v>927337</v>
      </c>
      <c r="E168" s="128">
        <f>SUM(E169:E178)</f>
        <v>881245</v>
      </c>
      <c r="F168" s="991">
        <f>E168/D168</f>
        <v>0.95029638631910518</v>
      </c>
    </row>
    <row r="169" spans="1:6" x14ac:dyDescent="0.2">
      <c r="A169" s="471" t="s">
        <v>305</v>
      </c>
      <c r="B169" s="214" t="s">
        <v>665</v>
      </c>
      <c r="C169" s="244">
        <f t="shared" ref="C169:E178" si="7">C109+C49</f>
        <v>0</v>
      </c>
      <c r="D169" s="244">
        <f t="shared" si="7"/>
        <v>0</v>
      </c>
      <c r="E169" s="244">
        <f t="shared" si="7"/>
        <v>0</v>
      </c>
      <c r="F169" s="951">
        <v>0</v>
      </c>
    </row>
    <row r="170" spans="1:6" x14ac:dyDescent="0.2">
      <c r="A170" s="144" t="s">
        <v>306</v>
      </c>
      <c r="B170" s="412" t="s">
        <v>664</v>
      </c>
      <c r="C170" s="244">
        <f t="shared" si="7"/>
        <v>0</v>
      </c>
      <c r="D170" s="244">
        <f t="shared" si="7"/>
        <v>0</v>
      </c>
      <c r="E170" s="244">
        <f t="shared" si="7"/>
        <v>0</v>
      </c>
      <c r="F170" s="1131">
        <v>0</v>
      </c>
    </row>
    <row r="171" spans="1:6" x14ac:dyDescent="0.2">
      <c r="A171" s="144" t="s">
        <v>311</v>
      </c>
      <c r="B171" s="412" t="s">
        <v>666</v>
      </c>
      <c r="C171" s="244">
        <f t="shared" si="7"/>
        <v>0</v>
      </c>
      <c r="D171" s="244">
        <f t="shared" si="7"/>
        <v>0</v>
      </c>
      <c r="E171" s="244">
        <f t="shared" si="7"/>
        <v>0</v>
      </c>
      <c r="F171" s="1131">
        <v>0</v>
      </c>
    </row>
    <row r="172" spans="1:6" x14ac:dyDescent="0.2">
      <c r="A172" s="144" t="s">
        <v>312</v>
      </c>
      <c r="B172" s="412" t="s">
        <v>667</v>
      </c>
      <c r="C172" s="244">
        <f t="shared" si="7"/>
        <v>0</v>
      </c>
      <c r="D172" s="244">
        <f t="shared" si="7"/>
        <v>0</v>
      </c>
      <c r="E172" s="244">
        <f t="shared" si="7"/>
        <v>0</v>
      </c>
      <c r="F172" s="1131">
        <v>0</v>
      </c>
    </row>
    <row r="173" spans="1:6" x14ac:dyDescent="0.2">
      <c r="A173" s="144" t="s">
        <v>313</v>
      </c>
      <c r="B173" s="538" t="s">
        <v>668</v>
      </c>
      <c r="C173" s="244">
        <f t="shared" si="7"/>
        <v>0</v>
      </c>
      <c r="D173" s="244">
        <f t="shared" si="7"/>
        <v>32535</v>
      </c>
      <c r="E173" s="244">
        <f t="shared" si="7"/>
        <v>32535</v>
      </c>
      <c r="F173" s="1131">
        <f>E173/D173</f>
        <v>1</v>
      </c>
    </row>
    <row r="174" spans="1:6" x14ac:dyDescent="0.2">
      <c r="A174" s="144" t="s">
        <v>314</v>
      </c>
      <c r="B174" s="539" t="s">
        <v>669</v>
      </c>
      <c r="C174" s="244">
        <f t="shared" si="7"/>
        <v>0</v>
      </c>
      <c r="D174" s="244">
        <f t="shared" si="7"/>
        <v>0</v>
      </c>
      <c r="E174" s="244">
        <f t="shared" si="7"/>
        <v>0</v>
      </c>
      <c r="F174" s="1131">
        <v>0</v>
      </c>
    </row>
    <row r="175" spans="1:6" x14ac:dyDescent="0.2">
      <c r="A175" s="144" t="s">
        <v>315</v>
      </c>
      <c r="B175" s="540" t="s">
        <v>670</v>
      </c>
      <c r="C175" s="244">
        <f t="shared" si="7"/>
        <v>0</v>
      </c>
      <c r="D175" s="244">
        <f t="shared" si="7"/>
        <v>0</v>
      </c>
      <c r="E175" s="244">
        <f t="shared" si="7"/>
        <v>0</v>
      </c>
      <c r="F175" s="1131">
        <v>0</v>
      </c>
    </row>
    <row r="176" spans="1:6" x14ac:dyDescent="0.2">
      <c r="A176" s="144" t="s">
        <v>316</v>
      </c>
      <c r="B176" s="540" t="s">
        <v>671</v>
      </c>
      <c r="C176" s="244">
        <f t="shared" si="7"/>
        <v>894002</v>
      </c>
      <c r="D176" s="244">
        <f t="shared" si="7"/>
        <v>894802</v>
      </c>
      <c r="E176" s="244">
        <f t="shared" si="7"/>
        <v>848710</v>
      </c>
      <c r="F176" s="952">
        <f>E176/D176</f>
        <v>0.94848916296566166</v>
      </c>
    </row>
    <row r="177" spans="1:6" x14ac:dyDescent="0.2">
      <c r="A177" s="144" t="s">
        <v>317</v>
      </c>
      <c r="B177" s="540" t="s">
        <v>672</v>
      </c>
      <c r="C177" s="244">
        <f t="shared" si="7"/>
        <v>0</v>
      </c>
      <c r="D177" s="244">
        <f t="shared" si="7"/>
        <v>0</v>
      </c>
      <c r="E177" s="244">
        <f t="shared" si="7"/>
        <v>0</v>
      </c>
      <c r="F177" s="999">
        <v>0</v>
      </c>
    </row>
    <row r="178" spans="1:6" ht="13.5" thickBot="1" x14ac:dyDescent="0.25">
      <c r="A178" s="144" t="s">
        <v>318</v>
      </c>
      <c r="B178" s="273" t="s">
        <v>673</v>
      </c>
      <c r="C178" s="244">
        <f t="shared" si="7"/>
        <v>0</v>
      </c>
      <c r="D178" s="244">
        <f t="shared" si="7"/>
        <v>0</v>
      </c>
      <c r="E178" s="244">
        <f t="shared" si="7"/>
        <v>0</v>
      </c>
      <c r="F178" s="1345">
        <v>0</v>
      </c>
    </row>
    <row r="179" spans="1:6" ht="13.5" thickBot="1" x14ac:dyDescent="0.25">
      <c r="A179" s="361" t="s">
        <v>319</v>
      </c>
      <c r="B179" s="581" t="s">
        <v>418</v>
      </c>
      <c r="C179" s="97">
        <f>C166+C168</f>
        <v>1806410</v>
      </c>
      <c r="D179" s="97">
        <f>D166+D168</f>
        <v>1889874</v>
      </c>
      <c r="E179" s="97">
        <f>E166+E168</f>
        <v>1769141</v>
      </c>
      <c r="F179" s="1139">
        <f>E179/D179</f>
        <v>0.93611584687656424</v>
      </c>
    </row>
    <row r="225" ht="17.25" customHeight="1" x14ac:dyDescent="0.2"/>
    <row r="226" ht="8.25" customHeight="1" x14ac:dyDescent="0.2"/>
  </sheetData>
  <mergeCells count="14">
    <mergeCell ref="A121:E121"/>
    <mergeCell ref="B122:E122"/>
    <mergeCell ref="A124:A125"/>
    <mergeCell ref="C124:F124"/>
    <mergeCell ref="A60:F60"/>
    <mergeCell ref="A120:F120"/>
    <mergeCell ref="A64:A65"/>
    <mergeCell ref="C64:F64"/>
    <mergeCell ref="B62:E62"/>
    <mergeCell ref="A1:E1"/>
    <mergeCell ref="B2:E2"/>
    <mergeCell ref="A4:A5"/>
    <mergeCell ref="C4:F4"/>
    <mergeCell ref="A61:E61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236"/>
  <sheetViews>
    <sheetView topLeftCell="A217" workbookViewId="0">
      <selection activeCell="K191" sqref="K191"/>
    </sheetView>
  </sheetViews>
  <sheetFormatPr defaultRowHeight="12.75" x14ac:dyDescent="0.2"/>
  <cols>
    <col min="1" max="1" width="5" customWidth="1"/>
    <col min="2" max="2" width="40.7109375" customWidth="1"/>
    <col min="3" max="3" width="13.7109375" customWidth="1"/>
    <col min="4" max="4" width="13" customWidth="1"/>
    <col min="5" max="5" width="12" customWidth="1"/>
    <col min="6" max="6" width="9" customWidth="1"/>
    <col min="7" max="7" width="11.140625" customWidth="1"/>
  </cols>
  <sheetData>
    <row r="1" spans="1:7" x14ac:dyDescent="0.2">
      <c r="A1" s="1" t="s">
        <v>1671</v>
      </c>
      <c r="B1" s="1"/>
      <c r="C1" s="1"/>
      <c r="D1" s="1"/>
      <c r="E1" s="1"/>
      <c r="F1" s="1"/>
      <c r="G1" s="1"/>
    </row>
    <row r="2" spans="1:7" ht="15.75" x14ac:dyDescent="0.25">
      <c r="B2" s="2268" t="s">
        <v>1484</v>
      </c>
      <c r="C2" s="2268"/>
      <c r="D2" s="2268"/>
      <c r="E2" s="2268"/>
    </row>
    <row r="3" spans="1:7" ht="16.5" thickBot="1" x14ac:dyDescent="0.3">
      <c r="B3" s="18"/>
      <c r="C3" s="18"/>
      <c r="D3" s="18"/>
      <c r="E3" s="18"/>
      <c r="F3" s="33" t="s">
        <v>4</v>
      </c>
    </row>
    <row r="4" spans="1:7" ht="16.5" thickBot="1" x14ac:dyDescent="0.3">
      <c r="A4" s="2284" t="s">
        <v>258</v>
      </c>
      <c r="B4" s="103" t="s">
        <v>30</v>
      </c>
      <c r="C4" s="2264" t="s">
        <v>801</v>
      </c>
      <c r="D4" s="2265"/>
      <c r="E4" s="2265"/>
      <c r="F4" s="2266"/>
    </row>
    <row r="5" spans="1:7" ht="26.25" customHeight="1" thickBot="1" x14ac:dyDescent="0.25">
      <c r="A5" s="2284"/>
      <c r="B5" s="216"/>
      <c r="C5" s="855" t="s">
        <v>198</v>
      </c>
      <c r="D5" s="856" t="s">
        <v>199</v>
      </c>
      <c r="E5" s="856" t="s">
        <v>775</v>
      </c>
      <c r="F5" s="857" t="s">
        <v>201</v>
      </c>
    </row>
    <row r="6" spans="1:7" s="586" customFormat="1" ht="13.5" customHeight="1" thickBot="1" x14ac:dyDescent="0.25">
      <c r="A6" s="361" t="s">
        <v>259</v>
      </c>
      <c r="B6" s="335" t="s">
        <v>260</v>
      </c>
      <c r="C6" s="487" t="s">
        <v>261</v>
      </c>
      <c r="D6" s="488" t="s">
        <v>262</v>
      </c>
      <c r="E6" s="929" t="s">
        <v>282</v>
      </c>
      <c r="F6" s="1021" t="s">
        <v>262</v>
      </c>
    </row>
    <row r="7" spans="1:7" ht="12.75" customHeight="1" thickBot="1" x14ac:dyDescent="0.25">
      <c r="A7" s="361" t="s">
        <v>263</v>
      </c>
      <c r="B7" s="744" t="s">
        <v>722</v>
      </c>
      <c r="C7" s="763">
        <f>C8+C19+C28</f>
        <v>0</v>
      </c>
      <c r="D7" s="763">
        <f>D8+D19+D28</f>
        <v>23629</v>
      </c>
      <c r="E7" s="763">
        <f>E8+E19+E28</f>
        <v>22663</v>
      </c>
      <c r="F7" s="1358">
        <f>E7/D7</f>
        <v>0.95911803292564224</v>
      </c>
    </row>
    <row r="8" spans="1:7" ht="12" customHeight="1" x14ac:dyDescent="0.2">
      <c r="A8" s="471" t="s">
        <v>264</v>
      </c>
      <c r="B8" s="745" t="s">
        <v>238</v>
      </c>
      <c r="C8" s="766">
        <f>SUM(C9:C18)</f>
        <v>0</v>
      </c>
      <c r="D8" s="766">
        <f>SUM(D9:D18)</f>
        <v>0</v>
      </c>
      <c r="E8" s="766">
        <f>SUM(E9:E18)</f>
        <v>0</v>
      </c>
      <c r="F8" s="951">
        <v>0</v>
      </c>
    </row>
    <row r="9" spans="1:7" ht="12.75" customHeight="1" x14ac:dyDescent="0.2">
      <c r="A9" s="144" t="s">
        <v>265</v>
      </c>
      <c r="B9" s="746" t="s">
        <v>677</v>
      </c>
      <c r="C9" s="767"/>
      <c r="D9" s="768"/>
      <c r="E9" s="1141"/>
      <c r="F9" s="952">
        <v>0</v>
      </c>
    </row>
    <row r="10" spans="1:7" x14ac:dyDescent="0.2">
      <c r="A10" s="144" t="s">
        <v>266</v>
      </c>
      <c r="B10" s="746" t="s">
        <v>678</v>
      </c>
      <c r="C10" s="767"/>
      <c r="D10" s="768"/>
      <c r="E10" s="1141"/>
      <c r="F10" s="952">
        <v>0</v>
      </c>
    </row>
    <row r="11" spans="1:7" x14ac:dyDescent="0.2">
      <c r="A11" s="144" t="s">
        <v>267</v>
      </c>
      <c r="B11" s="215" t="s">
        <v>679</v>
      </c>
      <c r="C11" s="767"/>
      <c r="D11" s="768"/>
      <c r="E11" s="1141"/>
      <c r="F11" s="952">
        <v>0</v>
      </c>
    </row>
    <row r="12" spans="1:7" x14ac:dyDescent="0.2">
      <c r="A12" s="144" t="s">
        <v>268</v>
      </c>
      <c r="B12" s="547" t="s">
        <v>680</v>
      </c>
      <c r="C12" s="767"/>
      <c r="D12" s="768"/>
      <c r="E12" s="1141"/>
      <c r="F12" s="952"/>
    </row>
    <row r="13" spans="1:7" x14ac:dyDescent="0.2">
      <c r="A13" s="144" t="s">
        <v>269</v>
      </c>
      <c r="B13" s="547" t="s">
        <v>681</v>
      </c>
      <c r="C13" s="767"/>
      <c r="D13" s="768"/>
      <c r="E13" s="1141"/>
      <c r="F13" s="952"/>
    </row>
    <row r="14" spans="1:7" s="15" customFormat="1" x14ac:dyDescent="0.2">
      <c r="A14" s="144" t="s">
        <v>270</v>
      </c>
      <c r="B14" s="547" t="s">
        <v>682</v>
      </c>
      <c r="C14" s="769"/>
      <c r="D14" s="768"/>
      <c r="E14" s="1141"/>
      <c r="F14" s="952">
        <v>0</v>
      </c>
    </row>
    <row r="15" spans="1:7" s="15" customFormat="1" x14ac:dyDescent="0.2">
      <c r="A15" s="144" t="s">
        <v>271</v>
      </c>
      <c r="B15" s="547" t="s">
        <v>683</v>
      </c>
      <c r="C15" s="769"/>
      <c r="D15" s="770"/>
      <c r="E15" s="1142"/>
      <c r="F15" s="1130"/>
    </row>
    <row r="16" spans="1:7" x14ac:dyDescent="0.2">
      <c r="A16" s="144" t="s">
        <v>272</v>
      </c>
      <c r="B16" s="547" t="s">
        <v>684</v>
      </c>
      <c r="C16" s="767"/>
      <c r="D16" s="768"/>
      <c r="E16" s="1141">
        <f>'22 24  sz. melléklet'!E76</f>
        <v>0</v>
      </c>
      <c r="F16" s="952">
        <v>0</v>
      </c>
    </row>
    <row r="17" spans="1:6" x14ac:dyDescent="0.2">
      <c r="A17" s="144" t="s">
        <v>273</v>
      </c>
      <c r="B17" s="747" t="s">
        <v>685</v>
      </c>
      <c r="C17" s="767"/>
      <c r="D17" s="768"/>
      <c r="E17" s="1141"/>
      <c r="F17" s="952"/>
    </row>
    <row r="18" spans="1:6" ht="13.5" thickBot="1" x14ac:dyDescent="0.25">
      <c r="A18" s="489" t="s">
        <v>274</v>
      </c>
      <c r="B18" s="747" t="s">
        <v>1229</v>
      </c>
      <c r="C18" s="742"/>
      <c r="D18" s="771"/>
      <c r="E18" s="1143"/>
      <c r="F18" s="1133">
        <v>0</v>
      </c>
    </row>
    <row r="19" spans="1:6" ht="13.5" thickBot="1" x14ac:dyDescent="0.25">
      <c r="A19" s="361" t="s">
        <v>275</v>
      </c>
      <c r="B19" s="112" t="s">
        <v>721</v>
      </c>
      <c r="C19" s="740">
        <f>C20+C24+C25+C26+C27</f>
        <v>0</v>
      </c>
      <c r="D19" s="740">
        <f>D20+D24+D25+D26+D27</f>
        <v>23629</v>
      </c>
      <c r="E19" s="740">
        <f>E20+E24+E25+E26+E27</f>
        <v>22663</v>
      </c>
      <c r="F19" s="1358">
        <f>E19/D19</f>
        <v>0.95911803292564224</v>
      </c>
    </row>
    <row r="20" spans="1:6" x14ac:dyDescent="0.2">
      <c r="A20" s="561" t="s">
        <v>276</v>
      </c>
      <c r="B20" s="758" t="s">
        <v>613</v>
      </c>
      <c r="C20" s="618">
        <f>C21+C22+C23</f>
        <v>0</v>
      </c>
      <c r="D20" s="618">
        <f>D21+D22+D23</f>
        <v>0</v>
      </c>
      <c r="E20" s="618">
        <f>E21+E22+E23</f>
        <v>0</v>
      </c>
      <c r="F20" s="951">
        <v>0</v>
      </c>
    </row>
    <row r="21" spans="1:6" x14ac:dyDescent="0.2">
      <c r="A21" s="561" t="s">
        <v>277</v>
      </c>
      <c r="B21" s="577" t="s">
        <v>615</v>
      </c>
      <c r="C21" s="767"/>
      <c r="D21" s="768"/>
      <c r="E21" s="1141"/>
      <c r="F21" s="952"/>
    </row>
    <row r="22" spans="1:6" x14ac:dyDescent="0.2">
      <c r="A22" s="561" t="s">
        <v>278</v>
      </c>
      <c r="B22" s="547" t="s">
        <v>614</v>
      </c>
      <c r="C22" s="767"/>
      <c r="D22" s="768"/>
      <c r="E22" s="1141"/>
      <c r="F22" s="952"/>
    </row>
    <row r="23" spans="1:6" x14ac:dyDescent="0.2">
      <c r="A23" s="561" t="s">
        <v>279</v>
      </c>
      <c r="B23" s="547" t="s">
        <v>616</v>
      </c>
      <c r="C23" s="767"/>
      <c r="D23" s="768"/>
      <c r="E23" s="1141"/>
      <c r="F23" s="952"/>
    </row>
    <row r="24" spans="1:6" x14ac:dyDescent="0.2">
      <c r="A24" s="561" t="s">
        <v>280</v>
      </c>
      <c r="B24" s="215" t="s">
        <v>617</v>
      </c>
      <c r="C24" s="767"/>
      <c r="D24" s="768"/>
      <c r="E24" s="1141"/>
      <c r="F24" s="952"/>
    </row>
    <row r="25" spans="1:6" ht="13.5" customHeight="1" x14ac:dyDescent="0.2">
      <c r="A25" s="561" t="s">
        <v>281</v>
      </c>
      <c r="B25" s="574" t="s">
        <v>618</v>
      </c>
      <c r="C25" s="767"/>
      <c r="D25" s="768"/>
      <c r="E25" s="1141"/>
      <c r="F25" s="952"/>
    </row>
    <row r="26" spans="1:6" ht="12" customHeight="1" x14ac:dyDescent="0.2">
      <c r="A26" s="561" t="s">
        <v>283</v>
      </c>
      <c r="B26" s="575" t="s">
        <v>619</v>
      </c>
      <c r="C26" s="767">
        <f>'19 21_sz_ melléklet'!C58</f>
        <v>0</v>
      </c>
      <c r="D26" s="767">
        <f>'19 21_sz_ melléklet'!D58-'19 21_sz_ melléklet'!D63</f>
        <v>23629</v>
      </c>
      <c r="E26" s="767">
        <f>'19 21_sz_ melléklet'!E58-'19 21_sz_ melléklet'!E63</f>
        <v>22663</v>
      </c>
      <c r="F26" s="952">
        <f>E26/D26</f>
        <v>0.95911803292564224</v>
      </c>
    </row>
    <row r="27" spans="1:6" ht="12" customHeight="1" thickBot="1" x14ac:dyDescent="0.25">
      <c r="A27" s="143" t="s">
        <v>284</v>
      </c>
      <c r="B27" s="215" t="s">
        <v>660</v>
      </c>
      <c r="C27" s="742"/>
      <c r="D27" s="771"/>
      <c r="E27" s="1143"/>
      <c r="F27" s="1133"/>
    </row>
    <row r="28" spans="1:6" ht="13.5" thickBot="1" x14ac:dyDescent="0.25">
      <c r="A28" s="361" t="s">
        <v>285</v>
      </c>
      <c r="B28" s="759" t="s">
        <v>661</v>
      </c>
      <c r="C28" s="740">
        <f>C29+C30</f>
        <v>0</v>
      </c>
      <c r="D28" s="740">
        <f>D29+D30</f>
        <v>0</v>
      </c>
      <c r="E28" s="740">
        <f>E29+E30</f>
        <v>0</v>
      </c>
      <c r="F28" s="998">
        <v>0</v>
      </c>
    </row>
    <row r="29" spans="1:6" s="15" customFormat="1" x14ac:dyDescent="0.2">
      <c r="A29" s="561" t="s">
        <v>286</v>
      </c>
      <c r="B29" s="760" t="s">
        <v>1341</v>
      </c>
      <c r="C29" s="773"/>
      <c r="D29" s="774"/>
      <c r="E29" s="1144"/>
      <c r="F29" s="1129"/>
    </row>
    <row r="30" spans="1:6" ht="13.5" thickBot="1" x14ac:dyDescent="0.25">
      <c r="A30" s="143" t="s">
        <v>287</v>
      </c>
      <c r="B30" s="761" t="s">
        <v>1094</v>
      </c>
      <c r="C30" s="742"/>
      <c r="D30" s="771"/>
      <c r="E30" s="1143">
        <f>'19 21_sz_ melléklet'!E85</f>
        <v>0</v>
      </c>
      <c r="F30" s="1133">
        <v>0</v>
      </c>
    </row>
    <row r="31" spans="1:6" ht="14.25" thickTop="1" thickBot="1" x14ac:dyDescent="0.25">
      <c r="A31" s="755" t="s">
        <v>288</v>
      </c>
      <c r="B31" s="762" t="s">
        <v>720</v>
      </c>
      <c r="C31" s="775">
        <f>C32+C38+C43</f>
        <v>0</v>
      </c>
      <c r="D31" s="775">
        <f>D32+D38+D43</f>
        <v>1920</v>
      </c>
      <c r="E31" s="775">
        <f>E32+E38+E43</f>
        <v>1920</v>
      </c>
      <c r="F31" s="1134">
        <f>E31/D31</f>
        <v>1</v>
      </c>
    </row>
    <row r="32" spans="1:6" ht="13.5" thickBot="1" x14ac:dyDescent="0.25">
      <c r="A32" s="361" t="s">
        <v>289</v>
      </c>
      <c r="B32" s="731" t="s">
        <v>648</v>
      </c>
      <c r="C32" s="740">
        <f>C33+C34+C35+C36+C37</f>
        <v>0</v>
      </c>
      <c r="D32" s="740">
        <f>D33+D34+D35+D36+D37</f>
        <v>0</v>
      </c>
      <c r="E32" s="740">
        <f>E33+E34+E35+E36+E37</f>
        <v>0</v>
      </c>
      <c r="F32" s="998">
        <v>0</v>
      </c>
    </row>
    <row r="33" spans="1:6" x14ac:dyDescent="0.2">
      <c r="A33" s="561" t="s">
        <v>290</v>
      </c>
      <c r="B33" s="758" t="s">
        <v>649</v>
      </c>
      <c r="C33" s="618"/>
      <c r="D33" s="772"/>
      <c r="E33" s="1145"/>
      <c r="F33" s="951"/>
    </row>
    <row r="34" spans="1:6" x14ac:dyDescent="0.2">
      <c r="A34" s="144" t="s">
        <v>291</v>
      </c>
      <c r="B34" s="215" t="s">
        <v>650</v>
      </c>
      <c r="C34" s="767"/>
      <c r="D34" s="768"/>
      <c r="E34" s="1141"/>
      <c r="F34" s="952"/>
    </row>
    <row r="35" spans="1:6" x14ac:dyDescent="0.2">
      <c r="A35" s="144" t="s">
        <v>292</v>
      </c>
      <c r="B35" s="475" t="s">
        <v>651</v>
      </c>
      <c r="C35" s="767"/>
      <c r="D35" s="768"/>
      <c r="E35" s="1141"/>
      <c r="F35" s="952"/>
    </row>
    <row r="36" spans="1:6" x14ac:dyDescent="0.2">
      <c r="A36" s="144" t="s">
        <v>293</v>
      </c>
      <c r="B36" s="475" t="s">
        <v>652</v>
      </c>
      <c r="C36" s="767"/>
      <c r="D36" s="768"/>
      <c r="E36" s="1141"/>
      <c r="F36" s="952"/>
    </row>
    <row r="37" spans="1:6" ht="14.25" customHeight="1" thickBot="1" x14ac:dyDescent="0.25">
      <c r="A37" s="489" t="s">
        <v>294</v>
      </c>
      <c r="B37" s="215" t="s">
        <v>653</v>
      </c>
      <c r="C37" s="742"/>
      <c r="D37" s="771"/>
      <c r="E37" s="1143"/>
      <c r="F37" s="1133"/>
    </row>
    <row r="38" spans="1:6" ht="12.75" customHeight="1" thickBot="1" x14ac:dyDescent="0.25">
      <c r="A38" s="361" t="s">
        <v>295</v>
      </c>
      <c r="B38" s="751" t="s">
        <v>654</v>
      </c>
      <c r="C38" s="740">
        <f>C39+C40+C41+C42</f>
        <v>0</v>
      </c>
      <c r="D38" s="740">
        <f>D39+D40+D41+D42</f>
        <v>1920</v>
      </c>
      <c r="E38" s="740">
        <f>E39+E40+E41+E42</f>
        <v>1920</v>
      </c>
      <c r="F38" s="998">
        <f>E38/D38</f>
        <v>1</v>
      </c>
    </row>
    <row r="39" spans="1:6" ht="11.25" customHeight="1" x14ac:dyDescent="0.2">
      <c r="A39" s="561" t="s">
        <v>296</v>
      </c>
      <c r="B39" s="476" t="s">
        <v>655</v>
      </c>
      <c r="C39" s="618"/>
      <c r="D39" s="772"/>
      <c r="E39" s="1145"/>
      <c r="F39" s="951"/>
    </row>
    <row r="40" spans="1:6" ht="12" customHeight="1" x14ac:dyDescent="0.2">
      <c r="A40" s="144" t="s">
        <v>297</v>
      </c>
      <c r="B40" s="577" t="s">
        <v>657</v>
      </c>
      <c r="C40" s="767"/>
      <c r="D40" s="768"/>
      <c r="E40" s="1141"/>
      <c r="F40" s="952"/>
    </row>
    <row r="41" spans="1:6" ht="12.75" customHeight="1" x14ac:dyDescent="0.2">
      <c r="A41" s="144" t="s">
        <v>298</v>
      </c>
      <c r="B41" s="579" t="s">
        <v>656</v>
      </c>
      <c r="C41" s="767"/>
      <c r="D41" s="768"/>
      <c r="E41" s="1141"/>
      <c r="F41" s="952"/>
    </row>
    <row r="42" spans="1:6" ht="15" customHeight="1" thickBot="1" x14ac:dyDescent="0.25">
      <c r="A42" s="489" t="s">
        <v>299</v>
      </c>
      <c r="B42" s="215" t="s">
        <v>658</v>
      </c>
      <c r="C42" s="771">
        <f>' 27 28 sz. melléklet'!C14</f>
        <v>0</v>
      </c>
      <c r="D42" s="771">
        <f>' 27 28 sz. melléklet'!D14</f>
        <v>1920</v>
      </c>
      <c r="E42" s="771">
        <f>' 27 28 sz. melléklet'!E14</f>
        <v>1920</v>
      </c>
      <c r="F42" s="1133">
        <f>E42/D42</f>
        <v>1</v>
      </c>
    </row>
    <row r="43" spans="1:6" ht="12.75" customHeight="1" thickBot="1" x14ac:dyDescent="0.25">
      <c r="A43" s="361" t="s">
        <v>300</v>
      </c>
      <c r="B43" s="731" t="s">
        <v>659</v>
      </c>
      <c r="C43" s="740">
        <f>C44+C45</f>
        <v>0</v>
      </c>
      <c r="D43" s="740">
        <f>D44+D45</f>
        <v>0</v>
      </c>
      <c r="E43" s="740">
        <f>E44+E45</f>
        <v>0</v>
      </c>
      <c r="F43" s="998">
        <v>0</v>
      </c>
    </row>
    <row r="44" spans="1:6" ht="13.5" customHeight="1" x14ac:dyDescent="0.2">
      <c r="A44" s="561" t="s">
        <v>301</v>
      </c>
      <c r="B44" s="579" t="s">
        <v>1206</v>
      </c>
      <c r="C44" s="618">
        <f>'29 sz. mell'!C28</f>
        <v>0</v>
      </c>
      <c r="D44" s="618">
        <f>'29 sz. mell'!D28</f>
        <v>0</v>
      </c>
      <c r="E44" s="618">
        <f>'29 sz. mell'!E28</f>
        <v>0</v>
      </c>
      <c r="F44" s="951">
        <v>0</v>
      </c>
    </row>
    <row r="45" spans="1:6" ht="12.75" customHeight="1" thickBot="1" x14ac:dyDescent="0.25">
      <c r="A45" s="144" t="s">
        <v>302</v>
      </c>
      <c r="B45" s="746" t="s">
        <v>1207</v>
      </c>
      <c r="C45" s="742"/>
      <c r="D45" s="771"/>
      <c r="E45" s="1143"/>
      <c r="F45" s="1133"/>
    </row>
    <row r="46" spans="1:6" ht="14.25" customHeight="1" thickBot="1" x14ac:dyDescent="0.25">
      <c r="A46" s="361" t="s">
        <v>303</v>
      </c>
      <c r="B46" s="752" t="s">
        <v>724</v>
      </c>
      <c r="C46" s="740">
        <f>C7+C31</f>
        <v>0</v>
      </c>
      <c r="D46" s="740">
        <f>D7+D31</f>
        <v>25549</v>
      </c>
      <c r="E46" s="740">
        <f>E7+E31</f>
        <v>24583</v>
      </c>
      <c r="F46" s="1358">
        <f>E46/D46</f>
        <v>0.96219030099025404</v>
      </c>
    </row>
    <row r="47" spans="1:6" ht="12.75" customHeight="1" thickBot="1" x14ac:dyDescent="0.25">
      <c r="A47" s="142" t="s">
        <v>304</v>
      </c>
      <c r="B47" s="731" t="s">
        <v>417</v>
      </c>
      <c r="C47" s="740">
        <f>SUM(C48:C57)</f>
        <v>0</v>
      </c>
      <c r="D47" s="740">
        <f>SUM(D48:D57)</f>
        <v>0</v>
      </c>
      <c r="E47" s="740">
        <f>SUM(E48:E57)</f>
        <v>0</v>
      </c>
      <c r="F47" s="998">
        <v>0</v>
      </c>
    </row>
    <row r="48" spans="1:6" ht="12.75" customHeight="1" x14ac:dyDescent="0.2">
      <c r="A48" s="471" t="s">
        <v>305</v>
      </c>
      <c r="B48" s="214" t="s">
        <v>665</v>
      </c>
      <c r="C48" s="618"/>
      <c r="D48" s="772"/>
      <c r="E48" s="1145"/>
      <c r="F48" s="951"/>
    </row>
    <row r="49" spans="1:6" x14ac:dyDescent="0.2">
      <c r="A49" s="144" t="s">
        <v>306</v>
      </c>
      <c r="B49" s="412" t="s">
        <v>664</v>
      </c>
      <c r="C49" s="767"/>
      <c r="D49" s="768"/>
      <c r="E49" s="1141"/>
      <c r="F49" s="952"/>
    </row>
    <row r="50" spans="1:6" x14ac:dyDescent="0.2">
      <c r="A50" s="144" t="s">
        <v>311</v>
      </c>
      <c r="B50" s="412" t="s">
        <v>666</v>
      </c>
      <c r="C50" s="767"/>
      <c r="D50" s="768"/>
      <c r="E50" s="1141"/>
      <c r="F50" s="952"/>
    </row>
    <row r="51" spans="1:6" ht="12" customHeight="1" x14ac:dyDescent="0.2">
      <c r="A51" s="144" t="s">
        <v>312</v>
      </c>
      <c r="B51" s="412" t="s">
        <v>667</v>
      </c>
      <c r="C51" s="767"/>
      <c r="D51" s="768"/>
      <c r="E51" s="1141"/>
      <c r="F51" s="952"/>
    </row>
    <row r="52" spans="1:6" ht="13.5" customHeight="1" x14ac:dyDescent="0.2">
      <c r="A52" s="144" t="s">
        <v>313</v>
      </c>
      <c r="B52" s="545" t="s">
        <v>668</v>
      </c>
      <c r="C52" s="767"/>
      <c r="D52" s="768"/>
      <c r="E52" s="1141"/>
      <c r="F52" s="952">
        <v>0</v>
      </c>
    </row>
    <row r="53" spans="1:6" x14ac:dyDescent="0.2">
      <c r="A53" s="144" t="s">
        <v>314</v>
      </c>
      <c r="B53" s="546" t="s">
        <v>669</v>
      </c>
      <c r="C53" s="767"/>
      <c r="D53" s="768"/>
      <c r="E53" s="1141"/>
      <c r="F53" s="952"/>
    </row>
    <row r="54" spans="1:6" x14ac:dyDescent="0.2">
      <c r="A54" s="144" t="s">
        <v>315</v>
      </c>
      <c r="B54" s="547" t="s">
        <v>670</v>
      </c>
      <c r="C54" s="767"/>
      <c r="D54" s="768"/>
      <c r="E54" s="1141"/>
      <c r="F54" s="952"/>
    </row>
    <row r="55" spans="1:6" x14ac:dyDescent="0.2">
      <c r="A55" s="144" t="s">
        <v>316</v>
      </c>
      <c r="B55" s="547" t="s">
        <v>671</v>
      </c>
      <c r="C55" s="767"/>
      <c r="D55" s="767"/>
      <c r="E55" s="767"/>
      <c r="F55" s="952">
        <v>0</v>
      </c>
    </row>
    <row r="56" spans="1:6" ht="13.5" customHeight="1" x14ac:dyDescent="0.2">
      <c r="A56" s="144" t="s">
        <v>317</v>
      </c>
      <c r="B56" s="547" t="s">
        <v>672</v>
      </c>
      <c r="C56" s="767"/>
      <c r="D56" s="768"/>
      <c r="E56" s="1141"/>
      <c r="F56" s="952"/>
    </row>
    <row r="57" spans="1:6" ht="14.25" customHeight="1" thickBot="1" x14ac:dyDescent="0.25">
      <c r="A57" s="144" t="s">
        <v>318</v>
      </c>
      <c r="B57" s="225" t="s">
        <v>673</v>
      </c>
      <c r="C57" s="742"/>
      <c r="D57" s="771"/>
      <c r="E57" s="1143"/>
      <c r="F57" s="1133"/>
    </row>
    <row r="58" spans="1:6" ht="13.5" thickBot="1" x14ac:dyDescent="0.25">
      <c r="A58" s="361" t="s">
        <v>319</v>
      </c>
      <c r="B58" s="112" t="s">
        <v>418</v>
      </c>
      <c r="C58" s="740">
        <f>C46+C47</f>
        <v>0</v>
      </c>
      <c r="D58" s="740">
        <f>D46+D47</f>
        <v>25549</v>
      </c>
      <c r="E58" s="740">
        <f>E46+E47</f>
        <v>24583</v>
      </c>
      <c r="F58" s="1358">
        <f>E58/D58</f>
        <v>0.96219030099025404</v>
      </c>
    </row>
    <row r="60" spans="1:6" ht="11.25" customHeight="1" x14ac:dyDescent="0.2">
      <c r="A60" s="2263">
        <v>2</v>
      </c>
      <c r="B60" s="2263"/>
      <c r="C60" s="2263"/>
      <c r="D60" s="2263"/>
      <c r="E60" s="2263"/>
      <c r="F60" s="2263"/>
    </row>
    <row r="61" spans="1:6" ht="14.25" customHeight="1" x14ac:dyDescent="0.2">
      <c r="A61" s="1" t="s">
        <v>1671</v>
      </c>
      <c r="B61" s="1"/>
      <c r="C61" s="1"/>
      <c r="D61" s="1"/>
      <c r="E61" s="1"/>
      <c r="F61" s="1"/>
    </row>
    <row r="62" spans="1:6" ht="15" customHeight="1" x14ac:dyDescent="0.25">
      <c r="B62" s="2268" t="s">
        <v>1484</v>
      </c>
      <c r="C62" s="2268"/>
      <c r="D62" s="2268"/>
      <c r="E62" s="2268"/>
    </row>
    <row r="63" spans="1:6" ht="16.5" customHeight="1" thickBot="1" x14ac:dyDescent="0.3">
      <c r="B63" s="18"/>
      <c r="C63" s="18"/>
      <c r="D63" s="18"/>
      <c r="E63" s="18"/>
      <c r="F63" s="33" t="s">
        <v>4</v>
      </c>
    </row>
    <row r="64" spans="1:6" ht="17.25" customHeight="1" thickBot="1" x14ac:dyDescent="0.3">
      <c r="A64" s="2284" t="s">
        <v>258</v>
      </c>
      <c r="B64" s="103" t="s">
        <v>30</v>
      </c>
      <c r="C64" s="2264" t="s">
        <v>832</v>
      </c>
      <c r="D64" s="2265"/>
      <c r="E64" s="2265"/>
      <c r="F64" s="2266"/>
    </row>
    <row r="65" spans="1:6" ht="27" customHeight="1" thickBot="1" x14ac:dyDescent="0.25">
      <c r="A65" s="2284"/>
      <c r="B65" s="216"/>
      <c r="C65" s="855" t="s">
        <v>198</v>
      </c>
      <c r="D65" s="856" t="s">
        <v>199</v>
      </c>
      <c r="E65" s="856" t="s">
        <v>775</v>
      </c>
      <c r="F65" s="857" t="s">
        <v>201</v>
      </c>
    </row>
    <row r="66" spans="1:6" ht="13.5" thickBot="1" x14ac:dyDescent="0.25">
      <c r="A66" s="361" t="s">
        <v>259</v>
      </c>
      <c r="B66" s="335" t="s">
        <v>260</v>
      </c>
      <c r="C66" s="487" t="s">
        <v>261</v>
      </c>
      <c r="D66" s="488" t="s">
        <v>262</v>
      </c>
      <c r="E66" s="929" t="s">
        <v>282</v>
      </c>
      <c r="F66" s="1021" t="s">
        <v>262</v>
      </c>
    </row>
    <row r="67" spans="1:6" ht="13.5" thickBot="1" x14ac:dyDescent="0.25">
      <c r="A67" s="361" t="s">
        <v>263</v>
      </c>
      <c r="B67" s="744" t="s">
        <v>722</v>
      </c>
      <c r="C67" s="763">
        <f>C68+C79+C88</f>
        <v>0</v>
      </c>
      <c r="D67" s="763">
        <f>D68+D79+D88</f>
        <v>0</v>
      </c>
      <c r="E67" s="763">
        <f>E68+E79+E88</f>
        <v>0</v>
      </c>
      <c r="F67" s="998">
        <v>0</v>
      </c>
    </row>
    <row r="68" spans="1:6" x14ac:dyDescent="0.2">
      <c r="A68" s="471" t="s">
        <v>264</v>
      </c>
      <c r="B68" s="745" t="s">
        <v>238</v>
      </c>
      <c r="C68" s="766">
        <f>SUM(C69:C78)</f>
        <v>0</v>
      </c>
      <c r="D68" s="766">
        <f>SUM(D69:D78)</f>
        <v>0</v>
      </c>
      <c r="E68" s="766">
        <f>SUM(E69:E78)</f>
        <v>0</v>
      </c>
      <c r="F68" s="951">
        <v>0</v>
      </c>
    </row>
    <row r="69" spans="1:6" x14ac:dyDescent="0.2">
      <c r="A69" s="144" t="s">
        <v>265</v>
      </c>
      <c r="B69" s="746" t="s">
        <v>677</v>
      </c>
      <c r="C69" s="767"/>
      <c r="D69" s="768"/>
      <c r="E69" s="1141"/>
      <c r="F69" s="952"/>
    </row>
    <row r="70" spans="1:6" ht="12" customHeight="1" x14ac:dyDescent="0.2">
      <c r="A70" s="144" t="s">
        <v>266</v>
      </c>
      <c r="B70" s="746" t="s">
        <v>678</v>
      </c>
      <c r="C70" s="767"/>
      <c r="D70" s="768"/>
      <c r="E70" s="1141"/>
      <c r="F70" s="952"/>
    </row>
    <row r="71" spans="1:6" ht="12" customHeight="1" x14ac:dyDescent="0.2">
      <c r="A71" s="144" t="s">
        <v>267</v>
      </c>
      <c r="B71" s="215" t="s">
        <v>679</v>
      </c>
      <c r="C71" s="767"/>
      <c r="D71" s="768"/>
      <c r="E71" s="1141"/>
      <c r="F71" s="952"/>
    </row>
    <row r="72" spans="1:6" x14ac:dyDescent="0.2">
      <c r="A72" s="144" t="s">
        <v>268</v>
      </c>
      <c r="B72" s="547" t="s">
        <v>680</v>
      </c>
      <c r="C72" s="767"/>
      <c r="D72" s="768"/>
      <c r="E72" s="1141"/>
      <c r="F72" s="952"/>
    </row>
    <row r="73" spans="1:6" x14ac:dyDescent="0.2">
      <c r="A73" s="144" t="s">
        <v>269</v>
      </c>
      <c r="B73" s="547" t="s">
        <v>681</v>
      </c>
      <c r="C73" s="767"/>
      <c r="D73" s="768"/>
      <c r="E73" s="1141"/>
      <c r="F73" s="952"/>
    </row>
    <row r="74" spans="1:6" x14ac:dyDescent="0.2">
      <c r="A74" s="144" t="s">
        <v>270</v>
      </c>
      <c r="B74" s="547" t="s">
        <v>682</v>
      </c>
      <c r="C74" s="769"/>
      <c r="D74" s="770"/>
      <c r="E74" s="1142"/>
      <c r="F74" s="1130"/>
    </row>
    <row r="75" spans="1:6" ht="12" customHeight="1" x14ac:dyDescent="0.2">
      <c r="A75" s="144" t="s">
        <v>271</v>
      </c>
      <c r="B75" s="547" t="s">
        <v>683</v>
      </c>
      <c r="C75" s="769"/>
      <c r="D75" s="770"/>
      <c r="E75" s="1142"/>
      <c r="F75" s="1130"/>
    </row>
    <row r="76" spans="1:6" ht="12.75" customHeight="1" x14ac:dyDescent="0.2">
      <c r="A76" s="144" t="s">
        <v>272</v>
      </c>
      <c r="B76" s="547" t="s">
        <v>684</v>
      </c>
      <c r="C76" s="767"/>
      <c r="D76" s="768"/>
      <c r="E76" s="1141"/>
      <c r="F76" s="952"/>
    </row>
    <row r="77" spans="1:6" x14ac:dyDescent="0.2">
      <c r="A77" s="144" t="s">
        <v>273</v>
      </c>
      <c r="B77" s="747" t="s">
        <v>685</v>
      </c>
      <c r="C77" s="767"/>
      <c r="D77" s="768"/>
      <c r="E77" s="1141"/>
      <c r="F77" s="952"/>
    </row>
    <row r="78" spans="1:6" ht="13.5" thickBot="1" x14ac:dyDescent="0.25">
      <c r="A78" s="489" t="s">
        <v>274</v>
      </c>
      <c r="B78" s="747" t="s">
        <v>686</v>
      </c>
      <c r="C78" s="742"/>
      <c r="D78" s="771"/>
      <c r="E78" s="1143"/>
      <c r="F78" s="1133"/>
    </row>
    <row r="79" spans="1:6" ht="13.5" thickBot="1" x14ac:dyDescent="0.25">
      <c r="A79" s="361" t="s">
        <v>275</v>
      </c>
      <c r="B79" s="112" t="s">
        <v>721</v>
      </c>
      <c r="C79" s="740">
        <f>C80+C84+C85+C86+C87</f>
        <v>0</v>
      </c>
      <c r="D79" s="740">
        <f>D80+D84+D85+D86+D87</f>
        <v>0</v>
      </c>
      <c r="E79" s="740">
        <f>E80+E84+E85+E86+E87</f>
        <v>0</v>
      </c>
      <c r="F79" s="998">
        <v>0</v>
      </c>
    </row>
    <row r="80" spans="1:6" x14ac:dyDescent="0.2">
      <c r="A80" s="561" t="s">
        <v>276</v>
      </c>
      <c r="B80" s="758" t="s">
        <v>613</v>
      </c>
      <c r="C80" s="618">
        <f>C81+C82+C83</f>
        <v>0</v>
      </c>
      <c r="D80" s="618">
        <f>D81+D82+D83</f>
        <v>0</v>
      </c>
      <c r="E80" s="618">
        <f>E81+E82+E83</f>
        <v>0</v>
      </c>
      <c r="F80" s="951">
        <v>0</v>
      </c>
    </row>
    <row r="81" spans="1:6" x14ac:dyDescent="0.2">
      <c r="A81" s="561" t="s">
        <v>277</v>
      </c>
      <c r="B81" s="577" t="s">
        <v>615</v>
      </c>
      <c r="C81" s="767"/>
      <c r="D81" s="768"/>
      <c r="E81" s="1141"/>
      <c r="F81" s="952"/>
    </row>
    <row r="82" spans="1:6" x14ac:dyDescent="0.2">
      <c r="A82" s="561" t="s">
        <v>278</v>
      </c>
      <c r="B82" s="547" t="s">
        <v>614</v>
      </c>
      <c r="C82" s="767"/>
      <c r="D82" s="768"/>
      <c r="E82" s="1141"/>
      <c r="F82" s="952"/>
    </row>
    <row r="83" spans="1:6" x14ac:dyDescent="0.2">
      <c r="A83" s="561" t="s">
        <v>279</v>
      </c>
      <c r="B83" s="547" t="s">
        <v>616</v>
      </c>
      <c r="C83" s="767"/>
      <c r="D83" s="768"/>
      <c r="E83" s="1141"/>
      <c r="F83" s="952"/>
    </row>
    <row r="84" spans="1:6" x14ac:dyDescent="0.2">
      <c r="A84" s="561" t="s">
        <v>280</v>
      </c>
      <c r="B84" s="215" t="s">
        <v>617</v>
      </c>
      <c r="C84" s="767"/>
      <c r="D84" s="768"/>
      <c r="E84" s="1141"/>
      <c r="F84" s="952"/>
    </row>
    <row r="85" spans="1:6" x14ac:dyDescent="0.2">
      <c r="A85" s="561" t="s">
        <v>281</v>
      </c>
      <c r="B85" s="574" t="s">
        <v>618</v>
      </c>
      <c r="C85" s="767"/>
      <c r="D85" s="768"/>
      <c r="E85" s="1141"/>
      <c r="F85" s="952"/>
    </row>
    <row r="86" spans="1:6" ht="12" customHeight="1" x14ac:dyDescent="0.2">
      <c r="A86" s="561" t="s">
        <v>283</v>
      </c>
      <c r="B86" s="575" t="s">
        <v>619</v>
      </c>
      <c r="C86" s="767"/>
      <c r="D86" s="768"/>
      <c r="E86" s="1141"/>
      <c r="F86" s="952"/>
    </row>
    <row r="87" spans="1:6" ht="13.5" thickBot="1" x14ac:dyDescent="0.25">
      <c r="A87" s="143" t="s">
        <v>284</v>
      </c>
      <c r="B87" s="215" t="s">
        <v>660</v>
      </c>
      <c r="C87" s="742"/>
      <c r="D87" s="771"/>
      <c r="E87" s="1143"/>
      <c r="F87" s="1133"/>
    </row>
    <row r="88" spans="1:6" ht="13.5" thickBot="1" x14ac:dyDescent="0.25">
      <c r="A88" s="361" t="s">
        <v>285</v>
      </c>
      <c r="B88" s="759" t="s">
        <v>661</v>
      </c>
      <c r="C88" s="740">
        <f>C89+C90</f>
        <v>0</v>
      </c>
      <c r="D88" s="740">
        <f>D89+D90</f>
        <v>0</v>
      </c>
      <c r="E88" s="740">
        <f>E89+E90</f>
        <v>0</v>
      </c>
      <c r="F88" s="998">
        <v>0</v>
      </c>
    </row>
    <row r="89" spans="1:6" x14ac:dyDescent="0.2">
      <c r="A89" s="561" t="s">
        <v>286</v>
      </c>
      <c r="B89" s="760" t="s">
        <v>1341</v>
      </c>
      <c r="C89" s="773"/>
      <c r="D89" s="774"/>
      <c r="E89" s="1144"/>
      <c r="F89" s="1129"/>
    </row>
    <row r="90" spans="1:6" ht="13.5" thickBot="1" x14ac:dyDescent="0.25">
      <c r="A90" s="143" t="s">
        <v>287</v>
      </c>
      <c r="B90" s="761" t="s">
        <v>1094</v>
      </c>
      <c r="C90" s="742"/>
      <c r="D90" s="771"/>
      <c r="E90" s="1143"/>
      <c r="F90" s="1133"/>
    </row>
    <row r="91" spans="1:6" ht="14.25" thickTop="1" thickBot="1" x14ac:dyDescent="0.25">
      <c r="A91" s="755" t="s">
        <v>288</v>
      </c>
      <c r="B91" s="762" t="s">
        <v>720</v>
      </c>
      <c r="C91" s="775">
        <f>C92+C98+C103</f>
        <v>0</v>
      </c>
      <c r="D91" s="775">
        <f>D92+D98+D103</f>
        <v>0</v>
      </c>
      <c r="E91" s="775">
        <f>E92+E98+E103</f>
        <v>0</v>
      </c>
      <c r="F91" s="1147">
        <v>0</v>
      </c>
    </row>
    <row r="92" spans="1:6" ht="13.5" thickBot="1" x14ac:dyDescent="0.25">
      <c r="A92" s="361" t="s">
        <v>289</v>
      </c>
      <c r="B92" s="731" t="s">
        <v>648</v>
      </c>
      <c r="C92" s="740">
        <f>C93+C94+C95+C96+C97</f>
        <v>0</v>
      </c>
      <c r="D92" s="740">
        <f>D93+D94+D95+D96+D97</f>
        <v>0</v>
      </c>
      <c r="E92" s="740">
        <f>E93+E94+E95+E96+E97</f>
        <v>0</v>
      </c>
      <c r="F92" s="998">
        <v>0</v>
      </c>
    </row>
    <row r="93" spans="1:6" x14ac:dyDescent="0.2">
      <c r="A93" s="561" t="s">
        <v>290</v>
      </c>
      <c r="B93" s="758" t="s">
        <v>649</v>
      </c>
      <c r="C93" s="618"/>
      <c r="D93" s="772"/>
      <c r="E93" s="1145"/>
      <c r="F93" s="951"/>
    </row>
    <row r="94" spans="1:6" x14ac:dyDescent="0.2">
      <c r="A94" s="144" t="s">
        <v>291</v>
      </c>
      <c r="B94" s="215" t="s">
        <v>650</v>
      </c>
      <c r="C94" s="767"/>
      <c r="D94" s="768"/>
      <c r="E94" s="1141"/>
      <c r="F94" s="952"/>
    </row>
    <row r="95" spans="1:6" x14ac:dyDescent="0.2">
      <c r="A95" s="144" t="s">
        <v>292</v>
      </c>
      <c r="B95" s="475" t="s">
        <v>651</v>
      </c>
      <c r="C95" s="767"/>
      <c r="D95" s="768"/>
      <c r="E95" s="1141"/>
      <c r="F95" s="952"/>
    </row>
    <row r="96" spans="1:6" ht="12" customHeight="1" x14ac:dyDescent="0.2">
      <c r="A96" s="144" t="s">
        <v>293</v>
      </c>
      <c r="B96" s="475" t="s">
        <v>652</v>
      </c>
      <c r="C96" s="767"/>
      <c r="D96" s="768"/>
      <c r="E96" s="1141"/>
      <c r="F96" s="952"/>
    </row>
    <row r="97" spans="1:6" ht="12.75" customHeight="1" thickBot="1" x14ac:dyDescent="0.25">
      <c r="A97" s="489" t="s">
        <v>294</v>
      </c>
      <c r="B97" s="215" t="s">
        <v>653</v>
      </c>
      <c r="C97" s="742"/>
      <c r="D97" s="771"/>
      <c r="E97" s="1143"/>
      <c r="F97" s="1133"/>
    </row>
    <row r="98" spans="1:6" ht="13.5" customHeight="1" thickBot="1" x14ac:dyDescent="0.25">
      <c r="A98" s="361" t="s">
        <v>295</v>
      </c>
      <c r="B98" s="751" t="s">
        <v>654</v>
      </c>
      <c r="C98" s="740">
        <f>C99+C100+C101+C102</f>
        <v>0</v>
      </c>
      <c r="D98" s="740">
        <f>D99+D100+D101+D102</f>
        <v>0</v>
      </c>
      <c r="E98" s="740">
        <f>E99+E100+E101+E102</f>
        <v>0</v>
      </c>
      <c r="F98" s="998">
        <v>0</v>
      </c>
    </row>
    <row r="99" spans="1:6" ht="13.5" customHeight="1" x14ac:dyDescent="0.2">
      <c r="A99" s="561" t="s">
        <v>296</v>
      </c>
      <c r="B99" s="476" t="s">
        <v>655</v>
      </c>
      <c r="C99" s="618"/>
      <c r="D99" s="772"/>
      <c r="E99" s="1145"/>
      <c r="F99" s="951"/>
    </row>
    <row r="100" spans="1:6" x14ac:dyDescent="0.2">
      <c r="A100" s="144" t="s">
        <v>297</v>
      </c>
      <c r="B100" s="577" t="s">
        <v>657</v>
      </c>
      <c r="C100" s="767"/>
      <c r="D100" s="768"/>
      <c r="E100" s="1141"/>
      <c r="F100" s="952"/>
    </row>
    <row r="101" spans="1:6" x14ac:dyDescent="0.2">
      <c r="A101" s="144" t="s">
        <v>298</v>
      </c>
      <c r="B101" s="579" t="s">
        <v>656</v>
      </c>
      <c r="C101" s="767"/>
      <c r="D101" s="768"/>
      <c r="E101" s="1141"/>
      <c r="F101" s="952"/>
    </row>
    <row r="102" spans="1:6" ht="12.75" customHeight="1" thickBot="1" x14ac:dyDescent="0.25">
      <c r="A102" s="489" t="s">
        <v>299</v>
      </c>
      <c r="B102" s="215" t="s">
        <v>658</v>
      </c>
      <c r="C102" s="742"/>
      <c r="D102" s="771"/>
      <c r="E102" s="1143"/>
      <c r="F102" s="1133"/>
    </row>
    <row r="103" spans="1:6" ht="13.5" thickBot="1" x14ac:dyDescent="0.25">
      <c r="A103" s="361" t="s">
        <v>300</v>
      </c>
      <c r="B103" s="731" t="s">
        <v>659</v>
      </c>
      <c r="C103" s="740">
        <f>C104+C105</f>
        <v>0</v>
      </c>
      <c r="D103" s="740">
        <f>D104+D105</f>
        <v>0</v>
      </c>
      <c r="E103" s="740">
        <f>E104+E105</f>
        <v>0</v>
      </c>
      <c r="F103" s="998">
        <v>0</v>
      </c>
    </row>
    <row r="104" spans="1:6" ht="11.25" customHeight="1" x14ac:dyDescent="0.2">
      <c r="A104" s="561" t="s">
        <v>301</v>
      </c>
      <c r="B104" s="579" t="s">
        <v>697</v>
      </c>
      <c r="C104" s="618"/>
      <c r="D104" s="772"/>
      <c r="E104" s="1145"/>
      <c r="F104" s="951"/>
    </row>
    <row r="105" spans="1:6" ht="13.5" customHeight="1" thickBot="1" x14ac:dyDescent="0.25">
      <c r="A105" s="144" t="s">
        <v>302</v>
      </c>
      <c r="B105" s="746" t="s">
        <v>698</v>
      </c>
      <c r="C105" s="742"/>
      <c r="D105" s="771"/>
      <c r="E105" s="1143"/>
      <c r="F105" s="1133"/>
    </row>
    <row r="106" spans="1:6" ht="13.5" thickBot="1" x14ac:dyDescent="0.25">
      <c r="A106" s="361" t="s">
        <v>303</v>
      </c>
      <c r="B106" s="752" t="s">
        <v>724</v>
      </c>
      <c r="C106" s="740">
        <f>C67+C91</f>
        <v>0</v>
      </c>
      <c r="D106" s="740">
        <f>D67+D91</f>
        <v>0</v>
      </c>
      <c r="E106" s="740">
        <f>E67+E91</f>
        <v>0</v>
      </c>
      <c r="F106" s="998">
        <v>0</v>
      </c>
    </row>
    <row r="107" spans="1:6" ht="13.5" thickBot="1" x14ac:dyDescent="0.25">
      <c r="A107" s="142" t="s">
        <v>304</v>
      </c>
      <c r="B107" s="731" t="s">
        <v>417</v>
      </c>
      <c r="C107" s="740">
        <f>SUM(C108:C117)</f>
        <v>574487</v>
      </c>
      <c r="D107" s="740">
        <f>SUM(D108:D117)</f>
        <v>586892</v>
      </c>
      <c r="E107" s="740">
        <f>SUM(E108:E117)</f>
        <v>509318</v>
      </c>
      <c r="F107" s="1132">
        <f>E107/D107</f>
        <v>0.86782235913933059</v>
      </c>
    </row>
    <row r="108" spans="1:6" x14ac:dyDescent="0.2">
      <c r="A108" s="471" t="s">
        <v>305</v>
      </c>
      <c r="B108" s="214" t="s">
        <v>665</v>
      </c>
      <c r="C108" s="618"/>
      <c r="D108" s="772"/>
      <c r="E108" s="1145"/>
      <c r="F108" s="951"/>
    </row>
    <row r="109" spans="1:6" ht="14.25" customHeight="1" x14ac:dyDescent="0.2">
      <c r="A109" s="144" t="s">
        <v>306</v>
      </c>
      <c r="B109" s="412" t="s">
        <v>664</v>
      </c>
      <c r="C109" s="767"/>
      <c r="D109" s="768"/>
      <c r="E109" s="1141"/>
      <c r="F109" s="952"/>
    </row>
    <row r="110" spans="1:6" ht="13.5" customHeight="1" x14ac:dyDescent="0.2">
      <c r="A110" s="144" t="s">
        <v>311</v>
      </c>
      <c r="B110" s="412" t="s">
        <v>666</v>
      </c>
      <c r="C110" s="767"/>
      <c r="D110" s="768"/>
      <c r="E110" s="1141"/>
      <c r="F110" s="952"/>
    </row>
    <row r="111" spans="1:6" x14ac:dyDescent="0.2">
      <c r="A111" s="144" t="s">
        <v>312</v>
      </c>
      <c r="B111" s="412" t="s">
        <v>667</v>
      </c>
      <c r="C111" s="767"/>
      <c r="D111" s="768"/>
      <c r="E111" s="1141"/>
      <c r="F111" s="952"/>
    </row>
    <row r="112" spans="1:6" x14ac:dyDescent="0.2">
      <c r="A112" s="144" t="s">
        <v>313</v>
      </c>
      <c r="B112" s="545" t="s">
        <v>668</v>
      </c>
      <c r="C112" s="767"/>
      <c r="D112" s="768">
        <v>9066</v>
      </c>
      <c r="E112" s="768">
        <v>9066</v>
      </c>
      <c r="F112" s="952">
        <f>E112/D112</f>
        <v>1</v>
      </c>
    </row>
    <row r="113" spans="1:6" x14ac:dyDescent="0.2">
      <c r="A113" s="144" t="s">
        <v>314</v>
      </c>
      <c r="B113" s="546" t="s">
        <v>669</v>
      </c>
      <c r="C113" s="767"/>
      <c r="D113" s="768"/>
      <c r="E113" s="1141"/>
      <c r="F113" s="952"/>
    </row>
    <row r="114" spans="1:6" ht="12.75" customHeight="1" x14ac:dyDescent="0.2">
      <c r="A114" s="144" t="s">
        <v>315</v>
      </c>
      <c r="B114" s="547" t="s">
        <v>670</v>
      </c>
      <c r="C114" s="767"/>
      <c r="D114" s="768"/>
      <c r="E114" s="1141"/>
      <c r="F114" s="952"/>
    </row>
    <row r="115" spans="1:6" x14ac:dyDescent="0.2">
      <c r="A115" s="144" t="s">
        <v>316</v>
      </c>
      <c r="B115" s="547" t="s">
        <v>671</v>
      </c>
      <c r="C115" s="767">
        <f>'5_sz_melléklet'!C640-'31_sz_ melléklet'!C58-'31_sz_ melléklet'!C106-'31_sz_ melléklet'!C112-C177</f>
        <v>574487</v>
      </c>
      <c r="D115" s="767">
        <f>'5_sz_melléklet'!D640-'31_sz_ melléklet'!D58-'31_sz_ melléklet'!D106-'31_sz_ melléklet'!D112-D177</f>
        <v>577826</v>
      </c>
      <c r="E115" s="767">
        <v>500252</v>
      </c>
      <c r="F115" s="952">
        <f>E115/D115</f>
        <v>0.8657485125279929</v>
      </c>
    </row>
    <row r="116" spans="1:6" x14ac:dyDescent="0.2">
      <c r="A116" s="144" t="s">
        <v>317</v>
      </c>
      <c r="B116" s="547" t="s">
        <v>672</v>
      </c>
      <c r="C116" s="767"/>
      <c r="D116" s="768"/>
      <c r="E116" s="1141"/>
      <c r="F116" s="952"/>
    </row>
    <row r="117" spans="1:6" ht="13.5" thickBot="1" x14ac:dyDescent="0.25">
      <c r="A117" s="472" t="s">
        <v>318</v>
      </c>
      <c r="B117" s="1148" t="s">
        <v>673</v>
      </c>
      <c r="C117" s="1149"/>
      <c r="D117" s="1150"/>
      <c r="E117" s="1151"/>
      <c r="F117" s="1146"/>
    </row>
    <row r="118" spans="1:6" ht="16.5" customHeight="1" thickBot="1" x14ac:dyDescent="0.25">
      <c r="A118" s="361" t="s">
        <v>319</v>
      </c>
      <c r="B118" s="112" t="s">
        <v>418</v>
      </c>
      <c r="C118" s="740">
        <f>C67+C91+C107</f>
        <v>574487</v>
      </c>
      <c r="D118" s="740">
        <f>D67+D91+D107</f>
        <v>586892</v>
      </c>
      <c r="E118" s="740">
        <f>E67+E91+E107</f>
        <v>509318</v>
      </c>
      <c r="F118" s="1132">
        <f>E118/D118</f>
        <v>0.86782235913933059</v>
      </c>
    </row>
    <row r="119" spans="1:6" ht="12" customHeight="1" x14ac:dyDescent="0.2">
      <c r="A119" s="2263">
        <v>3</v>
      </c>
      <c r="B119" s="2263"/>
      <c r="C119" s="2263"/>
      <c r="D119" s="2263"/>
      <c r="E119" s="2263"/>
      <c r="F119" s="2263"/>
    </row>
    <row r="120" spans="1:6" x14ac:dyDescent="0.2">
      <c r="A120" s="1" t="s">
        <v>1671</v>
      </c>
      <c r="B120" s="1"/>
      <c r="C120" s="1"/>
      <c r="D120" s="1"/>
      <c r="E120" s="1"/>
      <c r="F120" s="1"/>
    </row>
    <row r="121" spans="1:6" ht="18" customHeight="1" x14ac:dyDescent="0.25">
      <c r="B121" s="2268" t="s">
        <v>1484</v>
      </c>
      <c r="C121" s="2268"/>
      <c r="D121" s="2268"/>
      <c r="E121" s="2268"/>
    </row>
    <row r="122" spans="1:6" ht="16.5" thickBot="1" x14ac:dyDescent="0.3">
      <c r="B122" s="18"/>
      <c r="C122" s="18"/>
      <c r="D122" s="18"/>
      <c r="E122" s="18"/>
      <c r="F122" s="33" t="s">
        <v>4</v>
      </c>
    </row>
    <row r="123" spans="1:6" ht="14.25" customHeight="1" thickBot="1" x14ac:dyDescent="0.3">
      <c r="A123" s="2284" t="s">
        <v>258</v>
      </c>
      <c r="B123" s="103" t="s">
        <v>30</v>
      </c>
      <c r="C123" s="2269" t="s">
        <v>835</v>
      </c>
      <c r="D123" s="2270"/>
      <c r="E123" s="2270"/>
      <c r="F123" s="2271"/>
    </row>
    <row r="124" spans="1:6" ht="27.75" customHeight="1" thickBot="1" x14ac:dyDescent="0.25">
      <c r="A124" s="2284"/>
      <c r="B124" s="216"/>
      <c r="C124" s="855" t="s">
        <v>198</v>
      </c>
      <c r="D124" s="856" t="s">
        <v>199</v>
      </c>
      <c r="E124" s="856" t="s">
        <v>775</v>
      </c>
      <c r="F124" s="857" t="s">
        <v>201</v>
      </c>
    </row>
    <row r="125" spans="1:6" ht="13.5" thickBot="1" x14ac:dyDescent="0.25">
      <c r="A125" s="361" t="s">
        <v>259</v>
      </c>
      <c r="B125" s="335" t="s">
        <v>260</v>
      </c>
      <c r="C125" s="487" t="s">
        <v>261</v>
      </c>
      <c r="D125" s="488" t="s">
        <v>262</v>
      </c>
      <c r="E125" s="929" t="s">
        <v>282</v>
      </c>
      <c r="F125" s="1021" t="s">
        <v>262</v>
      </c>
    </row>
    <row r="126" spans="1:6" ht="13.5" thickBot="1" x14ac:dyDescent="0.25">
      <c r="A126" s="361" t="s">
        <v>263</v>
      </c>
      <c r="B126" s="744" t="s">
        <v>722</v>
      </c>
      <c r="C126" s="763">
        <f>C127+C138+C147</f>
        <v>0</v>
      </c>
      <c r="D126" s="763">
        <f>D127+D138+D147</f>
        <v>12727</v>
      </c>
      <c r="E126" s="763">
        <f>E127+E138+E147</f>
        <v>12727</v>
      </c>
      <c r="F126" s="991">
        <f>E126/D126</f>
        <v>1</v>
      </c>
    </row>
    <row r="127" spans="1:6" x14ac:dyDescent="0.2">
      <c r="A127" s="471" t="s">
        <v>264</v>
      </c>
      <c r="B127" s="745" t="s">
        <v>238</v>
      </c>
      <c r="C127" s="766">
        <f>SUM(C128:C137)</f>
        <v>0</v>
      </c>
      <c r="D127" s="766">
        <f>SUM(D128:D137)</f>
        <v>0</v>
      </c>
      <c r="E127" s="766">
        <f>SUM(E128:E137)</f>
        <v>0</v>
      </c>
      <c r="F127" s="1129">
        <v>0</v>
      </c>
    </row>
    <row r="128" spans="1:6" ht="12.75" customHeight="1" x14ac:dyDescent="0.2">
      <c r="A128" s="144" t="s">
        <v>265</v>
      </c>
      <c r="B128" s="746" t="s">
        <v>677</v>
      </c>
      <c r="C128" s="767"/>
      <c r="D128" s="768"/>
      <c r="E128" s="1141"/>
      <c r="F128" s="952"/>
    </row>
    <row r="129" spans="1:6" x14ac:dyDescent="0.2">
      <c r="A129" s="144" t="s">
        <v>266</v>
      </c>
      <c r="B129" s="746" t="s">
        <v>678</v>
      </c>
      <c r="C129" s="767"/>
      <c r="D129" s="768"/>
      <c r="E129" s="1141"/>
      <c r="F129" s="952"/>
    </row>
    <row r="130" spans="1:6" x14ac:dyDescent="0.2">
      <c r="A130" s="144" t="s">
        <v>267</v>
      </c>
      <c r="B130" s="215" t="s">
        <v>679</v>
      </c>
      <c r="C130" s="767"/>
      <c r="D130" s="768"/>
      <c r="E130" s="1141"/>
      <c r="F130" s="952"/>
    </row>
    <row r="131" spans="1:6" x14ac:dyDescent="0.2">
      <c r="A131" s="144" t="s">
        <v>268</v>
      </c>
      <c r="B131" s="547" t="s">
        <v>680</v>
      </c>
      <c r="C131" s="767"/>
      <c r="D131" s="768"/>
      <c r="E131" s="1141"/>
      <c r="F131" s="952"/>
    </row>
    <row r="132" spans="1:6" x14ac:dyDescent="0.2">
      <c r="A132" s="144" t="s">
        <v>269</v>
      </c>
      <c r="B132" s="547" t="s">
        <v>681</v>
      </c>
      <c r="C132" s="767"/>
      <c r="D132" s="768"/>
      <c r="E132" s="1141"/>
      <c r="F132" s="952"/>
    </row>
    <row r="133" spans="1:6" x14ac:dyDescent="0.2">
      <c r="A133" s="144" t="s">
        <v>270</v>
      </c>
      <c r="B133" s="547" t="s">
        <v>682</v>
      </c>
      <c r="C133" s="769"/>
      <c r="D133" s="770"/>
      <c r="E133" s="1142"/>
      <c r="F133" s="1130"/>
    </row>
    <row r="134" spans="1:6" x14ac:dyDescent="0.2">
      <c r="A134" s="144" t="s">
        <v>271</v>
      </c>
      <c r="B134" s="547" t="s">
        <v>683</v>
      </c>
      <c r="C134" s="769"/>
      <c r="D134" s="770"/>
      <c r="E134" s="1142"/>
      <c r="F134" s="1130"/>
    </row>
    <row r="135" spans="1:6" x14ac:dyDescent="0.2">
      <c r="A135" s="144" t="s">
        <v>272</v>
      </c>
      <c r="B135" s="547" t="s">
        <v>684</v>
      </c>
      <c r="C135" s="767"/>
      <c r="D135" s="768"/>
      <c r="E135" s="1141"/>
      <c r="F135" s="952"/>
    </row>
    <row r="136" spans="1:6" x14ac:dyDescent="0.2">
      <c r="A136" s="144" t="s">
        <v>273</v>
      </c>
      <c r="B136" s="747" t="s">
        <v>685</v>
      </c>
      <c r="C136" s="767"/>
      <c r="D136" s="768"/>
      <c r="E136" s="1141"/>
      <c r="F136" s="952"/>
    </row>
    <row r="137" spans="1:6" ht="13.5" thickBot="1" x14ac:dyDescent="0.25">
      <c r="A137" s="489" t="s">
        <v>274</v>
      </c>
      <c r="B137" s="747" t="s">
        <v>686</v>
      </c>
      <c r="C137" s="742"/>
      <c r="D137" s="771"/>
      <c r="E137" s="1143"/>
      <c r="F137" s="1133"/>
    </row>
    <row r="138" spans="1:6" ht="13.5" thickBot="1" x14ac:dyDescent="0.25">
      <c r="A138" s="361" t="s">
        <v>275</v>
      </c>
      <c r="B138" s="112" t="s">
        <v>721</v>
      </c>
      <c r="C138" s="740">
        <f>C139+C143+C144+C145+C146</f>
        <v>0</v>
      </c>
      <c r="D138" s="740">
        <f>D139+D143+D144+D145+D146</f>
        <v>12727</v>
      </c>
      <c r="E138" s="740">
        <f>E139+E143+E144+E145+E146</f>
        <v>12727</v>
      </c>
      <c r="F138" s="991">
        <f>E138/D138</f>
        <v>1</v>
      </c>
    </row>
    <row r="139" spans="1:6" x14ac:dyDescent="0.2">
      <c r="A139" s="561" t="s">
        <v>276</v>
      </c>
      <c r="B139" s="758" t="s">
        <v>613</v>
      </c>
      <c r="C139" s="618">
        <f>C140+C141+C142</f>
        <v>0</v>
      </c>
      <c r="D139" s="618">
        <f>D140+D141+D142</f>
        <v>0</v>
      </c>
      <c r="E139" s="618">
        <f>E140+E141+E142</f>
        <v>0</v>
      </c>
      <c r="F139" s="951">
        <v>0</v>
      </c>
    </row>
    <row r="140" spans="1:6" x14ac:dyDescent="0.2">
      <c r="A140" s="561" t="s">
        <v>277</v>
      </c>
      <c r="B140" s="577" t="s">
        <v>615</v>
      </c>
      <c r="C140" s="767"/>
      <c r="D140" s="768"/>
      <c r="E140" s="1141"/>
      <c r="F140" s="952"/>
    </row>
    <row r="141" spans="1:6" x14ac:dyDescent="0.2">
      <c r="A141" s="561" t="s">
        <v>278</v>
      </c>
      <c r="B141" s="547" t="s">
        <v>614</v>
      </c>
      <c r="C141" s="767"/>
      <c r="D141" s="768"/>
      <c r="E141" s="1141"/>
      <c r="F141" s="952"/>
    </row>
    <row r="142" spans="1:6" x14ac:dyDescent="0.2">
      <c r="A142" s="561" t="s">
        <v>279</v>
      </c>
      <c r="B142" s="547" t="s">
        <v>616</v>
      </c>
      <c r="C142" s="767"/>
      <c r="D142" s="768"/>
      <c r="E142" s="1141"/>
      <c r="F142" s="952"/>
    </row>
    <row r="143" spans="1:6" x14ac:dyDescent="0.2">
      <c r="A143" s="561" t="s">
        <v>280</v>
      </c>
      <c r="B143" s="215" t="s">
        <v>617</v>
      </c>
      <c r="C143" s="767"/>
      <c r="D143" s="768"/>
      <c r="E143" s="1141"/>
      <c r="F143" s="952"/>
    </row>
    <row r="144" spans="1:6" x14ac:dyDescent="0.2">
      <c r="A144" s="561" t="s">
        <v>281</v>
      </c>
      <c r="B144" s="574" t="s">
        <v>618</v>
      </c>
      <c r="C144" s="767"/>
      <c r="D144" s="768"/>
      <c r="E144" s="1141"/>
      <c r="F144" s="952"/>
    </row>
    <row r="145" spans="1:6" x14ac:dyDescent="0.2">
      <c r="A145" s="561" t="s">
        <v>283</v>
      </c>
      <c r="B145" s="575" t="s">
        <v>619</v>
      </c>
      <c r="C145" s="768">
        <f>'19 21_sz_ melléklet'!C59</f>
        <v>0</v>
      </c>
      <c r="D145" s="768">
        <f>'19 21_sz_ melléklet'!D63</f>
        <v>12727</v>
      </c>
      <c r="E145" s="768">
        <f>'19 21_sz_ melléklet'!E63</f>
        <v>12727</v>
      </c>
      <c r="F145" s="952">
        <f>E145/D145</f>
        <v>1</v>
      </c>
    </row>
    <row r="146" spans="1:6" ht="13.5" thickBot="1" x14ac:dyDescent="0.25">
      <c r="A146" s="143" t="s">
        <v>284</v>
      </c>
      <c r="B146" s="215" t="s">
        <v>660</v>
      </c>
      <c r="C146" s="742"/>
      <c r="D146" s="771"/>
      <c r="E146" s="1143"/>
      <c r="F146" s="1133"/>
    </row>
    <row r="147" spans="1:6" ht="13.5" thickBot="1" x14ac:dyDescent="0.25">
      <c r="A147" s="361" t="s">
        <v>285</v>
      </c>
      <c r="B147" s="759" t="s">
        <v>661</v>
      </c>
      <c r="C147" s="740">
        <f>C148+C149</f>
        <v>0</v>
      </c>
      <c r="D147" s="740">
        <f>D148+D149</f>
        <v>0</v>
      </c>
      <c r="E147" s="740">
        <f>E148+E149</f>
        <v>0</v>
      </c>
      <c r="F147" s="998">
        <v>0</v>
      </c>
    </row>
    <row r="148" spans="1:6" x14ac:dyDescent="0.2">
      <c r="A148" s="561" t="s">
        <v>286</v>
      </c>
      <c r="B148" s="760" t="s">
        <v>1341</v>
      </c>
      <c r="C148" s="773"/>
      <c r="D148" s="774"/>
      <c r="E148" s="1144"/>
      <c r="F148" s="1129"/>
    </row>
    <row r="149" spans="1:6" ht="13.5" thickBot="1" x14ac:dyDescent="0.25">
      <c r="A149" s="143" t="s">
        <v>287</v>
      </c>
      <c r="B149" s="761" t="s">
        <v>1094</v>
      </c>
      <c r="C149" s="742"/>
      <c r="D149" s="771"/>
      <c r="E149" s="1143"/>
      <c r="F149" s="1133"/>
    </row>
    <row r="150" spans="1:6" ht="14.25" thickTop="1" thickBot="1" x14ac:dyDescent="0.25">
      <c r="A150" s="755" t="s">
        <v>288</v>
      </c>
      <c r="B150" s="762" t="s">
        <v>720</v>
      </c>
      <c r="C150" s="775">
        <f>C151+C157+C162</f>
        <v>0</v>
      </c>
      <c r="D150" s="775">
        <f>D151+D157+D162</f>
        <v>0</v>
      </c>
      <c r="E150" s="775">
        <f>E151+E157+E162</f>
        <v>0</v>
      </c>
      <c r="F150" s="1147">
        <v>0</v>
      </c>
    </row>
    <row r="151" spans="1:6" ht="13.5" thickBot="1" x14ac:dyDescent="0.25">
      <c r="A151" s="361" t="s">
        <v>289</v>
      </c>
      <c r="B151" s="731" t="s">
        <v>648</v>
      </c>
      <c r="C151" s="740">
        <f>C152+C153+C154+C155+C156</f>
        <v>0</v>
      </c>
      <c r="D151" s="740">
        <f>D152+D153+D154+D155+D156</f>
        <v>0</v>
      </c>
      <c r="E151" s="740">
        <f>E152+E153+E154+E155+E156</f>
        <v>0</v>
      </c>
      <c r="F151" s="998">
        <v>0</v>
      </c>
    </row>
    <row r="152" spans="1:6" x14ac:dyDescent="0.2">
      <c r="A152" s="561" t="s">
        <v>290</v>
      </c>
      <c r="B152" s="758" t="s">
        <v>649</v>
      </c>
      <c r="C152" s="618"/>
      <c r="D152" s="772"/>
      <c r="E152" s="1145"/>
      <c r="F152" s="951"/>
    </row>
    <row r="153" spans="1:6" x14ac:dyDescent="0.2">
      <c r="A153" s="144" t="s">
        <v>291</v>
      </c>
      <c r="B153" s="215" t="s">
        <v>650</v>
      </c>
      <c r="C153" s="767"/>
      <c r="D153" s="768"/>
      <c r="E153" s="1141"/>
      <c r="F153" s="952"/>
    </row>
    <row r="154" spans="1:6" x14ac:dyDescent="0.2">
      <c r="A154" s="144" t="s">
        <v>292</v>
      </c>
      <c r="B154" s="475" t="s">
        <v>651</v>
      </c>
      <c r="C154" s="767"/>
      <c r="D154" s="768"/>
      <c r="E154" s="1141"/>
      <c r="F154" s="952"/>
    </row>
    <row r="155" spans="1:6" x14ac:dyDescent="0.2">
      <c r="A155" s="144" t="s">
        <v>293</v>
      </c>
      <c r="B155" s="475" t="s">
        <v>652</v>
      </c>
      <c r="C155" s="767"/>
      <c r="D155" s="768"/>
      <c r="E155" s="1141"/>
      <c r="F155" s="952"/>
    </row>
    <row r="156" spans="1:6" ht="13.5" thickBot="1" x14ac:dyDescent="0.25">
      <c r="A156" s="489" t="s">
        <v>294</v>
      </c>
      <c r="B156" s="215" t="s">
        <v>653</v>
      </c>
      <c r="C156" s="742"/>
      <c r="D156" s="771"/>
      <c r="E156" s="1143"/>
      <c r="F156" s="1133"/>
    </row>
    <row r="157" spans="1:6" ht="13.5" thickBot="1" x14ac:dyDescent="0.25">
      <c r="A157" s="361" t="s">
        <v>295</v>
      </c>
      <c r="B157" s="751" t="s">
        <v>654</v>
      </c>
      <c r="C157" s="740">
        <f>C158+C159+C160+C161</f>
        <v>0</v>
      </c>
      <c r="D157" s="740">
        <f>D158+D159+D160+D161</f>
        <v>0</v>
      </c>
      <c r="E157" s="740">
        <f>E158+E159+E160+E161</f>
        <v>0</v>
      </c>
      <c r="F157" s="998">
        <v>0</v>
      </c>
    </row>
    <row r="158" spans="1:6" x14ac:dyDescent="0.2">
      <c r="A158" s="561" t="s">
        <v>296</v>
      </c>
      <c r="B158" s="476" t="s">
        <v>655</v>
      </c>
      <c r="C158" s="618"/>
      <c r="D158" s="772"/>
      <c r="E158" s="1145"/>
      <c r="F158" s="951"/>
    </row>
    <row r="159" spans="1:6" x14ac:dyDescent="0.2">
      <c r="A159" s="144" t="s">
        <v>297</v>
      </c>
      <c r="B159" s="577" t="s">
        <v>657</v>
      </c>
      <c r="C159" s="767"/>
      <c r="D159" s="768"/>
      <c r="E159" s="1141"/>
      <c r="F159" s="952"/>
    </row>
    <row r="160" spans="1:6" x14ac:dyDescent="0.2">
      <c r="A160" s="144" t="s">
        <v>298</v>
      </c>
      <c r="B160" s="579" t="s">
        <v>656</v>
      </c>
      <c r="C160" s="767"/>
      <c r="D160" s="768"/>
      <c r="E160" s="1141"/>
      <c r="F160" s="952"/>
    </row>
    <row r="161" spans="1:6" ht="13.5" thickBot="1" x14ac:dyDescent="0.25">
      <c r="A161" s="489" t="s">
        <v>299</v>
      </c>
      <c r="B161" s="215" t="s">
        <v>658</v>
      </c>
      <c r="C161" s="742"/>
      <c r="D161" s="771"/>
      <c r="E161" s="1143"/>
      <c r="F161" s="1133"/>
    </row>
    <row r="162" spans="1:6" ht="13.5" thickBot="1" x14ac:dyDescent="0.25">
      <c r="A162" s="361" t="s">
        <v>300</v>
      </c>
      <c r="B162" s="731" t="s">
        <v>659</v>
      </c>
      <c r="C162" s="740">
        <f>C163+C164</f>
        <v>0</v>
      </c>
      <c r="D162" s="740">
        <f>D163+D164</f>
        <v>0</v>
      </c>
      <c r="E162" s="740">
        <f>E163+E164</f>
        <v>0</v>
      </c>
      <c r="F162" s="998">
        <v>0</v>
      </c>
    </row>
    <row r="163" spans="1:6" x14ac:dyDescent="0.2">
      <c r="A163" s="561" t="s">
        <v>301</v>
      </c>
      <c r="B163" s="579" t="s">
        <v>697</v>
      </c>
      <c r="C163" s="618"/>
      <c r="D163" s="772"/>
      <c r="E163" s="1145"/>
      <c r="F163" s="951"/>
    </row>
    <row r="164" spans="1:6" ht="13.5" thickBot="1" x14ac:dyDescent="0.25">
      <c r="A164" s="144" t="s">
        <v>302</v>
      </c>
      <c r="B164" s="746" t="s">
        <v>698</v>
      </c>
      <c r="C164" s="742"/>
      <c r="D164" s="771"/>
      <c r="E164" s="1143"/>
      <c r="F164" s="1133"/>
    </row>
    <row r="165" spans="1:6" ht="13.5" thickBot="1" x14ac:dyDescent="0.25">
      <c r="A165" s="361" t="s">
        <v>303</v>
      </c>
      <c r="B165" s="752" t="s">
        <v>724</v>
      </c>
      <c r="C165" s="740">
        <f>C126+C150</f>
        <v>0</v>
      </c>
      <c r="D165" s="740">
        <f>D126+D150</f>
        <v>12727</v>
      </c>
      <c r="E165" s="740">
        <f>E126+E150</f>
        <v>12727</v>
      </c>
      <c r="F165" s="991">
        <f>E165/D165</f>
        <v>1</v>
      </c>
    </row>
    <row r="166" spans="1:6" ht="13.5" thickBot="1" x14ac:dyDescent="0.25">
      <c r="A166" s="142" t="s">
        <v>304</v>
      </c>
      <c r="B166" s="731" t="s">
        <v>417</v>
      </c>
      <c r="C166" s="740">
        <f>SUM(C167:C176)</f>
        <v>0</v>
      </c>
      <c r="D166" s="740">
        <f>SUM(D167:D176)</f>
        <v>0</v>
      </c>
      <c r="E166" s="740">
        <f>SUM(E167:E176)</f>
        <v>0</v>
      </c>
      <c r="F166" s="998">
        <v>0</v>
      </c>
    </row>
    <row r="167" spans="1:6" x14ac:dyDescent="0.2">
      <c r="A167" s="471" t="s">
        <v>305</v>
      </c>
      <c r="B167" s="214" t="s">
        <v>665</v>
      </c>
      <c r="C167" s="618"/>
      <c r="D167" s="772"/>
      <c r="E167" s="1145"/>
      <c r="F167" s="951"/>
    </row>
    <row r="168" spans="1:6" x14ac:dyDescent="0.2">
      <c r="A168" s="144" t="s">
        <v>306</v>
      </c>
      <c r="B168" s="412" t="s">
        <v>664</v>
      </c>
      <c r="C168" s="767"/>
      <c r="D168" s="768"/>
      <c r="E168" s="1141"/>
      <c r="F168" s="952"/>
    </row>
    <row r="169" spans="1:6" x14ac:dyDescent="0.2">
      <c r="A169" s="144" t="s">
        <v>311</v>
      </c>
      <c r="B169" s="412" t="s">
        <v>666</v>
      </c>
      <c r="C169" s="767"/>
      <c r="D169" s="768"/>
      <c r="E169" s="1141"/>
      <c r="F169" s="952"/>
    </row>
    <row r="170" spans="1:6" x14ac:dyDescent="0.2">
      <c r="A170" s="144" t="s">
        <v>312</v>
      </c>
      <c r="B170" s="412" t="s">
        <v>667</v>
      </c>
      <c r="C170" s="767"/>
      <c r="D170" s="768"/>
      <c r="E170" s="1141"/>
      <c r="F170" s="952"/>
    </row>
    <row r="171" spans="1:6" x14ac:dyDescent="0.2">
      <c r="A171" s="144" t="s">
        <v>313</v>
      </c>
      <c r="B171" s="545" t="s">
        <v>668</v>
      </c>
      <c r="C171" s="767"/>
      <c r="D171" s="768"/>
      <c r="E171" s="1141"/>
      <c r="F171" s="952"/>
    </row>
    <row r="172" spans="1:6" x14ac:dyDescent="0.2">
      <c r="A172" s="144" t="s">
        <v>314</v>
      </c>
      <c r="B172" s="546" t="s">
        <v>669</v>
      </c>
      <c r="C172" s="767"/>
      <c r="D172" s="768"/>
      <c r="E172" s="1141"/>
      <c r="F172" s="952"/>
    </row>
    <row r="173" spans="1:6" x14ac:dyDescent="0.2">
      <c r="A173" s="144" t="s">
        <v>315</v>
      </c>
      <c r="B173" s="547" t="s">
        <v>670</v>
      </c>
      <c r="C173" s="767"/>
      <c r="D173" s="768"/>
      <c r="E173" s="1141"/>
      <c r="F173" s="952"/>
    </row>
    <row r="174" spans="1:6" x14ac:dyDescent="0.2">
      <c r="A174" s="144" t="s">
        <v>316</v>
      </c>
      <c r="B174" s="547" t="s">
        <v>671</v>
      </c>
      <c r="C174" s="767"/>
      <c r="D174" s="768"/>
      <c r="E174" s="1141"/>
      <c r="F174" s="952"/>
    </row>
    <row r="175" spans="1:6" x14ac:dyDescent="0.2">
      <c r="A175" s="144" t="s">
        <v>317</v>
      </c>
      <c r="B175" s="547" t="s">
        <v>672</v>
      </c>
      <c r="C175" s="767"/>
      <c r="D175" s="768"/>
      <c r="E175" s="1141"/>
      <c r="F175" s="952"/>
    </row>
    <row r="176" spans="1:6" ht="13.5" thickBot="1" x14ac:dyDescent="0.25">
      <c r="A176" s="472" t="s">
        <v>318</v>
      </c>
      <c r="B176" s="1148" t="s">
        <v>673</v>
      </c>
      <c r="C176" s="1149"/>
      <c r="D176" s="1150"/>
      <c r="E176" s="1151"/>
      <c r="F176" s="1146"/>
    </row>
    <row r="177" spans="1:6" ht="13.5" thickBot="1" x14ac:dyDescent="0.25">
      <c r="A177" s="361" t="s">
        <v>319</v>
      </c>
      <c r="B177" s="112" t="s">
        <v>418</v>
      </c>
      <c r="C177" s="740">
        <f>C126+C150+C166</f>
        <v>0</v>
      </c>
      <c r="D177" s="740">
        <f>D126+D150+D166</f>
        <v>12727</v>
      </c>
      <c r="E177" s="740">
        <f>E126+E150+E166</f>
        <v>12727</v>
      </c>
      <c r="F177" s="991">
        <f>E177/D177</f>
        <v>1</v>
      </c>
    </row>
    <row r="178" spans="1:6" x14ac:dyDescent="0.2">
      <c r="A178" s="2263">
        <v>4</v>
      </c>
      <c r="B178" s="2263"/>
      <c r="C178" s="2263"/>
      <c r="D178" s="2263"/>
      <c r="E178" s="2263"/>
      <c r="F178" s="2263"/>
    </row>
    <row r="179" spans="1:6" x14ac:dyDescent="0.2">
      <c r="A179" s="1" t="s">
        <v>1671</v>
      </c>
      <c r="B179" s="1"/>
      <c r="C179" s="1"/>
      <c r="D179" s="1"/>
      <c r="E179" s="1"/>
      <c r="F179" s="1"/>
    </row>
    <row r="180" spans="1:6" ht="15.75" x14ac:dyDescent="0.25">
      <c r="B180" s="2268" t="s">
        <v>1484</v>
      </c>
      <c r="C180" s="2268"/>
      <c r="D180" s="2268"/>
      <c r="E180" s="2268"/>
    </row>
    <row r="181" spans="1:6" ht="16.5" thickBot="1" x14ac:dyDescent="0.3">
      <c r="B181" s="18"/>
      <c r="C181" s="18"/>
      <c r="D181" s="18"/>
      <c r="E181" s="18"/>
      <c r="F181" s="33" t="s">
        <v>4</v>
      </c>
    </row>
    <row r="182" spans="1:6" ht="16.5" thickBot="1" x14ac:dyDescent="0.3">
      <c r="A182" s="2301" t="s">
        <v>258</v>
      </c>
      <c r="B182" s="103" t="s">
        <v>30</v>
      </c>
      <c r="C182" s="2264" t="s">
        <v>399</v>
      </c>
      <c r="D182" s="2303"/>
      <c r="E182" s="2303"/>
      <c r="F182" s="2304"/>
    </row>
    <row r="183" spans="1:6" ht="26.25" thickBot="1" x14ac:dyDescent="0.25">
      <c r="A183" s="2302"/>
      <c r="B183" s="216"/>
      <c r="C183" s="855" t="s">
        <v>198</v>
      </c>
      <c r="D183" s="856" t="s">
        <v>199</v>
      </c>
      <c r="E183" s="856" t="s">
        <v>775</v>
      </c>
      <c r="F183" s="857" t="s">
        <v>201</v>
      </c>
    </row>
    <row r="184" spans="1:6" ht="13.5" thickBot="1" x14ac:dyDescent="0.25">
      <c r="A184" s="361" t="s">
        <v>259</v>
      </c>
      <c r="B184" s="335" t="s">
        <v>260</v>
      </c>
      <c r="C184" s="487" t="s">
        <v>261</v>
      </c>
      <c r="D184" s="488" t="s">
        <v>262</v>
      </c>
      <c r="E184" s="929" t="s">
        <v>282</v>
      </c>
      <c r="F184" s="1021" t="s">
        <v>262</v>
      </c>
    </row>
    <row r="185" spans="1:6" ht="13.5" thickBot="1" x14ac:dyDescent="0.25">
      <c r="A185" s="361" t="s">
        <v>263</v>
      </c>
      <c r="B185" s="744" t="s">
        <v>722</v>
      </c>
      <c r="C185" s="763">
        <f>C186+C197+C206</f>
        <v>0</v>
      </c>
      <c r="D185" s="763">
        <f>D186+D197+D206</f>
        <v>36356</v>
      </c>
      <c r="E185" s="763">
        <f>E186+E197+E206</f>
        <v>35964</v>
      </c>
      <c r="F185" s="991">
        <f>E185/D185</f>
        <v>0.98921773572450211</v>
      </c>
    </row>
    <row r="186" spans="1:6" x14ac:dyDescent="0.2">
      <c r="A186" s="471" t="s">
        <v>264</v>
      </c>
      <c r="B186" s="745" t="s">
        <v>238</v>
      </c>
      <c r="C186" s="766">
        <f>SUM(C187:C196)</f>
        <v>0</v>
      </c>
      <c r="D186" s="766">
        <f>SUM(D187:D196)</f>
        <v>0</v>
      </c>
      <c r="E186" s="766">
        <f>SUM(E187:E196)</f>
        <v>574</v>
      </c>
      <c r="F186" s="951">
        <v>0</v>
      </c>
    </row>
    <row r="187" spans="1:6" x14ac:dyDescent="0.2">
      <c r="A187" s="144" t="s">
        <v>265</v>
      </c>
      <c r="B187" s="746" t="s">
        <v>677</v>
      </c>
      <c r="C187" s="767">
        <f>C69+C9+C128</f>
        <v>0</v>
      </c>
      <c r="D187" s="767">
        <f>D69+D9+D128</f>
        <v>0</v>
      </c>
      <c r="E187" s="767">
        <f>E69+E9+E128</f>
        <v>0</v>
      </c>
      <c r="F187" s="952">
        <v>0</v>
      </c>
    </row>
    <row r="188" spans="1:6" x14ac:dyDescent="0.2">
      <c r="A188" s="144" t="s">
        <v>266</v>
      </c>
      <c r="B188" s="746" t="s">
        <v>678</v>
      </c>
      <c r="C188" s="767">
        <f t="shared" ref="C188:E196" si="0">C70+C10+C129</f>
        <v>0</v>
      </c>
      <c r="D188" s="767">
        <f t="shared" si="0"/>
        <v>0</v>
      </c>
      <c r="E188" s="767">
        <f t="shared" si="0"/>
        <v>0</v>
      </c>
      <c r="F188" s="952">
        <v>0</v>
      </c>
    </row>
    <row r="189" spans="1:6" x14ac:dyDescent="0.2">
      <c r="A189" s="144" t="s">
        <v>267</v>
      </c>
      <c r="B189" s="215" t="s">
        <v>679</v>
      </c>
      <c r="C189" s="767">
        <f t="shared" si="0"/>
        <v>0</v>
      </c>
      <c r="D189" s="767">
        <f t="shared" si="0"/>
        <v>0</v>
      </c>
      <c r="E189" s="767">
        <v>360</v>
      </c>
      <c r="F189" s="952">
        <v>0</v>
      </c>
    </row>
    <row r="190" spans="1:6" x14ac:dyDescent="0.2">
      <c r="A190" s="144" t="s">
        <v>268</v>
      </c>
      <c r="B190" s="547" t="s">
        <v>680</v>
      </c>
      <c r="C190" s="767">
        <f t="shared" si="0"/>
        <v>0</v>
      </c>
      <c r="D190" s="767">
        <f t="shared" si="0"/>
        <v>0</v>
      </c>
      <c r="E190" s="767">
        <f t="shared" si="0"/>
        <v>0</v>
      </c>
      <c r="F190" s="952">
        <v>0</v>
      </c>
    </row>
    <row r="191" spans="1:6" x14ac:dyDescent="0.2">
      <c r="A191" s="144" t="s">
        <v>269</v>
      </c>
      <c r="B191" s="547" t="s">
        <v>681</v>
      </c>
      <c r="C191" s="767">
        <f t="shared" si="0"/>
        <v>0</v>
      </c>
      <c r="D191" s="767">
        <f t="shared" si="0"/>
        <v>0</v>
      </c>
      <c r="E191" s="767">
        <f t="shared" si="0"/>
        <v>0</v>
      </c>
      <c r="F191" s="952">
        <v>0</v>
      </c>
    </row>
    <row r="192" spans="1:6" x14ac:dyDescent="0.2">
      <c r="A192" s="144" t="s">
        <v>270</v>
      </c>
      <c r="B192" s="547" t="s">
        <v>682</v>
      </c>
      <c r="C192" s="767">
        <f t="shared" si="0"/>
        <v>0</v>
      </c>
      <c r="D192" s="767">
        <f t="shared" si="0"/>
        <v>0</v>
      </c>
      <c r="E192" s="767">
        <v>98</v>
      </c>
      <c r="F192" s="952">
        <v>0</v>
      </c>
    </row>
    <row r="193" spans="1:6" x14ac:dyDescent="0.2">
      <c r="A193" s="144" t="s">
        <v>271</v>
      </c>
      <c r="B193" s="547" t="s">
        <v>683</v>
      </c>
      <c r="C193" s="767">
        <f t="shared" si="0"/>
        <v>0</v>
      </c>
      <c r="D193" s="767">
        <f t="shared" si="0"/>
        <v>0</v>
      </c>
      <c r="E193" s="767">
        <f t="shared" si="0"/>
        <v>0</v>
      </c>
      <c r="F193" s="952">
        <v>0</v>
      </c>
    </row>
    <row r="194" spans="1:6" x14ac:dyDescent="0.2">
      <c r="A194" s="144" t="s">
        <v>272</v>
      </c>
      <c r="B194" s="547" t="s">
        <v>684</v>
      </c>
      <c r="C194" s="767">
        <f t="shared" si="0"/>
        <v>0</v>
      </c>
      <c r="D194" s="767">
        <f t="shared" si="0"/>
        <v>0</v>
      </c>
      <c r="E194" s="767">
        <f t="shared" si="0"/>
        <v>0</v>
      </c>
      <c r="F194" s="952">
        <v>0</v>
      </c>
    </row>
    <row r="195" spans="1:6" x14ac:dyDescent="0.2">
      <c r="A195" s="144" t="s">
        <v>273</v>
      </c>
      <c r="B195" s="747" t="s">
        <v>685</v>
      </c>
      <c r="C195" s="767">
        <f t="shared" si="0"/>
        <v>0</v>
      </c>
      <c r="D195" s="767">
        <f t="shared" si="0"/>
        <v>0</v>
      </c>
      <c r="E195" s="767">
        <f t="shared" si="0"/>
        <v>0</v>
      </c>
      <c r="F195" s="952">
        <v>0</v>
      </c>
    </row>
    <row r="196" spans="1:6" ht="13.5" thickBot="1" x14ac:dyDescent="0.25">
      <c r="A196" s="489" t="s">
        <v>274</v>
      </c>
      <c r="B196" s="747" t="s">
        <v>686</v>
      </c>
      <c r="C196" s="767">
        <f t="shared" si="0"/>
        <v>0</v>
      </c>
      <c r="D196" s="767">
        <f>D78+D18</f>
        <v>0</v>
      </c>
      <c r="E196" s="767">
        <v>116</v>
      </c>
      <c r="F196" s="952">
        <v>0</v>
      </c>
    </row>
    <row r="197" spans="1:6" ht="13.5" thickBot="1" x14ac:dyDescent="0.25">
      <c r="A197" s="361" t="s">
        <v>275</v>
      </c>
      <c r="B197" s="112" t="s">
        <v>721</v>
      </c>
      <c r="C197" s="740">
        <f>C198+C202+C203+C204+C205</f>
        <v>0</v>
      </c>
      <c r="D197" s="740">
        <f>D198+D202+D203+D204+D205</f>
        <v>36356</v>
      </c>
      <c r="E197" s="740">
        <f>E198+E202+E203+E204+E205</f>
        <v>35390</v>
      </c>
      <c r="F197" s="991">
        <f>E197/D197</f>
        <v>0.97342942017823741</v>
      </c>
    </row>
    <row r="198" spans="1:6" x14ac:dyDescent="0.2">
      <c r="A198" s="561" t="s">
        <v>276</v>
      </c>
      <c r="B198" s="758" t="s">
        <v>613</v>
      </c>
      <c r="C198" s="618">
        <f>C199+C200+C201</f>
        <v>0</v>
      </c>
      <c r="D198" s="618">
        <f>D199+D200+D201</f>
        <v>0</v>
      </c>
      <c r="E198" s="618">
        <f>E199+E200+E201</f>
        <v>0</v>
      </c>
      <c r="F198" s="951">
        <v>0</v>
      </c>
    </row>
    <row r="199" spans="1:6" x14ac:dyDescent="0.2">
      <c r="A199" s="561" t="s">
        <v>277</v>
      </c>
      <c r="B199" s="577" t="s">
        <v>615</v>
      </c>
      <c r="C199" s="767">
        <f>C81+C21+C140</f>
        <v>0</v>
      </c>
      <c r="D199" s="767">
        <f>D81+D21+D140</f>
        <v>0</v>
      </c>
      <c r="E199" s="767">
        <f>E81+E21+E140</f>
        <v>0</v>
      </c>
      <c r="F199" s="952">
        <v>0</v>
      </c>
    </row>
    <row r="200" spans="1:6" x14ac:dyDescent="0.2">
      <c r="A200" s="561" t="s">
        <v>278</v>
      </c>
      <c r="B200" s="547" t="s">
        <v>614</v>
      </c>
      <c r="C200" s="767">
        <f t="shared" ref="C200:E205" si="1">C82+C22+C141</f>
        <v>0</v>
      </c>
      <c r="D200" s="767">
        <f t="shared" si="1"/>
        <v>0</v>
      </c>
      <c r="E200" s="767">
        <f t="shared" si="1"/>
        <v>0</v>
      </c>
      <c r="F200" s="952">
        <v>0</v>
      </c>
    </row>
    <row r="201" spans="1:6" x14ac:dyDescent="0.2">
      <c r="A201" s="561" t="s">
        <v>279</v>
      </c>
      <c r="B201" s="547" t="s">
        <v>616</v>
      </c>
      <c r="C201" s="767">
        <f t="shared" si="1"/>
        <v>0</v>
      </c>
      <c r="D201" s="767">
        <f t="shared" si="1"/>
        <v>0</v>
      </c>
      <c r="E201" s="767">
        <f t="shared" si="1"/>
        <v>0</v>
      </c>
      <c r="F201" s="952">
        <v>0</v>
      </c>
    </row>
    <row r="202" spans="1:6" x14ac:dyDescent="0.2">
      <c r="A202" s="561" t="s">
        <v>280</v>
      </c>
      <c r="B202" s="215" t="s">
        <v>617</v>
      </c>
      <c r="C202" s="767">
        <f t="shared" si="1"/>
        <v>0</v>
      </c>
      <c r="D202" s="767">
        <f t="shared" si="1"/>
        <v>0</v>
      </c>
      <c r="E202" s="767">
        <f t="shared" si="1"/>
        <v>0</v>
      </c>
      <c r="F202" s="952">
        <v>0</v>
      </c>
    </row>
    <row r="203" spans="1:6" x14ac:dyDescent="0.2">
      <c r="A203" s="561" t="s">
        <v>281</v>
      </c>
      <c r="B203" s="574" t="s">
        <v>618</v>
      </c>
      <c r="C203" s="767">
        <f t="shared" si="1"/>
        <v>0</v>
      </c>
      <c r="D203" s="767">
        <f t="shared" si="1"/>
        <v>0</v>
      </c>
      <c r="E203" s="767">
        <f t="shared" si="1"/>
        <v>0</v>
      </c>
      <c r="F203" s="952">
        <v>0</v>
      </c>
    </row>
    <row r="204" spans="1:6" x14ac:dyDescent="0.2">
      <c r="A204" s="561" t="s">
        <v>283</v>
      </c>
      <c r="B204" s="575" t="s">
        <v>619</v>
      </c>
      <c r="C204" s="767">
        <f t="shared" si="1"/>
        <v>0</v>
      </c>
      <c r="D204" s="767">
        <f t="shared" si="1"/>
        <v>36356</v>
      </c>
      <c r="E204" s="767">
        <f t="shared" si="1"/>
        <v>35390</v>
      </c>
      <c r="F204" s="952">
        <f>E204/D204</f>
        <v>0.97342942017823741</v>
      </c>
    </row>
    <row r="205" spans="1:6" ht="13.5" thickBot="1" x14ac:dyDescent="0.25">
      <c r="A205" s="143" t="s">
        <v>284</v>
      </c>
      <c r="B205" s="215" t="s">
        <v>660</v>
      </c>
      <c r="C205" s="767">
        <f t="shared" si="1"/>
        <v>0</v>
      </c>
      <c r="D205" s="767">
        <f t="shared" si="1"/>
        <v>0</v>
      </c>
      <c r="E205" s="767">
        <f t="shared" si="1"/>
        <v>0</v>
      </c>
      <c r="F205" s="1133">
        <v>0</v>
      </c>
    </row>
    <row r="206" spans="1:6" ht="13.5" thickBot="1" x14ac:dyDescent="0.25">
      <c r="A206" s="361" t="s">
        <v>285</v>
      </c>
      <c r="B206" s="759" t="s">
        <v>661</v>
      </c>
      <c r="C206" s="740">
        <f>C207+C208</f>
        <v>0</v>
      </c>
      <c r="D206" s="740">
        <f>D207+D208</f>
        <v>0</v>
      </c>
      <c r="E206" s="740">
        <f>E207+E208</f>
        <v>0</v>
      </c>
      <c r="F206" s="998">
        <v>0</v>
      </c>
    </row>
    <row r="207" spans="1:6" x14ac:dyDescent="0.2">
      <c r="A207" s="561" t="s">
        <v>286</v>
      </c>
      <c r="B207" s="760" t="s">
        <v>1342</v>
      </c>
      <c r="C207" s="767">
        <f t="shared" ref="C207:E208" si="2">C89+C29+C148</f>
        <v>0</v>
      </c>
      <c r="D207" s="767">
        <f t="shared" si="2"/>
        <v>0</v>
      </c>
      <c r="E207" s="767">
        <f t="shared" si="2"/>
        <v>0</v>
      </c>
      <c r="F207" s="1129">
        <v>0</v>
      </c>
    </row>
    <row r="208" spans="1:6" ht="13.5" thickBot="1" x14ac:dyDescent="0.25">
      <c r="A208" s="143" t="s">
        <v>287</v>
      </c>
      <c r="B208" s="761" t="s">
        <v>1094</v>
      </c>
      <c r="C208" s="767">
        <f t="shared" si="2"/>
        <v>0</v>
      </c>
      <c r="D208" s="767">
        <f t="shared" si="2"/>
        <v>0</v>
      </c>
      <c r="E208" s="767">
        <f t="shared" si="2"/>
        <v>0</v>
      </c>
      <c r="F208" s="1133">
        <v>0</v>
      </c>
    </row>
    <row r="209" spans="1:6" ht="14.25" thickTop="1" thickBot="1" x14ac:dyDescent="0.25">
      <c r="A209" s="755" t="s">
        <v>288</v>
      </c>
      <c r="B209" s="762" t="s">
        <v>720</v>
      </c>
      <c r="C209" s="775">
        <f>C210+C216+C221</f>
        <v>0</v>
      </c>
      <c r="D209" s="775">
        <f>D210+D216+D221</f>
        <v>1920</v>
      </c>
      <c r="E209" s="775">
        <f>E210+E216+E221</f>
        <v>1920</v>
      </c>
      <c r="F209" s="1134">
        <f>E209/D209</f>
        <v>1</v>
      </c>
    </row>
    <row r="210" spans="1:6" ht="13.5" thickBot="1" x14ac:dyDescent="0.25">
      <c r="A210" s="361" t="s">
        <v>289</v>
      </c>
      <c r="B210" s="731" t="s">
        <v>648</v>
      </c>
      <c r="C210" s="740">
        <f>C211+C212+C213+C214+C215</f>
        <v>0</v>
      </c>
      <c r="D210" s="740">
        <f>D211+D212+D213+D214+D215</f>
        <v>0</v>
      </c>
      <c r="E210" s="740">
        <f>E211+E212+E213+E214+E215</f>
        <v>0</v>
      </c>
      <c r="F210" s="998">
        <v>0</v>
      </c>
    </row>
    <row r="211" spans="1:6" x14ac:dyDescent="0.2">
      <c r="A211" s="561" t="s">
        <v>290</v>
      </c>
      <c r="B211" s="758" t="s">
        <v>649</v>
      </c>
      <c r="C211" s="767">
        <f>C93+C33+C152</f>
        <v>0</v>
      </c>
      <c r="D211" s="767">
        <f>D93+D33+D152</f>
        <v>0</v>
      </c>
      <c r="E211" s="767">
        <f>E93+E33+E152</f>
        <v>0</v>
      </c>
      <c r="F211" s="951">
        <v>0</v>
      </c>
    </row>
    <row r="212" spans="1:6" x14ac:dyDescent="0.2">
      <c r="A212" s="144" t="s">
        <v>291</v>
      </c>
      <c r="B212" s="215" t="s">
        <v>650</v>
      </c>
      <c r="C212" s="767">
        <f t="shared" ref="C212:E215" si="3">C94+C34+C153</f>
        <v>0</v>
      </c>
      <c r="D212" s="767">
        <f t="shared" si="3"/>
        <v>0</v>
      </c>
      <c r="E212" s="767">
        <f t="shared" si="3"/>
        <v>0</v>
      </c>
      <c r="F212" s="952">
        <v>0</v>
      </c>
    </row>
    <row r="213" spans="1:6" x14ac:dyDescent="0.2">
      <c r="A213" s="144" t="s">
        <v>292</v>
      </c>
      <c r="B213" s="475" t="s">
        <v>651</v>
      </c>
      <c r="C213" s="767">
        <f t="shared" si="3"/>
        <v>0</v>
      </c>
      <c r="D213" s="767">
        <f t="shared" si="3"/>
        <v>0</v>
      </c>
      <c r="E213" s="767">
        <f t="shared" si="3"/>
        <v>0</v>
      </c>
      <c r="F213" s="952">
        <v>0</v>
      </c>
    </row>
    <row r="214" spans="1:6" x14ac:dyDescent="0.2">
      <c r="A214" s="144" t="s">
        <v>293</v>
      </c>
      <c r="B214" s="475" t="s">
        <v>652</v>
      </c>
      <c r="C214" s="767">
        <f t="shared" si="3"/>
        <v>0</v>
      </c>
      <c r="D214" s="767">
        <f t="shared" si="3"/>
        <v>0</v>
      </c>
      <c r="E214" s="767">
        <f t="shared" si="3"/>
        <v>0</v>
      </c>
      <c r="F214" s="952">
        <v>0</v>
      </c>
    </row>
    <row r="215" spans="1:6" ht="13.5" thickBot="1" x14ac:dyDescent="0.25">
      <c r="A215" s="489" t="s">
        <v>294</v>
      </c>
      <c r="B215" s="215" t="s">
        <v>653</v>
      </c>
      <c r="C215" s="767">
        <f t="shared" si="3"/>
        <v>0</v>
      </c>
      <c r="D215" s="767">
        <f t="shared" si="3"/>
        <v>0</v>
      </c>
      <c r="E215" s="767">
        <f t="shared" si="3"/>
        <v>0</v>
      </c>
      <c r="F215" s="1133">
        <v>0</v>
      </c>
    </row>
    <row r="216" spans="1:6" ht="13.5" thickBot="1" x14ac:dyDescent="0.25">
      <c r="A216" s="361" t="s">
        <v>295</v>
      </c>
      <c r="B216" s="751" t="s">
        <v>654</v>
      </c>
      <c r="C216" s="740">
        <f>C217+C218+C219+C220</f>
        <v>0</v>
      </c>
      <c r="D216" s="740">
        <f>D217+D218+D219+D220</f>
        <v>1920</v>
      </c>
      <c r="E216" s="740">
        <f>E217+E218+E219+E220</f>
        <v>1920</v>
      </c>
      <c r="F216" s="998">
        <f>E216/D216</f>
        <v>1</v>
      </c>
    </row>
    <row r="217" spans="1:6" x14ac:dyDescent="0.2">
      <c r="A217" s="561" t="s">
        <v>296</v>
      </c>
      <c r="B217" s="476" t="s">
        <v>655</v>
      </c>
      <c r="C217" s="767">
        <f>C99+C39+C158</f>
        <v>0</v>
      </c>
      <c r="D217" s="767">
        <f>D99+D39+D158</f>
        <v>0</v>
      </c>
      <c r="E217" s="767">
        <f>E99+E39+E158</f>
        <v>0</v>
      </c>
      <c r="F217" s="951">
        <v>0</v>
      </c>
    </row>
    <row r="218" spans="1:6" x14ac:dyDescent="0.2">
      <c r="A218" s="144" t="s">
        <v>297</v>
      </c>
      <c r="B218" s="577" t="s">
        <v>657</v>
      </c>
      <c r="C218" s="767">
        <f t="shared" ref="C218:E220" si="4">C100+C40+C159</f>
        <v>0</v>
      </c>
      <c r="D218" s="767">
        <f t="shared" si="4"/>
        <v>0</v>
      </c>
      <c r="E218" s="767">
        <f t="shared" si="4"/>
        <v>0</v>
      </c>
      <c r="F218" s="952">
        <v>0</v>
      </c>
    </row>
    <row r="219" spans="1:6" x14ac:dyDescent="0.2">
      <c r="A219" s="144" t="s">
        <v>298</v>
      </c>
      <c r="B219" s="579" t="s">
        <v>656</v>
      </c>
      <c r="C219" s="767">
        <f t="shared" si="4"/>
        <v>0</v>
      </c>
      <c r="D219" s="767">
        <f t="shared" si="4"/>
        <v>0</v>
      </c>
      <c r="E219" s="767">
        <f t="shared" si="4"/>
        <v>0</v>
      </c>
      <c r="F219" s="952">
        <v>0</v>
      </c>
    </row>
    <row r="220" spans="1:6" ht="13.5" thickBot="1" x14ac:dyDescent="0.25">
      <c r="A220" s="489" t="s">
        <v>299</v>
      </c>
      <c r="B220" s="215" t="s">
        <v>658</v>
      </c>
      <c r="C220" s="767">
        <f t="shared" si="4"/>
        <v>0</v>
      </c>
      <c r="D220" s="767">
        <f t="shared" si="4"/>
        <v>1920</v>
      </c>
      <c r="E220" s="767">
        <f t="shared" si="4"/>
        <v>1920</v>
      </c>
      <c r="F220" s="1133">
        <f>E220/D220</f>
        <v>1</v>
      </c>
    </row>
    <row r="221" spans="1:6" ht="13.5" thickBot="1" x14ac:dyDescent="0.25">
      <c r="A221" s="361" t="s">
        <v>300</v>
      </c>
      <c r="B221" s="731" t="s">
        <v>659</v>
      </c>
      <c r="C221" s="740">
        <f>C222+C223</f>
        <v>0</v>
      </c>
      <c r="D221" s="740">
        <f>D222+D223</f>
        <v>0</v>
      </c>
      <c r="E221" s="740">
        <f>E222+E223</f>
        <v>0</v>
      </c>
      <c r="F221" s="991">
        <v>0</v>
      </c>
    </row>
    <row r="222" spans="1:6" x14ac:dyDescent="0.2">
      <c r="A222" s="561" t="s">
        <v>301</v>
      </c>
      <c r="B222" s="579" t="s">
        <v>697</v>
      </c>
      <c r="C222" s="767">
        <f t="shared" ref="C222:E223" si="5">C104+C44+C163</f>
        <v>0</v>
      </c>
      <c r="D222" s="767">
        <f t="shared" si="5"/>
        <v>0</v>
      </c>
      <c r="E222" s="767">
        <f t="shared" si="5"/>
        <v>0</v>
      </c>
      <c r="F222" s="951">
        <v>0</v>
      </c>
    </row>
    <row r="223" spans="1:6" ht="13.5" thickBot="1" x14ac:dyDescent="0.25">
      <c r="A223" s="144" t="s">
        <v>302</v>
      </c>
      <c r="B223" s="746" t="s">
        <v>698</v>
      </c>
      <c r="C223" s="742">
        <f t="shared" si="5"/>
        <v>0</v>
      </c>
      <c r="D223" s="742">
        <f t="shared" si="5"/>
        <v>0</v>
      </c>
      <c r="E223" s="742">
        <f t="shared" si="5"/>
        <v>0</v>
      </c>
      <c r="F223" s="1133">
        <v>0</v>
      </c>
    </row>
    <row r="224" spans="1:6" ht="13.5" thickBot="1" x14ac:dyDescent="0.25">
      <c r="A224" s="361" t="s">
        <v>303</v>
      </c>
      <c r="B224" s="752" t="s">
        <v>724</v>
      </c>
      <c r="C224" s="740">
        <f>C185+C209</f>
        <v>0</v>
      </c>
      <c r="D224" s="740">
        <f>D185+D209</f>
        <v>38276</v>
      </c>
      <c r="E224" s="740">
        <f>E185+E209</f>
        <v>37884</v>
      </c>
      <c r="F224" s="991">
        <f>E224/D224</f>
        <v>0.98975859546452083</v>
      </c>
    </row>
    <row r="225" spans="1:6" ht="13.5" thickBot="1" x14ac:dyDescent="0.25">
      <c r="A225" s="142" t="s">
        <v>304</v>
      </c>
      <c r="B225" s="731" t="s">
        <v>417</v>
      </c>
      <c r="C225" s="740">
        <f>SUM(C226:C235)</f>
        <v>574487</v>
      </c>
      <c r="D225" s="740">
        <f>SUM(D226:D235)</f>
        <v>586892</v>
      </c>
      <c r="E225" s="740">
        <f>SUM(E226:E235)</f>
        <v>509318</v>
      </c>
      <c r="F225" s="991">
        <f>E225/D225</f>
        <v>0.86782235913933059</v>
      </c>
    </row>
    <row r="226" spans="1:6" x14ac:dyDescent="0.2">
      <c r="A226" s="471" t="s">
        <v>305</v>
      </c>
      <c r="B226" s="214" t="s">
        <v>665</v>
      </c>
      <c r="C226" s="767">
        <f>C108+C48+C167</f>
        <v>0</v>
      </c>
      <c r="D226" s="767">
        <f>D108+D48+D167</f>
        <v>0</v>
      </c>
      <c r="E226" s="767">
        <f>E108+E48+E167</f>
        <v>0</v>
      </c>
      <c r="F226" s="951">
        <v>0</v>
      </c>
    </row>
    <row r="227" spans="1:6" x14ac:dyDescent="0.2">
      <c r="A227" s="144" t="s">
        <v>306</v>
      </c>
      <c r="B227" s="412" t="s">
        <v>664</v>
      </c>
      <c r="C227" s="767">
        <f t="shared" ref="C227:E235" si="6">C109+C49+C168</f>
        <v>0</v>
      </c>
      <c r="D227" s="767">
        <f t="shared" si="6"/>
        <v>0</v>
      </c>
      <c r="E227" s="767">
        <f t="shared" si="6"/>
        <v>0</v>
      </c>
      <c r="F227" s="952">
        <v>0</v>
      </c>
    </row>
    <row r="228" spans="1:6" x14ac:dyDescent="0.2">
      <c r="A228" s="144" t="s">
        <v>311</v>
      </c>
      <c r="B228" s="412" t="s">
        <v>666</v>
      </c>
      <c r="C228" s="767">
        <f t="shared" si="6"/>
        <v>0</v>
      </c>
      <c r="D228" s="767">
        <f t="shared" si="6"/>
        <v>0</v>
      </c>
      <c r="E228" s="767">
        <f t="shared" si="6"/>
        <v>0</v>
      </c>
      <c r="F228" s="952">
        <v>0</v>
      </c>
    </row>
    <row r="229" spans="1:6" x14ac:dyDescent="0.2">
      <c r="A229" s="144" t="s">
        <v>312</v>
      </c>
      <c r="B229" s="412" t="s">
        <v>667</v>
      </c>
      <c r="C229" s="767">
        <f t="shared" si="6"/>
        <v>0</v>
      </c>
      <c r="D229" s="767">
        <f t="shared" si="6"/>
        <v>0</v>
      </c>
      <c r="E229" s="767">
        <f t="shared" si="6"/>
        <v>0</v>
      </c>
      <c r="F229" s="952">
        <v>0</v>
      </c>
    </row>
    <row r="230" spans="1:6" x14ac:dyDescent="0.2">
      <c r="A230" s="144" t="s">
        <v>313</v>
      </c>
      <c r="B230" s="545" t="s">
        <v>668</v>
      </c>
      <c r="C230" s="767">
        <f t="shared" si="6"/>
        <v>0</v>
      </c>
      <c r="D230" s="767">
        <f t="shared" si="6"/>
        <v>9066</v>
      </c>
      <c r="E230" s="767">
        <v>9066</v>
      </c>
      <c r="F230" s="952">
        <f>E230/D230</f>
        <v>1</v>
      </c>
    </row>
    <row r="231" spans="1:6" x14ac:dyDescent="0.2">
      <c r="A231" s="144" t="s">
        <v>314</v>
      </c>
      <c r="B231" s="546" t="s">
        <v>669</v>
      </c>
      <c r="C231" s="767">
        <f t="shared" si="6"/>
        <v>0</v>
      </c>
      <c r="D231" s="767">
        <f t="shared" si="6"/>
        <v>0</v>
      </c>
      <c r="E231" s="767">
        <f t="shared" si="6"/>
        <v>0</v>
      </c>
      <c r="F231" s="952">
        <v>0</v>
      </c>
    </row>
    <row r="232" spans="1:6" x14ac:dyDescent="0.2">
      <c r="A232" s="144" t="s">
        <v>315</v>
      </c>
      <c r="B232" s="547" t="s">
        <v>670</v>
      </c>
      <c r="C232" s="767">
        <f t="shared" si="6"/>
        <v>0</v>
      </c>
      <c r="D232" s="767">
        <f t="shared" si="6"/>
        <v>0</v>
      </c>
      <c r="E232" s="767">
        <f t="shared" si="6"/>
        <v>0</v>
      </c>
      <c r="F232" s="952">
        <v>0</v>
      </c>
    </row>
    <row r="233" spans="1:6" x14ac:dyDescent="0.2">
      <c r="A233" s="144" t="s">
        <v>316</v>
      </c>
      <c r="B233" s="547" t="s">
        <v>671</v>
      </c>
      <c r="C233" s="767">
        <f t="shared" si="6"/>
        <v>574487</v>
      </c>
      <c r="D233" s="767">
        <f t="shared" si="6"/>
        <v>577826</v>
      </c>
      <c r="E233" s="767">
        <f t="shared" si="6"/>
        <v>500252</v>
      </c>
      <c r="F233" s="952">
        <f>E233/D233</f>
        <v>0.8657485125279929</v>
      </c>
    </row>
    <row r="234" spans="1:6" x14ac:dyDescent="0.2">
      <c r="A234" s="144" t="s">
        <v>317</v>
      </c>
      <c r="B234" s="547" t="s">
        <v>672</v>
      </c>
      <c r="C234" s="767">
        <f t="shared" si="6"/>
        <v>0</v>
      </c>
      <c r="D234" s="767">
        <f t="shared" si="6"/>
        <v>0</v>
      </c>
      <c r="E234" s="767">
        <f t="shared" si="6"/>
        <v>0</v>
      </c>
      <c r="F234" s="952">
        <v>0</v>
      </c>
    </row>
    <row r="235" spans="1:6" ht="13.5" thickBot="1" x14ac:dyDescent="0.25">
      <c r="A235" s="472" t="s">
        <v>318</v>
      </c>
      <c r="B235" s="1148" t="s">
        <v>673</v>
      </c>
      <c r="C235" s="767">
        <f t="shared" si="6"/>
        <v>0</v>
      </c>
      <c r="D235" s="767">
        <f t="shared" si="6"/>
        <v>0</v>
      </c>
      <c r="E235" s="767">
        <f t="shared" si="6"/>
        <v>0</v>
      </c>
      <c r="F235" s="1146">
        <v>0</v>
      </c>
    </row>
    <row r="236" spans="1:6" ht="13.5" thickBot="1" x14ac:dyDescent="0.25">
      <c r="A236" s="361" t="s">
        <v>319</v>
      </c>
      <c r="B236" s="112" t="s">
        <v>418</v>
      </c>
      <c r="C236" s="740">
        <f>C224+C225</f>
        <v>574487</v>
      </c>
      <c r="D236" s="740">
        <f>D224+D225</f>
        <v>625168</v>
      </c>
      <c r="E236" s="740">
        <f>E224+E225</f>
        <v>547202</v>
      </c>
      <c r="F236" s="991">
        <f>E236/D236</f>
        <v>0.87528792260640342</v>
      </c>
    </row>
  </sheetData>
  <mergeCells count="15">
    <mergeCell ref="B180:E180"/>
    <mergeCell ref="A182:A183"/>
    <mergeCell ref="C182:F182"/>
    <mergeCell ref="A60:F60"/>
    <mergeCell ref="A178:F178"/>
    <mergeCell ref="A119:F119"/>
    <mergeCell ref="B121:E121"/>
    <mergeCell ref="A123:A124"/>
    <mergeCell ref="C123:F123"/>
    <mergeCell ref="B2:E2"/>
    <mergeCell ref="A4:A5"/>
    <mergeCell ref="C4:F4"/>
    <mergeCell ref="B62:E62"/>
    <mergeCell ref="A64:A65"/>
    <mergeCell ref="C64:F64"/>
  </mergeCells>
  <pageMargins left="0.55118110236220474" right="0.35433070866141736" top="0.59055118110236227" bottom="0.39370078740157483" header="0.51181102362204722" footer="0.51181102362204722"/>
  <pageSetup paperSize="9" firstPageNumber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60"/>
  <sheetViews>
    <sheetView topLeftCell="A58" workbookViewId="0">
      <selection activeCell="M17" sqref="M17"/>
    </sheetView>
  </sheetViews>
  <sheetFormatPr defaultRowHeight="12.75" x14ac:dyDescent="0.2"/>
  <cols>
    <col min="1" max="1" width="5.85546875" customWidth="1"/>
    <col min="2" max="2" width="37.5703125" customWidth="1"/>
    <col min="3" max="3" width="11.7109375" customWidth="1"/>
    <col min="4" max="4" width="11.140625" customWidth="1"/>
    <col min="5" max="5" width="10.42578125" customWidth="1"/>
    <col min="6" max="6" width="13.85546875" bestFit="1" customWidth="1"/>
  </cols>
  <sheetData>
    <row r="1" spans="1:6" x14ac:dyDescent="0.2">
      <c r="A1" s="275" t="s">
        <v>1672</v>
      </c>
      <c r="B1" s="275"/>
      <c r="C1" s="275"/>
      <c r="D1" s="275"/>
      <c r="E1" s="275"/>
    </row>
    <row r="2" spans="1:6" ht="8.25" customHeight="1" x14ac:dyDescent="0.2">
      <c r="B2" s="1"/>
      <c r="C2" s="35"/>
    </row>
    <row r="3" spans="1:6" ht="15.75" x14ac:dyDescent="0.25">
      <c r="B3" s="2305" t="s">
        <v>40</v>
      </c>
      <c r="C3" s="2305"/>
      <c r="D3" s="2277"/>
      <c r="E3" s="2277"/>
    </row>
    <row r="4" spans="1:6" ht="15.75" x14ac:dyDescent="0.25">
      <c r="B4" s="2305" t="s">
        <v>41</v>
      </c>
      <c r="C4" s="2305"/>
      <c r="D4" s="2277"/>
      <c r="E4" s="2277"/>
    </row>
    <row r="5" spans="1:6" ht="15.75" x14ac:dyDescent="0.25">
      <c r="B5" s="2305" t="s">
        <v>352</v>
      </c>
      <c r="C5" s="2305"/>
      <c r="D5" s="2277"/>
      <c r="E5" s="2277"/>
    </row>
    <row r="6" spans="1:6" ht="13.5" thickBot="1" x14ac:dyDescent="0.25">
      <c r="B6" s="1"/>
      <c r="C6" s="33"/>
      <c r="F6" s="33" t="s">
        <v>4</v>
      </c>
    </row>
    <row r="7" spans="1:6" ht="26.25" thickBot="1" x14ac:dyDescent="0.25">
      <c r="A7" s="317" t="s">
        <v>258</v>
      </c>
      <c r="B7" s="344" t="s">
        <v>42</v>
      </c>
      <c r="C7" s="887" t="s">
        <v>198</v>
      </c>
      <c r="D7" s="888" t="s">
        <v>199</v>
      </c>
      <c r="E7" s="888" t="s">
        <v>775</v>
      </c>
      <c r="F7" s="765" t="s">
        <v>201</v>
      </c>
    </row>
    <row r="8" spans="1:6" ht="13.5" thickBot="1" x14ac:dyDescent="0.25">
      <c r="A8" s="342" t="s">
        <v>259</v>
      </c>
      <c r="B8" s="336" t="s">
        <v>260</v>
      </c>
      <c r="C8" s="866" t="s">
        <v>261</v>
      </c>
      <c r="D8" s="889" t="s">
        <v>262</v>
      </c>
      <c r="E8" s="890" t="s">
        <v>282</v>
      </c>
      <c r="F8" s="890" t="s">
        <v>307</v>
      </c>
    </row>
    <row r="9" spans="1:6" ht="13.5" thickBot="1" x14ac:dyDescent="0.25">
      <c r="A9" s="282" t="s">
        <v>263</v>
      </c>
      <c r="B9" s="1788" t="s">
        <v>14</v>
      </c>
      <c r="C9" s="1798"/>
      <c r="D9" s="130"/>
      <c r="E9" s="439"/>
      <c r="F9" s="946"/>
    </row>
    <row r="10" spans="1:6" x14ac:dyDescent="0.2">
      <c r="A10" s="265" t="s">
        <v>264</v>
      </c>
      <c r="B10" s="1789" t="s">
        <v>1314</v>
      </c>
      <c r="C10" s="1799"/>
      <c r="D10" s="100"/>
      <c r="E10" s="121"/>
      <c r="F10" s="943"/>
    </row>
    <row r="11" spans="1:6" x14ac:dyDescent="0.2">
      <c r="A11" s="264" t="s">
        <v>265</v>
      </c>
      <c r="B11" s="1790" t="s">
        <v>1527</v>
      </c>
      <c r="C11" s="1799">
        <v>24049</v>
      </c>
      <c r="D11" s="100">
        <v>20239</v>
      </c>
      <c r="E11" s="121">
        <v>0</v>
      </c>
      <c r="F11" s="943">
        <f>E11/D11</f>
        <v>0</v>
      </c>
    </row>
    <row r="12" spans="1:6" x14ac:dyDescent="0.2">
      <c r="A12" s="264" t="s">
        <v>266</v>
      </c>
      <c r="B12" s="1791" t="s">
        <v>389</v>
      </c>
      <c r="C12" s="1657">
        <f>SUM(C10:C11)</f>
        <v>24049</v>
      </c>
      <c r="D12" s="884">
        <f>SUM(D10:D11)</f>
        <v>20239</v>
      </c>
      <c r="E12" s="1657">
        <f>SUM(E10:E11)</f>
        <v>0</v>
      </c>
      <c r="F12" s="1310">
        <f>E12/D12</f>
        <v>0</v>
      </c>
    </row>
    <row r="13" spans="1:6" x14ac:dyDescent="0.2">
      <c r="A13" s="264" t="s">
        <v>267</v>
      </c>
      <c r="B13" s="1792"/>
      <c r="C13" s="1658"/>
      <c r="D13" s="100"/>
      <c r="E13" s="1658"/>
      <c r="F13" s="943"/>
    </row>
    <row r="14" spans="1:6" x14ac:dyDescent="0.2">
      <c r="A14" s="264" t="s">
        <v>268</v>
      </c>
      <c r="B14" s="1793" t="s">
        <v>1273</v>
      </c>
      <c r="C14" s="1800"/>
      <c r="D14" s="100"/>
      <c r="E14" s="124"/>
      <c r="F14" s="946"/>
    </row>
    <row r="15" spans="1:6" x14ac:dyDescent="0.2">
      <c r="A15" s="264" t="s">
        <v>269</v>
      </c>
      <c r="B15" s="2221" t="s">
        <v>1617</v>
      </c>
      <c r="C15" s="1800"/>
      <c r="D15" s="100">
        <v>9485</v>
      </c>
      <c r="E15" s="124">
        <v>9484</v>
      </c>
      <c r="F15" s="943">
        <f>E15/D15</f>
        <v>0.9998945703742752</v>
      </c>
    </row>
    <row r="16" spans="1:6" x14ac:dyDescent="0.2">
      <c r="A16" s="264" t="s">
        <v>270</v>
      </c>
      <c r="B16" s="2063" t="s">
        <v>1618</v>
      </c>
      <c r="C16" s="1800"/>
      <c r="D16" s="100">
        <v>6864</v>
      </c>
      <c r="E16" s="121">
        <v>6863</v>
      </c>
      <c r="F16" s="943">
        <f>E16/D16</f>
        <v>0.99985431235431232</v>
      </c>
    </row>
    <row r="17" spans="1:7" s="6" customFormat="1" ht="15.75" x14ac:dyDescent="0.25">
      <c r="A17" s="264" t="s">
        <v>271</v>
      </c>
      <c r="B17" s="1793" t="s">
        <v>1274</v>
      </c>
      <c r="C17" s="1801">
        <f>SUM(C14:C16)</f>
        <v>0</v>
      </c>
      <c r="D17" s="1801">
        <f t="shared" ref="D17:E17" si="0">SUM(D14:D16)</f>
        <v>16349</v>
      </c>
      <c r="E17" s="1801">
        <f t="shared" si="0"/>
        <v>16347</v>
      </c>
      <c r="F17" s="1310">
        <f>E17/D17</f>
        <v>0.999877668358921</v>
      </c>
      <c r="G17" s="15"/>
    </row>
    <row r="18" spans="1:7" s="6" customFormat="1" ht="8.25" customHeight="1" thickBot="1" x14ac:dyDescent="0.3">
      <c r="A18" s="264" t="s">
        <v>272</v>
      </c>
      <c r="B18" s="1794"/>
      <c r="C18" s="1657"/>
      <c r="D18" s="1795"/>
      <c r="E18" s="440"/>
      <c r="F18" s="1311"/>
      <c r="G18" s="15"/>
    </row>
    <row r="19" spans="1:7" s="15" customFormat="1" ht="13.5" thickBot="1" x14ac:dyDescent="0.25">
      <c r="A19" s="264" t="s">
        <v>273</v>
      </c>
      <c r="B19" s="1659" t="s">
        <v>29</v>
      </c>
      <c r="C19" s="1733">
        <f>C17+C12</f>
        <v>24049</v>
      </c>
      <c r="D19" s="1796">
        <f>D17+D12</f>
        <v>36588</v>
      </c>
      <c r="E19" s="1733">
        <f>E17+E12</f>
        <v>16347</v>
      </c>
      <c r="F19" s="947">
        <f>E19/D19</f>
        <v>0.44678583142013772</v>
      </c>
    </row>
    <row r="20" spans="1:7" s="15" customFormat="1" x14ac:dyDescent="0.2">
      <c r="A20" s="264" t="s">
        <v>274</v>
      </c>
      <c r="B20" s="1660"/>
      <c r="C20" s="1797"/>
      <c r="D20" s="1312"/>
      <c r="E20" s="127"/>
      <c r="F20" s="1313"/>
    </row>
    <row r="21" spans="1:7" ht="13.5" thickBot="1" x14ac:dyDescent="0.25">
      <c r="A21" s="264" t="s">
        <v>275</v>
      </c>
      <c r="B21" s="1654"/>
      <c r="C21" s="885"/>
      <c r="D21" s="845"/>
      <c r="E21" s="126"/>
      <c r="F21" s="945"/>
    </row>
    <row r="22" spans="1:7" ht="13.5" thickBot="1" x14ac:dyDescent="0.25">
      <c r="A22" s="264" t="s">
        <v>276</v>
      </c>
      <c r="B22" s="877" t="s">
        <v>399</v>
      </c>
      <c r="C22" s="886">
        <f>SUM(C20:C21)</f>
        <v>0</v>
      </c>
      <c r="D22" s="205"/>
      <c r="E22" s="123"/>
      <c r="F22" s="1058"/>
    </row>
    <row r="23" spans="1:7" x14ac:dyDescent="0.2">
      <c r="A23" s="264" t="s">
        <v>277</v>
      </c>
      <c r="B23" s="878"/>
      <c r="C23" s="1812"/>
      <c r="D23" s="897"/>
      <c r="E23" s="439"/>
      <c r="F23" s="1314"/>
    </row>
    <row r="24" spans="1:7" x14ac:dyDescent="0.2">
      <c r="A24" s="264" t="s">
        <v>278</v>
      </c>
      <c r="B24" s="879" t="s">
        <v>560</v>
      </c>
      <c r="C24" s="1813"/>
      <c r="D24" s="100"/>
      <c r="E24" s="121"/>
      <c r="F24" s="952"/>
    </row>
    <row r="25" spans="1:7" x14ac:dyDescent="0.2">
      <c r="A25" s="264" t="s">
        <v>279</v>
      </c>
      <c r="B25" s="1" t="s">
        <v>1169</v>
      </c>
      <c r="C25" s="1814">
        <v>10000</v>
      </c>
      <c r="D25" s="100">
        <v>10000</v>
      </c>
      <c r="E25" s="121">
        <v>0</v>
      </c>
      <c r="F25" s="952">
        <f>E25/D25</f>
        <v>0</v>
      </c>
    </row>
    <row r="26" spans="1:7" x14ac:dyDescent="0.2">
      <c r="A26" s="264" t="s">
        <v>280</v>
      </c>
      <c r="B26" s="510"/>
      <c r="C26" s="1779"/>
      <c r="D26" s="2044"/>
      <c r="E26" s="121"/>
      <c r="F26" s="952"/>
    </row>
    <row r="27" spans="1:7" x14ac:dyDescent="0.2">
      <c r="A27" s="264" t="s">
        <v>281</v>
      </c>
      <c r="B27" s="263"/>
      <c r="C27" s="1578"/>
      <c r="D27" s="2105"/>
      <c r="E27" s="121"/>
      <c r="F27" s="952"/>
    </row>
    <row r="28" spans="1:7" x14ac:dyDescent="0.2">
      <c r="A28" s="264" t="s">
        <v>283</v>
      </c>
      <c r="B28" s="263"/>
      <c r="C28" s="2135"/>
      <c r="D28" s="100"/>
      <c r="E28" s="121"/>
      <c r="F28" s="952"/>
    </row>
    <row r="29" spans="1:7" x14ac:dyDescent="0.2">
      <c r="A29" s="264" t="s">
        <v>284</v>
      </c>
      <c r="B29" s="876" t="s">
        <v>43</v>
      </c>
      <c r="C29" s="1577">
        <f>SUM(C25:C28)</f>
        <v>10000</v>
      </c>
      <c r="D29" s="1579">
        <f>SUM(D25:D28)</f>
        <v>10000</v>
      </c>
      <c r="E29" s="1577">
        <f>SUM(E25:E28)</f>
        <v>0</v>
      </c>
      <c r="F29" s="1130">
        <f t="shared" ref="F29" si="1">E29/D29</f>
        <v>0</v>
      </c>
    </row>
    <row r="30" spans="1:7" x14ac:dyDescent="0.2">
      <c r="A30" s="264" t="s">
        <v>285</v>
      </c>
      <c r="B30" s="876"/>
      <c r="C30" s="1577"/>
      <c r="D30" s="100"/>
      <c r="E30" s="121"/>
      <c r="F30" s="952"/>
    </row>
    <row r="31" spans="1:7" s="15" customFormat="1" x14ac:dyDescent="0.2">
      <c r="A31" s="264" t="s">
        <v>286</v>
      </c>
      <c r="B31" s="879" t="s">
        <v>560</v>
      </c>
      <c r="C31" s="1816"/>
      <c r="D31" s="1580"/>
      <c r="E31" s="125"/>
      <c r="F31" s="1130"/>
    </row>
    <row r="32" spans="1:7" x14ac:dyDescent="0.2">
      <c r="A32" s="264" t="s">
        <v>287</v>
      </c>
      <c r="B32" s="880" t="s">
        <v>561</v>
      </c>
      <c r="C32" s="1815">
        <v>55000</v>
      </c>
      <c r="D32" s="100">
        <v>59002</v>
      </c>
      <c r="E32" s="121">
        <v>1125</v>
      </c>
      <c r="F32" s="952">
        <f>E32/D32</f>
        <v>1.9067150266092674E-2</v>
      </c>
    </row>
    <row r="33" spans="1:6" x14ac:dyDescent="0.2">
      <c r="A33" s="264" t="s">
        <v>288</v>
      </c>
      <c r="B33" s="880" t="s">
        <v>1321</v>
      </c>
      <c r="C33" s="1815">
        <v>55000</v>
      </c>
      <c r="D33" s="27">
        <v>196507</v>
      </c>
      <c r="E33" s="129">
        <v>14524</v>
      </c>
      <c r="F33" s="952">
        <f>E33/D33</f>
        <v>7.3910853048491917E-2</v>
      </c>
    </row>
    <row r="34" spans="1:6" x14ac:dyDescent="0.2">
      <c r="A34" s="264" t="s">
        <v>289</v>
      </c>
      <c r="B34" s="876" t="s">
        <v>1177</v>
      </c>
      <c r="C34" s="1815"/>
      <c r="D34" s="1811"/>
      <c r="E34" s="1815"/>
      <c r="F34" s="952"/>
    </row>
    <row r="35" spans="1:6" x14ac:dyDescent="0.2">
      <c r="A35" s="264" t="s">
        <v>290</v>
      </c>
      <c r="B35" s="880" t="s">
        <v>1315</v>
      </c>
      <c r="C35" s="1815"/>
      <c r="D35" s="1819"/>
      <c r="E35" s="1815"/>
      <c r="F35" s="952">
        <v>0</v>
      </c>
    </row>
    <row r="36" spans="1:6" s="15" customFormat="1" x14ac:dyDescent="0.2">
      <c r="A36" s="264" t="s">
        <v>291</v>
      </c>
      <c r="B36" s="876" t="s">
        <v>44</v>
      </c>
      <c r="C36" s="1577">
        <f>SUM(C32:C35)</f>
        <v>110000</v>
      </c>
      <c r="D36" s="1649">
        <f>SUM(D32:D35)</f>
        <v>255509</v>
      </c>
      <c r="E36" s="1579">
        <f>SUM(E32:E35)</f>
        <v>15649</v>
      </c>
      <c r="F36" s="1130">
        <f>E36/D36</f>
        <v>6.1246374883076528E-2</v>
      </c>
    </row>
    <row r="37" spans="1:6" s="15" customFormat="1" x14ac:dyDescent="0.2">
      <c r="A37" s="264" t="s">
        <v>292</v>
      </c>
      <c r="B37" s="362"/>
      <c r="C37" s="1578"/>
      <c r="D37" s="1818"/>
      <c r="E37" s="121"/>
      <c r="F37" s="952"/>
    </row>
    <row r="38" spans="1:6" s="15" customFormat="1" x14ac:dyDescent="0.2">
      <c r="A38" s="264" t="s">
        <v>293</v>
      </c>
      <c r="B38" s="880"/>
      <c r="C38" s="1578"/>
      <c r="D38" s="1651"/>
      <c r="E38" s="1578"/>
      <c r="F38" s="952"/>
    </row>
    <row r="39" spans="1:6" s="15" customFormat="1" x14ac:dyDescent="0.2">
      <c r="A39" s="264" t="s">
        <v>294</v>
      </c>
      <c r="B39" s="880" t="s">
        <v>1528</v>
      </c>
      <c r="C39" s="1578">
        <v>15000</v>
      </c>
      <c r="D39" s="1651">
        <v>35000</v>
      </c>
      <c r="E39" s="1578">
        <v>8561</v>
      </c>
      <c r="F39" s="952">
        <f>E39/D39</f>
        <v>0.24460000000000001</v>
      </c>
    </row>
    <row r="40" spans="1:6" s="15" customFormat="1" x14ac:dyDescent="0.2">
      <c r="A40" s="264" t="s">
        <v>295</v>
      </c>
      <c r="B40" s="880"/>
      <c r="C40" s="1578"/>
      <c r="D40" s="1651"/>
      <c r="E40" s="1578"/>
      <c r="F40" s="952"/>
    </row>
    <row r="41" spans="1:6" s="15" customFormat="1" x14ac:dyDescent="0.2">
      <c r="A41" s="264" t="s">
        <v>296</v>
      </c>
      <c r="B41" s="880"/>
      <c r="C41" s="1578"/>
      <c r="D41" s="2106"/>
      <c r="E41" s="1578"/>
      <c r="F41" s="952"/>
    </row>
    <row r="42" spans="1:6" s="15" customFormat="1" x14ac:dyDescent="0.2">
      <c r="A42" s="264" t="s">
        <v>297</v>
      </c>
      <c r="B42" s="876" t="s">
        <v>1068</v>
      </c>
      <c r="C42" s="1649">
        <f>SUM(C38:C41)</f>
        <v>15000</v>
      </c>
      <c r="D42" s="1649">
        <f>SUM(D38:D41)</f>
        <v>35000</v>
      </c>
      <c r="E42" s="1649">
        <f>SUM(E38:E41)</f>
        <v>8561</v>
      </c>
      <c r="F42" s="1130">
        <f>E42/D42</f>
        <v>0.24460000000000001</v>
      </c>
    </row>
    <row r="43" spans="1:6" s="15" customFormat="1" x14ac:dyDescent="0.2">
      <c r="A43" s="264" t="s">
        <v>298</v>
      </c>
      <c r="B43" s="876"/>
      <c r="C43" s="1988"/>
      <c r="D43" s="1989"/>
      <c r="E43" s="1649"/>
      <c r="F43" s="1130"/>
    </row>
    <row r="44" spans="1:6" s="15" customFormat="1" x14ac:dyDescent="0.2">
      <c r="A44" s="264" t="s">
        <v>299</v>
      </c>
      <c r="B44" s="879" t="s">
        <v>560</v>
      </c>
      <c r="C44" s="1649"/>
      <c r="D44" s="1647"/>
      <c r="E44" s="1649"/>
      <c r="F44" s="1130"/>
    </row>
    <row r="45" spans="1:6" s="15" customFormat="1" x14ac:dyDescent="0.2">
      <c r="A45" s="264" t="s">
        <v>300</v>
      </c>
      <c r="B45" s="880"/>
      <c r="C45" s="1649"/>
      <c r="D45" s="1651"/>
      <c r="E45" s="1578"/>
      <c r="F45" s="952"/>
    </row>
    <row r="46" spans="1:6" s="15" customFormat="1" x14ac:dyDescent="0.2">
      <c r="A46" s="264" t="s">
        <v>301</v>
      </c>
      <c r="B46" s="880"/>
      <c r="C46" s="1649"/>
      <c r="D46" s="1651"/>
      <c r="E46" s="1578">
        <v>0</v>
      </c>
      <c r="F46" s="952">
        <v>0</v>
      </c>
    </row>
    <row r="47" spans="1:6" s="15" customFormat="1" x14ac:dyDescent="0.2">
      <c r="A47" s="264" t="s">
        <v>302</v>
      </c>
      <c r="B47" s="876" t="s">
        <v>1223</v>
      </c>
      <c r="C47" s="1649">
        <f>SUM(C45:C46)</f>
        <v>0</v>
      </c>
      <c r="D47" s="1647">
        <f>SUM(D45:D46)</f>
        <v>0</v>
      </c>
      <c r="E47" s="1649">
        <f>SUM(E45:E46)</f>
        <v>0</v>
      </c>
      <c r="F47" s="1130">
        <v>0</v>
      </c>
    </row>
    <row r="48" spans="1:6" s="15" customFormat="1" x14ac:dyDescent="0.2">
      <c r="A48" s="264" t="s">
        <v>303</v>
      </c>
      <c r="B48" s="876"/>
      <c r="C48" s="1649"/>
      <c r="D48" s="1647"/>
      <c r="E48" s="1649"/>
      <c r="F48" s="1130"/>
    </row>
    <row r="49" spans="1:6" s="15" customFormat="1" x14ac:dyDescent="0.2">
      <c r="A49" s="264" t="s">
        <v>304</v>
      </c>
      <c r="B49" s="880"/>
      <c r="C49" s="1578"/>
      <c r="D49" s="1647">
        <v>0</v>
      </c>
      <c r="E49" s="1649">
        <v>0</v>
      </c>
      <c r="F49" s="1130">
        <v>0</v>
      </c>
    </row>
    <row r="50" spans="1:6" s="15" customFormat="1" x14ac:dyDescent="0.2">
      <c r="A50" s="264" t="s">
        <v>305</v>
      </c>
      <c r="B50" s="880" t="s">
        <v>1208</v>
      </c>
      <c r="C50" s="1649">
        <f>SUM(C49)</f>
        <v>0</v>
      </c>
      <c r="D50" s="1649">
        <f>SUM(D49)</f>
        <v>0</v>
      </c>
      <c r="E50" s="1649">
        <f>SUM(E49)</f>
        <v>0</v>
      </c>
      <c r="F50" s="952">
        <v>0</v>
      </c>
    </row>
    <row r="51" spans="1:6" s="15" customFormat="1" x14ac:dyDescent="0.2">
      <c r="A51" s="264" t="s">
        <v>306</v>
      </c>
      <c r="B51" s="1987"/>
      <c r="C51" s="1988"/>
      <c r="D51" s="1989"/>
      <c r="E51" s="1988"/>
      <c r="F51" s="951"/>
    </row>
    <row r="52" spans="1:6" s="15" customFormat="1" x14ac:dyDescent="0.2">
      <c r="A52" s="264" t="s">
        <v>311</v>
      </c>
      <c r="B52" s="1990" t="s">
        <v>560</v>
      </c>
      <c r="C52" s="1988"/>
      <c r="D52" s="1989"/>
      <c r="E52" s="1988"/>
      <c r="F52" s="951"/>
    </row>
    <row r="53" spans="1:6" s="15" customFormat="1" x14ac:dyDescent="0.2">
      <c r="A53" s="264" t="s">
        <v>312</v>
      </c>
      <c r="B53" s="1987"/>
      <c r="C53" s="1813"/>
      <c r="D53" s="1818"/>
      <c r="E53" s="1813"/>
      <c r="F53" s="951">
        <v>0</v>
      </c>
    </row>
    <row r="54" spans="1:6" s="15" customFormat="1" x14ac:dyDescent="0.2">
      <c r="A54" s="264" t="s">
        <v>313</v>
      </c>
      <c r="B54" s="1987"/>
      <c r="C54" s="1988"/>
      <c r="D54" s="1818"/>
      <c r="E54" s="1813"/>
      <c r="F54" s="951"/>
    </row>
    <row r="55" spans="1:6" s="15" customFormat="1" ht="13.5" thickBot="1" x14ac:dyDescent="0.25">
      <c r="A55" s="311" t="s">
        <v>314</v>
      </c>
      <c r="B55" s="1734" t="s">
        <v>1354</v>
      </c>
      <c r="C55" s="1817">
        <f>SUM(C53:C54)</f>
        <v>0</v>
      </c>
      <c r="D55" s="1817">
        <f>SUM(D53:D54)</f>
        <v>0</v>
      </c>
      <c r="E55" s="1817">
        <f>SUM(E53:E54)</f>
        <v>0</v>
      </c>
      <c r="F55" s="1136">
        <v>0</v>
      </c>
    </row>
    <row r="56" spans="1:6" ht="13.5" thickBot="1" x14ac:dyDescent="0.25">
      <c r="A56" s="282" t="s">
        <v>315</v>
      </c>
      <c r="B56" s="881" t="s">
        <v>15</v>
      </c>
      <c r="C56" s="1650">
        <f>C29+C36+C42+C47+C50+C55</f>
        <v>135000</v>
      </c>
      <c r="D56" s="1650">
        <f>D29+D36+D42+D47+D50+D55</f>
        <v>300509</v>
      </c>
      <c r="E56" s="1650">
        <f>E29+E36+E42+E47+E50+E55</f>
        <v>24210</v>
      </c>
      <c r="F56" s="1809">
        <f>E56/D56</f>
        <v>8.0563310915812841E-2</v>
      </c>
    </row>
    <row r="57" spans="1:6" ht="13.5" thickBot="1" x14ac:dyDescent="0.25">
      <c r="A57" s="413" t="s">
        <v>316</v>
      </c>
      <c r="B57" s="882"/>
      <c r="C57" s="1817"/>
      <c r="D57" s="129"/>
      <c r="E57" s="27"/>
      <c r="F57" s="1136"/>
    </row>
    <row r="58" spans="1:6" ht="13.5" thickBot="1" x14ac:dyDescent="0.25">
      <c r="A58" s="282" t="s">
        <v>317</v>
      </c>
      <c r="B58" s="883" t="s">
        <v>349</v>
      </c>
      <c r="C58" s="1650">
        <f>C56+C22+C19</f>
        <v>159049</v>
      </c>
      <c r="D58" s="1650">
        <f>SUM(D19+D56+D22)</f>
        <v>337097</v>
      </c>
      <c r="E58" s="1648">
        <f>SUM(E19+E56+E22)</f>
        <v>40557</v>
      </c>
      <c r="F58" s="991">
        <f>E58/D58</f>
        <v>0.12031255098680795</v>
      </c>
    </row>
    <row r="59" spans="1:6" ht="15.75" x14ac:dyDescent="0.2">
      <c r="B59" s="40"/>
      <c r="C59" s="41"/>
      <c r="F59" s="15"/>
    </row>
    <row r="60" spans="1:6" ht="15.75" x14ac:dyDescent="0.2">
      <c r="B60" s="40"/>
      <c r="C60" s="41"/>
    </row>
  </sheetData>
  <mergeCells count="3">
    <mergeCell ref="B3:E3"/>
    <mergeCell ref="B4:E4"/>
    <mergeCell ref="B5:E5"/>
  </mergeCells>
  <phoneticPr fontId="62" type="noConversion"/>
  <pageMargins left="0.74803149606299213" right="0.55118110236220474" top="0.59055118110236227" bottom="0.59055118110236227" header="0.51181102362204722" footer="0.5118110236220472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4"/>
  <sheetViews>
    <sheetView topLeftCell="A223" workbookViewId="0">
      <selection activeCell="J190" sqref="J190"/>
    </sheetView>
  </sheetViews>
  <sheetFormatPr defaultRowHeight="12.75" x14ac:dyDescent="0.2"/>
  <cols>
    <col min="1" max="1" width="4.5703125" customWidth="1"/>
    <col min="2" max="2" width="38.5703125" customWidth="1"/>
    <col min="3" max="3" width="11.42578125" customWidth="1"/>
    <col min="4" max="4" width="12.28515625" customWidth="1"/>
    <col min="5" max="5" width="12.140625" customWidth="1"/>
    <col min="6" max="6" width="12.28515625" customWidth="1"/>
  </cols>
  <sheetData>
    <row r="1" spans="1:9" x14ac:dyDescent="0.2">
      <c r="A1" s="2249" t="s">
        <v>1642</v>
      </c>
      <c r="B1" s="2249"/>
      <c r="C1" s="2249"/>
      <c r="D1" s="2249"/>
      <c r="E1" s="2249"/>
    </row>
    <row r="2" spans="1:9" x14ac:dyDescent="0.2">
      <c r="A2" s="275"/>
      <c r="B2" s="275"/>
      <c r="C2" s="275"/>
      <c r="D2" s="275"/>
      <c r="E2" s="275"/>
    </row>
    <row r="3" spans="1:9" ht="15.75" x14ac:dyDescent="0.25">
      <c r="B3" s="2268" t="s">
        <v>1461</v>
      </c>
      <c r="C3" s="2268"/>
      <c r="D3" s="2268"/>
      <c r="E3" s="2268"/>
      <c r="F3" s="2263"/>
    </row>
    <row r="4" spans="1:9" ht="15.75" x14ac:dyDescent="0.25">
      <c r="B4" s="18"/>
      <c r="C4" s="18"/>
      <c r="D4" s="18"/>
      <c r="E4" s="18"/>
      <c r="F4" s="13"/>
    </row>
    <row r="5" spans="1:9" ht="12.75" customHeight="1" thickBot="1" x14ac:dyDescent="0.3">
      <c r="B5" s="96"/>
      <c r="C5" s="17"/>
      <c r="D5" s="1"/>
      <c r="E5" s="19"/>
      <c r="F5" s="19" t="s">
        <v>4</v>
      </c>
    </row>
    <row r="6" spans="1:9" ht="13.5" thickBot="1" x14ac:dyDescent="0.25">
      <c r="A6" s="2259" t="s">
        <v>258</v>
      </c>
      <c r="B6" s="2267" t="s">
        <v>11</v>
      </c>
      <c r="C6" s="2264" t="s">
        <v>348</v>
      </c>
      <c r="D6" s="2265"/>
      <c r="E6" s="2265"/>
      <c r="F6" s="2266"/>
    </row>
    <row r="7" spans="1:9" ht="27" customHeight="1" thickBot="1" x14ac:dyDescent="0.25">
      <c r="A7" s="2260"/>
      <c r="B7" s="2262"/>
      <c r="C7" s="855" t="s">
        <v>198</v>
      </c>
      <c r="D7" s="856" t="s">
        <v>199</v>
      </c>
      <c r="E7" s="856" t="s">
        <v>775</v>
      </c>
      <c r="F7" s="857" t="s">
        <v>201</v>
      </c>
      <c r="I7" t="s">
        <v>31</v>
      </c>
    </row>
    <row r="8" spans="1:9" s="225" customFormat="1" ht="9.75" customHeight="1" x14ac:dyDescent="0.2">
      <c r="A8" s="417" t="s">
        <v>259</v>
      </c>
      <c r="B8" s="418" t="s">
        <v>260</v>
      </c>
      <c r="C8" s="419" t="s">
        <v>261</v>
      </c>
      <c r="D8" s="420" t="s">
        <v>262</v>
      </c>
      <c r="E8" s="553" t="s">
        <v>282</v>
      </c>
      <c r="F8" s="1334"/>
    </row>
    <row r="9" spans="1:9" x14ac:dyDescent="0.2">
      <c r="A9" s="265" t="s">
        <v>263</v>
      </c>
      <c r="B9" s="270" t="s">
        <v>215</v>
      </c>
      <c r="C9" s="24"/>
      <c r="D9" s="27"/>
      <c r="E9" s="129"/>
      <c r="F9" s="952"/>
    </row>
    <row r="10" spans="1:9" ht="13.5" customHeight="1" x14ac:dyDescent="0.2">
      <c r="A10" s="264" t="s">
        <v>264</v>
      </c>
      <c r="B10" s="152" t="s">
        <v>526</v>
      </c>
      <c r="C10" s="7">
        <f>'3_sz_melléklet'!C129</f>
        <v>1156157</v>
      </c>
      <c r="D10" s="7">
        <f>'3_sz_melléklet'!D129</f>
        <v>1164182</v>
      </c>
      <c r="E10" s="7">
        <f>'3_sz_melléklet'!E129</f>
        <v>1120088</v>
      </c>
      <c r="F10" s="952">
        <f>E10/D10</f>
        <v>0.96212447881860397</v>
      </c>
    </row>
    <row r="11" spans="1:9" x14ac:dyDescent="0.2">
      <c r="A11" s="264" t="s">
        <v>265</v>
      </c>
      <c r="B11" s="169" t="s">
        <v>528</v>
      </c>
      <c r="C11" s="7">
        <f>'3_sz_melléklet'!C130</f>
        <v>164578</v>
      </c>
      <c r="D11" s="7">
        <f>'3_sz_melléklet'!D130</f>
        <v>168062</v>
      </c>
      <c r="E11" s="7">
        <f>'3_sz_melléklet'!E130</f>
        <v>162917</v>
      </c>
      <c r="F11" s="952">
        <f>E11/D11</f>
        <v>0.9693862979138651</v>
      </c>
    </row>
    <row r="12" spans="1:9" ht="12.75" customHeight="1" x14ac:dyDescent="0.2">
      <c r="A12" s="264" t="s">
        <v>266</v>
      </c>
      <c r="B12" s="169" t="s">
        <v>527</v>
      </c>
      <c r="C12" s="7">
        <f>'3_sz_melléklet'!C131</f>
        <v>385959</v>
      </c>
      <c r="D12" s="7">
        <f>'3_sz_melléklet'!D131</f>
        <v>460111</v>
      </c>
      <c r="E12" s="7">
        <f>'3_sz_melléklet'!E131</f>
        <v>404897</v>
      </c>
      <c r="F12" s="952">
        <f>E12/D12</f>
        <v>0.87999852209575513</v>
      </c>
    </row>
    <row r="13" spans="1:9" x14ac:dyDescent="0.2">
      <c r="A13" s="264" t="s">
        <v>267</v>
      </c>
      <c r="B13" s="169" t="s">
        <v>529</v>
      </c>
      <c r="C13" s="7">
        <f>'3_sz_melléklet'!C132</f>
        <v>0</v>
      </c>
      <c r="D13" s="7">
        <f>'3_sz_melléklet'!D132</f>
        <v>0</v>
      </c>
      <c r="E13" s="7">
        <f>'3_sz_melléklet'!E132</f>
        <v>0</v>
      </c>
      <c r="F13" s="952">
        <v>0</v>
      </c>
    </row>
    <row r="14" spans="1:9" x14ac:dyDescent="0.2">
      <c r="A14" s="264" t="s">
        <v>268</v>
      </c>
      <c r="B14" s="169" t="s">
        <v>530</v>
      </c>
      <c r="C14" s="7">
        <f>'3_sz_melléklet'!C133</f>
        <v>0</v>
      </c>
      <c r="D14" s="7">
        <f>'3_sz_melléklet'!D133</f>
        <v>0</v>
      </c>
      <c r="E14" s="7">
        <f>'3_sz_melléklet'!E133</f>
        <v>0</v>
      </c>
      <c r="F14" s="952">
        <v>0</v>
      </c>
    </row>
    <row r="15" spans="1:9" x14ac:dyDescent="0.2">
      <c r="A15" s="264" t="s">
        <v>269</v>
      </c>
      <c r="B15" s="169" t="s">
        <v>531</v>
      </c>
      <c r="C15" s="7">
        <f>C16+C17+C18+C19+C20+C21+C22</f>
        <v>22700</v>
      </c>
      <c r="D15" s="7">
        <f>D16+D17+D18+D19+D20+D21+D22</f>
        <v>24313</v>
      </c>
      <c r="E15" s="7">
        <f>E16+E17+E18+E19+E20+E21+E22</f>
        <v>24313</v>
      </c>
      <c r="F15" s="1335">
        <f>E15/D15</f>
        <v>1</v>
      </c>
    </row>
    <row r="16" spans="1:9" x14ac:dyDescent="0.2">
      <c r="A16" s="264" t="s">
        <v>270</v>
      </c>
      <c r="B16" s="169" t="s">
        <v>535</v>
      </c>
      <c r="C16" s="7">
        <f>'3_sz_melléklet'!C135</f>
        <v>22700</v>
      </c>
      <c r="D16" s="7">
        <f>'3_sz_melléklet'!D135</f>
        <v>24313</v>
      </c>
      <c r="E16" s="7">
        <f>'3_sz_melléklet'!E135</f>
        <v>24313</v>
      </c>
      <c r="F16" s="1335">
        <f>E16/D16</f>
        <v>1</v>
      </c>
    </row>
    <row r="17" spans="1:6" ht="13.5" customHeight="1" x14ac:dyDescent="0.2">
      <c r="A17" s="264" t="s">
        <v>271</v>
      </c>
      <c r="B17" s="169" t="s">
        <v>536</v>
      </c>
      <c r="C17" s="7">
        <f>'3_sz_melléklet'!C136</f>
        <v>0</v>
      </c>
      <c r="D17" s="7">
        <f>'3_sz_melléklet'!D136</f>
        <v>0</v>
      </c>
      <c r="E17" s="7">
        <f>'3_sz_melléklet'!E136</f>
        <v>0</v>
      </c>
      <c r="F17" s="1335">
        <v>0</v>
      </c>
    </row>
    <row r="18" spans="1:6" x14ac:dyDescent="0.2">
      <c r="A18" s="264" t="s">
        <v>272</v>
      </c>
      <c r="B18" s="169" t="s">
        <v>537</v>
      </c>
      <c r="C18" s="7">
        <f>'3_sz_melléklet'!C137</f>
        <v>0</v>
      </c>
      <c r="D18" s="7">
        <f>'3_sz_melléklet'!D137</f>
        <v>0</v>
      </c>
      <c r="E18" s="7">
        <f>'3_sz_melléklet'!E137</f>
        <v>0</v>
      </c>
      <c r="F18" s="1335">
        <v>0</v>
      </c>
    </row>
    <row r="19" spans="1:6" x14ac:dyDescent="0.2">
      <c r="A19" s="264" t="s">
        <v>273</v>
      </c>
      <c r="B19" s="271" t="s">
        <v>533</v>
      </c>
      <c r="C19" s="7">
        <f>'3_sz_melléklet'!C138</f>
        <v>0</v>
      </c>
      <c r="D19" s="7">
        <f>'3_sz_melléklet'!D138</f>
        <v>0</v>
      </c>
      <c r="E19" s="7">
        <f>'3_sz_melléklet'!E138</f>
        <v>0</v>
      </c>
      <c r="F19" s="1335">
        <v>0</v>
      </c>
    </row>
    <row r="20" spans="1:6" x14ac:dyDescent="0.2">
      <c r="A20" s="264" t="s">
        <v>274</v>
      </c>
      <c r="B20" s="536" t="s">
        <v>534</v>
      </c>
      <c r="C20" s="7">
        <f>'3_sz_melléklet'!C139</f>
        <v>0</v>
      </c>
      <c r="D20" s="7">
        <f>'3_sz_melléklet'!D139</f>
        <v>0</v>
      </c>
      <c r="E20" s="7">
        <f>'3_sz_melléklet'!E139</f>
        <v>0</v>
      </c>
      <c r="F20" s="1335">
        <v>0</v>
      </c>
    </row>
    <row r="21" spans="1:6" x14ac:dyDescent="0.2">
      <c r="A21" s="264" t="s">
        <v>275</v>
      </c>
      <c r="B21" s="537" t="s">
        <v>532</v>
      </c>
      <c r="C21" s="7">
        <f>'3_sz_melléklet'!C140</f>
        <v>0</v>
      </c>
      <c r="D21" s="7">
        <f>'3_sz_melléklet'!D140</f>
        <v>0</v>
      </c>
      <c r="E21" s="7">
        <f>'3_sz_melléklet'!E140</f>
        <v>0</v>
      </c>
      <c r="F21" s="1335">
        <v>0</v>
      </c>
    </row>
    <row r="22" spans="1:6" x14ac:dyDescent="0.2">
      <c r="A22" s="264" t="s">
        <v>276</v>
      </c>
      <c r="B22" s="230" t="s">
        <v>764</v>
      </c>
      <c r="C22" s="7">
        <f>'3_sz_melléklet'!C141</f>
        <v>0</v>
      </c>
      <c r="D22" s="7">
        <f>'3_sz_melléklet'!D141</f>
        <v>0</v>
      </c>
      <c r="E22" s="7">
        <f>'3_sz_melléklet'!E141</f>
        <v>0</v>
      </c>
      <c r="F22" s="1335">
        <v>0</v>
      </c>
    </row>
    <row r="23" spans="1:6" ht="13.5" thickBot="1" x14ac:dyDescent="0.25">
      <c r="A23" s="264" t="s">
        <v>277</v>
      </c>
      <c r="B23" s="171" t="s">
        <v>539</v>
      </c>
      <c r="C23" s="7">
        <f>'3_sz_melléklet'!C142</f>
        <v>0</v>
      </c>
      <c r="D23" s="7">
        <f>'3_sz_melléklet'!D142</f>
        <v>0</v>
      </c>
      <c r="E23" s="7">
        <f>'3_sz_melléklet'!E142</f>
        <v>0</v>
      </c>
      <c r="F23" s="1335">
        <v>0</v>
      </c>
    </row>
    <row r="24" spans="1:6" ht="13.5" thickBot="1" x14ac:dyDescent="0.25">
      <c r="A24" s="421" t="s">
        <v>278</v>
      </c>
      <c r="B24" s="422" t="s">
        <v>5</v>
      </c>
      <c r="C24" s="423">
        <f>C10+C11+C12+C13+C15+C23</f>
        <v>1729394</v>
      </c>
      <c r="D24" s="424">
        <f>D10+D11+D12+D13+D15+D23</f>
        <v>1816668</v>
      </c>
      <c r="E24" s="433">
        <f>E10+E11+E12+E13+E15+E23</f>
        <v>1712215</v>
      </c>
      <c r="F24" s="1336">
        <f>E24/D24</f>
        <v>0.94250297797946569</v>
      </c>
    </row>
    <row r="25" spans="1:6" ht="13.5" thickTop="1" x14ac:dyDescent="0.2">
      <c r="A25" s="413"/>
      <c r="B25" s="270"/>
      <c r="C25" s="549"/>
      <c r="D25" s="535"/>
      <c r="E25" s="211"/>
      <c r="F25" s="1099"/>
    </row>
    <row r="26" spans="1:6" x14ac:dyDescent="0.2">
      <c r="A26" s="265" t="s">
        <v>279</v>
      </c>
      <c r="B26" s="272" t="s">
        <v>216</v>
      </c>
      <c r="C26" s="21"/>
      <c r="D26" s="26"/>
      <c r="E26" s="209"/>
      <c r="F26" s="951"/>
    </row>
    <row r="27" spans="1:6" x14ac:dyDescent="0.2">
      <c r="A27" s="265" t="s">
        <v>280</v>
      </c>
      <c r="B27" s="169" t="s">
        <v>540</v>
      </c>
      <c r="C27" s="7">
        <f>'3_sz_melléklet'!C146</f>
        <v>52967</v>
      </c>
      <c r="D27" s="7">
        <f>'3_sz_melléklet'!D146</f>
        <v>36618</v>
      </c>
      <c r="E27" s="7">
        <f>'3_sz_melléklet'!E146</f>
        <v>1064</v>
      </c>
      <c r="F27" s="952">
        <f>E27/D27</f>
        <v>2.905674804740838E-2</v>
      </c>
    </row>
    <row r="28" spans="1:6" x14ac:dyDescent="0.2">
      <c r="A28" s="265" t="s">
        <v>281</v>
      </c>
      <c r="B28" s="169" t="s">
        <v>541</v>
      </c>
      <c r="C28" s="7">
        <f>'3_sz_melléklet'!C147</f>
        <v>24049</v>
      </c>
      <c r="D28" s="7">
        <f>'3_sz_melléklet'!D147</f>
        <v>36588</v>
      </c>
      <c r="E28" s="7">
        <f>'3_sz_melléklet'!E147</f>
        <v>16347</v>
      </c>
      <c r="F28" s="952">
        <f>E28/D28</f>
        <v>0.44678583142013772</v>
      </c>
    </row>
    <row r="29" spans="1:6" x14ac:dyDescent="0.2">
      <c r="A29" s="265" t="s">
        <v>283</v>
      </c>
      <c r="B29" s="169" t="s">
        <v>542</v>
      </c>
      <c r="C29" s="21">
        <f>C30+C31+C32+C33+C34+C35</f>
        <v>0</v>
      </c>
      <c r="D29" s="21">
        <f>D30+D31+D32+D33+D34+D35</f>
        <v>0</v>
      </c>
      <c r="E29" s="21">
        <f>E30+E31+E32+E33+E34+E35</f>
        <v>0</v>
      </c>
      <c r="F29" s="952">
        <v>0</v>
      </c>
    </row>
    <row r="30" spans="1:6" x14ac:dyDescent="0.2">
      <c r="A30" s="265" t="s">
        <v>284</v>
      </c>
      <c r="B30" s="271" t="s">
        <v>543</v>
      </c>
      <c r="C30" s="7">
        <f>'3_sz_melléklet'!C149</f>
        <v>0</v>
      </c>
      <c r="D30" s="7">
        <f>'3_sz_melléklet'!D149</f>
        <v>0</v>
      </c>
      <c r="E30" s="7">
        <f>'3_sz_melléklet'!E149</f>
        <v>0</v>
      </c>
      <c r="F30" s="952">
        <v>0</v>
      </c>
    </row>
    <row r="31" spans="1:6" x14ac:dyDescent="0.2">
      <c r="A31" s="265" t="s">
        <v>285</v>
      </c>
      <c r="B31" s="271" t="s">
        <v>544</v>
      </c>
      <c r="C31" s="7">
        <f>'3_sz_melléklet'!C150</f>
        <v>0</v>
      </c>
      <c r="D31" s="7">
        <f>'3_sz_melléklet'!D150</f>
        <v>0</v>
      </c>
      <c r="E31" s="7">
        <f>'3_sz_melléklet'!E150</f>
        <v>0</v>
      </c>
      <c r="F31" s="952">
        <v>0</v>
      </c>
    </row>
    <row r="32" spans="1:6" x14ac:dyDescent="0.2">
      <c r="A32" s="265" t="s">
        <v>286</v>
      </c>
      <c r="B32" s="271" t="s">
        <v>545</v>
      </c>
      <c r="C32" s="7">
        <f>'3_sz_melléklet'!C151</f>
        <v>0</v>
      </c>
      <c r="D32" s="7">
        <f>'3_sz_melléklet'!D151</f>
        <v>0</v>
      </c>
      <c r="E32" s="7">
        <f>'3_sz_melléklet'!E151</f>
        <v>0</v>
      </c>
      <c r="F32" s="952">
        <v>0</v>
      </c>
    </row>
    <row r="33" spans="1:6" x14ac:dyDescent="0.2">
      <c r="A33" s="265" t="s">
        <v>287</v>
      </c>
      <c r="B33" s="271" t="s">
        <v>546</v>
      </c>
      <c r="C33" s="7">
        <f>'3_sz_melléklet'!C152</f>
        <v>0</v>
      </c>
      <c r="D33" s="7">
        <f>'3_sz_melléklet'!D152</f>
        <v>0</v>
      </c>
      <c r="E33" s="7">
        <f>'3_sz_melléklet'!E152</f>
        <v>0</v>
      </c>
      <c r="F33" s="952">
        <v>0</v>
      </c>
    </row>
    <row r="34" spans="1:6" x14ac:dyDescent="0.2">
      <c r="A34" s="265" t="s">
        <v>288</v>
      </c>
      <c r="B34" s="536" t="s">
        <v>547</v>
      </c>
      <c r="C34" s="7">
        <f>'3_sz_melléklet'!C153</f>
        <v>0</v>
      </c>
      <c r="D34" s="7">
        <f>'3_sz_melléklet'!D153</f>
        <v>0</v>
      </c>
      <c r="E34" s="7">
        <f>'3_sz_melléklet'!E153</f>
        <v>0</v>
      </c>
      <c r="F34" s="952">
        <v>0</v>
      </c>
    </row>
    <row r="35" spans="1:6" x14ac:dyDescent="0.2">
      <c r="A35" s="265" t="s">
        <v>289</v>
      </c>
      <c r="B35" s="230" t="s">
        <v>548</v>
      </c>
      <c r="C35" s="7">
        <f>'3_sz_melléklet'!C154</f>
        <v>0</v>
      </c>
      <c r="D35" s="7">
        <f>'3_sz_melléklet'!D154</f>
        <v>0</v>
      </c>
      <c r="E35" s="7">
        <f>'3_sz_melléklet'!E154</f>
        <v>0</v>
      </c>
      <c r="F35" s="952">
        <v>0</v>
      </c>
    </row>
    <row r="36" spans="1:6" x14ac:dyDescent="0.2">
      <c r="A36" s="265" t="s">
        <v>290</v>
      </c>
      <c r="B36" s="686" t="s">
        <v>549</v>
      </c>
      <c r="C36" s="21">
        <f>-C13</f>
        <v>0</v>
      </c>
      <c r="D36" s="21">
        <f>-D13</f>
        <v>0</v>
      </c>
      <c r="E36" s="21">
        <f>-E13</f>
        <v>0</v>
      </c>
      <c r="F36" s="1337">
        <v>0</v>
      </c>
    </row>
    <row r="37" spans="1:6" ht="12.75" customHeight="1" x14ac:dyDescent="0.2">
      <c r="A37" s="265" t="s">
        <v>291</v>
      </c>
      <c r="B37" s="169"/>
      <c r="C37" s="21"/>
      <c r="D37" s="28"/>
      <c r="E37" s="145"/>
      <c r="F37" s="952"/>
    </row>
    <row r="38" spans="1:6" ht="13.5" thickBot="1" x14ac:dyDescent="0.25">
      <c r="A38" s="265" t="s">
        <v>292</v>
      </c>
      <c r="B38" s="171"/>
      <c r="C38" s="21"/>
      <c r="D38" s="28"/>
      <c r="E38" s="145"/>
      <c r="F38" s="952"/>
    </row>
    <row r="39" spans="1:6" ht="13.5" thickBot="1" x14ac:dyDescent="0.25">
      <c r="A39" s="421" t="s">
        <v>293</v>
      </c>
      <c r="B39" s="422" t="s">
        <v>6</v>
      </c>
      <c r="C39" s="423">
        <f>SUM(C27:C29)+C36+C37+C38</f>
        <v>77016</v>
      </c>
      <c r="D39" s="423">
        <f>SUM(D27:D29)+D36+D37+D38</f>
        <v>73206</v>
      </c>
      <c r="E39" s="423">
        <f>SUM(E27:E29)+E36+E37+E38</f>
        <v>17411</v>
      </c>
      <c r="F39" s="1336">
        <f>E39/D39</f>
        <v>0.23783569652760703</v>
      </c>
    </row>
    <row r="40" spans="1:6" ht="32.25" customHeight="1" thickTop="1" thickBot="1" x14ac:dyDescent="0.25">
      <c r="A40" s="421" t="s">
        <v>294</v>
      </c>
      <c r="B40" s="426" t="s">
        <v>403</v>
      </c>
      <c r="C40" s="425">
        <f>C39+C24</f>
        <v>1806410</v>
      </c>
      <c r="D40" s="425">
        <f>D39+D24</f>
        <v>1889874</v>
      </c>
      <c r="E40" s="425">
        <f>E39+E24</f>
        <v>1729626</v>
      </c>
      <c r="F40" s="1338">
        <f>E40/D40</f>
        <v>0.9152070455490684</v>
      </c>
    </row>
    <row r="41" spans="1:6" ht="14.25" customHeight="1" thickTop="1" x14ac:dyDescent="0.2">
      <c r="A41" s="413"/>
      <c r="B41" s="550"/>
      <c r="C41" s="551"/>
      <c r="D41" s="479"/>
      <c r="E41" s="478"/>
      <c r="F41" s="1339"/>
    </row>
    <row r="42" spans="1:6" ht="12.75" customHeight="1" x14ac:dyDescent="0.2">
      <c r="A42" s="265" t="s">
        <v>295</v>
      </c>
      <c r="B42" s="341" t="s">
        <v>404</v>
      </c>
      <c r="C42" s="21"/>
      <c r="D42" s="26"/>
      <c r="E42" s="209"/>
      <c r="F42" s="951"/>
    </row>
    <row r="43" spans="1:6" x14ac:dyDescent="0.2">
      <c r="A43" s="264" t="s">
        <v>296</v>
      </c>
      <c r="B43" s="170" t="s">
        <v>565</v>
      </c>
      <c r="C43" s="7">
        <f>'3_sz_melléklet'!C162</f>
        <v>0</v>
      </c>
      <c r="D43" s="7">
        <f>'3_sz_melléklet'!D162</f>
        <v>0</v>
      </c>
      <c r="E43" s="7">
        <f>'3_sz_melléklet'!E162</f>
        <v>0</v>
      </c>
      <c r="F43" s="952">
        <v>0</v>
      </c>
    </row>
    <row r="44" spans="1:6" x14ac:dyDescent="0.2">
      <c r="A44" s="264" t="s">
        <v>297</v>
      </c>
      <c r="B44" s="480" t="s">
        <v>563</v>
      </c>
      <c r="C44" s="7">
        <f>'3_sz_melléklet'!C163</f>
        <v>0</v>
      </c>
      <c r="D44" s="7">
        <f>'3_sz_melléklet'!D163</f>
        <v>0</v>
      </c>
      <c r="E44" s="7">
        <f>'3_sz_melléklet'!E163</f>
        <v>0</v>
      </c>
      <c r="F44" s="952">
        <v>0</v>
      </c>
    </row>
    <row r="45" spans="1:6" x14ac:dyDescent="0.2">
      <c r="A45" s="264" t="s">
        <v>298</v>
      </c>
      <c r="B45" s="480" t="s">
        <v>562</v>
      </c>
      <c r="C45" s="7">
        <f>'3_sz_melléklet'!C164</f>
        <v>0</v>
      </c>
      <c r="D45" s="7">
        <f>'3_sz_melléklet'!D164</f>
        <v>0</v>
      </c>
      <c r="E45" s="7">
        <f>'3_sz_melléklet'!E164</f>
        <v>0</v>
      </c>
      <c r="F45" s="952">
        <v>0</v>
      </c>
    </row>
    <row r="46" spans="1:6" x14ac:dyDescent="0.2">
      <c r="A46" s="264" t="s">
        <v>299</v>
      </c>
      <c r="B46" s="480" t="s">
        <v>564</v>
      </c>
      <c r="C46" s="7">
        <f>'3_sz_melléklet'!C165</f>
        <v>0</v>
      </c>
      <c r="D46" s="7">
        <f>'3_sz_melléklet'!D165</f>
        <v>0</v>
      </c>
      <c r="E46" s="7">
        <f>'3_sz_melléklet'!E165</f>
        <v>0</v>
      </c>
      <c r="F46" s="952">
        <v>0</v>
      </c>
    </row>
    <row r="47" spans="1:6" x14ac:dyDescent="0.2">
      <c r="A47" s="264" t="s">
        <v>300</v>
      </c>
      <c r="B47" s="538" t="s">
        <v>566</v>
      </c>
      <c r="C47" s="7">
        <f>'3_sz_melléklet'!C166</f>
        <v>0</v>
      </c>
      <c r="D47" s="7">
        <f>'3_sz_melléklet'!D166</f>
        <v>0</v>
      </c>
      <c r="E47" s="7">
        <f>'3_sz_melléklet'!E166</f>
        <v>0</v>
      </c>
      <c r="F47" s="952">
        <v>0</v>
      </c>
    </row>
    <row r="48" spans="1:6" x14ac:dyDescent="0.2">
      <c r="A48" s="264" t="s">
        <v>301</v>
      </c>
      <c r="B48" s="539" t="s">
        <v>569</v>
      </c>
      <c r="C48" s="7">
        <f>'3_sz_melléklet'!C167</f>
        <v>0</v>
      </c>
      <c r="D48" s="7">
        <f>'3_sz_melléklet'!D167</f>
        <v>0</v>
      </c>
      <c r="E48" s="7">
        <f>'3_sz_melléklet'!E167</f>
        <v>0</v>
      </c>
      <c r="F48" s="952">
        <v>0</v>
      </c>
    </row>
    <row r="49" spans="1:7" x14ac:dyDescent="0.2">
      <c r="A49" s="264" t="s">
        <v>302</v>
      </c>
      <c r="B49" s="540" t="s">
        <v>568</v>
      </c>
      <c r="C49" s="7">
        <f>'3_sz_melléklet'!C168</f>
        <v>0</v>
      </c>
      <c r="D49" s="7">
        <f>'3_sz_melléklet'!D168</f>
        <v>0</v>
      </c>
      <c r="E49" s="7">
        <f>'3_sz_melléklet'!E168</f>
        <v>0</v>
      </c>
      <c r="F49" s="952">
        <v>0</v>
      </c>
    </row>
    <row r="50" spans="1:7" x14ac:dyDescent="0.2">
      <c r="A50" s="264" t="s">
        <v>303</v>
      </c>
      <c r="B50" s="540" t="s">
        <v>567</v>
      </c>
      <c r="C50" s="7">
        <f>'3_sz_melléklet'!C169</f>
        <v>0</v>
      </c>
      <c r="D50" s="7">
        <f>'3_sz_melléklet'!D169</f>
        <v>0</v>
      </c>
      <c r="E50" s="7">
        <f>'3_sz_melléklet'!E169</f>
        <v>0</v>
      </c>
      <c r="F50" s="952">
        <v>0</v>
      </c>
    </row>
    <row r="51" spans="1:7" ht="13.5" thickBot="1" x14ac:dyDescent="0.25">
      <c r="A51" s="413" t="s">
        <v>304</v>
      </c>
      <c r="B51" s="1712" t="s">
        <v>1083</v>
      </c>
      <c r="C51" s="25">
        <f>'3_sz_melléklet'!C170</f>
        <v>0</v>
      </c>
      <c r="D51" s="25">
        <f>'3_sz_melléklet'!D170</f>
        <v>0</v>
      </c>
      <c r="E51" s="25">
        <f>'3_sz_melléklet'!E170</f>
        <v>0</v>
      </c>
      <c r="F51" s="952">
        <v>0</v>
      </c>
    </row>
    <row r="52" spans="1:7" ht="13.5" thickBot="1" x14ac:dyDescent="0.25">
      <c r="A52" s="282" t="s">
        <v>305</v>
      </c>
      <c r="B52" s="231" t="s">
        <v>405</v>
      </c>
      <c r="C52" s="97">
        <f>SUM(C43:C50)</f>
        <v>0</v>
      </c>
      <c r="D52" s="97">
        <f>SUM(D43:D50)</f>
        <v>0</v>
      </c>
      <c r="E52" s="97">
        <f>SUM(E43:E50)</f>
        <v>0</v>
      </c>
      <c r="F52" s="1139">
        <v>0</v>
      </c>
    </row>
    <row r="53" spans="1:7" x14ac:dyDescent="0.2">
      <c r="A53" s="413"/>
      <c r="B53" s="35"/>
      <c r="C53" s="549"/>
      <c r="D53" s="187"/>
      <c r="E53" s="211"/>
      <c r="F53" s="1099"/>
    </row>
    <row r="54" spans="1:7" ht="18.75" customHeight="1" thickBot="1" x14ac:dyDescent="0.25">
      <c r="A54" s="434" t="s">
        <v>306</v>
      </c>
      <c r="B54" s="541" t="s">
        <v>406</v>
      </c>
      <c r="C54" s="542">
        <f>C40+C52</f>
        <v>1806410</v>
      </c>
      <c r="D54" s="552">
        <f>D40+D52</f>
        <v>1889874</v>
      </c>
      <c r="E54" s="554">
        <f>E40+E52</f>
        <v>1729626</v>
      </c>
      <c r="F54" s="1340">
        <f>E54/D54</f>
        <v>0.9152070455490684</v>
      </c>
    </row>
    <row r="55" spans="1:7" ht="13.5" thickTop="1" x14ac:dyDescent="0.2">
      <c r="B55" s="1"/>
      <c r="C55" s="1"/>
      <c r="D55" s="1"/>
      <c r="E55" s="1"/>
    </row>
    <row r="56" spans="1:7" x14ac:dyDescent="0.2">
      <c r="B56" s="1"/>
      <c r="C56" s="1"/>
      <c r="D56" s="1"/>
      <c r="E56" s="1"/>
    </row>
    <row r="57" spans="1:7" x14ac:dyDescent="0.2">
      <c r="B57" s="1"/>
      <c r="C57" s="1"/>
      <c r="D57" s="1"/>
      <c r="E57" s="1"/>
    </row>
    <row r="58" spans="1:7" x14ac:dyDescent="0.2">
      <c r="B58" s="1"/>
      <c r="C58" s="1"/>
      <c r="D58" s="1"/>
      <c r="E58" s="1"/>
    </row>
    <row r="59" spans="1:7" x14ac:dyDescent="0.2">
      <c r="B59" s="1"/>
      <c r="C59" s="1"/>
      <c r="D59" s="1"/>
      <c r="E59" s="1"/>
    </row>
    <row r="60" spans="1:7" x14ac:dyDescent="0.2">
      <c r="B60" s="1"/>
      <c r="C60" s="1"/>
      <c r="D60" s="1"/>
      <c r="E60" s="1"/>
    </row>
    <row r="61" spans="1:7" x14ac:dyDescent="0.2">
      <c r="A61" s="2263">
        <v>2</v>
      </c>
      <c r="B61" s="2263"/>
      <c r="C61" s="2263"/>
      <c r="D61" s="2263"/>
      <c r="E61" s="2263"/>
      <c r="F61" s="2263"/>
      <c r="G61" s="13"/>
    </row>
    <row r="62" spans="1:7" x14ac:dyDescent="0.2">
      <c r="A62" s="2249" t="s">
        <v>1642</v>
      </c>
      <c r="B62" s="2249"/>
      <c r="C62" s="2249"/>
      <c r="D62" s="2249"/>
      <c r="E62" s="2249"/>
    </row>
    <row r="63" spans="1:7" x14ac:dyDescent="0.2">
      <c r="A63" s="275"/>
      <c r="B63" s="275"/>
      <c r="C63" s="275"/>
      <c r="D63" s="275"/>
      <c r="E63" s="275"/>
    </row>
    <row r="64" spans="1:7" ht="15.75" x14ac:dyDescent="0.25">
      <c r="B64" s="2268" t="s">
        <v>1461</v>
      </c>
      <c r="C64" s="2268"/>
      <c r="D64" s="2268"/>
      <c r="E64" s="2268"/>
      <c r="F64" s="2263"/>
    </row>
    <row r="65" spans="1:6" ht="15.75" x14ac:dyDescent="0.25">
      <c r="B65" s="18"/>
      <c r="C65" s="18"/>
      <c r="D65" s="18"/>
      <c r="E65" s="18"/>
      <c r="F65" s="13"/>
    </row>
    <row r="66" spans="1:6" ht="16.5" thickBot="1" x14ac:dyDescent="0.3">
      <c r="B66" s="96"/>
      <c r="C66" s="17"/>
      <c r="D66" s="1"/>
      <c r="E66" s="19"/>
      <c r="F66" s="19" t="s">
        <v>4</v>
      </c>
    </row>
    <row r="67" spans="1:6" ht="12.75" customHeight="1" thickBot="1" x14ac:dyDescent="0.25">
      <c r="A67" s="2259" t="s">
        <v>258</v>
      </c>
      <c r="B67" s="2261" t="s">
        <v>11</v>
      </c>
      <c r="C67" s="2264" t="s">
        <v>776</v>
      </c>
      <c r="D67" s="2265"/>
      <c r="E67" s="2265"/>
      <c r="F67" s="2266"/>
    </row>
    <row r="68" spans="1:6" ht="28.5" customHeight="1" thickBot="1" x14ac:dyDescent="0.25">
      <c r="A68" s="2260"/>
      <c r="B68" s="2262"/>
      <c r="C68" s="855" t="s">
        <v>198</v>
      </c>
      <c r="D68" s="856" t="s">
        <v>199</v>
      </c>
      <c r="E68" s="856" t="s">
        <v>775</v>
      </c>
      <c r="F68" s="857" t="s">
        <v>201</v>
      </c>
    </row>
    <row r="69" spans="1:6" x14ac:dyDescent="0.2">
      <c r="A69" s="417" t="s">
        <v>259</v>
      </c>
      <c r="B69" s="418" t="s">
        <v>260</v>
      </c>
      <c r="C69" s="419" t="s">
        <v>261</v>
      </c>
      <c r="D69" s="420" t="s">
        <v>262</v>
      </c>
      <c r="E69" s="553" t="s">
        <v>282</v>
      </c>
      <c r="F69" s="553" t="s">
        <v>307</v>
      </c>
    </row>
    <row r="70" spans="1:6" x14ac:dyDescent="0.2">
      <c r="A70" s="265" t="s">
        <v>263</v>
      </c>
      <c r="B70" s="270" t="s">
        <v>215</v>
      </c>
      <c r="C70" s="24"/>
      <c r="D70" s="27"/>
      <c r="E70" s="129"/>
      <c r="F70" s="952"/>
    </row>
    <row r="71" spans="1:6" x14ac:dyDescent="0.2">
      <c r="A71" s="264" t="s">
        <v>264</v>
      </c>
      <c r="B71" s="152" t="s">
        <v>526</v>
      </c>
      <c r="C71" s="7">
        <f>'4_sz_ melléklet'!C1844</f>
        <v>179501</v>
      </c>
      <c r="D71" s="7">
        <f>'4_sz_ melléklet'!D1844</f>
        <v>210443</v>
      </c>
      <c r="E71" s="7">
        <f>'4_sz_ melléklet'!E1844</f>
        <v>147572</v>
      </c>
      <c r="F71" s="952">
        <f>E71/D71</f>
        <v>0.7012445175178077</v>
      </c>
    </row>
    <row r="72" spans="1:6" x14ac:dyDescent="0.2">
      <c r="A72" s="264" t="s">
        <v>265</v>
      </c>
      <c r="B72" s="169" t="s">
        <v>528</v>
      </c>
      <c r="C72" s="7">
        <f>'4_sz_ melléklet'!C1845</f>
        <v>27270</v>
      </c>
      <c r="D72" s="7">
        <f>'4_sz_ melléklet'!D1845</f>
        <v>30316</v>
      </c>
      <c r="E72" s="7">
        <f>'4_sz_ melléklet'!E1845</f>
        <v>15672</v>
      </c>
      <c r="F72" s="952">
        <f t="shared" ref="F72:F84" si="0">E72/D72</f>
        <v>0.51695474336983771</v>
      </c>
    </row>
    <row r="73" spans="1:6" x14ac:dyDescent="0.2">
      <c r="A73" s="264" t="s">
        <v>266</v>
      </c>
      <c r="B73" s="169" t="s">
        <v>527</v>
      </c>
      <c r="C73" s="7">
        <f>'4_sz_ melléklet'!C1846</f>
        <v>734759</v>
      </c>
      <c r="D73" s="7">
        <f>'4_sz_ melléklet'!D1846</f>
        <v>1416126</v>
      </c>
      <c r="E73" s="7">
        <f>'4_sz_ melléklet'!E1846</f>
        <v>938321</v>
      </c>
      <c r="F73" s="952">
        <f t="shared" si="0"/>
        <v>0.66259711353368278</v>
      </c>
    </row>
    <row r="74" spans="1:6" x14ac:dyDescent="0.2">
      <c r="A74" s="264" t="s">
        <v>267</v>
      </c>
      <c r="B74" s="169" t="s">
        <v>529</v>
      </c>
      <c r="C74" s="7">
        <f>'4_sz_ melléklet'!C1847</f>
        <v>0</v>
      </c>
      <c r="D74" s="7">
        <f>'4_sz_ melléklet'!D1847</f>
        <v>0</v>
      </c>
      <c r="E74" s="7">
        <f>'4_sz_ melléklet'!E1847</f>
        <v>0</v>
      </c>
      <c r="F74" s="952">
        <v>0</v>
      </c>
    </row>
    <row r="75" spans="1:6" x14ac:dyDescent="0.2">
      <c r="A75" s="264" t="s">
        <v>268</v>
      </c>
      <c r="B75" s="169" t="s">
        <v>530</v>
      </c>
      <c r="C75" s="7">
        <f>'4_sz_ melléklet'!C1848</f>
        <v>1000</v>
      </c>
      <c r="D75" s="7">
        <f>'4_sz_ melléklet'!D1848</f>
        <v>8104</v>
      </c>
      <c r="E75" s="7">
        <f>'4_sz_ melléklet'!E1848</f>
        <v>7454</v>
      </c>
      <c r="F75" s="952">
        <f t="shared" si="0"/>
        <v>0.91979269496544913</v>
      </c>
    </row>
    <row r="76" spans="1:6" x14ac:dyDescent="0.2">
      <c r="A76" s="264" t="s">
        <v>269</v>
      </c>
      <c r="B76" s="169" t="s">
        <v>531</v>
      </c>
      <c r="C76" s="7">
        <f>C77+C78+C79+C80+C81+C82+C83</f>
        <v>1330178</v>
      </c>
      <c r="D76" s="7">
        <f>D77+D78+D79+D80+D81+D82+D83</f>
        <v>1427096</v>
      </c>
      <c r="E76" s="7">
        <f>E77+E78+E79+E80+E81+E82+E83</f>
        <v>1247848</v>
      </c>
      <c r="F76" s="952">
        <f t="shared" si="0"/>
        <v>0.8743966768878898</v>
      </c>
    </row>
    <row r="77" spans="1:6" x14ac:dyDescent="0.2">
      <c r="A77" s="264" t="s">
        <v>270</v>
      </c>
      <c r="B77" s="169" t="s">
        <v>535</v>
      </c>
      <c r="C77" s="7">
        <f>'4_sz_ melléklet'!C1850</f>
        <v>388040</v>
      </c>
      <c r="D77" s="7">
        <f>'4_sz_ melléklet'!D1850</f>
        <v>473996</v>
      </c>
      <c r="E77" s="7">
        <f>'4_sz_ melléklet'!E1850</f>
        <v>466362</v>
      </c>
      <c r="F77" s="952">
        <f t="shared" si="0"/>
        <v>0.98389437885551778</v>
      </c>
    </row>
    <row r="78" spans="1:6" x14ac:dyDescent="0.2">
      <c r="A78" s="264" t="s">
        <v>271</v>
      </c>
      <c r="B78" s="169" t="s">
        <v>536</v>
      </c>
      <c r="C78" s="7">
        <f>'4_sz_ melléklet'!C1851</f>
        <v>0</v>
      </c>
      <c r="D78" s="7">
        <f>'4_sz_ melléklet'!D1851</f>
        <v>0</v>
      </c>
      <c r="E78" s="7">
        <f>'4_sz_ melléklet'!E1851</f>
        <v>0</v>
      </c>
      <c r="F78" s="952">
        <v>0</v>
      </c>
    </row>
    <row r="79" spans="1:6" x14ac:dyDescent="0.2">
      <c r="A79" s="264" t="s">
        <v>272</v>
      </c>
      <c r="B79" s="169" t="s">
        <v>537</v>
      </c>
      <c r="C79" s="7">
        <f>'4_sz_ melléklet'!C1852</f>
        <v>0</v>
      </c>
      <c r="D79" s="7">
        <f>'4_sz_ melléklet'!D1852</f>
        <v>0</v>
      </c>
      <c r="E79" s="7">
        <f>'4_sz_ melléklet'!E1852</f>
        <v>0</v>
      </c>
      <c r="F79" s="952">
        <v>0</v>
      </c>
    </row>
    <row r="80" spans="1:6" x14ac:dyDescent="0.2">
      <c r="A80" s="264" t="s">
        <v>273</v>
      </c>
      <c r="B80" s="271" t="s">
        <v>1264</v>
      </c>
      <c r="C80" s="7">
        <f>'4_sz_ melléklet'!C1853</f>
        <v>591834</v>
      </c>
      <c r="D80" s="7">
        <f>'4_sz_ melléklet'!D1853</f>
        <v>594012</v>
      </c>
      <c r="E80" s="7">
        <f>'4_sz_ melléklet'!E1853</f>
        <v>594012</v>
      </c>
      <c r="F80" s="952">
        <f t="shared" si="0"/>
        <v>1</v>
      </c>
    </row>
    <row r="81" spans="1:6" x14ac:dyDescent="0.2">
      <c r="A81" s="264" t="s">
        <v>274</v>
      </c>
      <c r="B81" s="536" t="s">
        <v>534</v>
      </c>
      <c r="C81" s="7">
        <f>'4_sz_ melléklet'!C1854</f>
        <v>0</v>
      </c>
      <c r="D81" s="7">
        <f>'4_sz_ melléklet'!D1854</f>
        <v>0</v>
      </c>
      <c r="E81" s="7">
        <f>'4_sz_ melléklet'!E1854</f>
        <v>0</v>
      </c>
      <c r="F81" s="952">
        <v>0</v>
      </c>
    </row>
    <row r="82" spans="1:6" x14ac:dyDescent="0.2">
      <c r="A82" s="264" t="s">
        <v>275</v>
      </c>
      <c r="B82" s="537" t="s">
        <v>1445</v>
      </c>
      <c r="C82" s="7">
        <f>'4_sz_ melléklet'!C1855</f>
        <v>215000</v>
      </c>
      <c r="D82" s="7">
        <f>'4_sz_ melléklet'!D1855</f>
        <v>171614</v>
      </c>
      <c r="E82" s="7">
        <f>'4_sz_ melléklet'!E1855</f>
        <v>0</v>
      </c>
      <c r="F82" s="952">
        <f t="shared" si="0"/>
        <v>0</v>
      </c>
    </row>
    <row r="83" spans="1:6" x14ac:dyDescent="0.2">
      <c r="A83" s="264" t="s">
        <v>276</v>
      </c>
      <c r="B83" s="230" t="s">
        <v>764</v>
      </c>
      <c r="C83" s="7">
        <f>'4_sz_ melléklet'!C1856</f>
        <v>135304</v>
      </c>
      <c r="D83" s="7">
        <f>'4_sz_ melléklet'!D1856</f>
        <v>187474</v>
      </c>
      <c r="E83" s="7">
        <f>'4_sz_ melléklet'!E1856</f>
        <v>187474</v>
      </c>
      <c r="F83" s="952">
        <f t="shared" si="0"/>
        <v>1</v>
      </c>
    </row>
    <row r="84" spans="1:6" ht="13.5" thickBot="1" x14ac:dyDescent="0.25">
      <c r="A84" s="264" t="s">
        <v>277</v>
      </c>
      <c r="B84" s="171" t="s">
        <v>539</v>
      </c>
      <c r="C84" s="7">
        <f>'4_sz_ melléklet'!C1857</f>
        <v>80620</v>
      </c>
      <c r="D84" s="7">
        <f>'4_sz_ melléklet'!D1857</f>
        <v>87197</v>
      </c>
      <c r="E84" s="7">
        <f>'4_sz_ melléklet'!E1857</f>
        <v>75387</v>
      </c>
      <c r="F84" s="952">
        <f t="shared" si="0"/>
        <v>0.86455956053533956</v>
      </c>
    </row>
    <row r="85" spans="1:6" ht="13.5" thickBot="1" x14ac:dyDescent="0.25">
      <c r="A85" s="421" t="s">
        <v>278</v>
      </c>
      <c r="B85" s="422" t="s">
        <v>5</v>
      </c>
      <c r="C85" s="423">
        <f>C71+C72+C73+C76+C84</f>
        <v>2352328</v>
      </c>
      <c r="D85" s="424">
        <f>D71+D72+D73+D74+D76+D84</f>
        <v>3171178</v>
      </c>
      <c r="E85" s="433">
        <f>E71+E72+E73+E74+E76+E84</f>
        <v>2424800</v>
      </c>
      <c r="F85" s="1336">
        <f>E85/D85</f>
        <v>0.76463698978739136</v>
      </c>
    </row>
    <row r="86" spans="1:6" ht="13.5" thickTop="1" x14ac:dyDescent="0.2">
      <c r="A86" s="413"/>
      <c r="B86" s="270"/>
      <c r="C86" s="549"/>
      <c r="D86" s="535"/>
      <c r="E86" s="211"/>
      <c r="F86" s="1099"/>
    </row>
    <row r="87" spans="1:6" x14ac:dyDescent="0.2">
      <c r="A87" s="265" t="s">
        <v>279</v>
      </c>
      <c r="B87" s="272" t="s">
        <v>216</v>
      </c>
      <c r="C87" s="21"/>
      <c r="D87" s="26"/>
      <c r="E87" s="209"/>
      <c r="F87" s="951"/>
    </row>
    <row r="88" spans="1:6" x14ac:dyDescent="0.2">
      <c r="A88" s="265" t="s">
        <v>280</v>
      </c>
      <c r="B88" s="169" t="s">
        <v>540</v>
      </c>
      <c r="C88" s="7">
        <f>'4_sz_ melléklet'!C1861</f>
        <v>2372173</v>
      </c>
      <c r="D88" s="7">
        <f>'4_sz_ melléklet'!D1861</f>
        <v>2756087</v>
      </c>
      <c r="E88" s="7">
        <f>'4_sz_ melléklet'!E1861</f>
        <v>1285557</v>
      </c>
      <c r="F88" s="952">
        <f>E88/D88</f>
        <v>0.46644282274108184</v>
      </c>
    </row>
    <row r="89" spans="1:6" x14ac:dyDescent="0.2">
      <c r="A89" s="265" t="s">
        <v>281</v>
      </c>
      <c r="B89" s="169" t="s">
        <v>541</v>
      </c>
      <c r="C89" s="7">
        <f>'4_sz_ melléklet'!C1862</f>
        <v>135000</v>
      </c>
      <c r="D89" s="7">
        <f>'4_sz_ melléklet'!D1862</f>
        <v>300509</v>
      </c>
      <c r="E89" s="7">
        <f>'4_sz_ melléklet'!E1862</f>
        <v>24210</v>
      </c>
      <c r="F89" s="952">
        <f t="shared" ref="F89:F96" si="1">E89/D89</f>
        <v>8.0563310915812841E-2</v>
      </c>
    </row>
    <row r="90" spans="1:6" x14ac:dyDescent="0.2">
      <c r="A90" s="265" t="s">
        <v>283</v>
      </c>
      <c r="B90" s="169" t="s">
        <v>542</v>
      </c>
      <c r="C90" s="21">
        <f>C91+C92+C93+C94+C95+C96</f>
        <v>41000</v>
      </c>
      <c r="D90" s="21">
        <f>D91+D92+D93+D94+D95+D96</f>
        <v>47831</v>
      </c>
      <c r="E90" s="21">
        <f>E91+E92+E93+E94+E95+E96</f>
        <v>31867</v>
      </c>
      <c r="F90" s="952">
        <f t="shared" si="1"/>
        <v>0.66624155882168468</v>
      </c>
    </row>
    <row r="91" spans="1:6" x14ac:dyDescent="0.2">
      <c r="A91" s="265" t="s">
        <v>284</v>
      </c>
      <c r="B91" s="271" t="s">
        <v>543</v>
      </c>
      <c r="C91" s="7">
        <f>'4_sz_ melléklet'!C1864</f>
        <v>0</v>
      </c>
      <c r="D91" s="7">
        <f>'4_sz_ melléklet'!D1864</f>
        <v>391</v>
      </c>
      <c r="E91" s="7">
        <f>'4_sz_ melléklet'!E1864</f>
        <v>391</v>
      </c>
      <c r="F91" s="952">
        <f t="shared" si="1"/>
        <v>1</v>
      </c>
    </row>
    <row r="92" spans="1:6" x14ac:dyDescent="0.2">
      <c r="A92" s="265" t="s">
        <v>285</v>
      </c>
      <c r="B92" s="271" t="s">
        <v>544</v>
      </c>
      <c r="C92" s="7">
        <f>'4_sz_ melléklet'!C1865</f>
        <v>0</v>
      </c>
      <c r="D92" s="7">
        <f>'4_sz_ melléklet'!D1865</f>
        <v>0</v>
      </c>
      <c r="E92" s="7">
        <f>'4_sz_ melléklet'!E1865</f>
        <v>0</v>
      </c>
      <c r="F92" s="952">
        <v>0</v>
      </c>
    </row>
    <row r="93" spans="1:6" x14ac:dyDescent="0.2">
      <c r="A93" s="265" t="s">
        <v>286</v>
      </c>
      <c r="B93" s="271" t="s">
        <v>545</v>
      </c>
      <c r="C93" s="7">
        <f>'4_sz_ melléklet'!C1866</f>
        <v>0</v>
      </c>
      <c r="D93" s="7">
        <f>'4_sz_ melléklet'!D1866</f>
        <v>0</v>
      </c>
      <c r="E93" s="7">
        <f>'4_sz_ melléklet'!E1866</f>
        <v>0</v>
      </c>
      <c r="F93" s="952">
        <v>0</v>
      </c>
    </row>
    <row r="94" spans="1:6" x14ac:dyDescent="0.2">
      <c r="A94" s="265" t="s">
        <v>287</v>
      </c>
      <c r="B94" s="271" t="s">
        <v>546</v>
      </c>
      <c r="C94" s="7">
        <f>'4_sz_ melléklet'!C1867</f>
        <v>15000</v>
      </c>
      <c r="D94" s="7">
        <f>'4_sz_ melléklet'!D1867</f>
        <v>20340</v>
      </c>
      <c r="E94" s="7">
        <f>'4_sz_ melléklet'!E1867</f>
        <v>20076</v>
      </c>
      <c r="F94" s="952">
        <f t="shared" si="1"/>
        <v>0.98702064896755159</v>
      </c>
    </row>
    <row r="95" spans="1:6" x14ac:dyDescent="0.2">
      <c r="A95" s="265" t="s">
        <v>288</v>
      </c>
      <c r="B95" s="536" t="s">
        <v>547</v>
      </c>
      <c r="C95" s="7">
        <f>'4_sz_ melléklet'!C1868</f>
        <v>17400</v>
      </c>
      <c r="D95" s="7">
        <f>'4_sz_ melléklet'!D1868</f>
        <v>18500</v>
      </c>
      <c r="E95" s="7">
        <f>'4_sz_ melléklet'!E1868</f>
        <v>9000</v>
      </c>
      <c r="F95" s="952">
        <f t="shared" si="1"/>
        <v>0.48648648648648651</v>
      </c>
    </row>
    <row r="96" spans="1:6" x14ac:dyDescent="0.2">
      <c r="A96" s="265" t="s">
        <v>289</v>
      </c>
      <c r="B96" s="230" t="s">
        <v>548</v>
      </c>
      <c r="C96" s="7">
        <f>'4_sz_ melléklet'!C1869</f>
        <v>8600</v>
      </c>
      <c r="D96" s="7">
        <f>'4_sz_ melléklet'!D1869</f>
        <v>8600</v>
      </c>
      <c r="E96" s="7">
        <f>'4_sz_ melléklet'!E1869</f>
        <v>2400</v>
      </c>
      <c r="F96" s="952">
        <f t="shared" si="1"/>
        <v>0.27906976744186046</v>
      </c>
    </row>
    <row r="97" spans="1:6" x14ac:dyDescent="0.2">
      <c r="A97" s="265" t="s">
        <v>290</v>
      </c>
      <c r="B97" s="686" t="s">
        <v>549</v>
      </c>
      <c r="C97" s="21"/>
      <c r="D97" s="21"/>
      <c r="E97" s="21"/>
      <c r="F97" s="952"/>
    </row>
    <row r="98" spans="1:6" x14ac:dyDescent="0.2">
      <c r="A98" s="265" t="s">
        <v>291</v>
      </c>
      <c r="B98" s="169"/>
      <c r="C98" s="21"/>
      <c r="D98" s="28"/>
      <c r="E98" s="145"/>
      <c r="F98" s="952"/>
    </row>
    <row r="99" spans="1:6" ht="13.5" thickBot="1" x14ac:dyDescent="0.25">
      <c r="A99" s="265" t="s">
        <v>292</v>
      </c>
      <c r="B99" s="171"/>
      <c r="C99" s="21"/>
      <c r="D99" s="28"/>
      <c r="E99" s="145"/>
      <c r="F99" s="952"/>
    </row>
    <row r="100" spans="1:6" ht="13.5" thickBot="1" x14ac:dyDescent="0.25">
      <c r="A100" s="421" t="s">
        <v>293</v>
      </c>
      <c r="B100" s="422" t="s">
        <v>6</v>
      </c>
      <c r="C100" s="423">
        <f>SUM(C88:C90)+C97+C98+C99</f>
        <v>2548173</v>
      </c>
      <c r="D100" s="423">
        <f>SUM(D88:D90)+D97+D98+D99</f>
        <v>3104427</v>
      </c>
      <c r="E100" s="424">
        <f>SUM(E88:E90)+E97+E98+E99</f>
        <v>1341634</v>
      </c>
      <c r="F100" s="1336">
        <f>E100/D100</f>
        <v>0.43216799750807477</v>
      </c>
    </row>
    <row r="101" spans="1:6" ht="27" thickTop="1" thickBot="1" x14ac:dyDescent="0.25">
      <c r="A101" s="421" t="s">
        <v>294</v>
      </c>
      <c r="B101" s="426" t="s">
        <v>403</v>
      </c>
      <c r="C101" s="425">
        <f>C100+C85</f>
        <v>4900501</v>
      </c>
      <c r="D101" s="425">
        <f>D100+D85</f>
        <v>6275605</v>
      </c>
      <c r="E101" s="1723">
        <f>E100+E85</f>
        <v>3766434</v>
      </c>
      <c r="F101" s="1724">
        <f>E101/D101</f>
        <v>0.60017066083668424</v>
      </c>
    </row>
    <row r="102" spans="1:6" ht="13.5" thickTop="1" x14ac:dyDescent="0.2">
      <c r="A102" s="413"/>
      <c r="B102" s="550"/>
      <c r="C102" s="551"/>
      <c r="D102" s="479"/>
      <c r="E102" s="819"/>
      <c r="F102" s="1339"/>
    </row>
    <row r="103" spans="1:6" x14ac:dyDescent="0.2">
      <c r="A103" s="265" t="s">
        <v>295</v>
      </c>
      <c r="B103" s="341" t="s">
        <v>404</v>
      </c>
      <c r="C103" s="21"/>
      <c r="D103" s="26"/>
      <c r="E103" s="199"/>
      <c r="F103" s="951"/>
    </row>
    <row r="104" spans="1:6" x14ac:dyDescent="0.2">
      <c r="A104" s="264" t="s">
        <v>296</v>
      </c>
      <c r="B104" s="170" t="s">
        <v>565</v>
      </c>
      <c r="C104" s="7">
        <f>'4_sz_ melléklet'!C1877</f>
        <v>0</v>
      </c>
      <c r="D104" s="7">
        <f>'4_sz_ melléklet'!D1877</f>
        <v>0</v>
      </c>
      <c r="E104" s="30">
        <f>'4_sz_ melléklet'!E1877</f>
        <v>0</v>
      </c>
      <c r="F104" s="952">
        <v>0</v>
      </c>
    </row>
    <row r="105" spans="1:6" x14ac:dyDescent="0.2">
      <c r="A105" s="264" t="s">
        <v>297</v>
      </c>
      <c r="B105" s="480" t="s">
        <v>563</v>
      </c>
      <c r="C105" s="7">
        <f>'4_sz_ melléklet'!C1878</f>
        <v>5000000</v>
      </c>
      <c r="D105" s="7">
        <f>'4_sz_ melléklet'!D1878</f>
        <v>12180910</v>
      </c>
      <c r="E105" s="30">
        <f>'4_sz_ melléklet'!E1878</f>
        <v>12180910</v>
      </c>
      <c r="F105" s="952">
        <f>E105/D105</f>
        <v>1</v>
      </c>
    </row>
    <row r="106" spans="1:6" x14ac:dyDescent="0.2">
      <c r="A106" s="264" t="s">
        <v>298</v>
      </c>
      <c r="B106" s="480" t="s">
        <v>562</v>
      </c>
      <c r="C106" s="7">
        <f>'4_sz_ melléklet'!C1879</f>
        <v>1468489</v>
      </c>
      <c r="D106" s="7">
        <f>'4_sz_ melléklet'!D1879</f>
        <v>1472628</v>
      </c>
      <c r="E106" s="30">
        <f>'4_sz_ melléklet'!E1879</f>
        <v>1348962</v>
      </c>
      <c r="F106" s="952">
        <f>E106/D106</f>
        <v>0.91602359862775939</v>
      </c>
    </row>
    <row r="107" spans="1:6" x14ac:dyDescent="0.2">
      <c r="A107" s="264" t="s">
        <v>299</v>
      </c>
      <c r="B107" s="480" t="s">
        <v>564</v>
      </c>
      <c r="C107" s="7">
        <f>'4_sz_ melléklet'!C1880</f>
        <v>0</v>
      </c>
      <c r="D107" s="7">
        <f>'4_sz_ melléklet'!D1880</f>
        <v>0</v>
      </c>
      <c r="E107" s="30">
        <f>'4_sz_ melléklet'!E1880</f>
        <v>0</v>
      </c>
      <c r="F107" s="952">
        <v>0</v>
      </c>
    </row>
    <row r="108" spans="1:6" x14ac:dyDescent="0.2">
      <c r="A108" s="264" t="s">
        <v>300</v>
      </c>
      <c r="B108" s="538" t="s">
        <v>566</v>
      </c>
      <c r="C108" s="7">
        <f>'4_sz_ melléklet'!C1881</f>
        <v>0</v>
      </c>
      <c r="D108" s="7">
        <f>'4_sz_ melléklet'!D1881</f>
        <v>0</v>
      </c>
      <c r="E108" s="30">
        <f>'4_sz_ melléklet'!E1881</f>
        <v>0</v>
      </c>
      <c r="F108" s="952">
        <v>0</v>
      </c>
    </row>
    <row r="109" spans="1:6" x14ac:dyDescent="0.2">
      <c r="A109" s="264" t="s">
        <v>301</v>
      </c>
      <c r="B109" s="539" t="s">
        <v>569</v>
      </c>
      <c r="C109" s="7">
        <f>'4_sz_ melléklet'!C1882</f>
        <v>300000</v>
      </c>
      <c r="D109" s="7">
        <f>'4_sz_ melléklet'!D1882</f>
        <v>1373250</v>
      </c>
      <c r="E109" s="30">
        <f>'4_sz_ melléklet'!E1882</f>
        <v>1373250</v>
      </c>
      <c r="F109" s="952">
        <f>E109/D109</f>
        <v>1</v>
      </c>
    </row>
    <row r="110" spans="1:6" x14ac:dyDescent="0.2">
      <c r="A110" s="264" t="s">
        <v>302</v>
      </c>
      <c r="B110" s="540" t="s">
        <v>568</v>
      </c>
      <c r="C110" s="7">
        <f>'4_sz_ melléklet'!C1883</f>
        <v>0</v>
      </c>
      <c r="D110" s="7">
        <f>'4_sz_ melléklet'!D1883</f>
        <v>0</v>
      </c>
      <c r="E110" s="30">
        <f>'4_sz_ melléklet'!E1883</f>
        <v>0</v>
      </c>
      <c r="F110" s="952">
        <v>0</v>
      </c>
    </row>
    <row r="111" spans="1:6" x14ac:dyDescent="0.2">
      <c r="A111" s="264" t="s">
        <v>303</v>
      </c>
      <c r="B111" s="540" t="s">
        <v>567</v>
      </c>
      <c r="C111" s="7">
        <f>'4_sz_ melléklet'!C1884</f>
        <v>0</v>
      </c>
      <c r="D111" s="7">
        <f>'4_sz_ melléklet'!D1884</f>
        <v>0</v>
      </c>
      <c r="E111" s="30">
        <f>'4_sz_ melléklet'!E1884</f>
        <v>0</v>
      </c>
      <c r="F111" s="952">
        <v>0</v>
      </c>
    </row>
    <row r="112" spans="1:6" ht="13.5" thickBot="1" x14ac:dyDescent="0.25">
      <c r="A112" s="413" t="s">
        <v>304</v>
      </c>
      <c r="B112" s="1712" t="s">
        <v>1083</v>
      </c>
      <c r="C112" s="25">
        <f>'4_sz_ melléklet'!C1885</f>
        <v>55418</v>
      </c>
      <c r="D112" s="25">
        <f>'4_sz_ melléklet'!D1885</f>
        <v>57312</v>
      </c>
      <c r="E112" s="184">
        <f>'4_sz_ melléklet'!E1885</f>
        <v>57312</v>
      </c>
      <c r="F112" s="1099">
        <f>E112/D112</f>
        <v>1</v>
      </c>
    </row>
    <row r="113" spans="1:6" ht="13.5" thickBot="1" x14ac:dyDescent="0.25">
      <c r="A113" s="282" t="s">
        <v>305</v>
      </c>
      <c r="B113" s="231" t="s">
        <v>405</v>
      </c>
      <c r="C113" s="97">
        <f>SUM(C104:C112)</f>
        <v>6823907</v>
      </c>
      <c r="D113" s="97">
        <f>SUM(D104:D112)</f>
        <v>15084100</v>
      </c>
      <c r="E113" s="1349">
        <f>SUM(E104:E112)</f>
        <v>14960434</v>
      </c>
      <c r="F113" s="991">
        <f>E113/D113</f>
        <v>0.99180156588725876</v>
      </c>
    </row>
    <row r="114" spans="1:6" x14ac:dyDescent="0.2">
      <c r="A114" s="413"/>
      <c r="B114" s="35"/>
      <c r="C114" s="549"/>
      <c r="D114" s="187"/>
      <c r="E114" s="211"/>
      <c r="F114" s="1099"/>
    </row>
    <row r="115" spans="1:6" ht="13.5" thickBot="1" x14ac:dyDescent="0.25">
      <c r="A115" s="434" t="s">
        <v>306</v>
      </c>
      <c r="B115" s="541" t="s">
        <v>406</v>
      </c>
      <c r="C115" s="542">
        <f>C101+C113</f>
        <v>11724408</v>
      </c>
      <c r="D115" s="552">
        <f>D101+D113</f>
        <v>21359705</v>
      </c>
      <c r="E115" s="554">
        <f>E101+E113</f>
        <v>18726868</v>
      </c>
      <c r="F115" s="1340">
        <f>E115/D115</f>
        <v>0.87673813847148174</v>
      </c>
    </row>
    <row r="116" spans="1:6" ht="13.5" thickTop="1" x14ac:dyDescent="0.2"/>
    <row r="120" spans="1:6" x14ac:dyDescent="0.2">
      <c r="A120" s="2263">
        <v>3</v>
      </c>
      <c r="B120" s="2263"/>
      <c r="C120" s="2263"/>
      <c r="D120" s="2263"/>
      <c r="E120" s="2263"/>
      <c r="F120" s="2263"/>
    </row>
    <row r="121" spans="1:6" x14ac:dyDescent="0.2">
      <c r="A121" s="2249" t="s">
        <v>1642</v>
      </c>
      <c r="B121" s="2249"/>
      <c r="C121" s="2249"/>
      <c r="D121" s="2249"/>
      <c r="E121" s="2249"/>
    </row>
    <row r="122" spans="1:6" x14ac:dyDescent="0.2">
      <c r="A122" s="275"/>
      <c r="B122" s="275"/>
      <c r="C122" s="275"/>
      <c r="D122" s="275"/>
      <c r="E122" s="275"/>
    </row>
    <row r="123" spans="1:6" ht="15.75" x14ac:dyDescent="0.25">
      <c r="B123" s="2268" t="s">
        <v>1461</v>
      </c>
      <c r="C123" s="2268"/>
      <c r="D123" s="2268"/>
      <c r="E123" s="2268"/>
      <c r="F123" s="2263"/>
    </row>
    <row r="124" spans="1:6" ht="15.75" x14ac:dyDescent="0.25">
      <c r="B124" s="18"/>
      <c r="C124" s="18"/>
      <c r="D124" s="18"/>
      <c r="E124" s="18"/>
      <c r="F124" s="13"/>
    </row>
    <row r="125" spans="1:6" ht="16.5" thickBot="1" x14ac:dyDescent="0.3">
      <c r="B125" s="96"/>
      <c r="C125" s="17"/>
      <c r="D125" s="1"/>
      <c r="E125" s="19"/>
      <c r="F125" s="19" t="s">
        <v>4</v>
      </c>
    </row>
    <row r="126" spans="1:6" ht="12.75" customHeight="1" thickBot="1" x14ac:dyDescent="0.25">
      <c r="A126" s="2259" t="s">
        <v>258</v>
      </c>
      <c r="B126" s="2261" t="s">
        <v>11</v>
      </c>
      <c r="C126" s="2264" t="s">
        <v>777</v>
      </c>
      <c r="D126" s="2265"/>
      <c r="E126" s="2265"/>
      <c r="F126" s="2266"/>
    </row>
    <row r="127" spans="1:6" ht="26.25" customHeight="1" thickBot="1" x14ac:dyDescent="0.25">
      <c r="A127" s="2260"/>
      <c r="B127" s="2262"/>
      <c r="C127" s="855" t="s">
        <v>198</v>
      </c>
      <c r="D127" s="856" t="s">
        <v>199</v>
      </c>
      <c r="E127" s="856" t="s">
        <v>775</v>
      </c>
      <c r="F127" s="857" t="s">
        <v>201</v>
      </c>
    </row>
    <row r="128" spans="1:6" x14ac:dyDescent="0.2">
      <c r="A128" s="417" t="s">
        <v>259</v>
      </c>
      <c r="B128" s="418" t="s">
        <v>260</v>
      </c>
      <c r="C128" s="419" t="s">
        <v>261</v>
      </c>
      <c r="D128" s="420" t="s">
        <v>262</v>
      </c>
      <c r="E128" s="553" t="s">
        <v>282</v>
      </c>
      <c r="F128" s="553" t="s">
        <v>307</v>
      </c>
    </row>
    <row r="129" spans="1:6" x14ac:dyDescent="0.2">
      <c r="A129" s="265" t="s">
        <v>263</v>
      </c>
      <c r="B129" s="270" t="s">
        <v>215</v>
      </c>
      <c r="C129" s="25"/>
      <c r="D129" s="27"/>
      <c r="E129" s="129"/>
      <c r="F129" s="952"/>
    </row>
    <row r="130" spans="1:6" x14ac:dyDescent="0.2">
      <c r="A130" s="264" t="s">
        <v>264</v>
      </c>
      <c r="B130" s="152" t="s">
        <v>526</v>
      </c>
      <c r="C130" s="7">
        <f>'5_sz_melléklet'!C596</f>
        <v>449483</v>
      </c>
      <c r="D130" s="7">
        <f>'5_sz_melléklet'!D596</f>
        <v>488174</v>
      </c>
      <c r="E130" s="7">
        <f>'5_sz_melléklet'!E596</f>
        <v>422736</v>
      </c>
      <c r="F130" s="952">
        <f>E130/D130</f>
        <v>0.86595353296160793</v>
      </c>
    </row>
    <row r="131" spans="1:6" x14ac:dyDescent="0.2">
      <c r="A131" s="264" t="s">
        <v>265</v>
      </c>
      <c r="B131" s="169" t="s">
        <v>528</v>
      </c>
      <c r="C131" s="7">
        <f>'5_sz_melléklet'!C597</f>
        <v>72848</v>
      </c>
      <c r="D131" s="7">
        <f>'5_sz_melléklet'!D597</f>
        <v>77571</v>
      </c>
      <c r="E131" s="7">
        <f>'5_sz_melléklet'!E597</f>
        <v>62755</v>
      </c>
      <c r="F131" s="952">
        <f>E131/D131</f>
        <v>0.80900078637635198</v>
      </c>
    </row>
    <row r="132" spans="1:6" x14ac:dyDescent="0.2">
      <c r="A132" s="264" t="s">
        <v>266</v>
      </c>
      <c r="B132" s="169" t="s">
        <v>527</v>
      </c>
      <c r="C132" s="7">
        <f>'5_sz_melléklet'!C598</f>
        <v>52156</v>
      </c>
      <c r="D132" s="7">
        <f>'5_sz_melléklet'!D598</f>
        <v>57231</v>
      </c>
      <c r="E132" s="7">
        <f>'5_sz_melléklet'!E598</f>
        <v>41155</v>
      </c>
      <c r="F132" s="952">
        <f>E132/D132</f>
        <v>0.71910328318568606</v>
      </c>
    </row>
    <row r="133" spans="1:6" x14ac:dyDescent="0.2">
      <c r="A133" s="264" t="s">
        <v>267</v>
      </c>
      <c r="B133" s="169" t="s">
        <v>529</v>
      </c>
      <c r="C133" s="7">
        <f>'5_sz_melléklet'!C599</f>
        <v>0</v>
      </c>
      <c r="D133" s="7">
        <f>'5_sz_melléklet'!D599</f>
        <v>0</v>
      </c>
      <c r="E133" s="7">
        <f>'5_sz_melléklet'!E599</f>
        <v>0</v>
      </c>
      <c r="F133" s="952">
        <v>0</v>
      </c>
    </row>
    <row r="134" spans="1:6" x14ac:dyDescent="0.2">
      <c r="A134" s="264" t="s">
        <v>268</v>
      </c>
      <c r="B134" s="169" t="s">
        <v>530</v>
      </c>
      <c r="C134" s="7">
        <f>'5_sz_melléklet'!C600</f>
        <v>0</v>
      </c>
      <c r="D134" s="7">
        <f>'5_sz_melléklet'!D600</f>
        <v>0</v>
      </c>
      <c r="E134" s="7">
        <f>'5_sz_melléklet'!E600</f>
        <v>0</v>
      </c>
      <c r="F134" s="952">
        <v>0</v>
      </c>
    </row>
    <row r="135" spans="1:6" x14ac:dyDescent="0.2">
      <c r="A135" s="264" t="s">
        <v>269</v>
      </c>
      <c r="B135" s="169" t="s">
        <v>531</v>
      </c>
      <c r="C135" s="7">
        <f>C136+C137+C138+C139+C140+C141+C142</f>
        <v>0</v>
      </c>
      <c r="D135" s="7">
        <f>D136+D137+D138+D139+D140+D141+D142</f>
        <v>272</v>
      </c>
      <c r="E135" s="7">
        <f>E136+E137+E138+E139+E140+E141+E142</f>
        <v>272</v>
      </c>
      <c r="F135" s="1335">
        <f>E135/D135</f>
        <v>1</v>
      </c>
    </row>
    <row r="136" spans="1:6" x14ac:dyDescent="0.2">
      <c r="A136" s="264" t="s">
        <v>270</v>
      </c>
      <c r="B136" s="169" t="s">
        <v>535</v>
      </c>
      <c r="C136" s="7">
        <f>'5_sz_melléklet'!C602</f>
        <v>0</v>
      </c>
      <c r="D136" s="7">
        <f>'5_sz_melléklet'!D602</f>
        <v>0</v>
      </c>
      <c r="E136" s="7">
        <f>'5_sz_melléklet'!E602</f>
        <v>0</v>
      </c>
      <c r="F136" s="1335">
        <v>0</v>
      </c>
    </row>
    <row r="137" spans="1:6" x14ac:dyDescent="0.2">
      <c r="A137" s="264" t="s">
        <v>271</v>
      </c>
      <c r="B137" s="169" t="s">
        <v>536</v>
      </c>
      <c r="C137" s="7">
        <f>'5_sz_melléklet'!C603</f>
        <v>0</v>
      </c>
      <c r="D137" s="7">
        <f>'5_sz_melléklet'!D603</f>
        <v>0</v>
      </c>
      <c r="E137" s="7">
        <f>'5_sz_melléklet'!E603</f>
        <v>0</v>
      </c>
      <c r="F137" s="1335">
        <v>0</v>
      </c>
    </row>
    <row r="138" spans="1:6" x14ac:dyDescent="0.2">
      <c r="A138" s="264" t="s">
        <v>272</v>
      </c>
      <c r="B138" s="169" t="s">
        <v>537</v>
      </c>
      <c r="C138" s="7">
        <f>'5_sz_melléklet'!C604</f>
        <v>0</v>
      </c>
      <c r="D138" s="7">
        <f>'5_sz_melléklet'!D604</f>
        <v>0</v>
      </c>
      <c r="E138" s="7">
        <f>'5_sz_melléklet'!E604</f>
        <v>0</v>
      </c>
      <c r="F138" s="1335">
        <v>0</v>
      </c>
    </row>
    <row r="139" spans="1:6" x14ac:dyDescent="0.2">
      <c r="A139" s="264" t="s">
        <v>273</v>
      </c>
      <c r="B139" s="271" t="s">
        <v>533</v>
      </c>
      <c r="C139" s="7">
        <f>'5_sz_melléklet'!C605</f>
        <v>0</v>
      </c>
      <c r="D139" s="7">
        <f>'5_sz_melléklet'!D605</f>
        <v>272</v>
      </c>
      <c r="E139" s="7">
        <f>'5_sz_melléklet'!E605</f>
        <v>272</v>
      </c>
      <c r="F139" s="1335">
        <f>E139/D139</f>
        <v>1</v>
      </c>
    </row>
    <row r="140" spans="1:6" x14ac:dyDescent="0.2">
      <c r="A140" s="264" t="s">
        <v>274</v>
      </c>
      <c r="B140" s="536" t="s">
        <v>534</v>
      </c>
      <c r="C140" s="7">
        <f>'5_sz_melléklet'!C606</f>
        <v>0</v>
      </c>
      <c r="D140" s="7">
        <f>'5_sz_melléklet'!D606</f>
        <v>0</v>
      </c>
      <c r="E140" s="7">
        <f>'5_sz_melléklet'!E606</f>
        <v>0</v>
      </c>
      <c r="F140" s="1335">
        <v>0</v>
      </c>
    </row>
    <row r="141" spans="1:6" x14ac:dyDescent="0.2">
      <c r="A141" s="264" t="s">
        <v>275</v>
      </c>
      <c r="B141" s="537" t="s">
        <v>532</v>
      </c>
      <c r="C141" s="7">
        <f>'5_sz_melléklet'!C607</f>
        <v>0</v>
      </c>
      <c r="D141" s="7">
        <f>'5_sz_melléklet'!D607</f>
        <v>0</v>
      </c>
      <c r="E141" s="7">
        <f>'5_sz_melléklet'!E607</f>
        <v>0</v>
      </c>
      <c r="F141" s="1335">
        <v>0</v>
      </c>
    </row>
    <row r="142" spans="1:6" x14ac:dyDescent="0.2">
      <c r="A142" s="264" t="s">
        <v>276</v>
      </c>
      <c r="B142" s="230" t="s">
        <v>764</v>
      </c>
      <c r="C142" s="7">
        <f>'5_sz_melléklet'!C608</f>
        <v>0</v>
      </c>
      <c r="D142" s="7">
        <f>'5_sz_melléklet'!D608</f>
        <v>0</v>
      </c>
      <c r="E142" s="7">
        <f>'5_sz_melléklet'!E608</f>
        <v>0</v>
      </c>
      <c r="F142" s="1335">
        <v>0</v>
      </c>
    </row>
    <row r="143" spans="1:6" ht="13.5" thickBot="1" x14ac:dyDescent="0.25">
      <c r="A143" s="264" t="s">
        <v>277</v>
      </c>
      <c r="B143" s="171" t="s">
        <v>539</v>
      </c>
      <c r="C143" s="7">
        <f>'5_sz_melléklet'!C609</f>
        <v>0</v>
      </c>
      <c r="D143" s="7">
        <f>'5_sz_melléklet'!D609</f>
        <v>0</v>
      </c>
      <c r="E143" s="7">
        <f>'5_sz_melléklet'!E609</f>
        <v>0</v>
      </c>
      <c r="F143" s="1335">
        <v>0</v>
      </c>
    </row>
    <row r="144" spans="1:6" ht="13.5" thickBot="1" x14ac:dyDescent="0.25">
      <c r="A144" s="421" t="s">
        <v>278</v>
      </c>
      <c r="B144" s="422" t="s">
        <v>5</v>
      </c>
      <c r="C144" s="423">
        <f>C130+C131+C132+C133+C135+C143</f>
        <v>574487</v>
      </c>
      <c r="D144" s="424">
        <f>D130+D131+D132+D133+D135+D143</f>
        <v>623248</v>
      </c>
      <c r="E144" s="433">
        <f>E130+E131+E132+E133+E135+E143</f>
        <v>526918</v>
      </c>
      <c r="F144" s="1336">
        <f>E144/D144</f>
        <v>0.8454387338587529</v>
      </c>
    </row>
    <row r="145" spans="1:6" ht="13.5" thickTop="1" x14ac:dyDescent="0.2">
      <c r="A145" s="413"/>
      <c r="B145" s="270"/>
      <c r="C145" s="549"/>
      <c r="D145" s="535"/>
      <c r="E145" s="211"/>
      <c r="F145" s="1099"/>
    </row>
    <row r="146" spans="1:6" x14ac:dyDescent="0.2">
      <c r="A146" s="265" t="s">
        <v>279</v>
      </c>
      <c r="B146" s="272" t="s">
        <v>216</v>
      </c>
      <c r="C146" s="21"/>
      <c r="D146" s="26"/>
      <c r="E146" s="209"/>
      <c r="F146" s="951"/>
    </row>
    <row r="147" spans="1:6" x14ac:dyDescent="0.2">
      <c r="A147" s="265" t="s">
        <v>280</v>
      </c>
      <c r="B147" s="169" t="s">
        <v>540</v>
      </c>
      <c r="C147" s="7">
        <f>'5_sz_melléklet'!C613</f>
        <v>0</v>
      </c>
      <c r="D147" s="7">
        <f>'5_sz_melléklet'!D613</f>
        <v>1920</v>
      </c>
      <c r="E147" s="7">
        <f>'5_sz_melléklet'!E613</f>
        <v>1920</v>
      </c>
      <c r="F147" s="1335">
        <f>E147/D147</f>
        <v>1</v>
      </c>
    </row>
    <row r="148" spans="1:6" x14ac:dyDescent="0.2">
      <c r="A148" s="265" t="s">
        <v>281</v>
      </c>
      <c r="B148" s="169" t="s">
        <v>541</v>
      </c>
      <c r="C148" s="7">
        <f>'5_sz_melléklet'!C614</f>
        <v>0</v>
      </c>
      <c r="D148" s="7">
        <f>'5_sz_melléklet'!D614</f>
        <v>0</v>
      </c>
      <c r="E148" s="7">
        <f>'5_sz_melléklet'!E614</f>
        <v>0</v>
      </c>
      <c r="F148" s="952">
        <v>0</v>
      </c>
    </row>
    <row r="149" spans="1:6" x14ac:dyDescent="0.2">
      <c r="A149" s="265" t="s">
        <v>283</v>
      </c>
      <c r="B149" s="169" t="s">
        <v>542</v>
      </c>
      <c r="C149" s="21">
        <f>C150+C151+C152+C153+C154+C155</f>
        <v>0</v>
      </c>
      <c r="D149" s="21">
        <f>D150+D151+D152+D153+D154+D155</f>
        <v>0</v>
      </c>
      <c r="E149" s="21">
        <f>E150+E151+E152+E153+E154+E155</f>
        <v>0</v>
      </c>
      <c r="F149" s="952">
        <v>0</v>
      </c>
    </row>
    <row r="150" spans="1:6" x14ac:dyDescent="0.2">
      <c r="A150" s="265" t="s">
        <v>284</v>
      </c>
      <c r="B150" s="271" t="s">
        <v>543</v>
      </c>
      <c r="C150" s="7">
        <f>'5_sz_melléklet'!C616</f>
        <v>0</v>
      </c>
      <c r="D150" s="7">
        <f>'5_sz_melléklet'!D616</f>
        <v>0</v>
      </c>
      <c r="E150" s="7">
        <f>'5_sz_melléklet'!E616</f>
        <v>0</v>
      </c>
      <c r="F150" s="952">
        <v>0</v>
      </c>
    </row>
    <row r="151" spans="1:6" x14ac:dyDescent="0.2">
      <c r="A151" s="265" t="s">
        <v>285</v>
      </c>
      <c r="B151" s="271" t="s">
        <v>544</v>
      </c>
      <c r="C151" s="7">
        <f>'5_sz_melléklet'!C617</f>
        <v>0</v>
      </c>
      <c r="D151" s="7">
        <f>'5_sz_melléklet'!D617</f>
        <v>0</v>
      </c>
      <c r="E151" s="7">
        <f>'5_sz_melléklet'!E617</f>
        <v>0</v>
      </c>
      <c r="F151" s="952">
        <v>0</v>
      </c>
    </row>
    <row r="152" spans="1:6" x14ac:dyDescent="0.2">
      <c r="A152" s="265" t="s">
        <v>286</v>
      </c>
      <c r="B152" s="271" t="s">
        <v>545</v>
      </c>
      <c r="C152" s="7">
        <f>'5_sz_melléklet'!C618</f>
        <v>0</v>
      </c>
      <c r="D152" s="7">
        <f>'5_sz_melléklet'!D618</f>
        <v>0</v>
      </c>
      <c r="E152" s="7">
        <f>'5_sz_melléklet'!E618</f>
        <v>0</v>
      </c>
      <c r="F152" s="952">
        <v>0</v>
      </c>
    </row>
    <row r="153" spans="1:6" x14ac:dyDescent="0.2">
      <c r="A153" s="265" t="s">
        <v>287</v>
      </c>
      <c r="B153" s="271" t="s">
        <v>546</v>
      </c>
      <c r="C153" s="7">
        <f>'5_sz_melléklet'!C619</f>
        <v>0</v>
      </c>
      <c r="D153" s="7">
        <f>'5_sz_melléklet'!D619</f>
        <v>0</v>
      </c>
      <c r="E153" s="7">
        <f>'5_sz_melléklet'!E619</f>
        <v>0</v>
      </c>
      <c r="F153" s="952">
        <v>0</v>
      </c>
    </row>
    <row r="154" spans="1:6" x14ac:dyDescent="0.2">
      <c r="A154" s="265" t="s">
        <v>288</v>
      </c>
      <c r="B154" s="536" t="s">
        <v>547</v>
      </c>
      <c r="C154" s="7">
        <f>'5_sz_melléklet'!C620</f>
        <v>0</v>
      </c>
      <c r="D154" s="7">
        <f>'5_sz_melléklet'!D620</f>
        <v>0</v>
      </c>
      <c r="E154" s="7">
        <f>'5_sz_melléklet'!E620</f>
        <v>0</v>
      </c>
      <c r="F154" s="952">
        <v>0</v>
      </c>
    </row>
    <row r="155" spans="1:6" x14ac:dyDescent="0.2">
      <c r="A155" s="265" t="s">
        <v>289</v>
      </c>
      <c r="B155" s="230" t="s">
        <v>548</v>
      </c>
      <c r="C155" s="7">
        <f>'5_sz_melléklet'!C621</f>
        <v>0</v>
      </c>
      <c r="D155" s="7">
        <f>'5_sz_melléklet'!D621</f>
        <v>0</v>
      </c>
      <c r="E155" s="7">
        <f>'5_sz_melléklet'!E621</f>
        <v>0</v>
      </c>
      <c r="F155" s="952">
        <v>0</v>
      </c>
    </row>
    <row r="156" spans="1:6" x14ac:dyDescent="0.2">
      <c r="A156" s="265" t="s">
        <v>290</v>
      </c>
      <c r="B156" s="686" t="s">
        <v>549</v>
      </c>
      <c r="C156" s="21">
        <f>-C133</f>
        <v>0</v>
      </c>
      <c r="D156" s="21">
        <f>-D133</f>
        <v>0</v>
      </c>
      <c r="E156" s="21">
        <f>-E133</f>
        <v>0</v>
      </c>
      <c r="F156" s="952">
        <v>0</v>
      </c>
    </row>
    <row r="157" spans="1:6" x14ac:dyDescent="0.2">
      <c r="A157" s="265" t="s">
        <v>291</v>
      </c>
      <c r="B157" s="169"/>
      <c r="C157" s="21"/>
      <c r="D157" s="28"/>
      <c r="E157" s="145"/>
      <c r="F157" s="952"/>
    </row>
    <row r="158" spans="1:6" ht="13.5" thickBot="1" x14ac:dyDescent="0.25">
      <c r="A158" s="265" t="s">
        <v>292</v>
      </c>
      <c r="B158" s="171"/>
      <c r="C158" s="21"/>
      <c r="D158" s="28"/>
      <c r="E158" s="145"/>
      <c r="F158" s="952"/>
    </row>
    <row r="159" spans="1:6" ht="13.5" thickBot="1" x14ac:dyDescent="0.25">
      <c r="A159" s="421" t="s">
        <v>293</v>
      </c>
      <c r="B159" s="422" t="s">
        <v>6</v>
      </c>
      <c r="C159" s="423">
        <f>C147+C148+C149+C156</f>
        <v>0</v>
      </c>
      <c r="D159" s="423">
        <f>D147+D148+D149+D156</f>
        <v>1920</v>
      </c>
      <c r="E159" s="424">
        <f>E147+E148+E149+E156</f>
        <v>1920</v>
      </c>
      <c r="F159" s="1335">
        <f>E159/D159</f>
        <v>1</v>
      </c>
    </row>
    <row r="160" spans="1:6" ht="27" thickTop="1" thickBot="1" x14ac:dyDescent="0.25">
      <c r="A160" s="421" t="s">
        <v>294</v>
      </c>
      <c r="B160" s="426" t="s">
        <v>403</v>
      </c>
      <c r="C160" s="425">
        <f>C144+C159</f>
        <v>574487</v>
      </c>
      <c r="D160" s="425">
        <f>D144+D159</f>
        <v>625168</v>
      </c>
      <c r="E160" s="1723">
        <f>E144+E159</f>
        <v>528838</v>
      </c>
      <c r="F160" s="1724">
        <f>E160/D160</f>
        <v>0.84591341847311441</v>
      </c>
    </row>
    <row r="161" spans="1:6" ht="13.5" thickTop="1" x14ac:dyDescent="0.2">
      <c r="A161" s="413"/>
      <c r="B161" s="550"/>
      <c r="C161" s="551"/>
      <c r="D161" s="479"/>
      <c r="E161" s="819"/>
      <c r="F161" s="1339"/>
    </row>
    <row r="162" spans="1:6" x14ac:dyDescent="0.2">
      <c r="A162" s="265" t="s">
        <v>295</v>
      </c>
      <c r="B162" s="341" t="s">
        <v>404</v>
      </c>
      <c r="C162" s="21"/>
      <c r="D162" s="26"/>
      <c r="E162" s="199"/>
      <c r="F162" s="951"/>
    </row>
    <row r="163" spans="1:6" x14ac:dyDescent="0.2">
      <c r="A163" s="264" t="s">
        <v>296</v>
      </c>
      <c r="B163" s="170" t="s">
        <v>565</v>
      </c>
      <c r="C163" s="7">
        <f>'5_sz_melléklet'!C629</f>
        <v>0</v>
      </c>
      <c r="D163" s="7">
        <f>'5_sz_melléklet'!D629</f>
        <v>0</v>
      </c>
      <c r="E163" s="30">
        <f>'5_sz_melléklet'!E629</f>
        <v>0</v>
      </c>
      <c r="F163" s="952">
        <v>0</v>
      </c>
    </row>
    <row r="164" spans="1:6" x14ac:dyDescent="0.2">
      <c r="A164" s="264" t="s">
        <v>297</v>
      </c>
      <c r="B164" s="480" t="s">
        <v>563</v>
      </c>
      <c r="C164" s="7">
        <f>'5_sz_melléklet'!C630</f>
        <v>0</v>
      </c>
      <c r="D164" s="7">
        <f>'5_sz_melléklet'!D630</f>
        <v>0</v>
      </c>
      <c r="E164" s="30">
        <f>'5_sz_melléklet'!E630</f>
        <v>0</v>
      </c>
      <c r="F164" s="952">
        <v>0</v>
      </c>
    </row>
    <row r="165" spans="1:6" x14ac:dyDescent="0.2">
      <c r="A165" s="264" t="s">
        <v>298</v>
      </c>
      <c r="B165" s="480" t="s">
        <v>562</v>
      </c>
      <c r="C165" s="7">
        <f>'5_sz_melléklet'!C631</f>
        <v>0</v>
      </c>
      <c r="D165" s="7">
        <f>'5_sz_melléklet'!D631</f>
        <v>0</v>
      </c>
      <c r="E165" s="30">
        <f>'5_sz_melléklet'!E631</f>
        <v>0</v>
      </c>
      <c r="F165" s="952">
        <v>0</v>
      </c>
    </row>
    <row r="166" spans="1:6" x14ac:dyDescent="0.2">
      <c r="A166" s="264" t="s">
        <v>299</v>
      </c>
      <c r="B166" s="480" t="s">
        <v>564</v>
      </c>
      <c r="C166" s="7">
        <f>'5_sz_melléklet'!C632</f>
        <v>0</v>
      </c>
      <c r="D166" s="7">
        <f>'5_sz_melléklet'!D632</f>
        <v>0</v>
      </c>
      <c r="E166" s="30">
        <f>'5_sz_melléklet'!E632</f>
        <v>0</v>
      </c>
      <c r="F166" s="952">
        <v>0</v>
      </c>
    </row>
    <row r="167" spans="1:6" x14ac:dyDescent="0.2">
      <c r="A167" s="264" t="s">
        <v>300</v>
      </c>
      <c r="B167" s="538" t="s">
        <v>566</v>
      </c>
      <c r="C167" s="7">
        <f>'5_sz_melléklet'!C633</f>
        <v>0</v>
      </c>
      <c r="D167" s="7">
        <f>'5_sz_melléklet'!D633</f>
        <v>0</v>
      </c>
      <c r="E167" s="30">
        <f>'5_sz_melléklet'!E633</f>
        <v>0</v>
      </c>
      <c r="F167" s="952">
        <v>0</v>
      </c>
    </row>
    <row r="168" spans="1:6" x14ac:dyDescent="0.2">
      <c r="A168" s="264" t="s">
        <v>301</v>
      </c>
      <c r="B168" s="539" t="s">
        <v>569</v>
      </c>
      <c r="C168" s="7">
        <f>'5_sz_melléklet'!C634</f>
        <v>0</v>
      </c>
      <c r="D168" s="7">
        <f>'5_sz_melléklet'!D634</f>
        <v>0</v>
      </c>
      <c r="E168" s="30">
        <f>'5_sz_melléklet'!E634</f>
        <v>0</v>
      </c>
      <c r="F168" s="952">
        <v>0</v>
      </c>
    </row>
    <row r="169" spans="1:6" x14ac:dyDescent="0.2">
      <c r="A169" s="264" t="s">
        <v>302</v>
      </c>
      <c r="B169" s="540" t="s">
        <v>568</v>
      </c>
      <c r="C169" s="7">
        <f>'5_sz_melléklet'!C635</f>
        <v>0</v>
      </c>
      <c r="D169" s="7">
        <f>'5_sz_melléklet'!D635</f>
        <v>0</v>
      </c>
      <c r="E169" s="30">
        <f>'5_sz_melléklet'!E635</f>
        <v>0</v>
      </c>
      <c r="F169" s="952">
        <v>0</v>
      </c>
    </row>
    <row r="170" spans="1:6" x14ac:dyDescent="0.2">
      <c r="A170" s="264" t="s">
        <v>303</v>
      </c>
      <c r="B170" s="1708" t="s">
        <v>567</v>
      </c>
      <c r="C170" s="7">
        <f>'5_sz_melléklet'!C636</f>
        <v>0</v>
      </c>
      <c r="D170" s="7">
        <f>'5_sz_melléklet'!D636</f>
        <v>0</v>
      </c>
      <c r="E170" s="30">
        <f>'5_sz_melléklet'!E636</f>
        <v>0</v>
      </c>
      <c r="F170" s="952">
        <v>0</v>
      </c>
    </row>
    <row r="171" spans="1:6" ht="13.5" thickBot="1" x14ac:dyDescent="0.25">
      <c r="A171" s="413" t="s">
        <v>304</v>
      </c>
      <c r="B171" s="1712" t="s">
        <v>1083</v>
      </c>
      <c r="C171" s="25"/>
      <c r="D171" s="25"/>
      <c r="E171" s="184"/>
      <c r="F171" s="1099"/>
    </row>
    <row r="172" spans="1:6" ht="13.5" thickBot="1" x14ac:dyDescent="0.25">
      <c r="A172" s="282" t="s">
        <v>305</v>
      </c>
      <c r="B172" s="231" t="s">
        <v>405</v>
      </c>
      <c r="C172" s="97">
        <f>SUM(C163:C171)</f>
        <v>0</v>
      </c>
      <c r="D172" s="97">
        <f>SUM(D163:D171)</f>
        <v>0</v>
      </c>
      <c r="E172" s="97">
        <f>SUM(E163:E171)</f>
        <v>0</v>
      </c>
      <c r="F172" s="991">
        <v>0</v>
      </c>
    </row>
    <row r="173" spans="1:6" x14ac:dyDescent="0.2">
      <c r="A173" s="413"/>
      <c r="B173" s="35"/>
      <c r="C173" s="549"/>
      <c r="D173" s="187"/>
      <c r="E173" s="211"/>
      <c r="F173" s="1099"/>
    </row>
    <row r="174" spans="1:6" ht="13.5" thickBot="1" x14ac:dyDescent="0.25">
      <c r="A174" s="434" t="s">
        <v>306</v>
      </c>
      <c r="B174" s="541" t="s">
        <v>406</v>
      </c>
      <c r="C174" s="542">
        <f>C160+C172</f>
        <v>574487</v>
      </c>
      <c r="D174" s="542">
        <f>D160+D172</f>
        <v>625168</v>
      </c>
      <c r="E174" s="542">
        <f>E160+E172</f>
        <v>528838</v>
      </c>
      <c r="F174" s="1340">
        <f>E174/D174</f>
        <v>0.84591341847311441</v>
      </c>
    </row>
    <row r="175" spans="1:6" ht="13.5" thickTop="1" x14ac:dyDescent="0.2"/>
    <row r="179" spans="1:6" x14ac:dyDescent="0.2">
      <c r="A179" s="2263">
        <v>4</v>
      </c>
      <c r="B179" s="2263"/>
      <c r="C179" s="2263"/>
      <c r="D179" s="2263"/>
      <c r="E179" s="2263"/>
      <c r="F179" s="2263"/>
    </row>
    <row r="180" spans="1:6" x14ac:dyDescent="0.2">
      <c r="A180" s="2249" t="s">
        <v>1642</v>
      </c>
      <c r="B180" s="2249"/>
      <c r="C180" s="2249"/>
      <c r="D180" s="2249"/>
      <c r="E180" s="2249"/>
    </row>
    <row r="181" spans="1:6" x14ac:dyDescent="0.2">
      <c r="A181" s="275"/>
      <c r="B181" s="275"/>
      <c r="C181" s="275"/>
      <c r="D181" s="275"/>
      <c r="E181" s="275"/>
    </row>
    <row r="182" spans="1:6" ht="15.75" x14ac:dyDescent="0.25">
      <c r="B182" s="2268" t="s">
        <v>1461</v>
      </c>
      <c r="C182" s="2268"/>
      <c r="D182" s="2268"/>
      <c r="E182" s="2268"/>
      <c r="F182" s="2263"/>
    </row>
    <row r="183" spans="1:6" ht="15.75" x14ac:dyDescent="0.25">
      <c r="B183" s="18"/>
      <c r="C183" s="18"/>
      <c r="D183" s="18"/>
      <c r="E183" s="18"/>
      <c r="F183" s="13"/>
    </row>
    <row r="184" spans="1:6" ht="16.5" thickBot="1" x14ac:dyDescent="0.3">
      <c r="B184" s="96"/>
      <c r="C184" s="17"/>
      <c r="D184" s="1"/>
      <c r="E184" s="19"/>
      <c r="F184" s="19" t="s">
        <v>4</v>
      </c>
    </row>
    <row r="185" spans="1:6" ht="12.75" customHeight="1" thickBot="1" x14ac:dyDescent="0.25">
      <c r="A185" s="2259" t="s">
        <v>258</v>
      </c>
      <c r="B185" s="2261" t="s">
        <v>11</v>
      </c>
      <c r="C185" s="2264" t="s">
        <v>778</v>
      </c>
      <c r="D185" s="2265"/>
      <c r="E185" s="2265"/>
      <c r="F185" s="2266"/>
    </row>
    <row r="186" spans="1:6" ht="30" customHeight="1" thickBot="1" x14ac:dyDescent="0.25">
      <c r="A186" s="2260"/>
      <c r="B186" s="2262"/>
      <c r="C186" s="855" t="s">
        <v>198</v>
      </c>
      <c r="D186" s="856" t="s">
        <v>199</v>
      </c>
      <c r="E186" s="856" t="s">
        <v>775</v>
      </c>
      <c r="F186" s="857" t="s">
        <v>201</v>
      </c>
    </row>
    <row r="187" spans="1:6" x14ac:dyDescent="0.2">
      <c r="A187" s="417" t="s">
        <v>259</v>
      </c>
      <c r="B187" s="418" t="s">
        <v>260</v>
      </c>
      <c r="C187" s="419" t="s">
        <v>261</v>
      </c>
      <c r="D187" s="420" t="s">
        <v>262</v>
      </c>
      <c r="E187" s="553" t="s">
        <v>282</v>
      </c>
      <c r="F187" s="553" t="s">
        <v>307</v>
      </c>
    </row>
    <row r="188" spans="1:6" x14ac:dyDescent="0.2">
      <c r="A188" s="265" t="s">
        <v>263</v>
      </c>
      <c r="B188" s="270" t="s">
        <v>215</v>
      </c>
      <c r="C188" s="25"/>
      <c r="D188" s="27"/>
      <c r="E188" s="129"/>
      <c r="F188" s="952"/>
    </row>
    <row r="189" spans="1:6" x14ac:dyDescent="0.2">
      <c r="A189" s="264" t="s">
        <v>264</v>
      </c>
      <c r="B189" s="152" t="s">
        <v>526</v>
      </c>
      <c r="C189" s="7">
        <f t="shared" ref="C189:E202" si="2">C130+C71+C10</f>
        <v>1785141</v>
      </c>
      <c r="D189" s="7">
        <f t="shared" si="2"/>
        <v>1862799</v>
      </c>
      <c r="E189" s="7">
        <f t="shared" si="2"/>
        <v>1690396</v>
      </c>
      <c r="F189" s="952">
        <f>E189/D189</f>
        <v>0.90744948864584962</v>
      </c>
    </row>
    <row r="190" spans="1:6" x14ac:dyDescent="0.2">
      <c r="A190" s="264" t="s">
        <v>265</v>
      </c>
      <c r="B190" s="169" t="s">
        <v>528</v>
      </c>
      <c r="C190" s="7">
        <f t="shared" si="2"/>
        <v>264696</v>
      </c>
      <c r="D190" s="7">
        <f t="shared" si="2"/>
        <v>275949</v>
      </c>
      <c r="E190" s="7">
        <f t="shared" si="2"/>
        <v>241344</v>
      </c>
      <c r="F190" s="952">
        <f t="shared" ref="F190:F202" si="3">E190/D190</f>
        <v>0.8745963928117152</v>
      </c>
    </row>
    <row r="191" spans="1:6" x14ac:dyDescent="0.2">
      <c r="A191" s="264" t="s">
        <v>266</v>
      </c>
      <c r="B191" s="169" t="s">
        <v>527</v>
      </c>
      <c r="C191" s="7">
        <f t="shared" si="2"/>
        <v>1172874</v>
      </c>
      <c r="D191" s="7">
        <f t="shared" si="2"/>
        <v>1933468</v>
      </c>
      <c r="E191" s="7">
        <f t="shared" si="2"/>
        <v>1384373</v>
      </c>
      <c r="F191" s="952">
        <f t="shared" si="3"/>
        <v>0.71600512653946169</v>
      </c>
    </row>
    <row r="192" spans="1:6" x14ac:dyDescent="0.2">
      <c r="A192" s="264" t="s">
        <v>267</v>
      </c>
      <c r="B192" s="169" t="s">
        <v>529</v>
      </c>
      <c r="C192" s="7">
        <f t="shared" si="2"/>
        <v>0</v>
      </c>
      <c r="D192" s="7">
        <f t="shared" si="2"/>
        <v>0</v>
      </c>
      <c r="E192" s="7">
        <f t="shared" si="2"/>
        <v>0</v>
      </c>
      <c r="F192" s="952">
        <v>0</v>
      </c>
    </row>
    <row r="193" spans="1:6" x14ac:dyDescent="0.2">
      <c r="A193" s="264" t="s">
        <v>268</v>
      </c>
      <c r="B193" s="169" t="s">
        <v>530</v>
      </c>
      <c r="C193" s="7">
        <f t="shared" si="2"/>
        <v>1000</v>
      </c>
      <c r="D193" s="7">
        <f t="shared" si="2"/>
        <v>8104</v>
      </c>
      <c r="E193" s="7">
        <f t="shared" si="2"/>
        <v>7454</v>
      </c>
      <c r="F193" s="952">
        <f t="shared" si="3"/>
        <v>0.91979269496544913</v>
      </c>
    </row>
    <row r="194" spans="1:6" x14ac:dyDescent="0.2">
      <c r="A194" s="264" t="s">
        <v>269</v>
      </c>
      <c r="B194" s="169" t="s">
        <v>531</v>
      </c>
      <c r="C194" s="7">
        <f t="shared" si="2"/>
        <v>1352878</v>
      </c>
      <c r="D194" s="7">
        <f t="shared" si="2"/>
        <v>1451681</v>
      </c>
      <c r="E194" s="7">
        <f t="shared" si="2"/>
        <v>1272433</v>
      </c>
      <c r="F194" s="952">
        <f t="shared" si="3"/>
        <v>0.87652383684845359</v>
      </c>
    </row>
    <row r="195" spans="1:6" x14ac:dyDescent="0.2">
      <c r="A195" s="264" t="s">
        <v>270</v>
      </c>
      <c r="B195" s="169" t="s">
        <v>535</v>
      </c>
      <c r="C195" s="7">
        <f t="shared" si="2"/>
        <v>410740</v>
      </c>
      <c r="D195" s="7">
        <f t="shared" si="2"/>
        <v>498309</v>
      </c>
      <c r="E195" s="7">
        <f t="shared" si="2"/>
        <v>490675</v>
      </c>
      <c r="F195" s="952">
        <f t="shared" si="3"/>
        <v>0.98468018839715921</v>
      </c>
    </row>
    <row r="196" spans="1:6" x14ac:dyDescent="0.2">
      <c r="A196" s="264" t="s">
        <v>271</v>
      </c>
      <c r="B196" s="169" t="s">
        <v>536</v>
      </c>
      <c r="C196" s="7">
        <f t="shared" si="2"/>
        <v>0</v>
      </c>
      <c r="D196" s="7">
        <f t="shared" si="2"/>
        <v>0</v>
      </c>
      <c r="E196" s="7">
        <f t="shared" si="2"/>
        <v>0</v>
      </c>
      <c r="F196" s="952">
        <v>0</v>
      </c>
    </row>
    <row r="197" spans="1:6" x14ac:dyDescent="0.2">
      <c r="A197" s="264" t="s">
        <v>272</v>
      </c>
      <c r="B197" s="169" t="s">
        <v>537</v>
      </c>
      <c r="C197" s="7">
        <f t="shared" si="2"/>
        <v>0</v>
      </c>
      <c r="D197" s="7">
        <f t="shared" si="2"/>
        <v>0</v>
      </c>
      <c r="E197" s="7">
        <f t="shared" si="2"/>
        <v>0</v>
      </c>
      <c r="F197" s="952">
        <v>0</v>
      </c>
    </row>
    <row r="198" spans="1:6" x14ac:dyDescent="0.2">
      <c r="A198" s="264" t="s">
        <v>273</v>
      </c>
      <c r="B198" s="271" t="s">
        <v>533</v>
      </c>
      <c r="C198" s="7">
        <f t="shared" si="2"/>
        <v>591834</v>
      </c>
      <c r="D198" s="7">
        <f t="shared" si="2"/>
        <v>594284</v>
      </c>
      <c r="E198" s="7">
        <f t="shared" si="2"/>
        <v>594284</v>
      </c>
      <c r="F198" s="952">
        <f t="shared" si="3"/>
        <v>1</v>
      </c>
    </row>
    <row r="199" spans="1:6" x14ac:dyDescent="0.2">
      <c r="A199" s="264" t="s">
        <v>274</v>
      </c>
      <c r="B199" s="536" t="s">
        <v>534</v>
      </c>
      <c r="C199" s="7">
        <f t="shared" si="2"/>
        <v>0</v>
      </c>
      <c r="D199" s="7">
        <f t="shared" si="2"/>
        <v>0</v>
      </c>
      <c r="E199" s="7">
        <f t="shared" si="2"/>
        <v>0</v>
      </c>
      <c r="F199" s="952">
        <v>0</v>
      </c>
    </row>
    <row r="200" spans="1:6" x14ac:dyDescent="0.2">
      <c r="A200" s="264" t="s">
        <v>275</v>
      </c>
      <c r="B200" s="537" t="s">
        <v>532</v>
      </c>
      <c r="C200" s="7">
        <f t="shared" si="2"/>
        <v>215000</v>
      </c>
      <c r="D200" s="7">
        <f t="shared" si="2"/>
        <v>171614</v>
      </c>
      <c r="E200" s="7">
        <f t="shared" si="2"/>
        <v>0</v>
      </c>
      <c r="F200" s="952">
        <f t="shared" si="3"/>
        <v>0</v>
      </c>
    </row>
    <row r="201" spans="1:6" x14ac:dyDescent="0.2">
      <c r="A201" s="264" t="s">
        <v>276</v>
      </c>
      <c r="B201" s="230" t="s">
        <v>764</v>
      </c>
      <c r="C201" s="7">
        <f t="shared" si="2"/>
        <v>135304</v>
      </c>
      <c r="D201" s="7">
        <f t="shared" si="2"/>
        <v>187474</v>
      </c>
      <c r="E201" s="7">
        <f t="shared" si="2"/>
        <v>187474</v>
      </c>
      <c r="F201" s="952">
        <f>E201/D201</f>
        <v>1</v>
      </c>
    </row>
    <row r="202" spans="1:6" ht="13.5" thickBot="1" x14ac:dyDescent="0.25">
      <c r="A202" s="264" t="s">
        <v>277</v>
      </c>
      <c r="B202" s="171" t="s">
        <v>539</v>
      </c>
      <c r="C202" s="7">
        <f t="shared" si="2"/>
        <v>80620</v>
      </c>
      <c r="D202" s="7">
        <f t="shared" si="2"/>
        <v>87197</v>
      </c>
      <c r="E202" s="7">
        <f t="shared" si="2"/>
        <v>75387</v>
      </c>
      <c r="F202" s="952">
        <f t="shared" si="3"/>
        <v>0.86455956053533956</v>
      </c>
    </row>
    <row r="203" spans="1:6" ht="13.5" thickBot="1" x14ac:dyDescent="0.25">
      <c r="A203" s="421" t="s">
        <v>278</v>
      </c>
      <c r="B203" s="422" t="s">
        <v>5</v>
      </c>
      <c r="C203" s="423">
        <f>C189+C190+C191+C194+C202</f>
        <v>4656209</v>
      </c>
      <c r="D203" s="423">
        <f>D189+D190+D191+D192+D194+D202</f>
        <v>5611094</v>
      </c>
      <c r="E203" s="423">
        <f>E189+E190+E191+E192+E194+E202</f>
        <v>4663933</v>
      </c>
      <c r="F203" s="1336">
        <f>E203/D203</f>
        <v>0.83119851494200592</v>
      </c>
    </row>
    <row r="204" spans="1:6" ht="13.5" thickTop="1" x14ac:dyDescent="0.2">
      <c r="A204" s="413"/>
      <c r="B204" s="270"/>
      <c r="C204" s="549"/>
      <c r="D204" s="535"/>
      <c r="E204" s="211"/>
      <c r="F204" s="1099"/>
    </row>
    <row r="205" spans="1:6" x14ac:dyDescent="0.2">
      <c r="A205" s="265" t="s">
        <v>279</v>
      </c>
      <c r="B205" s="272" t="s">
        <v>216</v>
      </c>
      <c r="C205" s="21"/>
      <c r="D205" s="26"/>
      <c r="E205" s="209"/>
      <c r="F205" s="951"/>
    </row>
    <row r="206" spans="1:6" x14ac:dyDescent="0.2">
      <c r="A206" s="265" t="s">
        <v>280</v>
      </c>
      <c r="B206" s="169" t="s">
        <v>540</v>
      </c>
      <c r="C206" s="7">
        <f t="shared" ref="C206:E215" si="4">C147+C88+C27</f>
        <v>2425140</v>
      </c>
      <c r="D206" s="7">
        <f t="shared" si="4"/>
        <v>2794625</v>
      </c>
      <c r="E206" s="7">
        <f t="shared" si="4"/>
        <v>1288541</v>
      </c>
      <c r="F206" s="952">
        <f>E206/D206</f>
        <v>0.46107831998926513</v>
      </c>
    </row>
    <row r="207" spans="1:6" x14ac:dyDescent="0.2">
      <c r="A207" s="265" t="s">
        <v>281</v>
      </c>
      <c r="B207" s="169" t="s">
        <v>541</v>
      </c>
      <c r="C207" s="7">
        <f t="shared" si="4"/>
        <v>159049</v>
      </c>
      <c r="D207" s="7">
        <f t="shared" si="4"/>
        <v>337097</v>
      </c>
      <c r="E207" s="7">
        <f t="shared" si="4"/>
        <v>40557</v>
      </c>
      <c r="F207" s="952">
        <f t="shared" ref="F207:F214" si="5">E207/D207</f>
        <v>0.12031255098680795</v>
      </c>
    </row>
    <row r="208" spans="1:6" x14ac:dyDescent="0.2">
      <c r="A208" s="265" t="s">
        <v>283</v>
      </c>
      <c r="B208" s="169" t="s">
        <v>542</v>
      </c>
      <c r="C208" s="7">
        <f t="shared" si="4"/>
        <v>41000</v>
      </c>
      <c r="D208" s="7">
        <f t="shared" si="4"/>
        <v>47831</v>
      </c>
      <c r="E208" s="7">
        <f t="shared" si="4"/>
        <v>31867</v>
      </c>
      <c r="F208" s="952">
        <f t="shared" si="5"/>
        <v>0.66624155882168468</v>
      </c>
    </row>
    <row r="209" spans="1:6" x14ac:dyDescent="0.2">
      <c r="A209" s="265" t="s">
        <v>284</v>
      </c>
      <c r="B209" s="271" t="s">
        <v>543</v>
      </c>
      <c r="C209" s="7">
        <f t="shared" si="4"/>
        <v>0</v>
      </c>
      <c r="D209" s="7">
        <f t="shared" si="4"/>
        <v>391</v>
      </c>
      <c r="E209" s="7">
        <f t="shared" si="4"/>
        <v>391</v>
      </c>
      <c r="F209" s="952">
        <f t="shared" si="5"/>
        <v>1</v>
      </c>
    </row>
    <row r="210" spans="1:6" x14ac:dyDescent="0.2">
      <c r="A210" s="265" t="s">
        <v>285</v>
      </c>
      <c r="B210" s="271" t="s">
        <v>544</v>
      </c>
      <c r="C210" s="7">
        <f t="shared" si="4"/>
        <v>0</v>
      </c>
      <c r="D210" s="7">
        <f t="shared" si="4"/>
        <v>0</v>
      </c>
      <c r="E210" s="7">
        <f t="shared" si="4"/>
        <v>0</v>
      </c>
      <c r="F210" s="952">
        <v>0</v>
      </c>
    </row>
    <row r="211" spans="1:6" x14ac:dyDescent="0.2">
      <c r="A211" s="265" t="s">
        <v>286</v>
      </c>
      <c r="B211" s="271" t="s">
        <v>545</v>
      </c>
      <c r="C211" s="7">
        <f t="shared" si="4"/>
        <v>0</v>
      </c>
      <c r="D211" s="7">
        <f t="shared" si="4"/>
        <v>0</v>
      </c>
      <c r="E211" s="7">
        <f t="shared" si="4"/>
        <v>0</v>
      </c>
      <c r="F211" s="952">
        <v>0</v>
      </c>
    </row>
    <row r="212" spans="1:6" x14ac:dyDescent="0.2">
      <c r="A212" s="265" t="s">
        <v>287</v>
      </c>
      <c r="B212" s="271" t="s">
        <v>1248</v>
      </c>
      <c r="C212" s="7">
        <f t="shared" si="4"/>
        <v>15000</v>
      </c>
      <c r="D212" s="7">
        <f t="shared" si="4"/>
        <v>20340</v>
      </c>
      <c r="E212" s="7">
        <f t="shared" si="4"/>
        <v>20076</v>
      </c>
      <c r="F212" s="952">
        <f t="shared" si="5"/>
        <v>0.98702064896755159</v>
      </c>
    </row>
    <row r="213" spans="1:6" x14ac:dyDescent="0.2">
      <c r="A213" s="265" t="s">
        <v>288</v>
      </c>
      <c r="B213" s="536" t="s">
        <v>547</v>
      </c>
      <c r="C213" s="7">
        <f t="shared" si="4"/>
        <v>17400</v>
      </c>
      <c r="D213" s="7">
        <f t="shared" si="4"/>
        <v>18500</v>
      </c>
      <c r="E213" s="7">
        <f t="shared" si="4"/>
        <v>9000</v>
      </c>
      <c r="F213" s="952">
        <f t="shared" si="5"/>
        <v>0.48648648648648651</v>
      </c>
    </row>
    <row r="214" spans="1:6" x14ac:dyDescent="0.2">
      <c r="A214" s="265" t="s">
        <v>289</v>
      </c>
      <c r="B214" s="230" t="s">
        <v>548</v>
      </c>
      <c r="C214" s="7">
        <f t="shared" si="4"/>
        <v>8600</v>
      </c>
      <c r="D214" s="7">
        <f t="shared" si="4"/>
        <v>8600</v>
      </c>
      <c r="E214" s="7">
        <f t="shared" si="4"/>
        <v>2400</v>
      </c>
      <c r="F214" s="952">
        <f t="shared" si="5"/>
        <v>0.27906976744186046</v>
      </c>
    </row>
    <row r="215" spans="1:6" x14ac:dyDescent="0.2">
      <c r="A215" s="265" t="s">
        <v>290</v>
      </c>
      <c r="B215" s="686" t="s">
        <v>549</v>
      </c>
      <c r="C215" s="7"/>
      <c r="D215" s="7">
        <f t="shared" si="4"/>
        <v>0</v>
      </c>
      <c r="E215" s="7">
        <f t="shared" si="4"/>
        <v>0</v>
      </c>
      <c r="F215" s="952">
        <v>0</v>
      </c>
    </row>
    <row r="216" spans="1:6" x14ac:dyDescent="0.2">
      <c r="A216" s="265" t="s">
        <v>291</v>
      </c>
      <c r="B216" s="169"/>
      <c r="C216" s="21"/>
      <c r="D216" s="28"/>
      <c r="E216" s="145"/>
      <c r="F216" s="952"/>
    </row>
    <row r="217" spans="1:6" ht="13.5" thickBot="1" x14ac:dyDescent="0.25">
      <c r="A217" s="265" t="s">
        <v>292</v>
      </c>
      <c r="B217" s="171"/>
      <c r="C217" s="21"/>
      <c r="D217" s="28"/>
      <c r="E217" s="145"/>
      <c r="F217" s="952"/>
    </row>
    <row r="218" spans="1:6" ht="13.5" thickBot="1" x14ac:dyDescent="0.25">
      <c r="A218" s="421" t="s">
        <v>293</v>
      </c>
      <c r="B218" s="422" t="s">
        <v>6</v>
      </c>
      <c r="C218" s="423">
        <f>C206+C207+C208+C215</f>
        <v>2625189</v>
      </c>
      <c r="D218" s="423">
        <f>D206+D207+D208+D215</f>
        <v>3179553</v>
      </c>
      <c r="E218" s="424">
        <f>E206+E207+E208+E215</f>
        <v>1360965</v>
      </c>
      <c r="F218" s="1336">
        <f>E218/D218</f>
        <v>0.42803658250074772</v>
      </c>
    </row>
    <row r="219" spans="1:6" ht="27" thickTop="1" thickBot="1" x14ac:dyDescent="0.25">
      <c r="A219" s="421" t="s">
        <v>294</v>
      </c>
      <c r="B219" s="426" t="s">
        <v>403</v>
      </c>
      <c r="C219" s="425">
        <f>C203+C218</f>
        <v>7281398</v>
      </c>
      <c r="D219" s="425">
        <f>D203+D218</f>
        <v>8790647</v>
      </c>
      <c r="E219" s="1723">
        <f>E203+E218</f>
        <v>6024898</v>
      </c>
      <c r="F219" s="1724">
        <f>E219/D219</f>
        <v>0.68537594559308324</v>
      </c>
    </row>
    <row r="220" spans="1:6" ht="13.5" thickTop="1" x14ac:dyDescent="0.2">
      <c r="A220" s="413"/>
      <c r="B220" s="550"/>
      <c r="C220" s="551"/>
      <c r="D220" s="479"/>
      <c r="E220" s="819"/>
      <c r="F220" s="1339"/>
    </row>
    <row r="221" spans="1:6" x14ac:dyDescent="0.2">
      <c r="A221" s="265" t="s">
        <v>295</v>
      </c>
      <c r="B221" s="341" t="s">
        <v>404</v>
      </c>
      <c r="C221" s="21"/>
      <c r="D221" s="26"/>
      <c r="E221" s="199"/>
      <c r="F221" s="951"/>
    </row>
    <row r="222" spans="1:6" x14ac:dyDescent="0.2">
      <c r="A222" s="264" t="s">
        <v>296</v>
      </c>
      <c r="B222" s="170" t="s">
        <v>565</v>
      </c>
      <c r="C222" s="7">
        <f t="shared" ref="C222:E230" si="6">C163+C104+C43</f>
        <v>0</v>
      </c>
      <c r="D222" s="7">
        <f t="shared" si="6"/>
        <v>0</v>
      </c>
      <c r="E222" s="30">
        <f t="shared" si="6"/>
        <v>0</v>
      </c>
      <c r="F222" s="952">
        <v>0</v>
      </c>
    </row>
    <row r="223" spans="1:6" x14ac:dyDescent="0.2">
      <c r="A223" s="264" t="s">
        <v>297</v>
      </c>
      <c r="B223" s="480" t="s">
        <v>563</v>
      </c>
      <c r="C223" s="7">
        <f t="shared" si="6"/>
        <v>5000000</v>
      </c>
      <c r="D223" s="7">
        <f t="shared" si="6"/>
        <v>12180910</v>
      </c>
      <c r="E223" s="30">
        <f t="shared" si="6"/>
        <v>12180910</v>
      </c>
      <c r="F223" s="952">
        <f>E223/D223</f>
        <v>1</v>
      </c>
    </row>
    <row r="224" spans="1:6" x14ac:dyDescent="0.2">
      <c r="A224" s="264" t="s">
        <v>298</v>
      </c>
      <c r="B224" s="480" t="s">
        <v>562</v>
      </c>
      <c r="C224" s="7">
        <f t="shared" si="6"/>
        <v>1468489</v>
      </c>
      <c r="D224" s="7">
        <f t="shared" si="6"/>
        <v>1472628</v>
      </c>
      <c r="E224" s="30">
        <f t="shared" si="6"/>
        <v>1348962</v>
      </c>
      <c r="F224" s="952">
        <f>E224/D224</f>
        <v>0.91602359862775939</v>
      </c>
    </row>
    <row r="225" spans="1:6" x14ac:dyDescent="0.2">
      <c r="A225" s="264" t="s">
        <v>299</v>
      </c>
      <c r="B225" s="480" t="s">
        <v>564</v>
      </c>
      <c r="C225" s="7">
        <f t="shared" si="6"/>
        <v>0</v>
      </c>
      <c r="D225" s="7">
        <f t="shared" si="6"/>
        <v>0</v>
      </c>
      <c r="E225" s="30">
        <f t="shared" si="6"/>
        <v>0</v>
      </c>
      <c r="F225" s="952">
        <v>0</v>
      </c>
    </row>
    <row r="226" spans="1:6" x14ac:dyDescent="0.2">
      <c r="A226" s="264" t="s">
        <v>300</v>
      </c>
      <c r="B226" s="538" t="s">
        <v>566</v>
      </c>
      <c r="C226" s="7">
        <f t="shared" si="6"/>
        <v>0</v>
      </c>
      <c r="D226" s="7">
        <f t="shared" si="6"/>
        <v>0</v>
      </c>
      <c r="E226" s="30">
        <f t="shared" si="6"/>
        <v>0</v>
      </c>
      <c r="F226" s="952">
        <v>0</v>
      </c>
    </row>
    <row r="227" spans="1:6" x14ac:dyDescent="0.2">
      <c r="A227" s="264" t="s">
        <v>301</v>
      </c>
      <c r="B227" s="539" t="s">
        <v>569</v>
      </c>
      <c r="C227" s="7">
        <f t="shared" si="6"/>
        <v>300000</v>
      </c>
      <c r="D227" s="7">
        <f t="shared" si="6"/>
        <v>1373250</v>
      </c>
      <c r="E227" s="30">
        <f t="shared" si="6"/>
        <v>1373250</v>
      </c>
      <c r="F227" s="952">
        <f>E227/D227</f>
        <v>1</v>
      </c>
    </row>
    <row r="228" spans="1:6" x14ac:dyDescent="0.2">
      <c r="A228" s="264" t="s">
        <v>302</v>
      </c>
      <c r="B228" s="540" t="s">
        <v>568</v>
      </c>
      <c r="C228" s="7">
        <f t="shared" si="6"/>
        <v>0</v>
      </c>
      <c r="D228" s="7">
        <f t="shared" si="6"/>
        <v>0</v>
      </c>
      <c r="E228" s="30">
        <f t="shared" si="6"/>
        <v>0</v>
      </c>
      <c r="F228" s="952">
        <v>0</v>
      </c>
    </row>
    <row r="229" spans="1:6" x14ac:dyDescent="0.2">
      <c r="A229" s="264" t="s">
        <v>303</v>
      </c>
      <c r="B229" s="1728" t="s">
        <v>567</v>
      </c>
      <c r="C229" s="98">
        <f t="shared" si="6"/>
        <v>0</v>
      </c>
      <c r="D229" s="98">
        <f t="shared" si="6"/>
        <v>0</v>
      </c>
      <c r="E229" s="584">
        <f t="shared" si="6"/>
        <v>0</v>
      </c>
      <c r="F229" s="952">
        <v>0</v>
      </c>
    </row>
    <row r="230" spans="1:6" ht="13.5" thickBot="1" x14ac:dyDescent="0.25">
      <c r="A230" s="413" t="s">
        <v>304</v>
      </c>
      <c r="B230" s="1712" t="s">
        <v>1083</v>
      </c>
      <c r="C230" s="7">
        <f t="shared" si="6"/>
        <v>55418</v>
      </c>
      <c r="D230" s="7">
        <f t="shared" si="6"/>
        <v>57312</v>
      </c>
      <c r="E230" s="7">
        <f t="shared" si="6"/>
        <v>57312</v>
      </c>
      <c r="F230" s="1099">
        <f>E230/D230</f>
        <v>1</v>
      </c>
    </row>
    <row r="231" spans="1:6" ht="13.5" thickBot="1" x14ac:dyDescent="0.25">
      <c r="A231" s="282" t="s">
        <v>305</v>
      </c>
      <c r="B231" s="231" t="s">
        <v>405</v>
      </c>
      <c r="C231" s="97">
        <f>SUM(C222:C230)</f>
        <v>6823907</v>
      </c>
      <c r="D231" s="97">
        <f>SUM(D222:D230)</f>
        <v>15084100</v>
      </c>
      <c r="E231" s="97">
        <f>SUM(E222:E230)</f>
        <v>14960434</v>
      </c>
      <c r="F231" s="991">
        <f>E231/D231</f>
        <v>0.99180156588725876</v>
      </c>
    </row>
    <row r="232" spans="1:6" x14ac:dyDescent="0.2">
      <c r="A232" s="413"/>
      <c r="B232" s="35"/>
      <c r="C232" s="549"/>
      <c r="D232" s="187"/>
      <c r="E232" s="211"/>
      <c r="F232" s="1099"/>
    </row>
    <row r="233" spans="1:6" ht="13.5" thickBot="1" x14ac:dyDescent="0.25">
      <c r="A233" s="434" t="s">
        <v>306</v>
      </c>
      <c r="B233" s="541" t="s">
        <v>406</v>
      </c>
      <c r="C233" s="542">
        <f>C219+C231</f>
        <v>14105305</v>
      </c>
      <c r="D233" s="542">
        <f>D219+D231</f>
        <v>23874747</v>
      </c>
      <c r="E233" s="542">
        <f>E219+E231</f>
        <v>20985332</v>
      </c>
      <c r="F233" s="1340">
        <f>E233/D233</f>
        <v>0.87897609972578972</v>
      </c>
    </row>
    <row r="234" spans="1:6" ht="13.5" thickTop="1" x14ac:dyDescent="0.2"/>
  </sheetData>
  <mergeCells count="23">
    <mergeCell ref="A185:A186"/>
    <mergeCell ref="B185:B186"/>
    <mergeCell ref="C185:F185"/>
    <mergeCell ref="A121:E121"/>
    <mergeCell ref="B123:F123"/>
    <mergeCell ref="A126:A127"/>
    <mergeCell ref="A180:E180"/>
    <mergeCell ref="B182:F182"/>
    <mergeCell ref="B126:B127"/>
    <mergeCell ref="A179:F179"/>
    <mergeCell ref="C126:F126"/>
    <mergeCell ref="A1:E1"/>
    <mergeCell ref="B6:B7"/>
    <mergeCell ref="B3:F3"/>
    <mergeCell ref="A62:E62"/>
    <mergeCell ref="B64:F64"/>
    <mergeCell ref="A67:A68"/>
    <mergeCell ref="B67:B68"/>
    <mergeCell ref="A61:F61"/>
    <mergeCell ref="A120:F120"/>
    <mergeCell ref="C6:F6"/>
    <mergeCell ref="C67:F67"/>
    <mergeCell ref="A6:A7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231"/>
  <sheetViews>
    <sheetView topLeftCell="A163" workbookViewId="0">
      <selection activeCell="K127" sqref="K127"/>
    </sheetView>
  </sheetViews>
  <sheetFormatPr defaultRowHeight="12.75" x14ac:dyDescent="0.2"/>
  <cols>
    <col min="1" max="1" width="4.7109375" customWidth="1"/>
    <col min="2" max="2" width="47.140625" customWidth="1"/>
    <col min="3" max="3" width="12.42578125" customWidth="1"/>
    <col min="4" max="4" width="10.5703125" customWidth="1"/>
    <col min="6" max="6" width="8.85546875" customWidth="1"/>
  </cols>
  <sheetData>
    <row r="1" spans="1:6" x14ac:dyDescent="0.2">
      <c r="A1" s="2249" t="s">
        <v>1673</v>
      </c>
      <c r="B1" s="2249"/>
      <c r="C1" s="2249"/>
      <c r="D1" s="275"/>
      <c r="E1" s="275"/>
    </row>
    <row r="2" spans="1:6" ht="9.75" customHeight="1" x14ac:dyDescent="0.2">
      <c r="A2" s="275"/>
      <c r="B2" s="275"/>
      <c r="C2" s="275"/>
      <c r="D2" s="275"/>
      <c r="E2" s="275"/>
    </row>
    <row r="3" spans="1:6" ht="15.75" x14ac:dyDescent="0.25">
      <c r="A3" s="2305" t="s">
        <v>789</v>
      </c>
      <c r="B3" s="2263"/>
      <c r="C3" s="2263"/>
      <c r="D3" s="2263"/>
      <c r="E3" s="2263"/>
      <c r="F3" s="2263"/>
    </row>
    <row r="4" spans="1:6" ht="15.75" x14ac:dyDescent="0.25">
      <c r="A4" s="2305" t="s">
        <v>352</v>
      </c>
      <c r="B4" s="2277"/>
      <c r="C4" s="2277"/>
      <c r="D4" s="2277"/>
      <c r="E4" s="2277"/>
      <c r="F4" s="2277"/>
    </row>
    <row r="5" spans="1:6" ht="11.25" customHeight="1" x14ac:dyDescent="0.25">
      <c r="B5" s="148"/>
      <c r="C5" s="148"/>
    </row>
    <row r="6" spans="1:6" ht="13.5" thickBot="1" x14ac:dyDescent="0.25">
      <c r="B6" s="35"/>
      <c r="C6" s="33"/>
      <c r="F6" s="33" t="s">
        <v>4</v>
      </c>
    </row>
    <row r="7" spans="1:6" ht="27" customHeight="1" thickBot="1" x14ac:dyDescent="0.25">
      <c r="A7" s="891" t="s">
        <v>258</v>
      </c>
      <c r="B7" s="1893" t="s">
        <v>46</v>
      </c>
      <c r="C7" s="887" t="s">
        <v>198</v>
      </c>
      <c r="D7" s="888" t="s">
        <v>199</v>
      </c>
      <c r="E7" s="888" t="s">
        <v>775</v>
      </c>
      <c r="F7" s="765" t="s">
        <v>201</v>
      </c>
    </row>
    <row r="8" spans="1:6" ht="13.5" thickBot="1" x14ac:dyDescent="0.25">
      <c r="A8" s="342" t="s">
        <v>259</v>
      </c>
      <c r="B8" s="1810" t="s">
        <v>260</v>
      </c>
      <c r="C8" s="896" t="s">
        <v>261</v>
      </c>
      <c r="D8" s="896" t="s">
        <v>262</v>
      </c>
      <c r="E8" s="890" t="s">
        <v>282</v>
      </c>
      <c r="F8" s="890" t="s">
        <v>307</v>
      </c>
    </row>
    <row r="9" spans="1:6" ht="16.5" customHeight="1" x14ac:dyDescent="0.2">
      <c r="A9" s="349" t="s">
        <v>263</v>
      </c>
      <c r="B9" s="2142" t="s">
        <v>1096</v>
      </c>
      <c r="C9" s="1802"/>
      <c r="D9" s="530"/>
      <c r="E9" s="530"/>
      <c r="F9" s="1062"/>
    </row>
    <row r="10" spans="1:6" ht="13.5" customHeight="1" x14ac:dyDescent="0.2">
      <c r="A10" s="264" t="s">
        <v>264</v>
      </c>
      <c r="B10" s="2141" t="s">
        <v>1529</v>
      </c>
      <c r="C10" s="2206">
        <v>19</v>
      </c>
      <c r="D10" s="392">
        <v>29</v>
      </c>
      <c r="E10" s="452">
        <v>29</v>
      </c>
      <c r="F10" s="943">
        <f>E10/D10</f>
        <v>1</v>
      </c>
    </row>
    <row r="11" spans="1:6" ht="13.5" customHeight="1" x14ac:dyDescent="0.2">
      <c r="A11" s="264" t="s">
        <v>265</v>
      </c>
      <c r="B11" s="2140" t="s">
        <v>1530</v>
      </c>
      <c r="C11" s="2149">
        <v>140</v>
      </c>
      <c r="D11" s="2149">
        <v>130</v>
      </c>
      <c r="E11" s="452">
        <v>0</v>
      </c>
      <c r="F11" s="943">
        <f>E11/D11</f>
        <v>0</v>
      </c>
    </row>
    <row r="12" spans="1:6" ht="13.5" customHeight="1" x14ac:dyDescent="0.2">
      <c r="A12" s="264" t="s">
        <v>266</v>
      </c>
      <c r="B12" s="2140" t="s">
        <v>1531</v>
      </c>
      <c r="C12" s="2149">
        <v>185</v>
      </c>
      <c r="D12" s="2149">
        <v>185</v>
      </c>
      <c r="E12" s="121">
        <v>0</v>
      </c>
      <c r="F12" s="943">
        <f>E12/D12</f>
        <v>0</v>
      </c>
    </row>
    <row r="13" spans="1:6" ht="13.5" customHeight="1" x14ac:dyDescent="0.2">
      <c r="A13" s="264" t="s">
        <v>267</v>
      </c>
      <c r="B13" s="2140" t="s">
        <v>1532</v>
      </c>
      <c r="C13" s="2149">
        <v>37</v>
      </c>
      <c r="D13" s="2149">
        <v>37</v>
      </c>
      <c r="E13" s="121">
        <v>37</v>
      </c>
      <c r="F13" s="943">
        <f>E13/D13</f>
        <v>1</v>
      </c>
    </row>
    <row r="14" spans="1:6" ht="13.5" customHeight="1" x14ac:dyDescent="0.2">
      <c r="A14" s="264" t="s">
        <v>268</v>
      </c>
      <c r="B14" s="2140" t="s">
        <v>1527</v>
      </c>
      <c r="C14" s="2149">
        <v>33475</v>
      </c>
      <c r="D14" s="2149">
        <v>33475</v>
      </c>
      <c r="E14" s="121">
        <v>0</v>
      </c>
      <c r="F14" s="943">
        <f>E14/D14</f>
        <v>0</v>
      </c>
    </row>
    <row r="15" spans="1:6" ht="13.5" customHeight="1" x14ac:dyDescent="0.2">
      <c r="A15" s="264" t="s">
        <v>269</v>
      </c>
      <c r="B15" s="2140"/>
      <c r="C15" s="1991"/>
      <c r="D15" s="2149"/>
      <c r="E15" s="121"/>
      <c r="F15" s="943"/>
    </row>
    <row r="16" spans="1:6" ht="13.5" customHeight="1" thickBot="1" x14ac:dyDescent="0.25">
      <c r="A16" s="264" t="s">
        <v>270</v>
      </c>
      <c r="B16" s="2143"/>
      <c r="C16" s="1803"/>
      <c r="D16" s="121"/>
      <c r="E16" s="237"/>
      <c r="F16" s="943"/>
    </row>
    <row r="17" spans="1:6" ht="12.75" customHeight="1" thickBot="1" x14ac:dyDescent="0.25">
      <c r="A17" s="264" t="s">
        <v>271</v>
      </c>
      <c r="B17" s="2144" t="s">
        <v>34</v>
      </c>
      <c r="C17" s="1937">
        <f>SUM(C10:C16)</f>
        <v>33856</v>
      </c>
      <c r="D17" s="234">
        <f>SUM(D10:D16)</f>
        <v>33856</v>
      </c>
      <c r="E17" s="564">
        <f>SUM(E10:E16)</f>
        <v>66</v>
      </c>
      <c r="F17" s="947">
        <f>E17/D17</f>
        <v>1.9494328922495274E-3</v>
      </c>
    </row>
    <row r="18" spans="1:6" ht="12.75" customHeight="1" x14ac:dyDescent="0.2">
      <c r="A18" s="264" t="s">
        <v>272</v>
      </c>
      <c r="B18" s="1994"/>
      <c r="C18" s="1123"/>
      <c r="D18" s="439"/>
      <c r="E18" s="118"/>
      <c r="F18" s="946"/>
    </row>
    <row r="19" spans="1:6" x14ac:dyDescent="0.2">
      <c r="A19" s="264" t="s">
        <v>273</v>
      </c>
      <c r="B19" s="399"/>
      <c r="C19" s="1992"/>
      <c r="D19" s="1940"/>
      <c r="E19" s="1993"/>
      <c r="F19" s="1356"/>
    </row>
    <row r="20" spans="1:6" ht="25.5" x14ac:dyDescent="0.2">
      <c r="A20" s="264" t="s">
        <v>274</v>
      </c>
      <c r="B20" s="1805" t="s">
        <v>559</v>
      </c>
      <c r="C20" s="1939"/>
      <c r="D20" s="121"/>
      <c r="E20" s="118"/>
      <c r="F20" s="943"/>
    </row>
    <row r="21" spans="1:6" x14ac:dyDescent="0.2">
      <c r="A21" s="264" t="s">
        <v>275</v>
      </c>
      <c r="B21" s="1536" t="s">
        <v>1533</v>
      </c>
      <c r="C21" s="2044">
        <v>1369</v>
      </c>
      <c r="D21" s="1729">
        <v>780</v>
      </c>
      <c r="E21" s="117">
        <v>351</v>
      </c>
      <c r="F21" s="943">
        <f>E21/D21</f>
        <v>0.45</v>
      </c>
    </row>
    <row r="22" spans="1:6" x14ac:dyDescent="0.2">
      <c r="A22" s="264" t="s">
        <v>276</v>
      </c>
      <c r="B22" s="1536" t="s">
        <v>1534</v>
      </c>
      <c r="C22" s="2044">
        <v>1720</v>
      </c>
      <c r="D22" s="1730">
        <v>1220</v>
      </c>
      <c r="E22" s="117">
        <v>647</v>
      </c>
      <c r="F22" s="943">
        <f>E22/D22</f>
        <v>0.53032786885245897</v>
      </c>
    </row>
    <row r="23" spans="1:6" ht="12.75" customHeight="1" x14ac:dyDescent="0.2">
      <c r="A23" s="264" t="s">
        <v>277</v>
      </c>
      <c r="B23" s="1536" t="s">
        <v>1535</v>
      </c>
      <c r="C23" s="2044">
        <v>10500</v>
      </c>
      <c r="D23" s="1730">
        <v>0</v>
      </c>
      <c r="E23" s="117"/>
      <c r="F23" s="943">
        <v>0</v>
      </c>
    </row>
    <row r="24" spans="1:6" ht="12.75" customHeight="1" x14ac:dyDescent="0.2">
      <c r="A24" s="264" t="s">
        <v>278</v>
      </c>
      <c r="B24" s="1536" t="s">
        <v>1536</v>
      </c>
      <c r="C24" s="2044">
        <v>762</v>
      </c>
      <c r="D24" s="1729">
        <v>762</v>
      </c>
      <c r="E24" s="117"/>
      <c r="F24" s="943">
        <f t="shared" ref="F24" si="0">E24/D24</f>
        <v>0</v>
      </c>
    </row>
    <row r="25" spans="1:6" ht="12.75" customHeight="1" x14ac:dyDescent="0.2">
      <c r="A25" s="264" t="s">
        <v>279</v>
      </c>
      <c r="B25" s="1536" t="s">
        <v>1537</v>
      </c>
      <c r="C25" s="2044">
        <v>4760</v>
      </c>
      <c r="D25" s="1730">
        <v>0</v>
      </c>
      <c r="E25" s="1064"/>
      <c r="F25" s="943">
        <v>0</v>
      </c>
    </row>
    <row r="26" spans="1:6" ht="12.75" customHeight="1" thickBot="1" x14ac:dyDescent="0.25">
      <c r="A26" s="264" t="s">
        <v>280</v>
      </c>
      <c r="B26" s="1536"/>
      <c r="C26" s="2044"/>
      <c r="D26" s="1730"/>
      <c r="E26" s="1064"/>
      <c r="F26" s="945"/>
    </row>
    <row r="27" spans="1:6" ht="12.75" customHeight="1" thickBot="1" x14ac:dyDescent="0.25">
      <c r="A27" s="264" t="s">
        <v>281</v>
      </c>
      <c r="B27" s="1894" t="s">
        <v>1217</v>
      </c>
      <c r="C27" s="1938">
        <f>SUM(C21:C26)</f>
        <v>19111</v>
      </c>
      <c r="D27" s="1938">
        <f>SUM(D21:D26)</f>
        <v>2762</v>
      </c>
      <c r="E27" s="1307">
        <f>SUM(E21:E26)</f>
        <v>998</v>
      </c>
      <c r="F27" s="947">
        <f>E27/D27</f>
        <v>0.36133236784938449</v>
      </c>
    </row>
    <row r="28" spans="1:6" ht="12.75" customHeight="1" thickBot="1" x14ac:dyDescent="0.25">
      <c r="A28" s="264" t="s">
        <v>283</v>
      </c>
      <c r="B28" s="1786"/>
      <c r="C28" s="1995"/>
      <c r="D28" s="1996"/>
      <c r="E28" s="120"/>
      <c r="F28" s="944"/>
    </row>
    <row r="29" spans="1:6" ht="12.75" customHeight="1" thickBot="1" x14ac:dyDescent="0.25">
      <c r="A29" s="264" t="s">
        <v>284</v>
      </c>
      <c r="B29" s="1881" t="s">
        <v>29</v>
      </c>
      <c r="C29" s="1307">
        <f>C17+C27</f>
        <v>52967</v>
      </c>
      <c r="D29" s="1307">
        <f>D17+D27</f>
        <v>36618</v>
      </c>
      <c r="E29" s="1307">
        <f>E17+E27</f>
        <v>1064</v>
      </c>
      <c r="F29" s="947">
        <f>E29/D29</f>
        <v>2.905674804740838E-2</v>
      </c>
    </row>
    <row r="30" spans="1:6" ht="12.75" customHeight="1" x14ac:dyDescent="0.2">
      <c r="A30" s="264" t="s">
        <v>285</v>
      </c>
      <c r="B30" s="133"/>
      <c r="C30" s="2000"/>
      <c r="D30" s="2001"/>
      <c r="E30" s="118"/>
      <c r="F30" s="946"/>
    </row>
    <row r="31" spans="1:6" ht="12.75" customHeight="1" x14ac:dyDescent="0.2">
      <c r="A31" s="264" t="s">
        <v>286</v>
      </c>
      <c r="B31" s="1805" t="s">
        <v>392</v>
      </c>
      <c r="C31" s="1729"/>
      <c r="D31" s="1998"/>
      <c r="E31" s="117"/>
      <c r="F31" s="943"/>
    </row>
    <row r="32" spans="1:6" ht="12.75" customHeight="1" x14ac:dyDescent="0.2">
      <c r="A32" s="264" t="s">
        <v>287</v>
      </c>
      <c r="B32" s="133" t="s">
        <v>1538</v>
      </c>
      <c r="C32" s="1729">
        <v>0</v>
      </c>
      <c r="D32" s="1998">
        <v>1920</v>
      </c>
      <c r="E32" s="117">
        <v>1920</v>
      </c>
      <c r="F32" s="943">
        <f>E32/D32</f>
        <v>1</v>
      </c>
    </row>
    <row r="33" spans="1:6" ht="12.75" customHeight="1" x14ac:dyDescent="0.2">
      <c r="A33" s="264" t="s">
        <v>288</v>
      </c>
      <c r="B33" s="133"/>
      <c r="C33" s="1729"/>
      <c r="D33" s="1998"/>
      <c r="E33" s="117"/>
      <c r="F33" s="943"/>
    </row>
    <row r="34" spans="1:6" ht="12.75" customHeight="1" x14ac:dyDescent="0.2">
      <c r="A34" s="264" t="s">
        <v>289</v>
      </c>
      <c r="B34" s="133"/>
      <c r="C34" s="1729"/>
      <c r="D34" s="1998"/>
      <c r="E34" s="117"/>
      <c r="F34" s="943"/>
    </row>
    <row r="35" spans="1:6" ht="12.75" customHeight="1" thickBot="1" x14ac:dyDescent="0.25">
      <c r="A35" s="264" t="s">
        <v>290</v>
      </c>
      <c r="B35" s="133"/>
      <c r="C35" s="1730"/>
      <c r="D35" s="2002"/>
      <c r="E35" s="1064"/>
      <c r="F35" s="945"/>
    </row>
    <row r="36" spans="1:6" ht="12.75" customHeight="1" thickBot="1" x14ac:dyDescent="0.25">
      <c r="A36" s="264" t="s">
        <v>291</v>
      </c>
      <c r="B36" s="2005" t="s">
        <v>788</v>
      </c>
      <c r="C36" s="2006">
        <f>SUM(C32:C35)</f>
        <v>0</v>
      </c>
      <c r="D36" s="2006">
        <f>SUM(D32:D35)</f>
        <v>1920</v>
      </c>
      <c r="E36" s="2006">
        <f>SUM(E32:E35)</f>
        <v>1920</v>
      </c>
      <c r="F36" s="1062">
        <f>E36/D36</f>
        <v>1</v>
      </c>
    </row>
    <row r="37" spans="1:6" ht="12.75" customHeight="1" x14ac:dyDescent="0.2">
      <c r="A37" s="264" t="s">
        <v>292</v>
      </c>
      <c r="B37" s="2145"/>
      <c r="C37" s="1999"/>
      <c r="D37" s="1997"/>
      <c r="E37" s="812"/>
      <c r="F37" s="1054"/>
    </row>
    <row r="38" spans="1:6" ht="12.75" customHeight="1" x14ac:dyDescent="0.2">
      <c r="A38" s="264" t="s">
        <v>293</v>
      </c>
      <c r="B38" s="2146" t="s">
        <v>550</v>
      </c>
      <c r="C38" s="2003"/>
      <c r="D38" s="1998"/>
      <c r="E38" s="117"/>
      <c r="F38" s="943"/>
    </row>
    <row r="39" spans="1:6" ht="12.75" customHeight="1" x14ac:dyDescent="0.2">
      <c r="A39" s="264" t="s">
        <v>294</v>
      </c>
      <c r="B39" s="2147" t="s">
        <v>1539</v>
      </c>
      <c r="C39" s="1652">
        <v>15000</v>
      </c>
      <c r="D39" s="1998">
        <v>15000</v>
      </c>
      <c r="E39" s="117">
        <v>11290</v>
      </c>
      <c r="F39" s="943">
        <f>E39/D39</f>
        <v>0.75266666666666671</v>
      </c>
    </row>
    <row r="40" spans="1:6" ht="12.75" customHeight="1" x14ac:dyDescent="0.2">
      <c r="A40" s="264" t="s">
        <v>295</v>
      </c>
      <c r="B40" s="2148"/>
      <c r="C40" s="1652"/>
      <c r="D40" s="1998"/>
      <c r="E40" s="117"/>
      <c r="F40" s="943"/>
    </row>
    <row r="41" spans="1:6" ht="12.75" customHeight="1" thickBot="1" x14ac:dyDescent="0.25">
      <c r="A41" s="264" t="s">
        <v>296</v>
      </c>
      <c r="B41" s="2148"/>
      <c r="C41" s="1653"/>
      <c r="D41" s="2002"/>
      <c r="E41" s="1064"/>
      <c r="F41" s="945"/>
    </row>
    <row r="42" spans="1:6" ht="12.75" customHeight="1" thickBot="1" x14ac:dyDescent="0.25">
      <c r="A42" s="264" t="s">
        <v>297</v>
      </c>
      <c r="B42" s="455" t="s">
        <v>47</v>
      </c>
      <c r="C42" s="1736">
        <f>SUM(C39:C41)</f>
        <v>15000</v>
      </c>
      <c r="D42" s="1736">
        <f>SUM(D39:D41)</f>
        <v>15000</v>
      </c>
      <c r="E42" s="1736">
        <f>SUM(E39:E41)</f>
        <v>11290</v>
      </c>
      <c r="F42" s="1058">
        <f>E42/D42</f>
        <v>0.75266666666666671</v>
      </c>
    </row>
    <row r="43" spans="1:6" ht="12.75" customHeight="1" x14ac:dyDescent="0.2">
      <c r="A43" s="506" t="s">
        <v>298</v>
      </c>
      <c r="B43" s="1163"/>
      <c r="C43" s="2001"/>
      <c r="D43" s="2001"/>
      <c r="E43" s="118"/>
      <c r="F43" s="1314"/>
    </row>
    <row r="44" spans="1:6" ht="12.75" customHeight="1" x14ac:dyDescent="0.2">
      <c r="A44" s="506" t="s">
        <v>299</v>
      </c>
      <c r="B44" s="2229"/>
      <c r="C44" s="2224"/>
      <c r="D44" s="1998"/>
      <c r="E44" s="117"/>
      <c r="F44" s="952"/>
    </row>
    <row r="45" spans="1:6" ht="12.75" customHeight="1" x14ac:dyDescent="0.2">
      <c r="A45" s="506" t="s">
        <v>300</v>
      </c>
      <c r="B45" s="2230" t="s">
        <v>550</v>
      </c>
      <c r="C45" s="2225"/>
      <c r="D45" s="1998"/>
      <c r="E45" s="117"/>
      <c r="F45" s="952"/>
    </row>
    <row r="46" spans="1:6" ht="12.75" customHeight="1" x14ac:dyDescent="0.2">
      <c r="A46" s="506" t="s">
        <v>301</v>
      </c>
      <c r="B46" s="2207" t="s">
        <v>1230</v>
      </c>
      <c r="C46" s="2226">
        <v>627506</v>
      </c>
      <c r="D46" s="1652">
        <v>674860</v>
      </c>
      <c r="E46" s="117">
        <v>674860</v>
      </c>
      <c r="F46" s="952">
        <f>E46/D46</f>
        <v>1</v>
      </c>
    </row>
    <row r="47" spans="1:6" ht="12.75" customHeight="1" x14ac:dyDescent="0.2">
      <c r="A47" s="506" t="s">
        <v>302</v>
      </c>
      <c r="B47" s="2004" t="s">
        <v>1231</v>
      </c>
      <c r="C47" s="2226">
        <v>118242</v>
      </c>
      <c r="D47" s="1652">
        <v>117574</v>
      </c>
      <c r="E47" s="117">
        <v>117574</v>
      </c>
      <c r="F47" s="952">
        <f>E47/D47</f>
        <v>1</v>
      </c>
    </row>
    <row r="48" spans="1:6" ht="12.75" customHeight="1" x14ac:dyDescent="0.2">
      <c r="A48" s="506" t="s">
        <v>303</v>
      </c>
      <c r="B48" s="2004" t="s">
        <v>1353</v>
      </c>
      <c r="C48" s="2226">
        <v>817259</v>
      </c>
      <c r="D48" s="1998">
        <v>817259</v>
      </c>
      <c r="E48" s="117">
        <v>0</v>
      </c>
      <c r="F48" s="952">
        <f t="shared" ref="F48:F55" si="1">E48/D48</f>
        <v>0</v>
      </c>
    </row>
    <row r="49" spans="1:6" ht="12.75" customHeight="1" x14ac:dyDescent="0.2">
      <c r="A49" s="506" t="s">
        <v>304</v>
      </c>
      <c r="B49" s="2004" t="s">
        <v>1540</v>
      </c>
      <c r="C49" s="2208">
        <v>322</v>
      </c>
      <c r="D49" s="1998">
        <f>322+1</f>
        <v>323</v>
      </c>
      <c r="E49" s="117">
        <v>323</v>
      </c>
      <c r="F49" s="952">
        <f t="shared" si="1"/>
        <v>1</v>
      </c>
    </row>
    <row r="50" spans="1:6" ht="12.75" customHeight="1" x14ac:dyDescent="0.2">
      <c r="A50" s="506" t="s">
        <v>305</v>
      </c>
      <c r="B50" s="2231" t="s">
        <v>1541</v>
      </c>
      <c r="C50" s="2208">
        <v>236084</v>
      </c>
      <c r="D50" s="1998">
        <v>236084</v>
      </c>
      <c r="E50" s="117">
        <v>0</v>
      </c>
      <c r="F50" s="952">
        <f t="shared" si="1"/>
        <v>0</v>
      </c>
    </row>
    <row r="51" spans="1:6" ht="12.75" customHeight="1" x14ac:dyDescent="0.2">
      <c r="A51" s="506" t="s">
        <v>306</v>
      </c>
      <c r="B51" s="1523" t="s">
        <v>1542</v>
      </c>
      <c r="C51" s="2208">
        <v>10000</v>
      </c>
      <c r="D51" s="1998">
        <v>10000</v>
      </c>
      <c r="E51" s="117"/>
      <c r="F51" s="952">
        <f t="shared" si="1"/>
        <v>0</v>
      </c>
    </row>
    <row r="52" spans="1:6" ht="12.75" customHeight="1" x14ac:dyDescent="0.2">
      <c r="A52" s="506" t="s">
        <v>311</v>
      </c>
      <c r="B52" s="108" t="s">
        <v>1543</v>
      </c>
      <c r="C52" s="2208">
        <v>5000</v>
      </c>
      <c r="D52" s="1998">
        <f>5000-2097</f>
        <v>2903</v>
      </c>
      <c r="E52" s="117"/>
      <c r="F52" s="952">
        <f t="shared" si="1"/>
        <v>0</v>
      </c>
    </row>
    <row r="53" spans="1:6" ht="12.75" customHeight="1" x14ac:dyDescent="0.2">
      <c r="A53" s="506" t="s">
        <v>312</v>
      </c>
      <c r="B53" s="108" t="s">
        <v>1544</v>
      </c>
      <c r="C53" s="2208"/>
      <c r="D53" s="1998">
        <v>142380</v>
      </c>
      <c r="E53" s="117">
        <v>1207</v>
      </c>
      <c r="F53" s="952">
        <f t="shared" si="1"/>
        <v>8.4773142295266196E-3</v>
      </c>
    </row>
    <row r="54" spans="1:6" ht="12.75" customHeight="1" x14ac:dyDescent="0.2">
      <c r="A54" s="506" t="s">
        <v>313</v>
      </c>
      <c r="B54" s="108" t="s">
        <v>1632</v>
      </c>
      <c r="C54" s="2208"/>
      <c r="D54" s="1998">
        <v>895</v>
      </c>
      <c r="E54" s="117">
        <v>895</v>
      </c>
      <c r="F54" s="952">
        <f t="shared" si="1"/>
        <v>1</v>
      </c>
    </row>
    <row r="55" spans="1:6" ht="12.75" customHeight="1" x14ac:dyDescent="0.2">
      <c r="A55" s="506" t="s">
        <v>314</v>
      </c>
      <c r="B55" s="108" t="s">
        <v>1633</v>
      </c>
      <c r="C55" s="2208"/>
      <c r="D55" s="1998">
        <v>1000</v>
      </c>
      <c r="E55" s="117">
        <v>1000</v>
      </c>
      <c r="F55" s="952">
        <f t="shared" si="1"/>
        <v>1</v>
      </c>
    </row>
    <row r="56" spans="1:6" ht="12.75" customHeight="1" x14ac:dyDescent="0.2">
      <c r="A56" s="506" t="s">
        <v>315</v>
      </c>
      <c r="B56" s="108"/>
      <c r="C56" s="2208"/>
      <c r="D56" s="1998"/>
      <c r="E56" s="117"/>
      <c r="F56" s="952"/>
    </row>
    <row r="57" spans="1:6" ht="12.75" customHeight="1" x14ac:dyDescent="0.2">
      <c r="A57" s="506" t="s">
        <v>316</v>
      </c>
      <c r="B57" s="2223" t="s">
        <v>1545</v>
      </c>
      <c r="C57" s="2208"/>
      <c r="D57" s="1998"/>
      <c r="E57" s="117"/>
      <c r="F57" s="952"/>
    </row>
    <row r="58" spans="1:6" ht="12.75" customHeight="1" x14ac:dyDescent="0.2">
      <c r="A58" s="506" t="s">
        <v>317</v>
      </c>
      <c r="B58" s="2004" t="s">
        <v>1546</v>
      </c>
      <c r="C58" s="2208"/>
      <c r="D58" s="1998">
        <v>2373</v>
      </c>
      <c r="E58" s="117">
        <v>2373</v>
      </c>
      <c r="F58" s="952">
        <f t="shared" ref="F58:F59" si="2">E58/D58</f>
        <v>1</v>
      </c>
    </row>
    <row r="59" spans="1:6" ht="12.75" customHeight="1" thickBot="1" x14ac:dyDescent="0.25">
      <c r="A59" s="506" t="s">
        <v>318</v>
      </c>
      <c r="B59" s="791" t="s">
        <v>1631</v>
      </c>
      <c r="C59" s="2227"/>
      <c r="D59" s="2002">
        <v>201</v>
      </c>
      <c r="E59" s="1064">
        <v>201</v>
      </c>
      <c r="F59" s="952">
        <f t="shared" si="2"/>
        <v>1</v>
      </c>
    </row>
    <row r="60" spans="1:6" ht="12.75" customHeight="1" thickBot="1" x14ac:dyDescent="0.25">
      <c r="A60" s="506" t="s">
        <v>319</v>
      </c>
      <c r="B60" s="140" t="s">
        <v>388</v>
      </c>
      <c r="C60" s="2228">
        <f>SUM(C46:C59)</f>
        <v>1814413</v>
      </c>
      <c r="D60" s="1736">
        <f>SUM(D46:D59)</f>
        <v>2005852</v>
      </c>
      <c r="E60" s="1736">
        <f>SUM(E46:E59)</f>
        <v>798433</v>
      </c>
      <c r="F60" s="998">
        <f>E60/D60</f>
        <v>0.39805180043193616</v>
      </c>
    </row>
    <row r="61" spans="1:6" ht="12.75" customHeight="1" x14ac:dyDescent="0.2">
      <c r="A61" s="2285">
        <v>2</v>
      </c>
      <c r="B61" s="2263"/>
      <c r="C61" s="2263"/>
      <c r="D61" s="2263"/>
      <c r="E61" s="2263"/>
      <c r="F61" s="2263"/>
    </row>
    <row r="62" spans="1:6" ht="12.75" customHeight="1" x14ac:dyDescent="0.2">
      <c r="A62" s="2249" t="s">
        <v>1673</v>
      </c>
      <c r="B62" s="2249"/>
      <c r="C62" s="2249"/>
      <c r="D62" s="275"/>
      <c r="E62" s="275"/>
    </row>
    <row r="63" spans="1:6" ht="12.75" customHeight="1" x14ac:dyDescent="0.2">
      <c r="A63" s="275"/>
      <c r="B63" s="275"/>
      <c r="C63" s="275"/>
      <c r="D63" s="275"/>
      <c r="E63" s="275"/>
    </row>
    <row r="64" spans="1:6" ht="12.75" customHeight="1" x14ac:dyDescent="0.25">
      <c r="A64" s="2305" t="s">
        <v>789</v>
      </c>
      <c r="B64" s="2263"/>
      <c r="C64" s="2263"/>
      <c r="D64" s="2263"/>
      <c r="E64" s="2263"/>
      <c r="F64" s="2263"/>
    </row>
    <row r="65" spans="1:6" ht="12.75" customHeight="1" x14ac:dyDescent="0.25">
      <c r="A65" s="2305" t="s">
        <v>352</v>
      </c>
      <c r="B65" s="2277"/>
      <c r="C65" s="2277"/>
      <c r="D65" s="2277"/>
      <c r="E65" s="2277"/>
      <c r="F65" s="2277"/>
    </row>
    <row r="66" spans="1:6" ht="12.75" customHeight="1" thickBot="1" x14ac:dyDescent="0.25">
      <c r="B66" s="35"/>
      <c r="C66" s="33"/>
      <c r="F66" s="33" t="s">
        <v>4</v>
      </c>
    </row>
    <row r="67" spans="1:6" ht="30" customHeight="1" thickBot="1" x14ac:dyDescent="0.25">
      <c r="A67" s="1890" t="s">
        <v>258</v>
      </c>
      <c r="B67" s="1893" t="s">
        <v>46</v>
      </c>
      <c r="C67" s="1891" t="s">
        <v>198</v>
      </c>
      <c r="D67" s="1892" t="s">
        <v>199</v>
      </c>
      <c r="E67" s="1892" t="s">
        <v>775</v>
      </c>
      <c r="F67" s="765" t="s">
        <v>201</v>
      </c>
    </row>
    <row r="68" spans="1:6" ht="12.75" customHeight="1" thickBot="1" x14ac:dyDescent="0.25">
      <c r="A68" s="342" t="s">
        <v>259</v>
      </c>
      <c r="B68" s="1810" t="s">
        <v>260</v>
      </c>
      <c r="C68" s="336" t="s">
        <v>261</v>
      </c>
      <c r="D68" s="336" t="s">
        <v>262</v>
      </c>
      <c r="E68" s="337" t="s">
        <v>282</v>
      </c>
      <c r="F68" s="337" t="s">
        <v>307</v>
      </c>
    </row>
    <row r="69" spans="1:6" ht="15.75" customHeight="1" x14ac:dyDescent="0.2">
      <c r="A69" s="264" t="s">
        <v>320</v>
      </c>
      <c r="B69" s="2007" t="s">
        <v>550</v>
      </c>
      <c r="C69" s="1653"/>
      <c r="D69" s="439"/>
      <c r="E69" s="2012"/>
      <c r="F69" s="2013"/>
    </row>
    <row r="70" spans="1:6" ht="12.75" customHeight="1" x14ac:dyDescent="0.2">
      <c r="A70" s="264" t="s">
        <v>321</v>
      </c>
      <c r="B70" s="2004"/>
      <c r="C70" s="1653"/>
      <c r="D70" s="1308"/>
      <c r="E70" s="2011"/>
      <c r="F70" s="1313"/>
    </row>
    <row r="71" spans="1:6" ht="12" customHeight="1" thickBot="1" x14ac:dyDescent="0.25">
      <c r="A71" s="264" t="s">
        <v>322</v>
      </c>
      <c r="B71" s="2136"/>
      <c r="C71" s="1653"/>
      <c r="D71" s="126"/>
      <c r="E71" s="1064"/>
      <c r="F71" s="946"/>
    </row>
    <row r="72" spans="1:6" ht="12" customHeight="1" thickBot="1" x14ac:dyDescent="0.25">
      <c r="A72" s="264" t="s">
        <v>323</v>
      </c>
      <c r="B72" s="1936" t="s">
        <v>48</v>
      </c>
      <c r="C72" s="1736">
        <f>SUM(C69:C71)</f>
        <v>0</v>
      </c>
      <c r="D72" s="1736">
        <f>SUM(D69:D71)</f>
        <v>0</v>
      </c>
      <c r="E72" s="1736">
        <f>SUM(E69:E71)</f>
        <v>0</v>
      </c>
      <c r="F72" s="947">
        <v>0</v>
      </c>
    </row>
    <row r="73" spans="1:6" ht="12.75" customHeight="1" x14ac:dyDescent="0.2">
      <c r="A73" s="264" t="s">
        <v>324</v>
      </c>
      <c r="B73" s="1020"/>
      <c r="C73" s="2008"/>
      <c r="D73" s="127"/>
      <c r="E73" s="2014"/>
      <c r="F73" s="1313"/>
    </row>
    <row r="74" spans="1:6" ht="12.75" customHeight="1" x14ac:dyDescent="0.2">
      <c r="A74" s="264" t="s">
        <v>325</v>
      </c>
      <c r="B74" s="1931" t="s">
        <v>550</v>
      </c>
      <c r="C74" s="1652"/>
      <c r="D74" s="127"/>
      <c r="E74" s="127"/>
      <c r="F74" s="1129"/>
    </row>
    <row r="75" spans="1:6" ht="11.25" customHeight="1" thickBot="1" x14ac:dyDescent="0.25">
      <c r="A75" s="264" t="s">
        <v>326</v>
      </c>
      <c r="B75" s="2015"/>
      <c r="C75" s="1653"/>
      <c r="D75" s="126"/>
      <c r="E75" s="126"/>
      <c r="F75" s="945"/>
    </row>
    <row r="76" spans="1:6" ht="12.75" customHeight="1" thickBot="1" x14ac:dyDescent="0.25">
      <c r="A76" s="264" t="s">
        <v>327</v>
      </c>
      <c r="B76" s="2016" t="s">
        <v>1241</v>
      </c>
      <c r="C76" s="1736">
        <f>SUM(C75:C75)</f>
        <v>0</v>
      </c>
      <c r="D76" s="128">
        <f>SUM(D75)</f>
        <v>0</v>
      </c>
      <c r="E76" s="128">
        <f>SUM(E74:E75)</f>
        <v>0</v>
      </c>
      <c r="F76" s="947">
        <v>0</v>
      </c>
    </row>
    <row r="77" spans="1:6" ht="14.25" customHeight="1" x14ac:dyDescent="0.2">
      <c r="A77" s="264" t="s">
        <v>328</v>
      </c>
      <c r="B77" s="1931" t="s">
        <v>550</v>
      </c>
      <c r="C77" s="2003"/>
      <c r="D77" s="1915"/>
      <c r="E77" s="1915"/>
      <c r="F77" s="1310"/>
    </row>
    <row r="78" spans="1:6" ht="12.75" customHeight="1" x14ac:dyDescent="0.2">
      <c r="A78" s="264" t="s">
        <v>329</v>
      </c>
      <c r="B78" s="1654" t="s">
        <v>1547</v>
      </c>
      <c r="C78" s="2003">
        <v>282794</v>
      </c>
      <c r="D78" s="1968">
        <v>232637</v>
      </c>
      <c r="E78" s="1968">
        <v>223759</v>
      </c>
      <c r="F78" s="943">
        <f t="shared" ref="F78:F87" si="3">E78/D78</f>
        <v>0.96183754088988427</v>
      </c>
    </row>
    <row r="79" spans="1:6" ht="12.75" customHeight="1" x14ac:dyDescent="0.2">
      <c r="A79" s="264" t="s">
        <v>397</v>
      </c>
      <c r="B79" s="1834" t="s">
        <v>1548</v>
      </c>
      <c r="C79" s="2003">
        <v>110000</v>
      </c>
      <c r="D79" s="2003">
        <v>191491</v>
      </c>
      <c r="E79" s="1968">
        <v>53682</v>
      </c>
      <c r="F79" s="943">
        <f t="shared" si="3"/>
        <v>0.28033693489511258</v>
      </c>
    </row>
    <row r="80" spans="1:6" ht="12.75" customHeight="1" x14ac:dyDescent="0.2">
      <c r="A80" s="264" t="s">
        <v>398</v>
      </c>
      <c r="B80" s="1834" t="s">
        <v>1549</v>
      </c>
      <c r="C80" s="2003">
        <v>54150</v>
      </c>
      <c r="D80" s="2003">
        <v>54150</v>
      </c>
      <c r="E80" s="1968">
        <v>54150</v>
      </c>
      <c r="F80" s="943">
        <f t="shared" si="3"/>
        <v>1</v>
      </c>
    </row>
    <row r="81" spans="1:6" ht="12.75" customHeight="1" x14ac:dyDescent="0.2">
      <c r="A81" s="264" t="s">
        <v>437</v>
      </c>
      <c r="B81" s="1834" t="s">
        <v>1550</v>
      </c>
      <c r="C81" s="2003">
        <v>12474</v>
      </c>
      <c r="D81" s="1968">
        <v>0</v>
      </c>
      <c r="E81" s="1968">
        <v>0</v>
      </c>
      <c r="F81" s="943">
        <v>0</v>
      </c>
    </row>
    <row r="82" spans="1:6" ht="12.75" customHeight="1" x14ac:dyDescent="0.2">
      <c r="A82" s="264" t="s">
        <v>438</v>
      </c>
      <c r="B82" s="1522" t="s">
        <v>1553</v>
      </c>
      <c r="C82" s="2003">
        <v>17320</v>
      </c>
      <c r="D82" s="2017">
        <v>18508</v>
      </c>
      <c r="E82" s="2017">
        <v>18508</v>
      </c>
      <c r="F82" s="943">
        <f t="shared" si="3"/>
        <v>1</v>
      </c>
    </row>
    <row r="83" spans="1:6" ht="12.75" customHeight="1" x14ac:dyDescent="0.2">
      <c r="A83" s="264" t="s">
        <v>439</v>
      </c>
      <c r="B83" s="2209" t="s">
        <v>1551</v>
      </c>
      <c r="C83" s="2003">
        <v>4500</v>
      </c>
      <c r="D83" s="2017">
        <v>4350</v>
      </c>
      <c r="E83" s="2017"/>
      <c r="F83" s="943">
        <f t="shared" si="3"/>
        <v>0</v>
      </c>
    </row>
    <row r="84" spans="1:6" ht="12.75" customHeight="1" x14ac:dyDescent="0.2">
      <c r="A84" s="264" t="s">
        <v>440</v>
      </c>
      <c r="B84" s="158" t="s">
        <v>1634</v>
      </c>
      <c r="C84" s="2003"/>
      <c r="D84" s="2017">
        <v>150</v>
      </c>
      <c r="E84" s="2017">
        <v>150</v>
      </c>
      <c r="F84" s="943">
        <f t="shared" si="3"/>
        <v>1</v>
      </c>
    </row>
    <row r="85" spans="1:6" ht="12.75" customHeight="1" x14ac:dyDescent="0.2">
      <c r="A85" s="264" t="s">
        <v>441</v>
      </c>
      <c r="B85" s="108" t="s">
        <v>1552</v>
      </c>
      <c r="C85" s="2003">
        <v>1000</v>
      </c>
      <c r="D85" s="2017">
        <v>1000</v>
      </c>
      <c r="E85" s="2017">
        <v>872</v>
      </c>
      <c r="F85" s="943">
        <f t="shared" si="3"/>
        <v>0.872</v>
      </c>
    </row>
    <row r="86" spans="1:6" ht="12.75" customHeight="1" thickBot="1" x14ac:dyDescent="0.25">
      <c r="A86" s="264" t="s">
        <v>442</v>
      </c>
      <c r="B86" s="1806" t="s">
        <v>1554</v>
      </c>
      <c r="C86" s="1656"/>
      <c r="D86" s="2017">
        <v>20437</v>
      </c>
      <c r="E86" s="2017">
        <v>4000</v>
      </c>
      <c r="F86" s="945">
        <f t="shared" si="3"/>
        <v>0.19572344277535841</v>
      </c>
    </row>
    <row r="87" spans="1:6" ht="12.75" customHeight="1" thickBot="1" x14ac:dyDescent="0.25">
      <c r="A87" s="264" t="s">
        <v>443</v>
      </c>
      <c r="B87" s="2018" t="s">
        <v>1232</v>
      </c>
      <c r="C87" s="1736">
        <f>SUM(C78:C86)</f>
        <v>482238</v>
      </c>
      <c r="D87" s="1736">
        <f>SUM(D78:D86)</f>
        <v>522723</v>
      </c>
      <c r="E87" s="1736">
        <f>SUM(E78:E86)</f>
        <v>355121</v>
      </c>
      <c r="F87" s="947">
        <f t="shared" si="3"/>
        <v>0.67936746613407106</v>
      </c>
    </row>
    <row r="88" spans="1:6" ht="12.75" customHeight="1" x14ac:dyDescent="0.2">
      <c r="A88" s="264" t="s">
        <v>444</v>
      </c>
      <c r="B88" s="1933"/>
      <c r="C88" s="2003"/>
      <c r="D88" s="1915"/>
      <c r="E88" s="1915"/>
      <c r="F88" s="1313"/>
    </row>
    <row r="89" spans="1:6" ht="12.75" customHeight="1" x14ac:dyDescent="0.2">
      <c r="A89" s="264" t="s">
        <v>445</v>
      </c>
      <c r="B89" s="1931" t="s">
        <v>550</v>
      </c>
      <c r="C89" s="2003"/>
      <c r="D89" s="1308"/>
      <c r="E89" s="1308"/>
      <c r="F89" s="943"/>
    </row>
    <row r="90" spans="1:6" ht="12.75" customHeight="1" x14ac:dyDescent="0.2">
      <c r="A90" s="264" t="s">
        <v>1175</v>
      </c>
      <c r="B90" s="1933"/>
      <c r="C90" s="2003"/>
      <c r="D90" s="1576"/>
      <c r="E90" s="1576">
        <v>0</v>
      </c>
      <c r="F90" s="943">
        <v>0</v>
      </c>
    </row>
    <row r="91" spans="1:6" ht="13.5" thickBot="1" x14ac:dyDescent="0.25">
      <c r="A91" s="264" t="s">
        <v>446</v>
      </c>
      <c r="B91" s="1654"/>
      <c r="C91" s="1656"/>
      <c r="D91" s="1735"/>
      <c r="E91" s="1735"/>
      <c r="F91" s="945"/>
    </row>
    <row r="92" spans="1:6" ht="13.5" thickBot="1" x14ac:dyDescent="0.25">
      <c r="A92" s="264" t="s">
        <v>448</v>
      </c>
      <c r="B92" s="2018" t="s">
        <v>1233</v>
      </c>
      <c r="C92" s="1736">
        <f>SUM(C89:C91)</f>
        <v>0</v>
      </c>
      <c r="D92" s="1736">
        <f>SUM(D89:D91)</f>
        <v>0</v>
      </c>
      <c r="E92" s="1736">
        <f>SUM(E89:E91)</f>
        <v>0</v>
      </c>
      <c r="F92" s="947">
        <v>0</v>
      </c>
    </row>
    <row r="93" spans="1:6" x14ac:dyDescent="0.2">
      <c r="A93" s="264" t="s">
        <v>449</v>
      </c>
      <c r="B93" s="1935"/>
      <c r="C93" s="1308"/>
      <c r="D93" s="1655"/>
      <c r="E93" s="1655"/>
      <c r="F93" s="946"/>
    </row>
    <row r="94" spans="1:6" x14ac:dyDescent="0.2">
      <c r="A94" s="264" t="s">
        <v>450</v>
      </c>
      <c r="B94" s="1931" t="s">
        <v>550</v>
      </c>
      <c r="C94" s="1308"/>
      <c r="D94" s="1576"/>
      <c r="E94" s="1576"/>
      <c r="F94" s="943"/>
    </row>
    <row r="95" spans="1:6" x14ac:dyDescent="0.2">
      <c r="A95" s="264" t="s">
        <v>451</v>
      </c>
      <c r="B95" s="1987"/>
      <c r="C95" s="1655"/>
      <c r="D95" s="1576"/>
      <c r="E95" s="1576"/>
      <c r="F95" s="943">
        <v>0</v>
      </c>
    </row>
    <row r="96" spans="1:6" ht="13.5" thickBot="1" x14ac:dyDescent="0.25">
      <c r="A96" s="264" t="s">
        <v>452</v>
      </c>
      <c r="B96" s="1654"/>
      <c r="C96" s="1656"/>
      <c r="D96" s="1656"/>
      <c r="E96" s="1656"/>
      <c r="F96" s="943">
        <v>0</v>
      </c>
    </row>
    <row r="97" spans="1:6" ht="13.5" thickBot="1" x14ac:dyDescent="0.25">
      <c r="A97" s="264" t="s">
        <v>453</v>
      </c>
      <c r="B97" s="2018" t="s">
        <v>1234</v>
      </c>
      <c r="C97" s="1736">
        <f>SUM(C95:C96)</f>
        <v>0</v>
      </c>
      <c r="D97" s="1736">
        <f t="shared" ref="D97:E97" si="4">SUM(D95:D96)</f>
        <v>0</v>
      </c>
      <c r="E97" s="1736">
        <f t="shared" si="4"/>
        <v>0</v>
      </c>
      <c r="F97" s="947">
        <v>0</v>
      </c>
    </row>
    <row r="98" spans="1:6" x14ac:dyDescent="0.2">
      <c r="A98" s="264" t="s">
        <v>454</v>
      </c>
      <c r="B98" s="1793"/>
      <c r="C98" s="1949"/>
      <c r="D98" s="124"/>
      <c r="E98" s="124"/>
      <c r="F98" s="946"/>
    </row>
    <row r="99" spans="1:6" x14ac:dyDescent="0.2">
      <c r="A99" s="264" t="s">
        <v>455</v>
      </c>
      <c r="B99" s="1931" t="s">
        <v>550</v>
      </c>
      <c r="C99" s="1309"/>
      <c r="D99" s="121"/>
      <c r="E99" s="121"/>
      <c r="F99" s="943"/>
    </row>
    <row r="100" spans="1:6" x14ac:dyDescent="0.2">
      <c r="A100" s="264" t="s">
        <v>456</v>
      </c>
      <c r="B100" s="1654"/>
      <c r="C100" s="1656"/>
      <c r="D100" s="1653"/>
      <c r="E100" s="1652"/>
      <c r="F100" s="943">
        <v>0</v>
      </c>
    </row>
    <row r="101" spans="1:6" x14ac:dyDescent="0.2">
      <c r="A101" s="264" t="s">
        <v>457</v>
      </c>
      <c r="B101" s="1806"/>
      <c r="C101" s="1735"/>
      <c r="D101" s="1653"/>
      <c r="E101" s="1653"/>
      <c r="F101" s="943">
        <v>0</v>
      </c>
    </row>
    <row r="102" spans="1:6" x14ac:dyDescent="0.2">
      <c r="A102" s="264" t="s">
        <v>458</v>
      </c>
      <c r="B102" s="1806"/>
      <c r="C102" s="1735"/>
      <c r="D102" s="1653"/>
      <c r="E102" s="1653"/>
      <c r="F102" s="943">
        <v>0</v>
      </c>
    </row>
    <row r="103" spans="1:6" ht="13.5" thickBot="1" x14ac:dyDescent="0.25">
      <c r="A103" s="264" t="s">
        <v>551</v>
      </c>
      <c r="B103" s="1806"/>
      <c r="C103" s="1735"/>
      <c r="D103" s="1653"/>
      <c r="E103" s="1653"/>
      <c r="F103" s="943">
        <v>0</v>
      </c>
    </row>
    <row r="104" spans="1:6" ht="13.5" thickBot="1" x14ac:dyDescent="0.25">
      <c r="A104" s="264" t="s">
        <v>552</v>
      </c>
      <c r="B104" s="2018" t="s">
        <v>1235</v>
      </c>
      <c r="C104" s="1736">
        <f>SUM(C100:C103)</f>
        <v>0</v>
      </c>
      <c r="D104" s="1736">
        <f>SUM(D100:D103)</f>
        <v>0</v>
      </c>
      <c r="E104" s="1736">
        <f>SUM(E100:E103)</f>
        <v>0</v>
      </c>
      <c r="F104" s="947">
        <v>0</v>
      </c>
    </row>
    <row r="105" spans="1:6" x14ac:dyDescent="0.2">
      <c r="A105" s="264" t="s">
        <v>553</v>
      </c>
      <c r="B105" s="879"/>
      <c r="C105" s="1308"/>
      <c r="D105" s="1915"/>
      <c r="E105" s="1915"/>
      <c r="F105" s="1313"/>
    </row>
    <row r="106" spans="1:6" x14ac:dyDescent="0.2">
      <c r="A106" s="264" t="s">
        <v>554</v>
      </c>
      <c r="B106" s="1932" t="s">
        <v>556</v>
      </c>
      <c r="C106" s="1309"/>
      <c r="D106" s="1914"/>
      <c r="E106" s="1914"/>
      <c r="F106" s="1310"/>
    </row>
    <row r="107" spans="1:6" ht="13.5" thickBot="1" x14ac:dyDescent="0.25">
      <c r="A107" s="264" t="s">
        <v>555</v>
      </c>
      <c r="B107" s="1806" t="s">
        <v>557</v>
      </c>
      <c r="C107" s="1735">
        <v>1989</v>
      </c>
      <c r="D107" s="2017">
        <v>2886</v>
      </c>
      <c r="E107" s="2017">
        <v>2886</v>
      </c>
      <c r="F107" s="945">
        <f>E107/D107</f>
        <v>1</v>
      </c>
    </row>
    <row r="108" spans="1:6" ht="13.5" thickBot="1" x14ac:dyDescent="0.25">
      <c r="A108" s="264" t="s">
        <v>756</v>
      </c>
      <c r="B108" s="2018" t="s">
        <v>447</v>
      </c>
      <c r="C108" s="1736">
        <f>SUM(C107)</f>
        <v>1989</v>
      </c>
      <c r="D108" s="1736">
        <f>SUM(D107)</f>
        <v>2886</v>
      </c>
      <c r="E108" s="1736">
        <f>SUM(E107)</f>
        <v>2886</v>
      </c>
      <c r="F108" s="947">
        <f>E108/D108</f>
        <v>1</v>
      </c>
    </row>
    <row r="109" spans="1:6" x14ac:dyDescent="0.2">
      <c r="A109" s="264" t="s">
        <v>757</v>
      </c>
      <c r="B109" s="1934"/>
      <c r="C109" s="1655"/>
      <c r="D109" s="1966"/>
      <c r="E109" s="1966"/>
      <c r="F109" s="946"/>
    </row>
    <row r="110" spans="1:6" x14ac:dyDescent="0.2">
      <c r="A110" s="264" t="s">
        <v>758</v>
      </c>
      <c r="B110" s="1947"/>
      <c r="C110" s="1576"/>
      <c r="D110" s="2089"/>
      <c r="E110" s="2089"/>
      <c r="F110" s="944"/>
    </row>
    <row r="111" spans="1:6" ht="13.5" thickBot="1" x14ac:dyDescent="0.25">
      <c r="A111" s="264" t="s">
        <v>759</v>
      </c>
      <c r="B111" s="1654" t="s">
        <v>1275</v>
      </c>
      <c r="C111" s="1656"/>
      <c r="D111" s="2017"/>
      <c r="E111" s="2017"/>
      <c r="F111" s="945">
        <v>0</v>
      </c>
    </row>
    <row r="112" spans="1:6" ht="13.5" thickBot="1" x14ac:dyDescent="0.25">
      <c r="A112" s="264" t="s">
        <v>1176</v>
      </c>
      <c r="B112" s="112" t="s">
        <v>1069</v>
      </c>
      <c r="C112" s="1736">
        <f>SUM(C109:C111)</f>
        <v>0</v>
      </c>
      <c r="D112" s="1736">
        <f>SUM(D109:D111)</f>
        <v>0</v>
      </c>
      <c r="E112" s="1736">
        <f>SUM(E109:E111)</f>
        <v>0</v>
      </c>
      <c r="F112" s="947">
        <v>0</v>
      </c>
    </row>
    <row r="113" spans="1:6" x14ac:dyDescent="0.2">
      <c r="A113" s="264" t="s">
        <v>831</v>
      </c>
      <c r="B113" s="2019"/>
      <c r="C113" s="1308"/>
      <c r="D113" s="1915"/>
      <c r="E113" s="1915"/>
      <c r="F113" s="1313"/>
    </row>
    <row r="114" spans="1:6" x14ac:dyDescent="0.2">
      <c r="A114" s="264" t="s">
        <v>964</v>
      </c>
      <c r="B114" s="1931" t="s">
        <v>550</v>
      </c>
      <c r="C114" s="1308"/>
      <c r="D114" s="1914"/>
      <c r="E114" s="1914"/>
      <c r="F114" s="1310"/>
    </row>
    <row r="115" spans="1:6" x14ac:dyDescent="0.2">
      <c r="A115" s="264" t="s">
        <v>965</v>
      </c>
      <c r="B115" s="1654"/>
      <c r="C115" s="1655"/>
      <c r="D115" s="1968"/>
      <c r="E115" s="1968"/>
      <c r="F115" s="943"/>
    </row>
    <row r="116" spans="1:6" x14ac:dyDescent="0.2">
      <c r="A116" s="264" t="s">
        <v>966</v>
      </c>
      <c r="B116" s="133" t="s">
        <v>1556</v>
      </c>
      <c r="C116" s="1576"/>
      <c r="D116" s="1576">
        <v>242</v>
      </c>
      <c r="E116" s="1576">
        <v>240</v>
      </c>
      <c r="F116" s="943">
        <f>E116/D116</f>
        <v>0.99173553719008267</v>
      </c>
    </row>
    <row r="117" spans="1:6" x14ac:dyDescent="0.2">
      <c r="A117" s="264" t="s">
        <v>1170</v>
      </c>
      <c r="B117" s="880"/>
      <c r="C117" s="1735"/>
      <c r="D117" s="2017"/>
      <c r="E117" s="2017"/>
      <c r="F117" s="943"/>
    </row>
    <row r="118" spans="1:6" ht="13.5" thickBot="1" x14ac:dyDescent="0.25">
      <c r="A118" s="264" t="s">
        <v>1171</v>
      </c>
      <c r="B118" s="1786"/>
      <c r="C118" s="1735"/>
      <c r="D118" s="2017"/>
      <c r="E118" s="2017"/>
      <c r="F118" s="943"/>
    </row>
    <row r="119" spans="1:6" ht="13.5" thickBot="1" x14ac:dyDescent="0.25">
      <c r="A119" s="264" t="s">
        <v>1172</v>
      </c>
      <c r="B119" s="958" t="s">
        <v>1236</v>
      </c>
      <c r="C119" s="2020">
        <f>SUM(C115:C118)</f>
        <v>0</v>
      </c>
      <c r="D119" s="2020">
        <f>SUM(D115:D118)</f>
        <v>242</v>
      </c>
      <c r="E119" s="2020">
        <f>SUM(E115:E118)</f>
        <v>240</v>
      </c>
      <c r="F119" s="1776">
        <f>E119/D119</f>
        <v>0.99173553719008267</v>
      </c>
    </row>
    <row r="120" spans="1:6" x14ac:dyDescent="0.2">
      <c r="A120" s="264" t="s">
        <v>967</v>
      </c>
      <c r="B120" s="2021"/>
      <c r="C120" s="2009"/>
      <c r="D120" s="2022"/>
      <c r="E120" s="2009"/>
      <c r="F120" s="2010"/>
    </row>
    <row r="121" spans="1:6" x14ac:dyDescent="0.2">
      <c r="A121" s="281"/>
      <c r="B121" s="1654"/>
      <c r="C121" s="1913"/>
      <c r="D121" s="2024"/>
      <c r="E121" s="2024"/>
      <c r="F121" s="1275"/>
    </row>
    <row r="122" spans="1:6" x14ac:dyDescent="0.2">
      <c r="A122" s="2285">
        <v>3</v>
      </c>
      <c r="B122" s="2285"/>
      <c r="C122" s="2285"/>
      <c r="D122" s="2285"/>
      <c r="E122" s="2285"/>
      <c r="F122" s="2285"/>
    </row>
    <row r="123" spans="1:6" x14ac:dyDescent="0.2">
      <c r="A123" s="2249" t="s">
        <v>1673</v>
      </c>
      <c r="B123" s="2249"/>
      <c r="C123" s="2249"/>
      <c r="D123" s="275"/>
      <c r="E123" s="275"/>
    </row>
    <row r="124" spans="1:6" x14ac:dyDescent="0.2">
      <c r="A124" s="275"/>
      <c r="B124" s="275"/>
      <c r="C124" s="275"/>
      <c r="D124" s="275"/>
      <c r="E124" s="275"/>
    </row>
    <row r="125" spans="1:6" ht="15.75" x14ac:dyDescent="0.25">
      <c r="A125" s="2305" t="s">
        <v>789</v>
      </c>
      <c r="B125" s="2305"/>
      <c r="C125" s="2305"/>
      <c r="D125" s="2305"/>
      <c r="E125" s="2305"/>
      <c r="F125" s="2305"/>
    </row>
    <row r="126" spans="1:6" ht="14.25" customHeight="1" x14ac:dyDescent="0.25">
      <c r="A126" s="2305" t="s">
        <v>352</v>
      </c>
      <c r="B126" s="2305"/>
      <c r="C126" s="2305"/>
      <c r="D126" s="2305"/>
      <c r="E126" s="2305"/>
      <c r="F126" s="2305"/>
    </row>
    <row r="127" spans="1:6" ht="14.25" customHeight="1" x14ac:dyDescent="0.25">
      <c r="B127" s="148"/>
      <c r="C127" s="148"/>
    </row>
    <row r="128" spans="1:6" ht="14.25" customHeight="1" thickBot="1" x14ac:dyDescent="0.25">
      <c r="B128" s="35"/>
      <c r="C128" s="33"/>
      <c r="F128" s="33" t="s">
        <v>4</v>
      </c>
    </row>
    <row r="129" spans="1:6" ht="36.75" customHeight="1" thickBot="1" x14ac:dyDescent="0.25">
      <c r="A129" s="891" t="s">
        <v>258</v>
      </c>
      <c r="B129" s="2025" t="s">
        <v>46</v>
      </c>
      <c r="C129" s="887" t="s">
        <v>198</v>
      </c>
      <c r="D129" s="888" t="s">
        <v>199</v>
      </c>
      <c r="E129" s="888" t="s">
        <v>775</v>
      </c>
      <c r="F129" s="765" t="s">
        <v>201</v>
      </c>
    </row>
    <row r="130" spans="1:6" ht="14.25" customHeight="1" thickBot="1" x14ac:dyDescent="0.25">
      <c r="A130" s="626" t="s">
        <v>259</v>
      </c>
      <c r="B130" s="337" t="s">
        <v>260</v>
      </c>
      <c r="C130" s="336" t="s">
        <v>261</v>
      </c>
      <c r="D130" s="336" t="s">
        <v>262</v>
      </c>
      <c r="E130" s="337" t="s">
        <v>282</v>
      </c>
      <c r="F130" s="337" t="s">
        <v>307</v>
      </c>
    </row>
    <row r="131" spans="1:6" s="15" customFormat="1" ht="11.25" customHeight="1" x14ac:dyDescent="0.2">
      <c r="A131" s="2026" t="s">
        <v>968</v>
      </c>
      <c r="B131" s="1932" t="s">
        <v>556</v>
      </c>
      <c r="C131" s="2027"/>
      <c r="D131" s="2062"/>
      <c r="E131" s="2028"/>
      <c r="F131" s="2068">
        <v>0</v>
      </c>
    </row>
    <row r="132" spans="1:6" s="15" customFormat="1" ht="14.25" customHeight="1" x14ac:dyDescent="0.2">
      <c r="A132" s="2064" t="s">
        <v>969</v>
      </c>
      <c r="B132" s="2065"/>
      <c r="C132" s="2066"/>
      <c r="D132" s="939"/>
      <c r="E132" s="1698"/>
      <c r="F132" s="2070">
        <v>0</v>
      </c>
    </row>
    <row r="133" spans="1:6" s="15" customFormat="1" ht="14.25" customHeight="1" thickBot="1" x14ac:dyDescent="0.25">
      <c r="A133" s="2064" t="s">
        <v>970</v>
      </c>
      <c r="B133" s="2029" t="s">
        <v>1276</v>
      </c>
      <c r="C133" s="2030"/>
      <c r="D133" s="938"/>
      <c r="E133" s="2031"/>
      <c r="F133" s="2069">
        <v>0</v>
      </c>
    </row>
    <row r="134" spans="1:6" s="15" customFormat="1" ht="14.25" customHeight="1" thickBot="1" x14ac:dyDescent="0.25">
      <c r="A134" s="2064" t="s">
        <v>1097</v>
      </c>
      <c r="B134" s="2034" t="s">
        <v>1277</v>
      </c>
      <c r="C134" s="2033"/>
      <c r="D134" s="732">
        <f>SUM(D131:D133)</f>
        <v>0</v>
      </c>
      <c r="E134" s="1706">
        <f>SUM(E131:E133)</f>
        <v>0</v>
      </c>
      <c r="F134" s="2067">
        <v>0</v>
      </c>
    </row>
    <row r="135" spans="1:6" s="15" customFormat="1" ht="14.25" customHeight="1" x14ac:dyDescent="0.2">
      <c r="A135" s="2064" t="s">
        <v>1098</v>
      </c>
      <c r="B135" s="2032"/>
      <c r="C135" s="2000"/>
      <c r="D135" s="1680"/>
      <c r="E135" s="634"/>
      <c r="F135" s="951"/>
    </row>
    <row r="136" spans="1:6" s="15" customFormat="1" ht="14.25" customHeight="1" x14ac:dyDescent="0.2">
      <c r="A136" s="2064" t="s">
        <v>1099</v>
      </c>
      <c r="B136" s="1806"/>
      <c r="C136" s="1729"/>
      <c r="D136" s="939"/>
      <c r="E136" s="940"/>
      <c r="F136" s="951">
        <v>0</v>
      </c>
    </row>
    <row r="137" spans="1:6" ht="14.25" customHeight="1" thickBot="1" x14ac:dyDescent="0.25">
      <c r="A137" s="2064" t="s">
        <v>1100</v>
      </c>
      <c r="B137" s="633"/>
      <c r="C137" s="1735"/>
      <c r="D137" s="2137"/>
      <c r="E137" s="2138"/>
      <c r="F137" s="1099">
        <v>0</v>
      </c>
    </row>
    <row r="138" spans="1:6" ht="14.25" customHeight="1" thickBot="1" x14ac:dyDescent="0.25">
      <c r="A138" s="2064" t="s">
        <v>1101</v>
      </c>
      <c r="B138" s="455" t="s">
        <v>1237</v>
      </c>
      <c r="C138" s="1736">
        <f>SUM(C135:C137)</f>
        <v>0</v>
      </c>
      <c r="D138" s="1736">
        <f>SUM(D135:D137)</f>
        <v>0</v>
      </c>
      <c r="E138" s="1736">
        <f>SUM(E135:E137)</f>
        <v>0</v>
      </c>
      <c r="F138" s="991">
        <v>0</v>
      </c>
    </row>
    <row r="139" spans="1:6" ht="14.25" customHeight="1" x14ac:dyDescent="0.2">
      <c r="A139" s="2064" t="s">
        <v>1102</v>
      </c>
      <c r="B139" s="1946"/>
      <c r="C139" s="1308"/>
      <c r="D139" s="1308"/>
      <c r="E139" s="1918"/>
      <c r="F139" s="1129"/>
    </row>
    <row r="140" spans="1:6" ht="14.25" customHeight="1" x14ac:dyDescent="0.2">
      <c r="A140" s="2064" t="s">
        <v>1103</v>
      </c>
      <c r="B140" s="1941" t="s">
        <v>550</v>
      </c>
      <c r="C140" s="1309"/>
      <c r="D140" s="124"/>
      <c r="E140" s="130"/>
      <c r="F140" s="951"/>
    </row>
    <row r="141" spans="1:6" ht="14.25" customHeight="1" thickBot="1" x14ac:dyDescent="0.25">
      <c r="A141" s="2064" t="s">
        <v>1104</v>
      </c>
      <c r="B141" s="1654"/>
      <c r="C141" s="1735"/>
      <c r="D141" s="126">
        <v>0</v>
      </c>
      <c r="E141" s="1804">
        <v>0</v>
      </c>
      <c r="F141" s="1133">
        <v>0</v>
      </c>
    </row>
    <row r="142" spans="1:6" ht="14.25" customHeight="1" thickBot="1" x14ac:dyDescent="0.25">
      <c r="A142" s="2064" t="s">
        <v>1105</v>
      </c>
      <c r="B142" s="1936" t="s">
        <v>1238</v>
      </c>
      <c r="C142" s="1736">
        <f>SUM(C141)</f>
        <v>0</v>
      </c>
      <c r="D142" s="1736">
        <f>SUM(D141)</f>
        <v>0</v>
      </c>
      <c r="E142" s="1736">
        <v>0</v>
      </c>
      <c r="F142" s="991">
        <v>0</v>
      </c>
    </row>
    <row r="143" spans="1:6" ht="14.25" customHeight="1" x14ac:dyDescent="0.2">
      <c r="A143" s="2064" t="s">
        <v>1106</v>
      </c>
      <c r="B143" s="1941"/>
      <c r="C143" s="1308"/>
      <c r="D143" s="1308"/>
      <c r="E143" s="1918"/>
      <c r="F143" s="1129"/>
    </row>
    <row r="144" spans="1:6" ht="14.25" customHeight="1" x14ac:dyDescent="0.2">
      <c r="A144" s="2064" t="s">
        <v>1224</v>
      </c>
      <c r="B144" s="1941" t="s">
        <v>550</v>
      </c>
      <c r="C144" s="1309"/>
      <c r="D144" s="121"/>
      <c r="E144" s="100"/>
      <c r="F144" s="951"/>
    </row>
    <row r="145" spans="1:6" ht="14.25" customHeight="1" x14ac:dyDescent="0.2">
      <c r="A145" s="2064" t="s">
        <v>1225</v>
      </c>
      <c r="B145" s="880" t="s">
        <v>1557</v>
      </c>
      <c r="C145" s="1576"/>
      <c r="D145" s="1969">
        <v>265</v>
      </c>
      <c r="E145" s="1970">
        <v>265</v>
      </c>
      <c r="F145" s="951">
        <f>E145/D145</f>
        <v>1</v>
      </c>
    </row>
    <row r="146" spans="1:6" ht="14.25" customHeight="1" thickBot="1" x14ac:dyDescent="0.25">
      <c r="A146" s="2064" t="s">
        <v>1107</v>
      </c>
      <c r="B146" s="633"/>
      <c r="C146" s="1735"/>
      <c r="D146" s="1653"/>
      <c r="E146" s="2043"/>
      <c r="F146" s="1099">
        <v>0</v>
      </c>
    </row>
    <row r="147" spans="1:6" ht="14.25" customHeight="1" thickBot="1" x14ac:dyDescent="0.25">
      <c r="A147" s="2064" t="s">
        <v>1108</v>
      </c>
      <c r="B147" s="455" t="s">
        <v>1239</v>
      </c>
      <c r="C147" s="1736">
        <f>SUM(C145:C146)</f>
        <v>0</v>
      </c>
      <c r="D147" s="1736">
        <f>SUM(D145:D146)</f>
        <v>265</v>
      </c>
      <c r="E147" s="1736">
        <f>SUM(E145:E146)</f>
        <v>265</v>
      </c>
      <c r="F147" s="991">
        <f>E147/D147</f>
        <v>1</v>
      </c>
    </row>
    <row r="148" spans="1:6" ht="15" customHeight="1" x14ac:dyDescent="0.2">
      <c r="A148" s="2064" t="s">
        <v>1109</v>
      </c>
      <c r="B148" s="1106"/>
      <c r="C148" s="1308"/>
      <c r="D148" s="1656"/>
      <c r="E148" s="1913"/>
      <c r="F148" s="1917"/>
    </row>
    <row r="149" spans="1:6" ht="14.25" customHeight="1" x14ac:dyDescent="0.2">
      <c r="A149" s="2064" t="s">
        <v>1110</v>
      </c>
      <c r="B149" s="1941" t="s">
        <v>550</v>
      </c>
      <c r="C149" s="1309"/>
      <c r="D149" s="121"/>
      <c r="E149" s="100"/>
      <c r="F149" s="952"/>
    </row>
    <row r="150" spans="1:6" ht="14.25" customHeight="1" x14ac:dyDescent="0.2">
      <c r="A150" s="2064" t="s">
        <v>1111</v>
      </c>
      <c r="B150" s="632" t="s">
        <v>1558</v>
      </c>
      <c r="C150" s="1576"/>
      <c r="D150" s="121">
        <v>84473</v>
      </c>
      <c r="E150" s="130"/>
      <c r="F150" s="952">
        <v>0</v>
      </c>
    </row>
    <row r="151" spans="1:6" ht="14.25" customHeight="1" x14ac:dyDescent="0.2">
      <c r="A151" s="2064" t="s">
        <v>1112</v>
      </c>
      <c r="B151" s="632"/>
      <c r="C151" s="1576"/>
      <c r="D151" s="1576"/>
      <c r="E151" s="2035"/>
      <c r="F151" s="952"/>
    </row>
    <row r="152" spans="1:6" x14ac:dyDescent="0.2">
      <c r="A152" s="2064" t="s">
        <v>1113</v>
      </c>
      <c r="B152" s="131"/>
      <c r="C152" s="1576"/>
      <c r="D152" s="1576"/>
      <c r="E152" s="2035"/>
      <c r="F152" s="952">
        <v>0</v>
      </c>
    </row>
    <row r="153" spans="1:6" ht="13.5" thickBot="1" x14ac:dyDescent="0.25">
      <c r="A153" s="2064" t="s">
        <v>1114</v>
      </c>
      <c r="B153" s="1654"/>
      <c r="C153" s="1656"/>
      <c r="D153" s="129"/>
      <c r="E153" s="27"/>
      <c r="F153" s="952"/>
    </row>
    <row r="154" spans="1:6" ht="13.5" thickBot="1" x14ac:dyDescent="0.25">
      <c r="A154" s="2064" t="s">
        <v>1115</v>
      </c>
      <c r="B154" s="231" t="s">
        <v>1240</v>
      </c>
      <c r="C154" s="1736">
        <f>SUM(C150:C153)</f>
        <v>0</v>
      </c>
      <c r="D154" s="1736">
        <f>SUM(D150:D153)</f>
        <v>84473</v>
      </c>
      <c r="E154" s="1736">
        <f>SUM(E150:E153)</f>
        <v>0</v>
      </c>
      <c r="F154" s="991">
        <v>0</v>
      </c>
    </row>
    <row r="155" spans="1:6" x14ac:dyDescent="0.2">
      <c r="A155" s="2064" t="s">
        <v>1116</v>
      </c>
      <c r="B155" s="1946"/>
      <c r="C155" s="1308"/>
      <c r="D155" s="1915"/>
      <c r="E155" s="2023"/>
      <c r="F155" s="1129"/>
    </row>
    <row r="156" spans="1:6" ht="14.25" customHeight="1" x14ac:dyDescent="0.2">
      <c r="A156" s="2064" t="s">
        <v>1117</v>
      </c>
      <c r="B156" s="630" t="s">
        <v>760</v>
      </c>
      <c r="C156" s="1309"/>
      <c r="D156" s="1309"/>
      <c r="E156" s="1963"/>
      <c r="F156" s="1130"/>
    </row>
    <row r="157" spans="1:6" ht="14.25" customHeight="1" x14ac:dyDescent="0.2">
      <c r="A157" s="2064" t="s">
        <v>1307</v>
      </c>
      <c r="B157" s="133" t="s">
        <v>1322</v>
      </c>
      <c r="C157" s="1576">
        <v>4800</v>
      </c>
      <c r="D157" s="124">
        <v>4820</v>
      </c>
      <c r="E157" s="130">
        <v>1428</v>
      </c>
      <c r="F157" s="951">
        <f>E157/D157</f>
        <v>0.29626556016597511</v>
      </c>
    </row>
    <row r="158" spans="1:6" x14ac:dyDescent="0.2">
      <c r="A158" s="2064" t="s">
        <v>1118</v>
      </c>
      <c r="B158" s="133"/>
      <c r="C158" s="1576"/>
      <c r="D158" s="124"/>
      <c r="E158" s="130"/>
      <c r="F158" s="951"/>
    </row>
    <row r="159" spans="1:6" x14ac:dyDescent="0.2">
      <c r="A159" s="2064" t="s">
        <v>1119</v>
      </c>
      <c r="B159" s="1786"/>
      <c r="C159" s="1735"/>
      <c r="D159" s="129"/>
      <c r="E159" s="121"/>
      <c r="F159" s="951"/>
    </row>
    <row r="160" spans="1:6" ht="13.5" thickBot="1" x14ac:dyDescent="0.25">
      <c r="A160" s="2064" t="s">
        <v>1120</v>
      </c>
      <c r="B160" s="1786"/>
      <c r="C160" s="1735"/>
      <c r="D160" s="1735"/>
      <c r="E160" s="1913"/>
      <c r="F160" s="1133"/>
    </row>
    <row r="161" spans="1:6" ht="13.5" thickBot="1" x14ac:dyDescent="0.25">
      <c r="A161" s="2064" t="s">
        <v>1121</v>
      </c>
      <c r="B161" s="231" t="s">
        <v>761</v>
      </c>
      <c r="C161" s="1736">
        <f>SUM(C157:C160)</f>
        <v>4800</v>
      </c>
      <c r="D161" s="1736">
        <f>SUM(D157:D160)</f>
        <v>4820</v>
      </c>
      <c r="E161" s="1736">
        <f>SUM(E157:E160)</f>
        <v>1428</v>
      </c>
      <c r="F161" s="991">
        <f>E161/D161</f>
        <v>0.29626556016597511</v>
      </c>
    </row>
    <row r="162" spans="1:6" x14ac:dyDescent="0.2">
      <c r="A162" s="2064" t="s">
        <v>1183</v>
      </c>
      <c r="B162" s="1946"/>
      <c r="C162" s="1944"/>
      <c r="D162" s="124"/>
      <c r="E162" s="130"/>
      <c r="F162" s="951"/>
    </row>
    <row r="163" spans="1:6" x14ac:dyDescent="0.2">
      <c r="A163" s="2064" t="s">
        <v>1184</v>
      </c>
      <c r="B163" s="1941" t="s">
        <v>1424</v>
      </c>
      <c r="C163" s="1943"/>
      <c r="D163" s="1576"/>
      <c r="E163" s="130"/>
      <c r="F163" s="952"/>
    </row>
    <row r="164" spans="1:6" x14ac:dyDescent="0.2">
      <c r="A164" s="2064" t="s">
        <v>1185</v>
      </c>
      <c r="B164" s="2162"/>
      <c r="C164" s="1942"/>
      <c r="D164" s="1576"/>
      <c r="E164" s="2035"/>
      <c r="F164" s="952">
        <v>0</v>
      </c>
    </row>
    <row r="165" spans="1:6" ht="13.5" thickBot="1" x14ac:dyDescent="0.25">
      <c r="A165" s="2064" t="s">
        <v>1186</v>
      </c>
      <c r="B165" s="1734"/>
      <c r="C165" s="1945"/>
      <c r="D165" s="1656"/>
      <c r="E165" s="27"/>
      <c r="F165" s="1133"/>
    </row>
    <row r="166" spans="1:6" ht="13.5" thickBot="1" x14ac:dyDescent="0.25">
      <c r="A166" s="2064" t="s">
        <v>1187</v>
      </c>
      <c r="B166" s="2018" t="s">
        <v>1428</v>
      </c>
      <c r="C166" s="1948"/>
      <c r="D166" s="2166">
        <f>SUM(D164:D165)</f>
        <v>0</v>
      </c>
      <c r="E166" s="2166">
        <f>SUM(E164:E165)</f>
        <v>0</v>
      </c>
      <c r="F166" s="991">
        <v>0</v>
      </c>
    </row>
    <row r="167" spans="1:6" x14ac:dyDescent="0.2">
      <c r="A167" s="2064" t="s">
        <v>1188</v>
      </c>
      <c r="B167" s="2162"/>
      <c r="C167" s="898"/>
      <c r="D167" s="1966"/>
      <c r="E167" s="1967"/>
      <c r="F167" s="951"/>
    </row>
    <row r="168" spans="1:6" ht="12.75" customHeight="1" x14ac:dyDescent="0.2">
      <c r="A168" s="2064" t="s">
        <v>1189</v>
      </c>
      <c r="B168" s="630" t="s">
        <v>1425</v>
      </c>
      <c r="C168" s="1942"/>
      <c r="D168" s="121"/>
      <c r="E168" s="100"/>
      <c r="F168" s="952"/>
    </row>
    <row r="169" spans="1:6" x14ac:dyDescent="0.2">
      <c r="A169" s="2064" t="s">
        <v>1190</v>
      </c>
      <c r="B169" s="133" t="s">
        <v>1555</v>
      </c>
      <c r="C169" s="1942">
        <v>53733</v>
      </c>
      <c r="D169" s="1576">
        <v>53733</v>
      </c>
      <c r="E169" s="2035">
        <v>53733</v>
      </c>
      <c r="F169" s="952">
        <f>E169/D169</f>
        <v>1</v>
      </c>
    </row>
    <row r="170" spans="1:6" ht="13.5" thickBot="1" x14ac:dyDescent="0.25">
      <c r="A170" s="2064" t="s">
        <v>1191</v>
      </c>
      <c r="B170" s="1786" t="s">
        <v>1426</v>
      </c>
      <c r="C170" s="2137"/>
      <c r="D170" s="126">
        <v>66093</v>
      </c>
      <c r="E170" s="1804">
        <v>62161</v>
      </c>
      <c r="F170" s="1133">
        <f t="shared" ref="F170:F171" si="5">E170/D170</f>
        <v>0.94050807195920905</v>
      </c>
    </row>
    <row r="171" spans="1:6" ht="13.5" thickBot="1" x14ac:dyDescent="0.25">
      <c r="A171" s="2064" t="s">
        <v>1226</v>
      </c>
      <c r="B171" s="2018" t="s">
        <v>1427</v>
      </c>
      <c r="C171" s="2166">
        <f>SUM(C169:C170)</f>
        <v>53733</v>
      </c>
      <c r="D171" s="2166">
        <f>SUM(D169:D170)</f>
        <v>119826</v>
      </c>
      <c r="E171" s="2166">
        <f>SUM(E169:E170)</f>
        <v>115894</v>
      </c>
      <c r="F171" s="991">
        <f t="shared" si="5"/>
        <v>0.96718575267471163</v>
      </c>
    </row>
    <row r="172" spans="1:6" x14ac:dyDescent="0.2">
      <c r="A172" s="2064" t="s">
        <v>1192</v>
      </c>
      <c r="B172" s="1946"/>
      <c r="C172" s="1944"/>
      <c r="D172" s="1308"/>
      <c r="E172" s="1918"/>
      <c r="F172" s="1971"/>
    </row>
    <row r="173" spans="1:6" ht="12.75" customHeight="1" x14ac:dyDescent="0.2">
      <c r="A173" s="2064" t="s">
        <v>1308</v>
      </c>
      <c r="B173" s="133"/>
      <c r="C173" s="1943"/>
      <c r="D173" s="634"/>
      <c r="E173" s="915"/>
      <c r="F173" s="1917"/>
    </row>
    <row r="174" spans="1:6" x14ac:dyDescent="0.2">
      <c r="A174" s="2064" t="s">
        <v>1309</v>
      </c>
      <c r="B174" s="133"/>
      <c r="C174" s="1942"/>
      <c r="D174" s="1576"/>
      <c r="E174" s="915"/>
      <c r="F174" s="1917"/>
    </row>
    <row r="175" spans="1:6" ht="13.5" thickBot="1" x14ac:dyDescent="0.25">
      <c r="A175" s="2171" t="s">
        <v>1310</v>
      </c>
      <c r="B175" s="630"/>
      <c r="C175" s="1945"/>
      <c r="D175" s="1965"/>
      <c r="E175" s="1964"/>
      <c r="F175" s="1971"/>
    </row>
    <row r="176" spans="1:6" ht="13.5" thickBot="1" x14ac:dyDescent="0.25">
      <c r="A176" s="319" t="s">
        <v>1193</v>
      </c>
      <c r="B176" s="1936" t="s">
        <v>45</v>
      </c>
      <c r="C176" s="1948">
        <f>C171+C166+C161+C154+C147+C142+C138+C134+C119+C112+C108+C104+C97+C92+C87+C76+C72+C60+C42</f>
        <v>2372173</v>
      </c>
      <c r="D176" s="1948">
        <f>D171+D166+D161+D154+D147+D142+D138+D134+D119+D112+D108+D104+D97+D92+D87+D76+D72+D60+D42</f>
        <v>2756087</v>
      </c>
      <c r="E176" s="1948">
        <f>E171+E166+E161+E154+E147+E142+E138+E134+E119+E112+E108+E104+E97+E92+E87+E76+E72+E60+E42</f>
        <v>1285557</v>
      </c>
      <c r="F176" s="991">
        <f>E176/D176</f>
        <v>0.46644282274108184</v>
      </c>
    </row>
    <row r="177" spans="1:6" ht="13.5" thickBot="1" x14ac:dyDescent="0.25">
      <c r="A177" s="2171" t="s">
        <v>1194</v>
      </c>
      <c r="B177" s="1734"/>
      <c r="C177" s="1160"/>
      <c r="D177" s="1656"/>
      <c r="E177" s="1913"/>
      <c r="F177" s="1136"/>
    </row>
    <row r="178" spans="1:6" ht="13.5" thickBot="1" x14ac:dyDescent="0.25">
      <c r="A178" s="319" t="s">
        <v>1268</v>
      </c>
      <c r="B178" s="1936" t="s">
        <v>375</v>
      </c>
      <c r="C178" s="1948">
        <f>C176+C29+C36</f>
        <v>2425140</v>
      </c>
      <c r="D178" s="1948">
        <f>D176+D29+D36</f>
        <v>2794625</v>
      </c>
      <c r="E178" s="1948">
        <f>E176+E29+E36</f>
        <v>1288541</v>
      </c>
      <c r="F178" s="991">
        <f>E178/D178</f>
        <v>0.46107831998926513</v>
      </c>
    </row>
    <row r="179" spans="1:6" x14ac:dyDescent="0.2">
      <c r="A179" s="281"/>
      <c r="B179" s="1895"/>
      <c r="C179" s="829"/>
      <c r="D179" s="1919"/>
      <c r="E179" s="829"/>
      <c r="F179" s="1270"/>
    </row>
    <row r="195" ht="12" customHeight="1" x14ac:dyDescent="0.2"/>
    <row r="226" ht="13.5" customHeight="1" x14ac:dyDescent="0.2"/>
    <row r="231" ht="8.25" customHeight="1" x14ac:dyDescent="0.2"/>
  </sheetData>
  <mergeCells count="11">
    <mergeCell ref="A122:F122"/>
    <mergeCell ref="A126:F126"/>
    <mergeCell ref="A125:F125"/>
    <mergeCell ref="A1:C1"/>
    <mergeCell ref="A3:F3"/>
    <mergeCell ref="A4:F4"/>
    <mergeCell ref="A123:C123"/>
    <mergeCell ref="A61:F61"/>
    <mergeCell ref="A62:C62"/>
    <mergeCell ref="A64:F64"/>
    <mergeCell ref="A65:F65"/>
  </mergeCells>
  <phoneticPr fontId="62" type="noConversion"/>
  <pageMargins left="0.74803149606299213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5"/>
  <sheetViews>
    <sheetView workbookViewId="0">
      <selection activeCell="N29" sqref="N29"/>
    </sheetView>
  </sheetViews>
  <sheetFormatPr defaultRowHeight="12.75" x14ac:dyDescent="0.2"/>
  <cols>
    <col min="1" max="1" width="5.7109375" customWidth="1"/>
    <col min="2" max="2" width="41.5703125" customWidth="1"/>
    <col min="3" max="3" width="11.28515625" customWidth="1"/>
    <col min="4" max="4" width="10.85546875" customWidth="1"/>
    <col min="5" max="5" width="9.140625" customWidth="1"/>
    <col min="6" max="6" width="8.7109375" customWidth="1"/>
  </cols>
  <sheetData>
    <row r="1" spans="1:6" x14ac:dyDescent="0.2">
      <c r="A1" s="2249" t="s">
        <v>1674</v>
      </c>
      <c r="B1" s="2249"/>
      <c r="C1" s="2249"/>
      <c r="D1" s="275"/>
      <c r="E1" s="275"/>
    </row>
    <row r="2" spans="1:6" x14ac:dyDescent="0.2">
      <c r="A2" s="275"/>
      <c r="B2" s="275"/>
      <c r="C2" s="275"/>
      <c r="D2" s="275"/>
      <c r="E2" s="275"/>
    </row>
    <row r="3" spans="1:6" ht="15.75" x14ac:dyDescent="0.25">
      <c r="B3" s="2305" t="s">
        <v>585</v>
      </c>
      <c r="C3" s="2305"/>
      <c r="D3" s="2277"/>
      <c r="E3" s="2277"/>
      <c r="F3" s="2277"/>
    </row>
    <row r="4" spans="1:6" ht="15.75" x14ac:dyDescent="0.25">
      <c r="B4" s="2305" t="s">
        <v>352</v>
      </c>
      <c r="C4" s="2305"/>
      <c r="D4" s="2277"/>
      <c r="E4" s="2277"/>
      <c r="F4" s="2277"/>
    </row>
    <row r="5" spans="1:6" ht="15.75" x14ac:dyDescent="0.25">
      <c r="B5" s="148"/>
      <c r="C5" s="148"/>
    </row>
    <row r="6" spans="1:6" ht="13.5" thickBot="1" x14ac:dyDescent="0.25">
      <c r="B6" s="1"/>
      <c r="C6" s="33"/>
      <c r="E6" s="33" t="s">
        <v>4</v>
      </c>
    </row>
    <row r="7" spans="1:6" ht="26.25" thickBot="1" x14ac:dyDescent="0.25">
      <c r="A7" s="317" t="s">
        <v>258</v>
      </c>
      <c r="B7" s="344" t="s">
        <v>49</v>
      </c>
      <c r="C7" s="1157" t="s">
        <v>198</v>
      </c>
      <c r="D7" s="888" t="s">
        <v>199</v>
      </c>
      <c r="E7" s="888" t="s">
        <v>775</v>
      </c>
      <c r="F7" s="765" t="s">
        <v>201</v>
      </c>
    </row>
    <row r="8" spans="1:6" ht="13.5" thickBot="1" x14ac:dyDescent="0.25">
      <c r="A8" s="319" t="s">
        <v>259</v>
      </c>
      <c r="B8" s="336" t="s">
        <v>260</v>
      </c>
      <c r="C8" s="1158" t="s">
        <v>261</v>
      </c>
      <c r="D8" s="929" t="s">
        <v>262</v>
      </c>
      <c r="E8" s="280" t="s">
        <v>282</v>
      </c>
      <c r="F8" s="278" t="s">
        <v>262</v>
      </c>
    </row>
    <row r="9" spans="1:6" ht="13.5" thickBot="1" x14ac:dyDescent="0.25">
      <c r="A9" s="282" t="s">
        <v>263</v>
      </c>
      <c r="B9" s="1152" t="s">
        <v>412</v>
      </c>
      <c r="C9" s="1159"/>
      <c r="D9" s="1163"/>
      <c r="E9" s="1163"/>
      <c r="F9" s="1044"/>
    </row>
    <row r="10" spans="1:6" x14ac:dyDescent="0.2">
      <c r="A10" s="321" t="s">
        <v>264</v>
      </c>
      <c r="B10" s="1521" t="s">
        <v>1242</v>
      </c>
      <c r="C10" s="1952">
        <v>20000</v>
      </c>
      <c r="D10" s="124">
        <v>20000</v>
      </c>
      <c r="E10" s="124"/>
      <c r="F10" s="946">
        <v>0</v>
      </c>
    </row>
    <row r="11" spans="1:6" x14ac:dyDescent="0.2">
      <c r="A11" s="318" t="s">
        <v>266</v>
      </c>
      <c r="B11" s="1930" t="s">
        <v>1355</v>
      </c>
      <c r="C11" s="1950">
        <v>25000</v>
      </c>
      <c r="D11" s="121">
        <v>25000</v>
      </c>
      <c r="E11" s="121"/>
      <c r="F11" s="946">
        <f>E11/D11</f>
        <v>0</v>
      </c>
    </row>
    <row r="12" spans="1:6" x14ac:dyDescent="0.2">
      <c r="A12" s="318" t="s">
        <v>268</v>
      </c>
      <c r="B12" s="2036" t="s">
        <v>1356</v>
      </c>
      <c r="C12" s="1950">
        <v>5000</v>
      </c>
      <c r="D12" s="121">
        <v>5000</v>
      </c>
      <c r="E12" s="121"/>
      <c r="F12" s="946">
        <f>E12/D12</f>
        <v>0</v>
      </c>
    </row>
    <row r="13" spans="1:6" x14ac:dyDescent="0.2">
      <c r="A13" s="318" t="s">
        <v>269</v>
      </c>
      <c r="B13" s="1951" t="s">
        <v>1357</v>
      </c>
      <c r="C13" s="1779">
        <v>30000</v>
      </c>
      <c r="D13" s="121">
        <v>24676</v>
      </c>
      <c r="E13" s="121"/>
      <c r="F13" s="946">
        <f>E13/D13</f>
        <v>0</v>
      </c>
    </row>
    <row r="14" spans="1:6" x14ac:dyDescent="0.2">
      <c r="A14" s="318" t="s">
        <v>270</v>
      </c>
      <c r="B14" s="1661"/>
      <c r="C14" s="1655"/>
      <c r="D14" s="124"/>
      <c r="E14" s="121"/>
      <c r="F14" s="946"/>
    </row>
    <row r="15" spans="1:6" ht="13.5" thickBot="1" x14ac:dyDescent="0.25">
      <c r="A15" s="318" t="s">
        <v>271</v>
      </c>
      <c r="B15" s="1661"/>
      <c r="C15" s="1655"/>
      <c r="D15" s="126"/>
      <c r="E15" s="126"/>
      <c r="F15" s="946"/>
    </row>
    <row r="16" spans="1:6" ht="26.25" customHeight="1" thickBot="1" x14ac:dyDescent="0.25">
      <c r="A16" s="282" t="s">
        <v>272</v>
      </c>
      <c r="B16" s="1154" t="s">
        <v>414</v>
      </c>
      <c r="C16" s="1161">
        <f>SUM(C10:C15)</f>
        <v>80000</v>
      </c>
      <c r="D16" s="1164">
        <f>SUM(D10:D15)</f>
        <v>74676</v>
      </c>
      <c r="E16" s="1161">
        <f>SUM(E10:E15)</f>
        <v>0</v>
      </c>
      <c r="F16" s="998">
        <f>E16/D16</f>
        <v>0</v>
      </c>
    </row>
    <row r="17" spans="1:6" x14ac:dyDescent="0.2">
      <c r="A17" s="315"/>
      <c r="B17" s="501"/>
      <c r="C17" s="895"/>
      <c r="D17" s="124"/>
      <c r="E17" s="241"/>
      <c r="F17" s="951"/>
    </row>
    <row r="18" spans="1:6" x14ac:dyDescent="0.2">
      <c r="A18" s="296" t="s">
        <v>273</v>
      </c>
      <c r="B18" s="1155" t="s">
        <v>413</v>
      </c>
      <c r="C18" s="1162"/>
      <c r="D18" s="121"/>
      <c r="E18" s="239"/>
      <c r="F18" s="952"/>
    </row>
    <row r="19" spans="1:6" x14ac:dyDescent="0.2">
      <c r="A19" s="296" t="s">
        <v>276</v>
      </c>
      <c r="B19" s="502" t="s">
        <v>1358</v>
      </c>
      <c r="C19" s="894">
        <v>35000</v>
      </c>
      <c r="D19" s="121">
        <v>32373</v>
      </c>
      <c r="E19" s="239"/>
      <c r="F19" s="952">
        <v>0</v>
      </c>
    </row>
    <row r="20" spans="1:6" x14ac:dyDescent="0.2">
      <c r="A20" s="296" t="s">
        <v>280</v>
      </c>
      <c r="B20" s="1115" t="s">
        <v>1359</v>
      </c>
      <c r="C20" s="898">
        <v>100000</v>
      </c>
      <c r="D20" s="121">
        <v>64565</v>
      </c>
      <c r="E20" s="239"/>
      <c r="F20" s="952">
        <f>E20/D20</f>
        <v>0</v>
      </c>
    </row>
    <row r="21" spans="1:6" x14ac:dyDescent="0.2">
      <c r="A21" s="296" t="s">
        <v>281</v>
      </c>
      <c r="B21" s="1115"/>
      <c r="C21" s="898"/>
      <c r="D21" s="121"/>
      <c r="E21" s="239"/>
      <c r="F21" s="952"/>
    </row>
    <row r="22" spans="1:6" x14ac:dyDescent="0.2">
      <c r="A22" s="296" t="s">
        <v>283</v>
      </c>
      <c r="B22" s="1115"/>
      <c r="C22" s="898"/>
      <c r="D22" s="121"/>
      <c r="E22" s="239"/>
      <c r="F22" s="952"/>
    </row>
    <row r="23" spans="1:6" x14ac:dyDescent="0.2">
      <c r="A23" s="296" t="s">
        <v>284</v>
      </c>
      <c r="B23" s="1115"/>
      <c r="C23" s="898"/>
      <c r="D23" s="121"/>
      <c r="E23" s="239"/>
      <c r="F23" s="952"/>
    </row>
    <row r="24" spans="1:6" ht="18" customHeight="1" x14ac:dyDescent="0.2">
      <c r="A24" s="296" t="s">
        <v>285</v>
      </c>
      <c r="B24" s="1115"/>
      <c r="C24" s="898"/>
      <c r="D24" s="121"/>
      <c r="E24" s="239"/>
      <c r="F24" s="952"/>
    </row>
    <row r="25" spans="1:6" ht="16.5" customHeight="1" thickBot="1" x14ac:dyDescent="0.25">
      <c r="A25" s="298" t="s">
        <v>288</v>
      </c>
      <c r="B25" s="1153"/>
      <c r="C25" s="1160"/>
      <c r="D25" s="126"/>
      <c r="E25" s="240"/>
      <c r="F25" s="1133"/>
    </row>
    <row r="26" spans="1:6" ht="13.5" thickBot="1" x14ac:dyDescent="0.25">
      <c r="A26" s="282" t="s">
        <v>289</v>
      </c>
      <c r="B26" s="294" t="s">
        <v>415</v>
      </c>
      <c r="C26" s="959">
        <f>SUM(C19:C25)</f>
        <v>135000</v>
      </c>
      <c r="D26" s="1165">
        <f>SUM(D19:D25)</f>
        <v>96938</v>
      </c>
      <c r="E26" s="959">
        <f>SUM(E19:E25)</f>
        <v>0</v>
      </c>
      <c r="F26" s="998">
        <f>E26/D26</f>
        <v>0</v>
      </c>
    </row>
    <row r="27" spans="1:6" ht="13.5" thickBot="1" x14ac:dyDescent="0.25">
      <c r="A27" s="320" t="s">
        <v>290</v>
      </c>
      <c r="B27" s="1156"/>
      <c r="C27" s="959"/>
      <c r="D27" s="340"/>
      <c r="E27" s="197"/>
      <c r="F27" s="1099"/>
    </row>
    <row r="28" spans="1:6" ht="13.5" thickBot="1" x14ac:dyDescent="0.25">
      <c r="A28" s="282" t="s">
        <v>291</v>
      </c>
      <c r="B28" s="299" t="s">
        <v>586</v>
      </c>
      <c r="C28" s="960">
        <f>C16+C26</f>
        <v>215000</v>
      </c>
      <c r="D28" s="960">
        <f>D16+D26</f>
        <v>171614</v>
      </c>
      <c r="E28" s="960">
        <f>E16+E26</f>
        <v>0</v>
      </c>
      <c r="F28" s="998">
        <f>E28/D28</f>
        <v>0</v>
      </c>
    </row>
    <row r="29" spans="1:6" x14ac:dyDescent="0.2">
      <c r="A29" s="1"/>
      <c r="B29" s="1"/>
    </row>
    <row r="30" spans="1:6" x14ac:dyDescent="0.2">
      <c r="A30" s="1"/>
      <c r="B30" s="1"/>
    </row>
    <row r="31" spans="1:6" x14ac:dyDescent="0.2">
      <c r="A31" s="1"/>
      <c r="B31" s="1"/>
    </row>
    <row r="32" spans="1:6" x14ac:dyDescent="0.2">
      <c r="B32" s="1"/>
      <c r="C32" s="1"/>
    </row>
    <row r="33" spans="2:3" x14ac:dyDescent="0.2">
      <c r="B33" s="1"/>
      <c r="C33" s="1"/>
    </row>
    <row r="34" spans="2:3" x14ac:dyDescent="0.2">
      <c r="B34" s="1"/>
      <c r="C34" s="1"/>
    </row>
    <row r="35" spans="2:3" ht="15.75" x14ac:dyDescent="0.25">
      <c r="B35" s="287"/>
    </row>
  </sheetData>
  <mergeCells count="3">
    <mergeCell ref="A1:C1"/>
    <mergeCell ref="B3:F3"/>
    <mergeCell ref="B4:F4"/>
  </mergeCells>
  <phoneticPr fontId="62" type="noConversion"/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39"/>
  <sheetViews>
    <sheetView topLeftCell="A31" workbookViewId="0">
      <selection activeCell="J25" sqref="J25"/>
    </sheetView>
  </sheetViews>
  <sheetFormatPr defaultRowHeight="12.75" x14ac:dyDescent="0.2"/>
  <cols>
    <col min="1" max="1" width="4.42578125" customWidth="1"/>
    <col min="2" max="2" width="39.140625" customWidth="1"/>
    <col min="3" max="3" width="12" customWidth="1"/>
    <col min="4" max="4" width="11.85546875" customWidth="1"/>
  </cols>
  <sheetData>
    <row r="1" spans="1:6" x14ac:dyDescent="0.2">
      <c r="A1" s="275" t="s">
        <v>1675</v>
      </c>
      <c r="B1" s="275"/>
      <c r="C1" s="275"/>
      <c r="D1" s="275"/>
      <c r="E1" s="275"/>
    </row>
    <row r="2" spans="1:6" x14ac:dyDescent="0.2">
      <c r="B2" s="1"/>
      <c r="C2" s="1"/>
    </row>
    <row r="3" spans="1:6" ht="15.75" x14ac:dyDescent="0.25">
      <c r="B3" s="2305" t="s">
        <v>1485</v>
      </c>
      <c r="C3" s="2305"/>
      <c r="D3" s="2277"/>
      <c r="E3" s="2277"/>
      <c r="F3" s="2277"/>
    </row>
    <row r="4" spans="1:6" ht="15.75" x14ac:dyDescent="0.25">
      <c r="B4" s="148"/>
      <c r="C4" s="148"/>
    </row>
    <row r="5" spans="1:6" ht="15.75" x14ac:dyDescent="0.25">
      <c r="B5" s="148"/>
      <c r="C5" s="148"/>
    </row>
    <row r="6" spans="1:6" ht="13.5" thickBot="1" x14ac:dyDescent="0.25">
      <c r="B6" s="1"/>
      <c r="C6" s="33"/>
      <c r="E6" s="33" t="s">
        <v>802</v>
      </c>
    </row>
    <row r="7" spans="1:6" ht="39" thickBot="1" x14ac:dyDescent="0.25">
      <c r="A7" s="317" t="s">
        <v>258</v>
      </c>
      <c r="B7" s="348" t="s">
        <v>50</v>
      </c>
      <c r="C7" s="1157" t="s">
        <v>198</v>
      </c>
      <c r="D7" s="888" t="s">
        <v>199</v>
      </c>
      <c r="E7" s="888" t="s">
        <v>775</v>
      </c>
      <c r="F7" s="765" t="s">
        <v>201</v>
      </c>
    </row>
    <row r="8" spans="1:6" ht="13.5" thickBot="1" x14ac:dyDescent="0.25">
      <c r="A8" s="319" t="s">
        <v>259</v>
      </c>
      <c r="B8" s="329" t="s">
        <v>260</v>
      </c>
      <c r="C8" s="1158" t="s">
        <v>261</v>
      </c>
      <c r="D8" s="280" t="s">
        <v>262</v>
      </c>
      <c r="E8" s="280" t="s">
        <v>282</v>
      </c>
      <c r="F8" s="278" t="s">
        <v>262</v>
      </c>
    </row>
    <row r="9" spans="1:6" x14ac:dyDescent="0.2">
      <c r="A9" s="346" t="s">
        <v>263</v>
      </c>
      <c r="B9" s="22" t="s">
        <v>376</v>
      </c>
      <c r="C9" s="1857">
        <v>1</v>
      </c>
      <c r="D9" s="1860">
        <v>1</v>
      </c>
      <c r="E9" s="1859">
        <v>1</v>
      </c>
      <c r="F9" s="1314">
        <f t="shared" ref="F9:F16" si="0">E9/D9</f>
        <v>1</v>
      </c>
    </row>
    <row r="10" spans="1:6" x14ac:dyDescent="0.2">
      <c r="A10" s="321" t="s">
        <v>264</v>
      </c>
      <c r="B10" s="22" t="s">
        <v>1267</v>
      </c>
      <c r="C10" s="1857">
        <v>10</v>
      </c>
      <c r="D10" s="1860">
        <v>10</v>
      </c>
      <c r="E10" s="1860">
        <v>5</v>
      </c>
      <c r="F10" s="946">
        <f t="shared" si="0"/>
        <v>0.5</v>
      </c>
    </row>
    <row r="11" spans="1:6" x14ac:dyDescent="0.2">
      <c r="A11" s="318" t="s">
        <v>265</v>
      </c>
      <c r="B11" s="22" t="s">
        <v>392</v>
      </c>
      <c r="C11" s="1857">
        <v>85</v>
      </c>
      <c r="D11" s="1860">
        <v>85</v>
      </c>
      <c r="E11" s="1861">
        <v>70</v>
      </c>
      <c r="F11" s="943">
        <f t="shared" si="0"/>
        <v>0.82352941176470584</v>
      </c>
    </row>
    <row r="12" spans="1:6" x14ac:dyDescent="0.2">
      <c r="A12" s="318" t="s">
        <v>266</v>
      </c>
      <c r="B12" s="22" t="s">
        <v>1323</v>
      </c>
      <c r="C12" s="1857">
        <v>2</v>
      </c>
      <c r="D12" s="1860">
        <v>2</v>
      </c>
      <c r="E12" s="1861">
        <v>0</v>
      </c>
      <c r="F12" s="943">
        <f t="shared" si="0"/>
        <v>0</v>
      </c>
    </row>
    <row r="13" spans="1:6" x14ac:dyDescent="0.2">
      <c r="A13" s="318" t="s">
        <v>267</v>
      </c>
      <c r="B13" s="22" t="s">
        <v>51</v>
      </c>
      <c r="C13" s="1857">
        <v>71.8</v>
      </c>
      <c r="D13" s="1860">
        <v>71.8</v>
      </c>
      <c r="E13" s="1861">
        <v>69</v>
      </c>
      <c r="F13" s="943">
        <f t="shared" si="0"/>
        <v>0.96100278551532037</v>
      </c>
    </row>
    <row r="14" spans="1:6" x14ac:dyDescent="0.2">
      <c r="A14" s="318" t="s">
        <v>268</v>
      </c>
      <c r="B14" s="22" t="s">
        <v>1559</v>
      </c>
      <c r="C14" s="1857">
        <v>1.2</v>
      </c>
      <c r="D14" s="2210">
        <v>1.2</v>
      </c>
      <c r="E14" s="2211">
        <v>1</v>
      </c>
      <c r="F14" s="943">
        <f t="shared" si="0"/>
        <v>0.83333333333333337</v>
      </c>
    </row>
    <row r="15" spans="1:6" ht="13.5" thickBot="1" x14ac:dyDescent="0.25">
      <c r="A15" s="318" t="s">
        <v>269</v>
      </c>
      <c r="B15" s="22" t="s">
        <v>9</v>
      </c>
      <c r="C15" s="1857">
        <v>140</v>
      </c>
      <c r="D15" s="1863">
        <v>140</v>
      </c>
      <c r="E15" s="1865">
        <v>138</v>
      </c>
      <c r="F15" s="943">
        <f t="shared" si="0"/>
        <v>0.98571428571428577</v>
      </c>
    </row>
    <row r="16" spans="1:6" ht="13.5" thickBot="1" x14ac:dyDescent="0.25">
      <c r="A16" s="318" t="s">
        <v>270</v>
      </c>
      <c r="B16" s="1166" t="s">
        <v>52</v>
      </c>
      <c r="C16" s="1167">
        <f>SUM(C9:C15)</f>
        <v>311</v>
      </c>
      <c r="D16" s="1862">
        <f>SUM(D9:D15)</f>
        <v>311</v>
      </c>
      <c r="E16" s="1864">
        <f>SUM(E9:E15)</f>
        <v>284</v>
      </c>
      <c r="F16" s="947">
        <f t="shared" si="0"/>
        <v>0.91318327974276525</v>
      </c>
    </row>
    <row r="17" spans="1:6" ht="15.75" x14ac:dyDescent="0.25">
      <c r="B17" s="1"/>
      <c r="C17" s="149"/>
      <c r="E17" s="1837"/>
    </row>
    <row r="18" spans="1:6" ht="15.75" x14ac:dyDescent="0.25">
      <c r="B18" s="1"/>
      <c r="C18" s="149"/>
    </row>
    <row r="19" spans="1:6" x14ac:dyDescent="0.2">
      <c r="B19" s="1"/>
      <c r="C19" s="1"/>
    </row>
    <row r="20" spans="1:6" x14ac:dyDescent="0.2">
      <c r="B20" s="1"/>
      <c r="C20" s="1"/>
    </row>
    <row r="21" spans="1:6" x14ac:dyDescent="0.2">
      <c r="A21" s="275" t="s">
        <v>1676</v>
      </c>
      <c r="B21" s="275"/>
      <c r="C21" s="275"/>
      <c r="D21" s="275"/>
      <c r="E21" s="275"/>
    </row>
    <row r="22" spans="1:6" x14ac:dyDescent="0.2">
      <c r="B22" s="1"/>
      <c r="C22" s="1"/>
    </row>
    <row r="23" spans="1:6" ht="15.75" x14ac:dyDescent="0.25">
      <c r="B23" s="2305" t="s">
        <v>1486</v>
      </c>
      <c r="C23" s="2305"/>
      <c r="D23" s="2277"/>
      <c r="E23" s="2277"/>
      <c r="F23" s="2277"/>
    </row>
    <row r="24" spans="1:6" ht="15.75" x14ac:dyDescent="0.25">
      <c r="B24" s="148"/>
      <c r="C24" s="148"/>
    </row>
    <row r="25" spans="1:6" ht="15.75" x14ac:dyDescent="0.25">
      <c r="B25" s="148"/>
      <c r="C25" s="148"/>
    </row>
    <row r="26" spans="1:6" ht="13.5" thickBot="1" x14ac:dyDescent="0.25">
      <c r="B26" s="1"/>
      <c r="C26" s="33"/>
      <c r="E26" s="33" t="s">
        <v>802</v>
      </c>
    </row>
    <row r="27" spans="1:6" ht="39" thickBot="1" x14ac:dyDescent="0.25">
      <c r="A27" s="317" t="s">
        <v>258</v>
      </c>
      <c r="B27" s="348" t="s">
        <v>50</v>
      </c>
      <c r="C27" s="1157" t="s">
        <v>198</v>
      </c>
      <c r="D27" s="888" t="s">
        <v>199</v>
      </c>
      <c r="E27" s="888" t="s">
        <v>775</v>
      </c>
      <c r="F27" s="765" t="s">
        <v>201</v>
      </c>
    </row>
    <row r="28" spans="1:6" ht="13.5" thickBot="1" x14ac:dyDescent="0.25">
      <c r="A28" s="319" t="s">
        <v>259</v>
      </c>
      <c r="B28" s="329" t="s">
        <v>260</v>
      </c>
      <c r="C28" s="1158" t="s">
        <v>261</v>
      </c>
      <c r="D28" s="929" t="s">
        <v>262</v>
      </c>
      <c r="E28" s="280" t="s">
        <v>282</v>
      </c>
      <c r="F28" s="278" t="s">
        <v>262</v>
      </c>
    </row>
    <row r="29" spans="1:6" x14ac:dyDescent="0.2">
      <c r="A29" s="346" t="s">
        <v>263</v>
      </c>
      <c r="B29" s="22" t="s">
        <v>376</v>
      </c>
      <c r="C29" s="1857">
        <v>59</v>
      </c>
      <c r="D29" s="1858">
        <v>70</v>
      </c>
      <c r="E29" s="1866">
        <v>56</v>
      </c>
      <c r="F29" s="946">
        <f>E29/D29</f>
        <v>0.8</v>
      </c>
    </row>
    <row r="30" spans="1:6" x14ac:dyDescent="0.2">
      <c r="A30" s="296" t="s">
        <v>264</v>
      </c>
      <c r="B30" s="22" t="s">
        <v>392</v>
      </c>
      <c r="C30" s="1867"/>
      <c r="D30" s="1868">
        <v>15</v>
      </c>
      <c r="E30" s="1869">
        <v>3</v>
      </c>
      <c r="F30" s="946">
        <f t="shared" ref="F30" si="1">E30/D30</f>
        <v>0.2</v>
      </c>
    </row>
    <row r="31" spans="1:6" x14ac:dyDescent="0.2">
      <c r="A31" s="296" t="s">
        <v>265</v>
      </c>
      <c r="B31" s="22" t="s">
        <v>51</v>
      </c>
      <c r="C31" s="1867"/>
      <c r="D31" s="1868"/>
      <c r="E31" s="1869"/>
      <c r="F31" s="946">
        <v>0</v>
      </c>
    </row>
    <row r="32" spans="1:6" x14ac:dyDescent="0.2">
      <c r="A32" s="296" t="s">
        <v>266</v>
      </c>
      <c r="B32" s="22" t="s">
        <v>9</v>
      </c>
      <c r="C32" s="1867"/>
      <c r="D32" s="1868"/>
      <c r="E32" s="1869"/>
      <c r="F32" s="943">
        <v>0</v>
      </c>
    </row>
    <row r="33" spans="1:6" ht="13.5" thickBot="1" x14ac:dyDescent="0.25">
      <c r="A33" s="298" t="s">
        <v>267</v>
      </c>
      <c r="B33" s="22"/>
      <c r="C33" s="1867"/>
      <c r="D33" s="1920"/>
      <c r="E33" s="1870"/>
      <c r="F33" s="945"/>
    </row>
    <row r="34" spans="1:6" ht="13.5" thickBot="1" x14ac:dyDescent="0.25">
      <c r="A34" s="282" t="s">
        <v>268</v>
      </c>
      <c r="B34" s="1166" t="s">
        <v>377</v>
      </c>
      <c r="C34" s="1167">
        <f>SUM(C29:C33)</f>
        <v>59</v>
      </c>
      <c r="D34" s="1864">
        <f>SUM(D29:D33)</f>
        <v>85</v>
      </c>
      <c r="E34" s="1167">
        <f>SUM(E29:E33)</f>
        <v>59</v>
      </c>
      <c r="F34" s="991">
        <f>E34/D34</f>
        <v>0.69411764705882351</v>
      </c>
    </row>
    <row r="35" spans="1:6" x14ac:dyDescent="0.2">
      <c r="B35" s="1"/>
      <c r="C35" s="1"/>
    </row>
    <row r="36" spans="1:6" x14ac:dyDescent="0.2">
      <c r="B36" s="1"/>
      <c r="C36" s="1"/>
    </row>
    <row r="37" spans="1:6" x14ac:dyDescent="0.2">
      <c r="B37" s="1"/>
      <c r="C37" s="1"/>
    </row>
    <row r="38" spans="1:6" x14ac:dyDescent="0.2">
      <c r="B38" s="1"/>
      <c r="C38" s="1"/>
    </row>
    <row r="39" spans="1:6" x14ac:dyDescent="0.2">
      <c r="B39" s="1"/>
      <c r="C39" s="1"/>
    </row>
  </sheetData>
  <mergeCells count="2">
    <mergeCell ref="B3:F3"/>
    <mergeCell ref="B23:F23"/>
  </mergeCells>
  <phoneticPr fontId="62" type="noConversion"/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73"/>
  <sheetViews>
    <sheetView topLeftCell="A64" workbookViewId="0">
      <selection activeCell="O53" sqref="O53"/>
    </sheetView>
  </sheetViews>
  <sheetFormatPr defaultRowHeight="12.75" x14ac:dyDescent="0.2"/>
  <cols>
    <col min="1" max="1" width="4.42578125" customWidth="1"/>
    <col min="2" max="2" width="22.140625" customWidth="1"/>
    <col min="3" max="4" width="11.85546875" customWidth="1"/>
    <col min="5" max="5" width="9.7109375" customWidth="1"/>
    <col min="6" max="6" width="8.28515625" customWidth="1"/>
    <col min="7" max="7" width="27.42578125" customWidth="1"/>
    <col min="8" max="8" width="13" customWidth="1"/>
    <col min="9" max="9" width="10.140625" customWidth="1"/>
    <col min="10" max="10" width="9.85546875" bestFit="1" customWidth="1"/>
  </cols>
  <sheetData>
    <row r="1" spans="1:11" x14ac:dyDescent="0.2">
      <c r="A1" s="2249" t="s">
        <v>1677</v>
      </c>
      <c r="B1" s="2249"/>
      <c r="C1" s="2249"/>
      <c r="D1" s="2249"/>
      <c r="E1" s="2249"/>
      <c r="F1" s="2249"/>
      <c r="G1" s="2249"/>
      <c r="H1" s="2249"/>
    </row>
    <row r="2" spans="1:11" x14ac:dyDescent="0.2">
      <c r="A2" s="275"/>
      <c r="B2" s="275"/>
      <c r="C2" s="275"/>
      <c r="D2" s="275"/>
      <c r="E2" s="275"/>
      <c r="F2" s="275"/>
      <c r="G2" s="275"/>
      <c r="H2" s="275"/>
    </row>
    <row r="3" spans="1:11" ht="15.75" x14ac:dyDescent="0.25">
      <c r="A3" s="2313" t="s">
        <v>1487</v>
      </c>
      <c r="B3" s="2263"/>
      <c r="C3" s="2263"/>
      <c r="D3" s="2263"/>
      <c r="E3" s="2263"/>
      <c r="F3" s="2263"/>
      <c r="G3" s="2263"/>
      <c r="H3" s="2263"/>
      <c r="I3" s="2277"/>
      <c r="J3" s="2277"/>
      <c r="K3" s="2277"/>
    </row>
    <row r="4" spans="1:11" ht="9" customHeight="1" x14ac:dyDescent="0.2">
      <c r="B4" s="42"/>
      <c r="C4" s="42"/>
      <c r="D4" s="42"/>
      <c r="E4" s="42"/>
      <c r="F4" s="42"/>
      <c r="G4" s="42"/>
      <c r="H4" s="42"/>
    </row>
    <row r="5" spans="1:11" ht="13.5" thickBot="1" x14ac:dyDescent="0.25">
      <c r="B5" s="42"/>
      <c r="C5" s="42"/>
      <c r="D5" s="42"/>
      <c r="E5" s="42"/>
      <c r="F5" s="42"/>
      <c r="G5" s="2308"/>
      <c r="H5" s="2308"/>
      <c r="J5" s="2308" t="s">
        <v>4</v>
      </c>
      <c r="K5" s="2308"/>
    </row>
    <row r="6" spans="1:11" ht="13.5" thickBot="1" x14ac:dyDescent="0.25">
      <c r="A6" s="2306" t="s">
        <v>258</v>
      </c>
      <c r="B6" s="2309" t="s">
        <v>38</v>
      </c>
      <c r="C6" s="2310"/>
      <c r="D6" s="2255"/>
      <c r="E6" s="2255"/>
      <c r="F6" s="2255"/>
      <c r="G6" s="2311" t="s">
        <v>53</v>
      </c>
      <c r="H6" s="2310"/>
      <c r="I6" s="2312"/>
      <c r="J6" s="2312"/>
      <c r="K6" s="2288"/>
    </row>
    <row r="7" spans="1:11" ht="30" customHeight="1" thickBot="1" x14ac:dyDescent="0.25">
      <c r="A7" s="2307"/>
      <c r="B7" s="43" t="s">
        <v>49</v>
      </c>
      <c r="C7" s="892" t="s">
        <v>198</v>
      </c>
      <c r="D7" s="893" t="s">
        <v>199</v>
      </c>
      <c r="E7" s="893" t="s">
        <v>775</v>
      </c>
      <c r="F7" s="1187" t="s">
        <v>201</v>
      </c>
      <c r="G7" s="1191" t="s">
        <v>49</v>
      </c>
      <c r="H7" s="892" t="s">
        <v>198</v>
      </c>
      <c r="I7" s="893" t="s">
        <v>199</v>
      </c>
      <c r="J7" s="893" t="s">
        <v>775</v>
      </c>
      <c r="K7" s="266" t="s">
        <v>201</v>
      </c>
    </row>
    <row r="8" spans="1:11" ht="12.75" customHeight="1" thickBot="1" x14ac:dyDescent="0.25">
      <c r="A8" s="1186" t="s">
        <v>259</v>
      </c>
      <c r="B8" s="336" t="s">
        <v>260</v>
      </c>
      <c r="C8" s="329" t="s">
        <v>261</v>
      </c>
      <c r="D8" s="330" t="s">
        <v>262</v>
      </c>
      <c r="E8" s="337" t="s">
        <v>282</v>
      </c>
      <c r="F8" s="336" t="s">
        <v>307</v>
      </c>
      <c r="G8" s="337" t="s">
        <v>308</v>
      </c>
      <c r="H8" s="1211" t="s">
        <v>330</v>
      </c>
      <c r="I8" s="1213" t="s">
        <v>331</v>
      </c>
      <c r="J8" s="764" t="s">
        <v>332</v>
      </c>
      <c r="K8" s="1185" t="s">
        <v>335</v>
      </c>
    </row>
    <row r="9" spans="1:11" x14ac:dyDescent="0.2">
      <c r="A9" s="310" t="s">
        <v>263</v>
      </c>
      <c r="B9" s="1176" t="s">
        <v>731</v>
      </c>
      <c r="C9" s="45">
        <f>'13_sz_ melléklet'!C181</f>
        <v>769360</v>
      </c>
      <c r="D9" s="45">
        <f>'13_sz_ melléklet'!D181</f>
        <v>744445</v>
      </c>
      <c r="E9" s="45">
        <f>'13_sz_ melléklet'!E181</f>
        <v>773440</v>
      </c>
      <c r="F9" s="1427">
        <f>E9/D9</f>
        <v>1.0389484783966578</v>
      </c>
      <c r="G9" s="1194" t="s">
        <v>587</v>
      </c>
      <c r="H9" s="1445">
        <f>'2_sz_ melléklet'!C189</f>
        <v>1785141</v>
      </c>
      <c r="I9" s="1210">
        <f>'2_sz_ melléklet'!D189</f>
        <v>1862799</v>
      </c>
      <c r="J9" s="1210">
        <f>'2_sz_ melléklet'!E189</f>
        <v>1690396</v>
      </c>
      <c r="K9" s="1435">
        <f>'2_sz_ melléklet'!F189</f>
        <v>0.90744948864584962</v>
      </c>
    </row>
    <row r="10" spans="1:11" x14ac:dyDescent="0.2">
      <c r="A10" s="321" t="s">
        <v>264</v>
      </c>
      <c r="B10" s="1176" t="s">
        <v>740</v>
      </c>
      <c r="C10" s="44">
        <f>-('14 16_sz_ melléklet'!C44+'14 16_sz_ melléklet'!C48+'14 16_sz_ melléklet'!C50+'22 24  sz. melléklet'!C37+'22 24  sz. melléklet'!C38+'22 24  sz. melléklet'!C80)</f>
        <v>-482835</v>
      </c>
      <c r="D10" s="44">
        <f>-('14 16_sz_ melléklet'!D44+'14 16_sz_ melléklet'!D48+'14 16_sz_ melléklet'!D50+'22 24  sz. melléklet'!D37+'22 24  sz. melléklet'!D38+'22 24  sz. melléklet'!D80)</f>
        <v>-378814</v>
      </c>
      <c r="E10" s="44">
        <f>-('14 16_sz_ melléklet'!E44+'14 16_sz_ melléklet'!E48+'14 16_sz_ melléklet'!E50+'22 24  sz. melléklet'!E37+'22 24  sz. melléklet'!E38+'22 24  sz. melléklet'!E80)</f>
        <v>-378418</v>
      </c>
      <c r="F10" s="1427">
        <f>E10/D10</f>
        <v>0.99895463208857116</v>
      </c>
      <c r="G10" s="1194" t="s">
        <v>588</v>
      </c>
      <c r="H10" s="1446">
        <f>'2_sz_ melléklet'!C190</f>
        <v>264696</v>
      </c>
      <c r="I10" s="1446">
        <f>'2_sz_ melléklet'!D190</f>
        <v>275949</v>
      </c>
      <c r="J10" s="1447">
        <f>'2_sz_ melléklet'!E190</f>
        <v>241344</v>
      </c>
      <c r="K10" s="952">
        <f>J10/I10</f>
        <v>0.8745963928117152</v>
      </c>
    </row>
    <row r="11" spans="1:11" x14ac:dyDescent="0.2">
      <c r="A11" s="318" t="s">
        <v>265</v>
      </c>
      <c r="B11" s="1176" t="s">
        <v>732</v>
      </c>
      <c r="C11" s="44">
        <f>'13_sz_ melléklet'!C182</f>
        <v>1009185</v>
      </c>
      <c r="D11" s="44">
        <f>'13_sz_ melléklet'!D182</f>
        <v>1371046</v>
      </c>
      <c r="E11" s="44">
        <f>'13_sz_ melléklet'!E182</f>
        <v>1480339</v>
      </c>
      <c r="F11" s="1427">
        <f>E11/D11</f>
        <v>1.0797150496773995</v>
      </c>
      <c r="G11" s="1194" t="s">
        <v>589</v>
      </c>
      <c r="H11" s="1202">
        <f>'2_sz_ melléklet'!C191</f>
        <v>1172874</v>
      </c>
      <c r="I11" s="1202">
        <f>'2_sz_ melléklet'!D191</f>
        <v>1933468</v>
      </c>
      <c r="J11" s="1202">
        <f>'2_sz_ melléklet'!E191</f>
        <v>1384373</v>
      </c>
      <c r="K11" s="952">
        <f>J11/I11</f>
        <v>0.71600512653946169</v>
      </c>
    </row>
    <row r="12" spans="1:11" x14ac:dyDescent="0.2">
      <c r="A12" s="318" t="s">
        <v>266</v>
      </c>
      <c r="B12" s="1176" t="s">
        <v>733</v>
      </c>
      <c r="C12" s="45">
        <f>'13_sz_ melléklet'!C187</f>
        <v>2797670</v>
      </c>
      <c r="D12" s="45">
        <f>'13_sz_ melléklet'!D187</f>
        <v>3000053</v>
      </c>
      <c r="E12" s="45">
        <f>'13_sz_ melléklet'!E187</f>
        <v>2964428</v>
      </c>
      <c r="F12" s="1427">
        <f>E12/D12</f>
        <v>0.98812520978796037</v>
      </c>
      <c r="G12" s="1194" t="s">
        <v>590</v>
      </c>
      <c r="H12" s="1202">
        <f>'2_sz_ melléklet'!C193</f>
        <v>1000</v>
      </c>
      <c r="I12" s="1202">
        <f>'2_sz_ melléklet'!D193</f>
        <v>8104</v>
      </c>
      <c r="J12" s="1202">
        <f>'2_sz_ melléklet'!E193</f>
        <v>7454</v>
      </c>
      <c r="K12" s="952">
        <f>J12/I12</f>
        <v>0.91979269496544913</v>
      </c>
    </row>
    <row r="13" spans="1:11" ht="25.5" x14ac:dyDescent="0.2">
      <c r="A13" s="318" t="s">
        <v>267</v>
      </c>
      <c r="B13" s="1176" t="s">
        <v>734</v>
      </c>
      <c r="C13" s="45">
        <f>'13_sz_ melléklet'!C196</f>
        <v>59000</v>
      </c>
      <c r="D13" s="45">
        <f>'13_sz_ melléklet'!D196</f>
        <v>9229</v>
      </c>
      <c r="E13" s="45">
        <f>'13_sz_ melléklet'!E196</f>
        <v>9229</v>
      </c>
      <c r="F13" s="1427">
        <f>E13/D13</f>
        <v>1</v>
      </c>
      <c r="G13" s="1194" t="s">
        <v>591</v>
      </c>
      <c r="H13" s="1202">
        <f>-'2_sz_ melléklet'!C192</f>
        <v>0</v>
      </c>
      <c r="I13" s="1202">
        <f>-'2_sz_ melléklet'!D192</f>
        <v>0</v>
      </c>
      <c r="J13" s="1202">
        <f>-'2_sz_ melléklet'!E192</f>
        <v>0</v>
      </c>
      <c r="K13" s="952">
        <v>0</v>
      </c>
    </row>
    <row r="14" spans="1:11" x14ac:dyDescent="0.2">
      <c r="A14" s="296" t="s">
        <v>268</v>
      </c>
      <c r="B14" s="1177" t="s">
        <v>1324</v>
      </c>
      <c r="C14" s="45">
        <v>-445541</v>
      </c>
      <c r="D14" s="1188">
        <v>-385475</v>
      </c>
      <c r="E14" s="494"/>
      <c r="F14" s="1427"/>
      <c r="G14" s="1194" t="s">
        <v>54</v>
      </c>
      <c r="H14" s="1202"/>
      <c r="I14" s="901"/>
      <c r="J14" s="901"/>
      <c r="K14" s="952"/>
    </row>
    <row r="15" spans="1:11" x14ac:dyDescent="0.2">
      <c r="A15" s="296" t="s">
        <v>269</v>
      </c>
      <c r="B15" s="1178"/>
      <c r="C15" s="44"/>
      <c r="D15" s="1188"/>
      <c r="E15" s="494"/>
      <c r="F15" s="1427"/>
      <c r="G15" s="1194" t="s">
        <v>592</v>
      </c>
      <c r="H15" s="1202">
        <f>'2_sz_ melléklet'!C194</f>
        <v>1352878</v>
      </c>
      <c r="I15" s="1202">
        <f>'2_sz_ melléklet'!D194</f>
        <v>1451681</v>
      </c>
      <c r="J15" s="1202">
        <f>'2_sz_ melléklet'!E194</f>
        <v>1272433</v>
      </c>
      <c r="K15" s="952">
        <f>J15/I15</f>
        <v>0.87652383684845359</v>
      </c>
    </row>
    <row r="16" spans="1:11" x14ac:dyDescent="0.2">
      <c r="A16" s="321" t="s">
        <v>270</v>
      </c>
      <c r="B16" s="1177"/>
      <c r="C16" s="44"/>
      <c r="D16" s="1189"/>
      <c r="E16" s="802"/>
      <c r="F16" s="1428"/>
      <c r="G16" s="1206" t="s">
        <v>746</v>
      </c>
      <c r="H16" s="1202">
        <f>-'34 sz melléklet'!C26</f>
        <v>-135000</v>
      </c>
      <c r="I16" s="1202">
        <f>-'34 sz melléklet'!D26</f>
        <v>-96938</v>
      </c>
      <c r="J16" s="1202">
        <f>-'34 sz melléklet'!E26</f>
        <v>0</v>
      </c>
      <c r="K16" s="952">
        <f>J16/I16</f>
        <v>0</v>
      </c>
    </row>
    <row r="17" spans="1:11" ht="12" customHeight="1" x14ac:dyDescent="0.2">
      <c r="A17" s="318"/>
      <c r="B17" s="1179"/>
      <c r="C17" s="780"/>
      <c r="D17" s="1198"/>
      <c r="E17" s="1199"/>
      <c r="F17" s="1429"/>
      <c r="G17" s="1207" t="s">
        <v>593</v>
      </c>
      <c r="H17" s="1203">
        <f>'2_sz_ melléklet'!C202</f>
        <v>80620</v>
      </c>
      <c r="I17" s="1203">
        <f>'2_sz_ melléklet'!D202</f>
        <v>87197</v>
      </c>
      <c r="J17" s="1203">
        <f>'2_sz_ melléklet'!E202</f>
        <v>75387</v>
      </c>
      <c r="K17" s="952">
        <f>J17/I17</f>
        <v>0.86455956053533956</v>
      </c>
    </row>
    <row r="18" spans="1:11" ht="4.5" customHeight="1" thickBot="1" x14ac:dyDescent="0.25">
      <c r="A18" s="343"/>
      <c r="B18" s="1180"/>
      <c r="C18" s="48"/>
      <c r="D18" s="1190"/>
      <c r="E18" s="606"/>
      <c r="F18" s="1430"/>
      <c r="G18" s="1208"/>
      <c r="H18" s="1204"/>
      <c r="I18" s="902"/>
      <c r="J18" s="902"/>
      <c r="K18" s="1146"/>
    </row>
    <row r="19" spans="1:11" ht="26.25" thickBot="1" x14ac:dyDescent="0.25">
      <c r="A19" s="350" t="s">
        <v>271</v>
      </c>
      <c r="B19" s="1181" t="s">
        <v>55</v>
      </c>
      <c r="C19" s="610">
        <f>SUM(C9:C16)</f>
        <v>3706839</v>
      </c>
      <c r="D19" s="610">
        <f>SUM(D9:D16)</f>
        <v>4360484</v>
      </c>
      <c r="E19" s="610">
        <f>SUM(E9:E16)</f>
        <v>4849018</v>
      </c>
      <c r="F19" s="1431">
        <f>E19/D19</f>
        <v>1.1120366454733006</v>
      </c>
      <c r="G19" s="1184" t="s">
        <v>56</v>
      </c>
      <c r="H19" s="1205">
        <f>H9+H10+H11+H13+H14+H15+H16+H17</f>
        <v>4521209</v>
      </c>
      <c r="I19" s="1205">
        <f>I9+I10+I11+I13+I14+I15+I16+I17</f>
        <v>5514156</v>
      </c>
      <c r="J19" s="1205">
        <f>J9+J10+J11+J13+J14+J15+J16+J17</f>
        <v>4663933</v>
      </c>
      <c r="K19" s="991">
        <f>J19/I19</f>
        <v>0.84581085482528973</v>
      </c>
    </row>
    <row r="20" spans="1:11" ht="6.75" customHeight="1" thickBot="1" x14ac:dyDescent="0.25">
      <c r="A20" s="325"/>
      <c r="B20" s="1182"/>
      <c r="C20" s="609"/>
      <c r="D20" s="1171"/>
      <c r="E20" s="2220"/>
      <c r="F20" s="1432"/>
      <c r="G20" s="1192"/>
      <c r="H20" s="1200"/>
      <c r="I20" s="903"/>
      <c r="J20" s="408"/>
      <c r="K20" s="1058"/>
    </row>
    <row r="21" spans="1:11" ht="26.25" customHeight="1" x14ac:dyDescent="0.2">
      <c r="A21" s="345" t="s">
        <v>272</v>
      </c>
      <c r="B21" s="1976" t="s">
        <v>735</v>
      </c>
      <c r="C21" s="1835">
        <f>'13_sz_ melléklet'!C219</f>
        <v>300000</v>
      </c>
      <c r="D21" s="2219">
        <f>'13_sz_ melléklet'!D219</f>
        <v>1373250</v>
      </c>
      <c r="E21" s="1445">
        <f>'13_sz_ melléklet'!E219</f>
        <v>1373250</v>
      </c>
      <c r="F21" s="1451">
        <f>E21/D21</f>
        <v>1</v>
      </c>
      <c r="G21" s="1193"/>
      <c r="H21" s="1201"/>
      <c r="I21" s="962"/>
      <c r="J21" s="962"/>
      <c r="K21" s="1314"/>
    </row>
    <row r="22" spans="1:11" ht="12.75" customHeight="1" x14ac:dyDescent="0.2">
      <c r="A22" s="265" t="s">
        <v>273</v>
      </c>
      <c r="B22" s="779" t="s">
        <v>736</v>
      </c>
      <c r="C22" s="1434">
        <f>'13_sz_ melléklet'!C220</f>
        <v>0</v>
      </c>
      <c r="D22" s="1217">
        <f>'13_sz_ melléklet'!D220</f>
        <v>0</v>
      </c>
      <c r="E22" s="1434">
        <f>'13_sz_ melléklet'!E220</f>
        <v>0</v>
      </c>
      <c r="F22" s="1427">
        <v>0</v>
      </c>
      <c r="G22" s="1194" t="s">
        <v>598</v>
      </c>
      <c r="H22" s="1202">
        <f>'2_sz_ melléklet'!C226</f>
        <v>0</v>
      </c>
      <c r="I22" s="1202">
        <f>'2_sz_ melléklet'!D226</f>
        <v>0</v>
      </c>
      <c r="J22" s="1202">
        <f>'2_sz_ melléklet'!E226</f>
        <v>0</v>
      </c>
      <c r="K22" s="952">
        <v>0</v>
      </c>
    </row>
    <row r="23" spans="1:11" ht="12.75" customHeight="1" x14ac:dyDescent="0.2">
      <c r="A23" s="265" t="s">
        <v>274</v>
      </c>
      <c r="B23" s="779" t="s">
        <v>737</v>
      </c>
      <c r="C23" s="494">
        <f>'1_sz_ melléklet'!D26</f>
        <v>120000</v>
      </c>
      <c r="D23" s="1202">
        <f>'1_sz_ melléklet'!E26</f>
        <v>405000</v>
      </c>
      <c r="E23" s="494">
        <f>'1_sz_ melléklet'!F26</f>
        <v>404398</v>
      </c>
      <c r="F23" s="1427">
        <f>E23/D23</f>
        <v>0.99851358024691361</v>
      </c>
      <c r="G23" s="1194" t="s">
        <v>747</v>
      </c>
      <c r="H23" s="1202"/>
      <c r="I23" s="1202"/>
      <c r="J23" s="1202"/>
      <c r="K23" s="952">
        <v>0</v>
      </c>
    </row>
    <row r="24" spans="1:11" ht="27" customHeight="1" x14ac:dyDescent="0.2">
      <c r="A24" s="265" t="s">
        <v>275</v>
      </c>
      <c r="B24" s="779" t="s">
        <v>739</v>
      </c>
      <c r="C24" s="494"/>
      <c r="D24" s="1172"/>
      <c r="E24" s="494"/>
      <c r="F24" s="1427">
        <v>0</v>
      </c>
      <c r="G24" s="1718" t="s">
        <v>1086</v>
      </c>
      <c r="H24" s="1202">
        <f>'2_sz_ melléklet'!C230</f>
        <v>55418</v>
      </c>
      <c r="I24" s="1202">
        <f>'2_sz_ melléklet'!D230</f>
        <v>57312</v>
      </c>
      <c r="J24" s="1202">
        <f>'2_sz_ melléklet'!E230</f>
        <v>57312</v>
      </c>
      <c r="K24" s="952">
        <f>J24/I24</f>
        <v>1</v>
      </c>
    </row>
    <row r="25" spans="1:11" ht="12.75" customHeight="1" x14ac:dyDescent="0.2">
      <c r="A25" s="265" t="s">
        <v>276</v>
      </c>
      <c r="B25" s="1977" t="s">
        <v>738</v>
      </c>
      <c r="C25" s="777">
        <f>'13_sz_ melléklet'!C222</f>
        <v>1801436</v>
      </c>
      <c r="D25" s="1203">
        <f>'13_sz_ melléklet'!D222</f>
        <v>2310226</v>
      </c>
      <c r="E25" s="777">
        <f>'13_sz_ melléklet'!E222</f>
        <v>2310226</v>
      </c>
      <c r="F25" s="1427">
        <f>E25/D25</f>
        <v>1</v>
      </c>
      <c r="G25" s="1209"/>
      <c r="H25" s="1203"/>
      <c r="I25" s="978"/>
      <c r="J25" s="978"/>
      <c r="K25" s="952"/>
    </row>
    <row r="26" spans="1:11" ht="23.25" customHeight="1" x14ac:dyDescent="0.2">
      <c r="A26" s="265" t="s">
        <v>277</v>
      </c>
      <c r="B26" s="779" t="s">
        <v>1212</v>
      </c>
      <c r="C26" s="777">
        <v>-1051648</v>
      </c>
      <c r="D26" s="1203">
        <v>-1506136</v>
      </c>
      <c r="E26" s="777">
        <v>-1910226</v>
      </c>
      <c r="F26" s="1427">
        <f>E26/D26</f>
        <v>1.2682958245470528</v>
      </c>
      <c r="G26" s="1209" t="s">
        <v>1592</v>
      </c>
      <c r="H26" s="1203">
        <f>'2_sz_ melléklet'!C223</f>
        <v>5000000</v>
      </c>
      <c r="I26" s="1203">
        <f>'2_sz_ melléklet'!D223</f>
        <v>12180910</v>
      </c>
      <c r="J26" s="1203">
        <f>'2_sz_ melléklet'!E223</f>
        <v>12180910</v>
      </c>
      <c r="K26" s="952">
        <f>J26/I26</f>
        <v>1</v>
      </c>
    </row>
    <row r="27" spans="1:11" ht="12.75" customHeight="1" x14ac:dyDescent="0.2">
      <c r="A27" s="265" t="s">
        <v>278</v>
      </c>
      <c r="B27" s="779" t="s">
        <v>745</v>
      </c>
      <c r="C27" s="777">
        <f>'13_sz_ melléklet'!C226</f>
        <v>5000000</v>
      </c>
      <c r="D27" s="1203">
        <f>'13_sz_ melléklet'!D226</f>
        <v>12180910</v>
      </c>
      <c r="E27" s="777">
        <f>'13_sz_ melléklet'!E226</f>
        <v>12180910</v>
      </c>
      <c r="F27" s="1427">
        <f>E27/D27</f>
        <v>1</v>
      </c>
      <c r="G27" s="1209"/>
      <c r="H27" s="1203"/>
      <c r="I27" s="978"/>
      <c r="J27" s="978"/>
      <c r="K27" s="952"/>
    </row>
    <row r="28" spans="1:11" ht="13.5" thickBot="1" x14ac:dyDescent="0.25">
      <c r="A28" s="413" t="s">
        <v>279</v>
      </c>
      <c r="B28" s="1183" t="s">
        <v>1054</v>
      </c>
      <c r="C28" s="605"/>
      <c r="D28" s="1173">
        <f>'13_sz_ melléklet'!D223</f>
        <v>1894</v>
      </c>
      <c r="E28" s="605">
        <f>'13_sz_ melléklet'!E223</f>
        <v>63456</v>
      </c>
      <c r="F28" s="1433">
        <f>E28/D28</f>
        <v>33.503695881731787</v>
      </c>
      <c r="G28" s="1195" t="s">
        <v>594</v>
      </c>
      <c r="H28" s="1204">
        <f>'2_sz_ melléklet'!C228+'2_sz_ melléklet'!C227</f>
        <v>300000</v>
      </c>
      <c r="I28" s="1204">
        <f>'2_sz_ melléklet'!D228+'2_sz_ melléklet'!D227</f>
        <v>1373250</v>
      </c>
      <c r="J28" s="1204">
        <f>'2_sz_ melléklet'!E228+'2_sz_ melléklet'!E227</f>
        <v>1373250</v>
      </c>
      <c r="K28" s="952">
        <f>J28/I28</f>
        <v>1</v>
      </c>
    </row>
    <row r="29" spans="1:11" ht="26.25" thickBot="1" x14ac:dyDescent="0.25">
      <c r="A29" s="282" t="s">
        <v>280</v>
      </c>
      <c r="B29" s="1978" t="s">
        <v>57</v>
      </c>
      <c r="C29" s="608">
        <f>SUM(C19:C28)</f>
        <v>9876627</v>
      </c>
      <c r="D29" s="1205">
        <f>SUM(D19:D28)</f>
        <v>19125628</v>
      </c>
      <c r="E29" s="608">
        <f>SUM(E19:E28)</f>
        <v>19271032</v>
      </c>
      <c r="F29" s="1431">
        <f>E29/D29</f>
        <v>1.007602573886724</v>
      </c>
      <c r="G29" s="607" t="s">
        <v>58</v>
      </c>
      <c r="H29" s="1205">
        <f>SUM(H19:H28)</f>
        <v>9876627</v>
      </c>
      <c r="I29" s="1205">
        <f>SUM(I19:I28)</f>
        <v>19125628</v>
      </c>
      <c r="J29" s="1205">
        <f>SUM(J19:J28)</f>
        <v>18275405</v>
      </c>
      <c r="K29" s="991">
        <f>J29/I29</f>
        <v>0.95554535516428529</v>
      </c>
    </row>
    <row r="30" spans="1:11" ht="8.25" customHeight="1" x14ac:dyDescent="0.2">
      <c r="B30" s="42"/>
      <c r="C30" s="42"/>
      <c r="D30" s="42"/>
      <c r="E30" s="42"/>
      <c r="F30" s="42"/>
      <c r="G30" s="42"/>
      <c r="H30" s="42"/>
    </row>
    <row r="31" spans="1:11" ht="8.25" customHeight="1" x14ac:dyDescent="0.2">
      <c r="B31" s="42"/>
      <c r="C31" s="42"/>
      <c r="D31" s="42"/>
      <c r="E31" s="42"/>
      <c r="F31" s="42"/>
      <c r="G31" s="42"/>
      <c r="H31" s="42"/>
    </row>
    <row r="32" spans="1:11" ht="8.25" customHeight="1" x14ac:dyDescent="0.2">
      <c r="B32" s="42"/>
      <c r="C32" s="42"/>
      <c r="D32" s="42"/>
      <c r="E32" s="42"/>
      <c r="F32" s="42"/>
      <c r="G32" s="42"/>
      <c r="H32" s="42"/>
    </row>
    <row r="33" spans="1:11" ht="8.25" customHeight="1" x14ac:dyDescent="0.2">
      <c r="B33" s="42"/>
      <c r="C33" s="42"/>
      <c r="D33" s="42"/>
      <c r="E33" s="42"/>
      <c r="F33" s="42"/>
      <c r="G33" s="42"/>
      <c r="H33" s="42"/>
    </row>
    <row r="34" spans="1:11" ht="8.25" customHeight="1" x14ac:dyDescent="0.2">
      <c r="B34" s="42"/>
      <c r="C34" s="42"/>
      <c r="D34" s="42"/>
      <c r="E34" s="42"/>
      <c r="F34" s="42"/>
      <c r="G34" s="42"/>
      <c r="H34" s="42"/>
    </row>
    <row r="35" spans="1:11" ht="8.25" customHeight="1" x14ac:dyDescent="0.2">
      <c r="B35" s="42"/>
      <c r="C35" s="42"/>
      <c r="D35" s="42"/>
      <c r="E35" s="42"/>
      <c r="F35" s="42"/>
      <c r="G35" s="42"/>
      <c r="H35" s="42"/>
    </row>
    <row r="36" spans="1:11" ht="8.25" customHeight="1" x14ac:dyDescent="0.2">
      <c r="B36" s="42"/>
      <c r="C36" s="42"/>
      <c r="D36" s="42"/>
      <c r="E36" s="42"/>
      <c r="F36" s="42"/>
      <c r="G36" s="42"/>
      <c r="H36" s="42"/>
    </row>
    <row r="37" spans="1:11" ht="8.25" customHeight="1" x14ac:dyDescent="0.2">
      <c r="B37" s="42"/>
      <c r="C37" s="42"/>
      <c r="D37" s="42"/>
      <c r="E37" s="42"/>
      <c r="F37" s="42"/>
      <c r="G37" s="42"/>
      <c r="H37" s="42"/>
    </row>
    <row r="38" spans="1:11" ht="8.25" customHeight="1" x14ac:dyDescent="0.2">
      <c r="B38" s="42"/>
      <c r="C38" s="42"/>
      <c r="D38" s="42"/>
      <c r="E38" s="42"/>
      <c r="F38" s="42"/>
      <c r="G38" s="42"/>
      <c r="H38" s="42"/>
    </row>
    <row r="39" spans="1:11" ht="15" customHeight="1" x14ac:dyDescent="0.2">
      <c r="A39" s="2263">
        <v>2</v>
      </c>
      <c r="B39" s="2263"/>
      <c r="C39" s="2263"/>
      <c r="D39" s="2263"/>
      <c r="E39" s="2263"/>
      <c r="F39" s="2263"/>
      <c r="G39" s="2263"/>
      <c r="H39" s="2263"/>
      <c r="I39" s="2263"/>
      <c r="J39" s="2263"/>
      <c r="K39" s="2263"/>
    </row>
    <row r="40" spans="1:11" ht="12" customHeight="1" x14ac:dyDescent="0.2">
      <c r="A40" s="2249" t="s">
        <v>1677</v>
      </c>
      <c r="B40" s="2249"/>
      <c r="C40" s="2249"/>
      <c r="D40" s="2249"/>
      <c r="E40" s="2249"/>
      <c r="F40" s="2249"/>
      <c r="G40" s="2249"/>
      <c r="H40" s="2249"/>
    </row>
    <row r="41" spans="1:11" ht="13.5" customHeight="1" x14ac:dyDescent="0.2">
      <c r="A41" s="275"/>
      <c r="B41" s="275"/>
      <c r="C41" s="275"/>
      <c r="D41" s="275"/>
      <c r="E41" s="275"/>
      <c r="F41" s="275"/>
      <c r="G41" s="275"/>
      <c r="H41" s="275"/>
    </row>
    <row r="42" spans="1:11" ht="15.75" x14ac:dyDescent="0.25">
      <c r="A42" s="2313" t="s">
        <v>1487</v>
      </c>
      <c r="B42" s="2263"/>
      <c r="C42" s="2263"/>
      <c r="D42" s="2263"/>
      <c r="E42" s="2263"/>
      <c r="F42" s="2263"/>
      <c r="G42" s="2263"/>
      <c r="H42" s="2263"/>
      <c r="I42" s="2277"/>
      <c r="J42" s="2277"/>
      <c r="K42" s="2277"/>
    </row>
    <row r="43" spans="1:11" ht="9.75" customHeight="1" x14ac:dyDescent="0.2">
      <c r="B43" s="42"/>
      <c r="C43" s="42"/>
      <c r="D43" s="42"/>
      <c r="E43" s="42"/>
      <c r="F43" s="42"/>
      <c r="G43" s="42"/>
      <c r="H43" s="42"/>
    </row>
    <row r="44" spans="1:11" ht="13.5" thickBot="1" x14ac:dyDescent="0.25">
      <c r="B44" s="42"/>
      <c r="C44" s="42"/>
      <c r="D44" s="42"/>
      <c r="E44" s="42"/>
      <c r="F44" s="42"/>
      <c r="G44" s="2308"/>
      <c r="H44" s="2308"/>
      <c r="J44" s="2308" t="s">
        <v>4</v>
      </c>
      <c r="K44" s="2308"/>
    </row>
    <row r="45" spans="1:11" ht="13.5" customHeight="1" thickBot="1" x14ac:dyDescent="0.25">
      <c r="A45" s="2306" t="s">
        <v>258</v>
      </c>
      <c r="B45" s="2309" t="s">
        <v>38</v>
      </c>
      <c r="C45" s="2310"/>
      <c r="D45" s="2255"/>
      <c r="E45" s="2255"/>
      <c r="F45" s="2255"/>
      <c r="G45" s="2311" t="s">
        <v>53</v>
      </c>
      <c r="H45" s="2310"/>
      <c r="I45" s="2312"/>
      <c r="J45" s="2312"/>
      <c r="K45" s="2288"/>
    </row>
    <row r="46" spans="1:11" ht="29.25" customHeight="1" thickBot="1" x14ac:dyDescent="0.25">
      <c r="A46" s="2307"/>
      <c r="B46" s="43" t="s">
        <v>49</v>
      </c>
      <c r="C46" s="892" t="s">
        <v>198</v>
      </c>
      <c r="D46" s="893" t="s">
        <v>199</v>
      </c>
      <c r="E46" s="893" t="s">
        <v>775</v>
      </c>
      <c r="F46" s="1187" t="s">
        <v>201</v>
      </c>
      <c r="G46" s="1191" t="s">
        <v>49</v>
      </c>
      <c r="H46" s="892" t="s">
        <v>198</v>
      </c>
      <c r="I46" s="893" t="s">
        <v>199</v>
      </c>
      <c r="J46" s="893" t="s">
        <v>775</v>
      </c>
      <c r="K46" s="266" t="s">
        <v>201</v>
      </c>
    </row>
    <row r="47" spans="1:11" ht="13.5" thickBot="1" x14ac:dyDescent="0.25">
      <c r="A47" s="1186" t="s">
        <v>259</v>
      </c>
      <c r="B47" s="336" t="s">
        <v>260</v>
      </c>
      <c r="C47" s="329" t="s">
        <v>261</v>
      </c>
      <c r="D47" s="330" t="s">
        <v>262</v>
      </c>
      <c r="E47" s="337" t="s">
        <v>282</v>
      </c>
      <c r="F47" s="336" t="s">
        <v>307</v>
      </c>
      <c r="G47" s="337" t="s">
        <v>308</v>
      </c>
      <c r="H47" s="1211" t="s">
        <v>330</v>
      </c>
      <c r="I47" s="1222" t="s">
        <v>331</v>
      </c>
      <c r="J47" s="1223" t="s">
        <v>332</v>
      </c>
      <c r="K47" s="1448" t="s">
        <v>335</v>
      </c>
    </row>
    <row r="48" spans="1:11" x14ac:dyDescent="0.2">
      <c r="A48" s="505" t="s">
        <v>281</v>
      </c>
      <c r="B48" s="789" t="s">
        <v>741</v>
      </c>
      <c r="C48" s="781">
        <f>'13_sz_ melléklet'!C201</f>
        <v>150000</v>
      </c>
      <c r="D48" s="781">
        <f>'13_sz_ melléklet'!D201</f>
        <v>117000</v>
      </c>
      <c r="E48" s="781">
        <f>'13_sz_ melléklet'!E201</f>
        <v>115172</v>
      </c>
      <c r="F48" s="1436">
        <f>E48/D48</f>
        <v>0.98437606837606839</v>
      </c>
      <c r="G48" s="46" t="s">
        <v>595</v>
      </c>
      <c r="H48" s="1172">
        <f>'2_sz_ melléklet'!C206</f>
        <v>2425140</v>
      </c>
      <c r="I48" s="1197">
        <f>'2_sz_ melléklet'!D206</f>
        <v>2794625</v>
      </c>
      <c r="J48" s="1197">
        <f>'2_sz_ melléklet'!E206</f>
        <v>1288541</v>
      </c>
      <c r="K48" s="1054">
        <f>J48/I48</f>
        <v>0.46107831998926513</v>
      </c>
    </row>
    <row r="49" spans="1:11" x14ac:dyDescent="0.2">
      <c r="A49" s="505" t="s">
        <v>283</v>
      </c>
      <c r="B49" s="790" t="s">
        <v>742</v>
      </c>
      <c r="C49" s="782">
        <f>'13_sz_ melléklet'!C207</f>
        <v>622264</v>
      </c>
      <c r="D49" s="782">
        <f>'13_sz_ melléklet'!D207</f>
        <v>880231</v>
      </c>
      <c r="E49" s="782">
        <f>'13_sz_ melléklet'!E207</f>
        <v>773996</v>
      </c>
      <c r="F49" s="1436">
        <f>E49/D49</f>
        <v>0.87931009019223361</v>
      </c>
      <c r="G49" s="46" t="s">
        <v>596</v>
      </c>
      <c r="H49" s="1172">
        <f>'2_sz_ melléklet'!C207</f>
        <v>159049</v>
      </c>
      <c r="I49" s="494">
        <f>'2_sz_ melléklet'!D207</f>
        <v>337097</v>
      </c>
      <c r="J49" s="494">
        <f>'2_sz_ melléklet'!E207</f>
        <v>40557</v>
      </c>
      <c r="K49" s="943">
        <f>J49/I49</f>
        <v>0.12031255098680795</v>
      </c>
    </row>
    <row r="50" spans="1:11" x14ac:dyDescent="0.2">
      <c r="A50" s="505" t="s">
        <v>284</v>
      </c>
      <c r="B50" s="791" t="s">
        <v>743</v>
      </c>
      <c r="C50" s="782">
        <f>'13_sz_ melléklet'!C212</f>
        <v>7901</v>
      </c>
      <c r="D50" s="782">
        <f>'13_sz_ melléklet'!D212</f>
        <v>8835</v>
      </c>
      <c r="E50" s="782">
        <f>'13_sz_ melléklet'!E212</f>
        <v>9110</v>
      </c>
      <c r="F50" s="1436">
        <f>E50/D50</f>
        <v>1.0311262026032824</v>
      </c>
      <c r="G50" s="47" t="s">
        <v>597</v>
      </c>
      <c r="H50" s="1196">
        <f>'2_sz_ melléklet'!C208</f>
        <v>41000</v>
      </c>
      <c r="I50" s="802">
        <f>'2_sz_ melléklet'!D208</f>
        <v>47831</v>
      </c>
      <c r="J50" s="802">
        <f>'2_sz_ melléklet'!E208</f>
        <v>31867</v>
      </c>
      <c r="K50" s="943">
        <f>J50/I50</f>
        <v>0.66624155882168468</v>
      </c>
    </row>
    <row r="51" spans="1:11" x14ac:dyDescent="0.2">
      <c r="A51" s="505" t="s">
        <v>285</v>
      </c>
      <c r="B51" s="792" t="s">
        <v>744</v>
      </c>
      <c r="C51" s="782">
        <f>-C10</f>
        <v>482835</v>
      </c>
      <c r="D51" s="782">
        <f>-D10</f>
        <v>378814</v>
      </c>
      <c r="E51" s="782">
        <f>-E10</f>
        <v>378418</v>
      </c>
      <c r="F51" s="1436">
        <f>E51/D51</f>
        <v>0.99895463208857116</v>
      </c>
      <c r="G51" s="47" t="s">
        <v>61</v>
      </c>
      <c r="H51" s="1196">
        <f>-H13</f>
        <v>0</v>
      </c>
      <c r="I51" s="802">
        <f>-I13</f>
        <v>0</v>
      </c>
      <c r="J51" s="802">
        <f>-J13</f>
        <v>0</v>
      </c>
      <c r="K51" s="943">
        <v>0</v>
      </c>
    </row>
    <row r="52" spans="1:11" x14ac:dyDescent="0.2">
      <c r="A52" s="505" t="s">
        <v>286</v>
      </c>
      <c r="B52" s="792" t="s">
        <v>1325</v>
      </c>
      <c r="C52" s="782">
        <f>-C14</f>
        <v>445541</v>
      </c>
      <c r="D52" s="782">
        <f t="shared" ref="D52:E52" si="0">-D14</f>
        <v>385475</v>
      </c>
      <c r="E52" s="782">
        <f t="shared" si="0"/>
        <v>0</v>
      </c>
      <c r="F52" s="1436">
        <f>E52/D52</f>
        <v>0</v>
      </c>
      <c r="G52" s="47" t="s">
        <v>748</v>
      </c>
      <c r="H52" s="1196">
        <f>-H16</f>
        <v>135000</v>
      </c>
      <c r="I52" s="802">
        <f>-I16</f>
        <v>96938</v>
      </c>
      <c r="J52" s="802">
        <f>-J16</f>
        <v>0</v>
      </c>
      <c r="K52" s="946">
        <f>J52/I52</f>
        <v>0</v>
      </c>
    </row>
    <row r="53" spans="1:11" ht="13.5" thickBot="1" x14ac:dyDescent="0.25">
      <c r="A53" s="596" t="s">
        <v>287</v>
      </c>
      <c r="B53" s="792"/>
      <c r="C53" s="782"/>
      <c r="D53" s="1196"/>
      <c r="E53" s="802"/>
      <c r="F53" s="1437"/>
      <c r="G53" s="47"/>
      <c r="H53" s="1196"/>
      <c r="I53" s="1450"/>
      <c r="J53" s="1450"/>
      <c r="K53" s="945"/>
    </row>
    <row r="54" spans="1:11" ht="13.5" thickBot="1" x14ac:dyDescent="0.25">
      <c r="A54" s="282" t="s">
        <v>288</v>
      </c>
      <c r="B54" s="793" t="s">
        <v>62</v>
      </c>
      <c r="C54" s="783">
        <f>C48+C49+C50+C51+C52+C53</f>
        <v>1708541</v>
      </c>
      <c r="D54" s="783">
        <f>D48+D49+D50+D51+D52+D53</f>
        <v>1770355</v>
      </c>
      <c r="E54" s="783">
        <f>E48+E49+E50+E51+E52+E53</f>
        <v>1276696</v>
      </c>
      <c r="F54" s="1438">
        <f>E54/D54</f>
        <v>0.72115253720299033</v>
      </c>
      <c r="G54" s="1225" t="s">
        <v>63</v>
      </c>
      <c r="H54" s="1214">
        <f>H48+H49+H50+H51+H52+H53</f>
        <v>2760189</v>
      </c>
      <c r="I54" s="608">
        <f>I48+I49+I50+I51+I52+I53</f>
        <v>3276491</v>
      </c>
      <c r="J54" s="608">
        <f>J48+J49+J50+J51+J52+J53</f>
        <v>1360965</v>
      </c>
      <c r="K54" s="947">
        <f>J54/I54</f>
        <v>0.41537272649306833</v>
      </c>
    </row>
    <row r="55" spans="1:11" ht="22.5" x14ac:dyDescent="0.2">
      <c r="A55" s="505" t="s">
        <v>289</v>
      </c>
      <c r="B55" s="803" t="s">
        <v>749</v>
      </c>
      <c r="C55" s="2167">
        <f>'13_sz_ melléklet'!C218</f>
        <v>0</v>
      </c>
      <c r="D55" s="2167">
        <f>'13_sz_ melléklet'!D218</f>
        <v>0</v>
      </c>
      <c r="E55" s="2167">
        <f>'13_sz_ melléklet'!E218</f>
        <v>0</v>
      </c>
      <c r="F55" s="2168">
        <v>0</v>
      </c>
      <c r="G55" s="1226"/>
      <c r="H55" s="1215"/>
      <c r="I55" s="599"/>
      <c r="J55" s="599"/>
      <c r="K55" s="1314"/>
    </row>
    <row r="56" spans="1:11" ht="15" customHeight="1" x14ac:dyDescent="0.2">
      <c r="A56" s="505" t="s">
        <v>290</v>
      </c>
      <c r="B56" s="794" t="s">
        <v>737</v>
      </c>
      <c r="C56" s="784">
        <f>-C24</f>
        <v>0</v>
      </c>
      <c r="D56" s="784">
        <f>-D24</f>
        <v>0</v>
      </c>
      <c r="E56" s="784">
        <f>-E24</f>
        <v>0</v>
      </c>
      <c r="F56" s="1443">
        <v>0</v>
      </c>
      <c r="G56" s="495" t="s">
        <v>598</v>
      </c>
      <c r="H56" s="1447">
        <f>-H23</f>
        <v>0</v>
      </c>
      <c r="I56" s="1447">
        <f>-I23</f>
        <v>0</v>
      </c>
      <c r="J56" s="1447">
        <f>-J23</f>
        <v>0</v>
      </c>
      <c r="K56" s="952">
        <v>0</v>
      </c>
    </row>
    <row r="57" spans="1:11" ht="15" customHeight="1" x14ac:dyDescent="0.2">
      <c r="A57" s="505" t="s">
        <v>291</v>
      </c>
      <c r="B57" s="795" t="s">
        <v>738</v>
      </c>
      <c r="C57" s="785">
        <f>-C26</f>
        <v>1051648</v>
      </c>
      <c r="D57" s="785">
        <f>-D26</f>
        <v>1506136</v>
      </c>
      <c r="E57" s="785">
        <f>-E26</f>
        <v>1910226</v>
      </c>
      <c r="F57" s="1443">
        <f>E57/D57</f>
        <v>1.2682958245470528</v>
      </c>
      <c r="G57" s="1227"/>
      <c r="H57" s="1217"/>
      <c r="I57" s="131"/>
      <c r="J57" s="131"/>
      <c r="K57" s="952"/>
    </row>
    <row r="58" spans="1:11" ht="15" customHeight="1" x14ac:dyDescent="0.2">
      <c r="A58" s="505" t="s">
        <v>292</v>
      </c>
      <c r="B58" s="796"/>
      <c r="C58" s="786"/>
      <c r="D58" s="1175"/>
      <c r="E58" s="778"/>
      <c r="F58" s="1440"/>
      <c r="G58" s="1228"/>
      <c r="H58" s="1216"/>
      <c r="I58" s="131"/>
      <c r="J58" s="131"/>
      <c r="K58" s="952"/>
    </row>
    <row r="59" spans="1:11" ht="12" customHeight="1" thickBot="1" x14ac:dyDescent="0.25">
      <c r="A59" s="596" t="s">
        <v>293</v>
      </c>
      <c r="B59" s="797"/>
      <c r="C59" s="787"/>
      <c r="D59" s="1174"/>
      <c r="E59" s="606"/>
      <c r="F59" s="1439"/>
      <c r="G59" s="42" t="s">
        <v>599</v>
      </c>
      <c r="H59" s="1218">
        <f>'2_sz_ melléklet'!C229</f>
        <v>0</v>
      </c>
      <c r="I59" s="1218">
        <f>'2_sz_ melléklet'!D229</f>
        <v>0</v>
      </c>
      <c r="J59" s="1218">
        <f>'2_sz_ melléklet'!E229</f>
        <v>0</v>
      </c>
      <c r="K59" s="1133">
        <v>0</v>
      </c>
    </row>
    <row r="60" spans="1:11" ht="13.5" thickBot="1" x14ac:dyDescent="0.25">
      <c r="A60" s="282" t="s">
        <v>294</v>
      </c>
      <c r="B60" s="793" t="s">
        <v>65</v>
      </c>
      <c r="C60" s="783">
        <f>SUM(C54:C59)</f>
        <v>2760189</v>
      </c>
      <c r="D60" s="783">
        <f>SUM(D54:D59)</f>
        <v>3276491</v>
      </c>
      <c r="E60" s="783">
        <f>SUM(E54:E59)</f>
        <v>3186922</v>
      </c>
      <c r="F60" s="1438">
        <f>E60/D60</f>
        <v>0.97266313260131032</v>
      </c>
      <c r="G60" s="1225" t="s">
        <v>66</v>
      </c>
      <c r="H60" s="1171">
        <f>SUM(H54:H59)</f>
        <v>2760189</v>
      </c>
      <c r="I60" s="608">
        <f>SUM(I54:I59)</f>
        <v>3276491</v>
      </c>
      <c r="J60" s="608">
        <f>SUM(J54:J59)</f>
        <v>1360965</v>
      </c>
      <c r="K60" s="991">
        <f>J60/I60</f>
        <v>0.41537272649306833</v>
      </c>
    </row>
    <row r="61" spans="1:11" ht="7.5" customHeight="1" thickBot="1" x14ac:dyDescent="0.25">
      <c r="A61" s="799"/>
      <c r="B61" s="800"/>
      <c r="C61" s="801"/>
      <c r="D61" s="1219"/>
      <c r="E61" s="1224"/>
      <c r="F61" s="1441"/>
      <c r="G61" s="1229"/>
      <c r="H61" s="1219"/>
      <c r="I61" s="111"/>
      <c r="J61" s="111"/>
      <c r="K61" s="1099"/>
    </row>
    <row r="62" spans="1:11" ht="24" customHeight="1" thickBot="1" x14ac:dyDescent="0.25">
      <c r="A62" s="291" t="s">
        <v>295</v>
      </c>
      <c r="B62" s="1230" t="s">
        <v>67</v>
      </c>
      <c r="C62" s="788">
        <f>C19+C54</f>
        <v>5415380</v>
      </c>
      <c r="D62" s="788">
        <f>D19+D54</f>
        <v>6130839</v>
      </c>
      <c r="E62" s="788">
        <f>E19+E54</f>
        <v>6125714</v>
      </c>
      <c r="F62" s="1442">
        <f>E62/D62</f>
        <v>0.99916406221073495</v>
      </c>
      <c r="G62" s="1231" t="s">
        <v>68</v>
      </c>
      <c r="H62" s="1205">
        <f>H19+H54</f>
        <v>7281398</v>
      </c>
      <c r="I62" s="1205">
        <f>I19+I54</f>
        <v>8790647</v>
      </c>
      <c r="J62" s="1205">
        <f>J19+J54</f>
        <v>6024898</v>
      </c>
      <c r="K62" s="991">
        <f>J62/I62</f>
        <v>0.68537594559308324</v>
      </c>
    </row>
    <row r="63" spans="1:11" ht="24" x14ac:dyDescent="0.2">
      <c r="A63" s="730" t="s">
        <v>296</v>
      </c>
      <c r="B63" s="804" t="s">
        <v>735</v>
      </c>
      <c r="C63" s="1444">
        <f t="shared" ref="C63:E64" si="1">C21</f>
        <v>300000</v>
      </c>
      <c r="D63" s="1444">
        <f t="shared" si="1"/>
        <v>1373250</v>
      </c>
      <c r="E63" s="1444">
        <f t="shared" si="1"/>
        <v>1373250</v>
      </c>
      <c r="F63" s="1839">
        <f>E63/D63</f>
        <v>1</v>
      </c>
      <c r="G63" s="789" t="s">
        <v>600</v>
      </c>
      <c r="H63" s="1210">
        <f>H56+H22+H23</f>
        <v>0</v>
      </c>
      <c r="I63" s="1210">
        <f>I56+I22+I23</f>
        <v>0</v>
      </c>
      <c r="J63" s="1210">
        <f>J56+J22+J23</f>
        <v>0</v>
      </c>
      <c r="K63" s="952">
        <v>0</v>
      </c>
    </row>
    <row r="64" spans="1:11" x14ac:dyDescent="0.2">
      <c r="A64" s="506" t="s">
        <v>297</v>
      </c>
      <c r="B64" s="806" t="s">
        <v>736</v>
      </c>
      <c r="C64" s="781">
        <f t="shared" si="1"/>
        <v>0</v>
      </c>
      <c r="D64" s="781">
        <f t="shared" si="1"/>
        <v>0</v>
      </c>
      <c r="E64" s="781">
        <f t="shared" si="1"/>
        <v>0</v>
      </c>
      <c r="F64" s="1625">
        <v>0</v>
      </c>
      <c r="G64" s="1627"/>
      <c r="H64" s="1220"/>
      <c r="I64" s="131"/>
      <c r="J64" s="131"/>
      <c r="K64" s="952"/>
    </row>
    <row r="65" spans="1:11" x14ac:dyDescent="0.2">
      <c r="A65" s="506" t="s">
        <v>298</v>
      </c>
      <c r="B65" s="805" t="s">
        <v>1124</v>
      </c>
      <c r="C65" s="781">
        <f>C55</f>
        <v>0</v>
      </c>
      <c r="D65" s="781">
        <f>D55</f>
        <v>0</v>
      </c>
      <c r="E65" s="781">
        <f>E55</f>
        <v>0</v>
      </c>
      <c r="F65" s="1625">
        <v>0</v>
      </c>
      <c r="G65" s="1718" t="s">
        <v>1125</v>
      </c>
      <c r="H65" s="1202">
        <f>H24</f>
        <v>55418</v>
      </c>
      <c r="I65" s="1202">
        <f>I24</f>
        <v>57312</v>
      </c>
      <c r="J65" s="1202">
        <f>J24</f>
        <v>57312</v>
      </c>
      <c r="K65" s="952">
        <f>J65/I65</f>
        <v>1</v>
      </c>
    </row>
    <row r="66" spans="1:11" x14ac:dyDescent="0.2">
      <c r="A66" s="506" t="s">
        <v>299</v>
      </c>
      <c r="B66" s="794" t="s">
        <v>737</v>
      </c>
      <c r="C66" s="781">
        <f>C23+C56+C24</f>
        <v>120000</v>
      </c>
      <c r="D66" s="781">
        <f>D23+D56+D24</f>
        <v>405000</v>
      </c>
      <c r="E66" s="781">
        <f>E23+E56+E24</f>
        <v>404398</v>
      </c>
      <c r="F66" s="1625">
        <f>E66/D66</f>
        <v>0.99851358024691361</v>
      </c>
      <c r="G66" s="1627"/>
      <c r="H66" s="1220"/>
      <c r="I66" s="131"/>
      <c r="J66" s="131"/>
      <c r="K66" s="952"/>
    </row>
    <row r="67" spans="1:11" x14ac:dyDescent="0.2">
      <c r="A67" s="506" t="s">
        <v>300</v>
      </c>
      <c r="B67" s="795" t="s">
        <v>738</v>
      </c>
      <c r="C67" s="781">
        <f>C25</f>
        <v>1801436</v>
      </c>
      <c r="D67" s="781">
        <f>D25</f>
        <v>2310226</v>
      </c>
      <c r="E67" s="781">
        <f>E25</f>
        <v>2310226</v>
      </c>
      <c r="F67" s="1625">
        <f>E67/D67</f>
        <v>1</v>
      </c>
      <c r="G67" s="1627"/>
      <c r="H67" s="1220"/>
      <c r="I67" s="131"/>
      <c r="J67" s="131"/>
      <c r="K67" s="952"/>
    </row>
    <row r="68" spans="1:11" x14ac:dyDescent="0.2">
      <c r="A68" s="506" t="s">
        <v>301</v>
      </c>
      <c r="B68" s="794" t="s">
        <v>745</v>
      </c>
      <c r="C68" s="782">
        <f>'1_sz_ melléklet'!D24</f>
        <v>5000000</v>
      </c>
      <c r="D68" s="782">
        <f>'1_sz_ melléklet'!E24</f>
        <v>12180910</v>
      </c>
      <c r="E68" s="782">
        <f>'1_sz_ melléklet'!F24</f>
        <v>12180910</v>
      </c>
      <c r="F68" s="1625">
        <f>E68/D68</f>
        <v>1</v>
      </c>
      <c r="G68" s="792" t="s">
        <v>69</v>
      </c>
      <c r="H68" s="1221">
        <f>H28+H59</f>
        <v>300000</v>
      </c>
      <c r="I68" s="1221">
        <f>I28+I59</f>
        <v>1373250</v>
      </c>
      <c r="J68" s="1221">
        <f>J28+J59</f>
        <v>1373250</v>
      </c>
      <c r="K68" s="952">
        <f>J68/I68</f>
        <v>1</v>
      </c>
    </row>
    <row r="69" spans="1:11" ht="22.5" x14ac:dyDescent="0.2">
      <c r="A69" s="506" t="s">
        <v>302</v>
      </c>
      <c r="B69" s="1622" t="s">
        <v>1615</v>
      </c>
      <c r="C69" s="1623">
        <f>'13_sz_ melléklet'!C225</f>
        <v>1468489</v>
      </c>
      <c r="D69" s="1623">
        <f>'13_sz_ melléklet'!D225</f>
        <v>1472628</v>
      </c>
      <c r="E69" s="1623">
        <f>'13_sz_ melléklet'!E225</f>
        <v>1348962</v>
      </c>
      <c r="F69" s="1626">
        <f>E69/D69</f>
        <v>0.91602359862775939</v>
      </c>
      <c r="G69" s="1628" t="s">
        <v>601</v>
      </c>
      <c r="H69" s="1624">
        <f>'2_sz_ melléklet'!C224</f>
        <v>1468489</v>
      </c>
      <c r="I69" s="1624">
        <f>'2_sz_ melléklet'!D224</f>
        <v>1472628</v>
      </c>
      <c r="J69" s="1624">
        <f>'2_sz_ melléklet'!E224</f>
        <v>1348962</v>
      </c>
      <c r="K69" s="952">
        <f>J69/I69</f>
        <v>0.91602359862775939</v>
      </c>
    </row>
    <row r="70" spans="1:11" x14ac:dyDescent="0.2">
      <c r="A70" s="506" t="s">
        <v>303</v>
      </c>
      <c r="B70" s="1747" t="s">
        <v>1055</v>
      </c>
      <c r="C70" s="785">
        <f>'1_sz_ melléklet'!D23</f>
        <v>0</v>
      </c>
      <c r="D70" s="785">
        <f>'1_sz_ melléklet'!E23</f>
        <v>1894</v>
      </c>
      <c r="E70" s="785">
        <f>'1_sz_ melléklet'!F23</f>
        <v>63456</v>
      </c>
      <c r="F70" s="1626">
        <f>E70/D70</f>
        <v>33.503695881731787</v>
      </c>
      <c r="G70" s="1628"/>
      <c r="H70" s="1203"/>
      <c r="I70" s="1203"/>
      <c r="J70" s="1203"/>
      <c r="K70" s="951"/>
    </row>
    <row r="71" spans="1:11" ht="13.5" thickBot="1" x14ac:dyDescent="0.25">
      <c r="A71" s="507" t="s">
        <v>304</v>
      </c>
      <c r="B71" s="1612"/>
      <c r="C71" s="787"/>
      <c r="D71" s="787"/>
      <c r="E71" s="787"/>
      <c r="F71" s="1621"/>
      <c r="G71" s="1629" t="s">
        <v>1126</v>
      </c>
      <c r="H71" s="1204">
        <f>'2_sz_ melléklet'!C223</f>
        <v>5000000</v>
      </c>
      <c r="I71" s="1204">
        <f>'2_sz_ melléklet'!D223</f>
        <v>12180910</v>
      </c>
      <c r="J71" s="1204">
        <f>'2_sz_ melléklet'!E223</f>
        <v>12180910</v>
      </c>
      <c r="K71" s="1099">
        <f>J71/I71</f>
        <v>1</v>
      </c>
    </row>
    <row r="72" spans="1:11" ht="18.75" customHeight="1" thickBot="1" x14ac:dyDescent="0.25">
      <c r="A72" s="282" t="s">
        <v>305</v>
      </c>
      <c r="B72" s="798" t="s">
        <v>70</v>
      </c>
      <c r="C72" s="788">
        <f>SUM(C62:C71)</f>
        <v>14105305</v>
      </c>
      <c r="D72" s="788">
        <f>SUM(D62:D71)</f>
        <v>23874747</v>
      </c>
      <c r="E72" s="788">
        <f>SUM(E62:E71)</f>
        <v>23806916</v>
      </c>
      <c r="F72" s="1431">
        <f>E72/D72</f>
        <v>0.99715888088782678</v>
      </c>
      <c r="G72" s="798" t="s">
        <v>71</v>
      </c>
      <c r="H72" s="1205">
        <f>SUM(H62:H71)</f>
        <v>14105305</v>
      </c>
      <c r="I72" s="1205">
        <f>SUM(I62:I71)</f>
        <v>23874747</v>
      </c>
      <c r="J72" s="1205">
        <f>SUM(J62:J71)</f>
        <v>20985332</v>
      </c>
      <c r="K72" s="991">
        <f>J72/I72</f>
        <v>0.87897609972578972</v>
      </c>
    </row>
    <row r="73" spans="1:11" x14ac:dyDescent="0.2">
      <c r="B73" s="1"/>
      <c r="C73" s="1"/>
      <c r="D73" s="1"/>
      <c r="E73" s="1"/>
      <c r="F73" s="1"/>
      <c r="G73" s="1"/>
      <c r="H73" s="1"/>
    </row>
  </sheetData>
  <mergeCells count="15">
    <mergeCell ref="A1:H1"/>
    <mergeCell ref="G44:H44"/>
    <mergeCell ref="G5:H5"/>
    <mergeCell ref="J5:K5"/>
    <mergeCell ref="A3:K3"/>
    <mergeCell ref="A40:H40"/>
    <mergeCell ref="A39:K39"/>
    <mergeCell ref="A6:A7"/>
    <mergeCell ref="B6:F6"/>
    <mergeCell ref="G6:K6"/>
    <mergeCell ref="A45:A46"/>
    <mergeCell ref="J44:K44"/>
    <mergeCell ref="B45:F45"/>
    <mergeCell ref="G45:K45"/>
    <mergeCell ref="A42:K42"/>
  </mergeCells>
  <pageMargins left="0.55118110236220474" right="0.55118110236220474" top="0.59055118110236227" bottom="0.59055118110236227" header="0.51181102362204722" footer="0.51181102362204722"/>
  <pageSetup paperSize="9" firstPageNumber="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V1085"/>
  <sheetViews>
    <sheetView topLeftCell="A685" zoomScaleNormal="100" workbookViewId="0">
      <selection activeCell="M696" sqref="M696"/>
    </sheetView>
  </sheetViews>
  <sheetFormatPr defaultRowHeight="12.75" x14ac:dyDescent="0.2"/>
  <cols>
    <col min="1" max="1" width="5" customWidth="1"/>
    <col min="2" max="2" width="30.42578125" customWidth="1"/>
    <col min="3" max="3" width="12.85546875" customWidth="1"/>
    <col min="4" max="4" width="13" customWidth="1"/>
    <col min="5" max="5" width="12.5703125" customWidth="1"/>
    <col min="6" max="6" width="12.28515625" customWidth="1"/>
    <col min="7" max="7" width="11" customWidth="1"/>
    <col min="8" max="8" width="12" customWidth="1"/>
    <col min="9" max="9" width="11.28515625" customWidth="1"/>
    <col min="10" max="10" width="10.28515625" customWidth="1"/>
  </cols>
  <sheetData>
    <row r="1" spans="1:11" x14ac:dyDescent="0.2">
      <c r="A1" s="2249" t="s">
        <v>1678</v>
      </c>
      <c r="B1" s="2249"/>
      <c r="C1" s="2249"/>
      <c r="D1" s="2249"/>
      <c r="E1" s="2249"/>
      <c r="H1" s="19"/>
    </row>
    <row r="2" spans="1:11" ht="8.25" customHeight="1" x14ac:dyDescent="0.2"/>
    <row r="3" spans="1:11" s="1" customFormat="1" ht="14.25" x14ac:dyDescent="0.2">
      <c r="A3" s="2347" t="s">
        <v>227</v>
      </c>
      <c r="B3" s="2348"/>
      <c r="C3" s="2348"/>
      <c r="D3" s="2348"/>
      <c r="E3" s="2348"/>
      <c r="F3" s="2349"/>
      <c r="G3" s="2349"/>
      <c r="H3" s="2349"/>
      <c r="I3" s="2349"/>
      <c r="J3" s="2349"/>
      <c r="K3" s="2349"/>
    </row>
    <row r="4" spans="1:11" s="1" customFormat="1" ht="14.25" x14ac:dyDescent="0.2">
      <c r="A4" s="2347" t="s">
        <v>228</v>
      </c>
      <c r="B4" s="2349"/>
      <c r="C4" s="2349"/>
      <c r="D4" s="2349"/>
      <c r="E4" s="2349"/>
      <c r="F4" s="2349"/>
      <c r="G4" s="2349"/>
      <c r="H4" s="2349"/>
      <c r="I4" s="2349"/>
      <c r="J4" s="2349"/>
      <c r="K4" s="2349"/>
    </row>
    <row r="5" spans="1:11" s="1" customFormat="1" ht="14.25" x14ac:dyDescent="0.2">
      <c r="A5" s="2347" t="s">
        <v>1482</v>
      </c>
      <c r="B5" s="2348"/>
      <c r="C5" s="2348"/>
      <c r="D5" s="2348"/>
      <c r="E5" s="2348"/>
      <c r="F5" s="2349"/>
      <c r="G5" s="2349"/>
      <c r="H5" s="2349"/>
      <c r="I5" s="2349"/>
      <c r="J5" s="2349"/>
      <c r="K5" s="2349"/>
    </row>
    <row r="7" spans="1:11" ht="15.75" customHeight="1" x14ac:dyDescent="0.25">
      <c r="A7" s="2318" t="s">
        <v>229</v>
      </c>
      <c r="B7" s="2315"/>
      <c r="C7" s="2315"/>
      <c r="D7" s="2315"/>
      <c r="E7" s="2315"/>
      <c r="F7" s="2315"/>
      <c r="G7" s="2315"/>
      <c r="H7" s="2315"/>
      <c r="I7" s="2315"/>
      <c r="J7" s="2315"/>
      <c r="K7" s="2315"/>
    </row>
    <row r="8" spans="1:11" ht="18.75" customHeight="1" x14ac:dyDescent="0.25">
      <c r="A8" s="2341" t="s">
        <v>1255</v>
      </c>
      <c r="B8" s="2277"/>
      <c r="C8" s="2277"/>
      <c r="D8" s="2277"/>
      <c r="E8" s="2277"/>
      <c r="F8" s="2277"/>
      <c r="G8" s="2277"/>
      <c r="H8" s="2277"/>
      <c r="I8" s="2277"/>
      <c r="J8" s="2277"/>
      <c r="K8" s="2277"/>
    </row>
    <row r="9" spans="1:11" ht="15.75" x14ac:dyDescent="0.25">
      <c r="A9" s="2341" t="s">
        <v>1256</v>
      </c>
      <c r="B9" s="2277"/>
      <c r="C9" s="2277"/>
      <c r="D9" s="2277"/>
      <c r="E9" s="2277"/>
      <c r="F9" s="2277"/>
      <c r="G9" s="2277"/>
      <c r="H9" s="2277"/>
      <c r="I9" s="2277"/>
      <c r="J9" s="2277"/>
      <c r="K9" s="2277"/>
    </row>
    <row r="10" spans="1:11" ht="15" x14ac:dyDescent="0.25">
      <c r="B10" s="153"/>
      <c r="C10" s="153"/>
      <c r="D10" s="153"/>
      <c r="E10" s="153"/>
    </row>
    <row r="11" spans="1:11" ht="15.75" thickBot="1" x14ac:dyDescent="0.3">
      <c r="B11" s="153"/>
      <c r="C11" s="153"/>
      <c r="D11" s="153"/>
      <c r="E11" s="153"/>
      <c r="F11" s="153"/>
      <c r="G11" s="153"/>
      <c r="H11" s="153"/>
      <c r="I11" s="153"/>
      <c r="J11" s="153"/>
      <c r="K11" s="153" t="s">
        <v>190</v>
      </c>
    </row>
    <row r="12" spans="1:11" ht="60.75" customHeight="1" thickBot="1" x14ac:dyDescent="0.25">
      <c r="A12" s="1236" t="s">
        <v>258</v>
      </c>
      <c r="B12" s="159" t="s">
        <v>230</v>
      </c>
      <c r="C12" s="1237" t="s">
        <v>1488</v>
      </c>
      <c r="D12" s="1237" t="s">
        <v>1489</v>
      </c>
      <c r="E12" s="1237" t="s">
        <v>1490</v>
      </c>
      <c r="F12" s="1239" t="s">
        <v>1491</v>
      </c>
      <c r="G12" s="1239" t="s">
        <v>1599</v>
      </c>
      <c r="H12" s="1237" t="s">
        <v>803</v>
      </c>
      <c r="I12" s="1238" t="s">
        <v>804</v>
      </c>
      <c r="J12" s="1238" t="s">
        <v>805</v>
      </c>
      <c r="K12" s="1238" t="s">
        <v>806</v>
      </c>
    </row>
    <row r="13" spans="1:11" ht="13.5" thickBot="1" x14ac:dyDescent="0.25">
      <c r="A13" s="319" t="s">
        <v>259</v>
      </c>
      <c r="B13" s="336" t="s">
        <v>260</v>
      </c>
      <c r="C13" s="361" t="s">
        <v>261</v>
      </c>
      <c r="D13" s="361" t="s">
        <v>262</v>
      </c>
      <c r="E13" s="331" t="s">
        <v>282</v>
      </c>
      <c r="F13" s="361" t="s">
        <v>307</v>
      </c>
      <c r="G13" s="361" t="s">
        <v>308</v>
      </c>
      <c r="H13" s="335" t="s">
        <v>330</v>
      </c>
      <c r="I13" s="359" t="s">
        <v>331</v>
      </c>
      <c r="J13" s="335" t="s">
        <v>332</v>
      </c>
      <c r="K13" s="331" t="s">
        <v>335</v>
      </c>
    </row>
    <row r="14" spans="1:11" ht="15.75" x14ac:dyDescent="0.25">
      <c r="A14" s="1243" t="s">
        <v>263</v>
      </c>
      <c r="B14" s="1244" t="s">
        <v>231</v>
      </c>
      <c r="C14" s="1357">
        <v>97147</v>
      </c>
      <c r="D14" s="1357">
        <v>279514</v>
      </c>
      <c r="E14" s="1357">
        <v>279514</v>
      </c>
      <c r="F14" s="1383">
        <f>E14/D14</f>
        <v>1</v>
      </c>
      <c r="G14" s="1242"/>
      <c r="H14" s="1382">
        <f t="shared" ref="H14:H19" si="0">C14+G14</f>
        <v>97147</v>
      </c>
      <c r="I14" s="1357">
        <f>D14</f>
        <v>279514</v>
      </c>
      <c r="J14" s="1357">
        <f>E14</f>
        <v>279514</v>
      </c>
      <c r="K14" s="946">
        <f>J14/I14</f>
        <v>1</v>
      </c>
    </row>
    <row r="15" spans="1:11" ht="15" x14ac:dyDescent="0.25">
      <c r="A15" s="321" t="s">
        <v>264</v>
      </c>
      <c r="B15" s="1241" t="s">
        <v>1326</v>
      </c>
      <c r="C15" s="1379">
        <v>133407</v>
      </c>
      <c r="D15" s="1379">
        <v>193294</v>
      </c>
      <c r="E15" s="1379">
        <v>193294</v>
      </c>
      <c r="F15" s="1383">
        <f>E15/D15</f>
        <v>1</v>
      </c>
      <c r="G15" s="599"/>
      <c r="H15" s="1382">
        <f t="shared" si="0"/>
        <v>133407</v>
      </c>
      <c r="I15" s="634">
        <f>D15</f>
        <v>193294</v>
      </c>
      <c r="J15" s="1379">
        <f>E15</f>
        <v>193294</v>
      </c>
      <c r="K15" s="946">
        <f>J15/I15</f>
        <v>1</v>
      </c>
    </row>
    <row r="16" spans="1:11" ht="15" x14ac:dyDescent="0.25">
      <c r="A16" s="318" t="s">
        <v>265</v>
      </c>
      <c r="B16" s="161" t="s">
        <v>232</v>
      </c>
      <c r="C16" s="1380">
        <f>' 27 28 sz. melléklet'!C18</f>
        <v>379299</v>
      </c>
      <c r="D16" s="1380">
        <f>' 27 28 sz. melléklet'!D18</f>
        <v>379299</v>
      </c>
      <c r="E16" s="1380">
        <f>' 27 28 sz. melléklet'!E18</f>
        <v>379299</v>
      </c>
      <c r="F16" s="1383">
        <f>E16/D16</f>
        <v>1</v>
      </c>
      <c r="G16" s="131"/>
      <c r="H16" s="1382">
        <f t="shared" si="0"/>
        <v>379299</v>
      </c>
      <c r="I16" s="1380">
        <f>D16+G16</f>
        <v>379299</v>
      </c>
      <c r="J16" s="1382">
        <f>E16</f>
        <v>379299</v>
      </c>
      <c r="K16" s="943">
        <f>J16/I16</f>
        <v>1</v>
      </c>
    </row>
    <row r="17" spans="1:11" ht="15" x14ac:dyDescent="0.25">
      <c r="A17" s="318" t="s">
        <v>266</v>
      </c>
      <c r="B17" s="163" t="s">
        <v>233</v>
      </c>
      <c r="C17" s="1382">
        <v>0</v>
      </c>
      <c r="D17" s="1382"/>
      <c r="E17" s="1381"/>
      <c r="F17" s="1384"/>
      <c r="G17" s="131"/>
      <c r="H17" s="1382">
        <f t="shared" si="0"/>
        <v>0</v>
      </c>
      <c r="I17" s="1382"/>
      <c r="J17" s="1382"/>
      <c r="K17" s="943"/>
    </row>
    <row r="18" spans="1:11" ht="15" x14ac:dyDescent="0.25">
      <c r="A18" s="318" t="s">
        <v>267</v>
      </c>
      <c r="B18" s="161" t="s">
        <v>219</v>
      </c>
      <c r="C18" s="1380">
        <v>0</v>
      </c>
      <c r="D18" s="1380"/>
      <c r="E18" s="1381"/>
      <c r="F18" s="1384"/>
      <c r="G18" s="131"/>
      <c r="H18" s="1382">
        <f t="shared" si="0"/>
        <v>0</v>
      </c>
      <c r="I18" s="1380"/>
      <c r="J18" s="1382"/>
      <c r="K18" s="943"/>
    </row>
    <row r="19" spans="1:11" ht="15.75" thickBot="1" x14ac:dyDescent="0.3">
      <c r="A19" s="298" t="s">
        <v>268</v>
      </c>
      <c r="B19" s="257" t="s">
        <v>1593</v>
      </c>
      <c r="C19" s="533">
        <v>22203</v>
      </c>
      <c r="D19" s="533">
        <v>22203</v>
      </c>
      <c r="E19" s="533">
        <v>22203</v>
      </c>
      <c r="F19" s="1385">
        <f>E19/D19</f>
        <v>1</v>
      </c>
      <c r="G19" s="233"/>
      <c r="H19" s="2090">
        <f t="shared" si="0"/>
        <v>22203</v>
      </c>
      <c r="I19" s="533">
        <f>D19</f>
        <v>22203</v>
      </c>
      <c r="J19" s="533">
        <f>E19</f>
        <v>22203</v>
      </c>
      <c r="K19" s="945">
        <f>J19/I19</f>
        <v>1</v>
      </c>
    </row>
    <row r="20" spans="1:11" ht="15" thickBot="1" x14ac:dyDescent="0.25">
      <c r="A20" s="282" t="s">
        <v>269</v>
      </c>
      <c r="B20" s="159" t="s">
        <v>234</v>
      </c>
      <c r="C20" s="339">
        <f>SUM(C13:C19)</f>
        <v>632056</v>
      </c>
      <c r="D20" s="339">
        <f>SUM(D13:D19)</f>
        <v>874310</v>
      </c>
      <c r="E20" s="339">
        <f>SUM(E13:E19)</f>
        <v>874310</v>
      </c>
      <c r="F20" s="1452">
        <f>E20/D20</f>
        <v>1</v>
      </c>
      <c r="G20" s="1449"/>
      <c r="H20" s="128">
        <f>SUM(H14:H19)</f>
        <v>632056</v>
      </c>
      <c r="I20" s="128">
        <f>SUM(I14:I19)</f>
        <v>874310</v>
      </c>
      <c r="J20" s="128">
        <f>SUM(J14:J19)</f>
        <v>874310</v>
      </c>
      <c r="K20" s="947">
        <f>J20/I20</f>
        <v>1</v>
      </c>
    </row>
    <row r="21" spans="1:11" ht="13.5" thickBot="1" x14ac:dyDescent="0.25">
      <c r="A21" s="320" t="s">
        <v>270</v>
      </c>
      <c r="C21" s="245"/>
      <c r="D21" s="245"/>
      <c r="F21" s="111"/>
      <c r="G21" s="594"/>
      <c r="H21" s="245"/>
      <c r="I21" s="238"/>
      <c r="J21" s="238"/>
      <c r="K21" s="238"/>
    </row>
    <row r="22" spans="1:11" ht="57.75" thickBot="1" x14ac:dyDescent="0.25">
      <c r="A22" s="282" t="s">
        <v>271</v>
      </c>
      <c r="B22" s="159" t="s">
        <v>235</v>
      </c>
      <c r="C22" s="1237" t="s">
        <v>1488</v>
      </c>
      <c r="D22" s="1237" t="s">
        <v>1489</v>
      </c>
      <c r="E22" s="1237" t="s">
        <v>1490</v>
      </c>
      <c r="F22" s="1239" t="s">
        <v>1491</v>
      </c>
      <c r="G22" s="1239" t="s">
        <v>1599</v>
      </c>
      <c r="H22" s="1237" t="s">
        <v>803</v>
      </c>
      <c r="I22" s="1238" t="s">
        <v>804</v>
      </c>
      <c r="J22" s="1238" t="s">
        <v>805</v>
      </c>
      <c r="K22" s="1238" t="s">
        <v>806</v>
      </c>
    </row>
    <row r="23" spans="1:11" ht="15.75" x14ac:dyDescent="0.25">
      <c r="A23" s="310" t="s">
        <v>272</v>
      </c>
      <c r="B23" s="258" t="s">
        <v>247</v>
      </c>
      <c r="C23" s="1871"/>
      <c r="D23" s="1871"/>
      <c r="E23" s="1871"/>
      <c r="F23" s="1383">
        <v>0</v>
      </c>
      <c r="G23" s="962"/>
      <c r="H23" s="1386">
        <f>C23+G23</f>
        <v>0</v>
      </c>
      <c r="I23" s="358">
        <f t="shared" ref="I23:J25" si="1">D23</f>
        <v>0</v>
      </c>
      <c r="J23" s="591">
        <f t="shared" si="1"/>
        <v>0</v>
      </c>
      <c r="K23" s="1454">
        <v>0</v>
      </c>
    </row>
    <row r="24" spans="1:11" ht="15.75" x14ac:dyDescent="0.25">
      <c r="A24" s="296" t="s">
        <v>273</v>
      </c>
      <c r="B24" s="259" t="s">
        <v>248</v>
      </c>
      <c r="C24" s="358"/>
      <c r="D24" s="358"/>
      <c r="E24" s="358"/>
      <c r="F24" s="1383">
        <v>0</v>
      </c>
      <c r="G24" s="901"/>
      <c r="H24" s="358">
        <f>C24+G24</f>
        <v>0</v>
      </c>
      <c r="I24" s="358">
        <f t="shared" si="1"/>
        <v>0</v>
      </c>
      <c r="J24" s="591">
        <f t="shared" si="1"/>
        <v>0</v>
      </c>
      <c r="K24" s="1916">
        <v>0</v>
      </c>
    </row>
    <row r="25" spans="1:11" ht="15.75" x14ac:dyDescent="0.25">
      <c r="A25" s="296" t="s">
        <v>274</v>
      </c>
      <c r="B25" s="259" t="s">
        <v>249</v>
      </c>
      <c r="C25" s="358">
        <v>4550</v>
      </c>
      <c r="D25" s="358">
        <v>199450</v>
      </c>
      <c r="E25" s="358">
        <v>199450</v>
      </c>
      <c r="F25" s="1383">
        <f>E25/D25</f>
        <v>1</v>
      </c>
      <c r="G25" s="901"/>
      <c r="H25" s="358">
        <f>C25+G25</f>
        <v>4550</v>
      </c>
      <c r="I25" s="358">
        <f t="shared" si="1"/>
        <v>199450</v>
      </c>
      <c r="J25" s="591">
        <f t="shared" si="1"/>
        <v>199450</v>
      </c>
      <c r="K25" s="1916">
        <f>J25/I25</f>
        <v>1</v>
      </c>
    </row>
    <row r="26" spans="1:11" ht="15.75" x14ac:dyDescent="0.25">
      <c r="A26" s="296" t="s">
        <v>275</v>
      </c>
      <c r="B26" s="259" t="s">
        <v>250</v>
      </c>
      <c r="C26" s="357">
        <f>'33_sz_ melléklet'!C46</f>
        <v>627506</v>
      </c>
      <c r="D26" s="357">
        <f>'33_sz_ melléklet'!D46</f>
        <v>674860</v>
      </c>
      <c r="E26" s="357">
        <f>'33_sz_ melléklet'!E46</f>
        <v>674860</v>
      </c>
      <c r="F26" s="1383">
        <f>E26/D26</f>
        <v>1</v>
      </c>
      <c r="G26" s="901"/>
      <c r="H26" s="358">
        <f>C26+G26</f>
        <v>627506</v>
      </c>
      <c r="I26" s="357">
        <f>D26+G26</f>
        <v>674860</v>
      </c>
      <c r="J26" s="357">
        <f>E26</f>
        <v>674860</v>
      </c>
      <c r="K26" s="1916">
        <f>J26/I26</f>
        <v>1</v>
      </c>
    </row>
    <row r="27" spans="1:11" ht="16.5" thickBot="1" x14ac:dyDescent="0.3">
      <c r="A27" s="312" t="s">
        <v>276</v>
      </c>
      <c r="B27" s="352" t="s">
        <v>251</v>
      </c>
      <c r="C27" s="356">
        <v>0</v>
      </c>
      <c r="D27" s="356"/>
      <c r="E27" s="1232">
        <v>0</v>
      </c>
      <c r="F27" s="1385"/>
      <c r="G27" s="902"/>
      <c r="H27" s="358">
        <f>C27+G27</f>
        <v>0</v>
      </c>
      <c r="I27" s="356"/>
      <c r="J27" s="1232"/>
      <c r="K27" s="1455"/>
    </row>
    <row r="28" spans="1:11" ht="15" thickBot="1" x14ac:dyDescent="0.25">
      <c r="A28" s="282" t="s">
        <v>277</v>
      </c>
      <c r="B28" s="159" t="s">
        <v>237</v>
      </c>
      <c r="C28" s="511">
        <f>SUM(C23:C27)</f>
        <v>632056</v>
      </c>
      <c r="D28" s="511">
        <f>SUM(D23:D27)</f>
        <v>874310</v>
      </c>
      <c r="E28" s="595">
        <f>SUM(E23:E27)</f>
        <v>874310</v>
      </c>
      <c r="F28" s="1452">
        <f>E28/D28</f>
        <v>1</v>
      </c>
      <c r="G28" s="903"/>
      <c r="H28" s="511">
        <f>SUM(H23:H27)</f>
        <v>632056</v>
      </c>
      <c r="I28" s="511">
        <f>SUM(I23:I27)</f>
        <v>874310</v>
      </c>
      <c r="J28" s="595">
        <f>SUM(J23:J27)</f>
        <v>874310</v>
      </c>
      <c r="K28" s="927">
        <f>J28/I28</f>
        <v>1</v>
      </c>
    </row>
    <row r="29" spans="1:11" ht="14.25" x14ac:dyDescent="0.2">
      <c r="B29" s="75"/>
      <c r="C29" s="75"/>
      <c r="D29" s="75"/>
      <c r="E29" s="75"/>
    </row>
    <row r="30" spans="1:11" ht="14.25" x14ac:dyDescent="0.2">
      <c r="B30" s="75"/>
      <c r="C30" s="75"/>
      <c r="D30" s="75"/>
      <c r="E30" s="75"/>
    </row>
    <row r="31" spans="1:11" ht="14.25" x14ac:dyDescent="0.2">
      <c r="B31" s="75"/>
      <c r="C31" s="75"/>
      <c r="D31" s="75"/>
      <c r="E31" s="75"/>
    </row>
    <row r="32" spans="1:11" ht="14.25" x14ac:dyDescent="0.2">
      <c r="B32" s="75"/>
      <c r="C32" s="75"/>
      <c r="D32" s="75"/>
      <c r="E32" s="75"/>
    </row>
    <row r="33" spans="1:11" ht="14.25" x14ac:dyDescent="0.2">
      <c r="B33" s="75"/>
      <c r="C33" s="75"/>
      <c r="D33" s="75"/>
      <c r="E33" s="75"/>
    </row>
    <row r="34" spans="1:1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x14ac:dyDescent="0.2">
      <c r="A35" s="2263">
        <v>2</v>
      </c>
      <c r="B35" s="2263"/>
      <c r="C35" s="2263"/>
      <c r="D35" s="2263"/>
      <c r="E35" s="2263"/>
      <c r="F35" s="2263"/>
      <c r="G35" s="2263"/>
      <c r="H35" s="2263"/>
      <c r="I35" s="2263"/>
      <c r="J35" s="2263"/>
      <c r="K35" s="2263"/>
    </row>
    <row r="36" spans="1:1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x14ac:dyDescent="0.2">
      <c r="A37" s="2249" t="s">
        <v>1678</v>
      </c>
      <c r="B37" s="2249"/>
      <c r="C37" s="2249"/>
      <c r="D37" s="2249"/>
      <c r="E37" s="2249"/>
    </row>
    <row r="38" spans="1:11" x14ac:dyDescent="0.2">
      <c r="A38" s="275"/>
      <c r="B38" s="275"/>
      <c r="C38" s="275"/>
      <c r="D38" s="275"/>
      <c r="E38" s="275"/>
    </row>
    <row r="39" spans="1:11" ht="21" customHeight="1" x14ac:dyDescent="0.25">
      <c r="A39" s="2318" t="s">
        <v>229</v>
      </c>
      <c r="B39" s="2315"/>
      <c r="C39" s="2315"/>
      <c r="D39" s="2315"/>
      <c r="E39" s="2315"/>
      <c r="F39" s="2315"/>
      <c r="G39" s="2315"/>
      <c r="H39" s="2315"/>
      <c r="I39" s="2315"/>
      <c r="J39" s="2315"/>
      <c r="K39" s="2315"/>
    </row>
    <row r="40" spans="1:11" ht="31.5" customHeight="1" x14ac:dyDescent="0.25">
      <c r="A40" s="2314" t="s">
        <v>1257</v>
      </c>
      <c r="B40" s="2315"/>
      <c r="C40" s="2315"/>
      <c r="D40" s="2315"/>
      <c r="E40" s="2315"/>
      <c r="F40" s="2315"/>
      <c r="G40" s="2315"/>
      <c r="H40" s="2315"/>
      <c r="I40" s="2315"/>
      <c r="J40" s="2315"/>
      <c r="K40" s="2315"/>
    </row>
    <row r="41" spans="1:11" ht="15.75" x14ac:dyDescent="0.25">
      <c r="A41" s="2316" t="s">
        <v>1436</v>
      </c>
      <c r="B41" s="2317"/>
      <c r="C41" s="2317"/>
      <c r="D41" s="2317"/>
      <c r="E41" s="2317"/>
      <c r="F41" s="3"/>
      <c r="G41" s="3"/>
      <c r="H41" s="3"/>
      <c r="I41" s="3"/>
      <c r="J41" s="3"/>
      <c r="K41" s="3"/>
    </row>
    <row r="42" spans="1:11" ht="21" customHeight="1" thickBot="1" x14ac:dyDescent="0.3">
      <c r="B42" s="153"/>
      <c r="C42" s="153"/>
      <c r="D42" s="153"/>
      <c r="E42" s="153"/>
      <c r="K42" s="153" t="s">
        <v>190</v>
      </c>
    </row>
    <row r="43" spans="1:11" ht="57.75" thickBot="1" x14ac:dyDescent="0.25">
      <c r="A43" s="1236" t="s">
        <v>258</v>
      </c>
      <c r="B43" s="159" t="s">
        <v>230</v>
      </c>
      <c r="C43" s="1237" t="s">
        <v>1488</v>
      </c>
      <c r="D43" s="1237" t="s">
        <v>1489</v>
      </c>
      <c r="E43" s="1237" t="s">
        <v>1490</v>
      </c>
      <c r="F43" s="1239" t="s">
        <v>1491</v>
      </c>
      <c r="G43" s="1239" t="s">
        <v>1599</v>
      </c>
      <c r="H43" s="1237" t="s">
        <v>803</v>
      </c>
      <c r="I43" s="1238" t="s">
        <v>804</v>
      </c>
      <c r="J43" s="1238" t="s">
        <v>805</v>
      </c>
      <c r="K43" s="1238" t="s">
        <v>806</v>
      </c>
    </row>
    <row r="44" spans="1:11" ht="13.5" thickBot="1" x14ac:dyDescent="0.25">
      <c r="A44" s="342" t="s">
        <v>259</v>
      </c>
      <c r="B44" s="336" t="s">
        <v>260</v>
      </c>
      <c r="C44" s="337" t="s">
        <v>261</v>
      </c>
      <c r="D44" s="337" t="s">
        <v>262</v>
      </c>
      <c r="E44" s="331" t="s">
        <v>282</v>
      </c>
      <c r="F44" s="361" t="s">
        <v>307</v>
      </c>
      <c r="G44" s="361" t="s">
        <v>308</v>
      </c>
      <c r="H44" s="1125" t="s">
        <v>330</v>
      </c>
      <c r="I44" s="359" t="s">
        <v>331</v>
      </c>
      <c r="J44" s="335" t="s">
        <v>332</v>
      </c>
      <c r="K44" s="331" t="s">
        <v>335</v>
      </c>
    </row>
    <row r="45" spans="1:11" ht="15" x14ac:dyDescent="0.25">
      <c r="A45" s="346" t="s">
        <v>263</v>
      </c>
      <c r="B45" s="2169" t="s">
        <v>231</v>
      </c>
      <c r="C45" s="1386">
        <v>25750</v>
      </c>
      <c r="D45" s="1386">
        <v>25223</v>
      </c>
      <c r="E45" s="1386">
        <v>25223</v>
      </c>
      <c r="F45" s="1458">
        <f>E45/D45</f>
        <v>1</v>
      </c>
      <c r="G45" s="1242"/>
      <c r="H45" s="121">
        <f t="shared" ref="H45:H50" si="2">C45+G45</f>
        <v>25750</v>
      </c>
      <c r="I45" s="1453">
        <f t="shared" ref="I45:I50" si="3">D45+G45</f>
        <v>25223</v>
      </c>
      <c r="J45" s="1457">
        <f>E45</f>
        <v>25223</v>
      </c>
      <c r="K45" s="943">
        <f>J45/I45</f>
        <v>1</v>
      </c>
    </row>
    <row r="46" spans="1:11" ht="15" x14ac:dyDescent="0.25">
      <c r="A46" s="321" t="s">
        <v>264</v>
      </c>
      <c r="B46" s="1241" t="s">
        <v>1326</v>
      </c>
      <c r="C46" s="358">
        <v>25138</v>
      </c>
      <c r="D46" s="358">
        <v>31507</v>
      </c>
      <c r="E46" s="358">
        <v>31507</v>
      </c>
      <c r="F46" s="1251">
        <f>E46/D46</f>
        <v>1</v>
      </c>
      <c r="G46" s="599"/>
      <c r="H46" s="121">
        <f t="shared" si="2"/>
        <v>25138</v>
      </c>
      <c r="I46" s="1575">
        <f t="shared" si="3"/>
        <v>31507</v>
      </c>
      <c r="J46" s="1575">
        <f>E46</f>
        <v>31507</v>
      </c>
      <c r="K46" s="943">
        <f>J46/I46</f>
        <v>1</v>
      </c>
    </row>
    <row r="47" spans="1:11" ht="15" x14ac:dyDescent="0.25">
      <c r="A47" s="318" t="s">
        <v>265</v>
      </c>
      <c r="B47" s="161" t="s">
        <v>232</v>
      </c>
      <c r="C47" s="358">
        <f>' 27 28 sz. melléklet'!C17</f>
        <v>59369</v>
      </c>
      <c r="D47" s="358">
        <f>' 27 28 sz. melléklet'!D17</f>
        <v>59369</v>
      </c>
      <c r="E47" s="358">
        <f>' 27 28 sz. melléklet'!E17</f>
        <v>59369</v>
      </c>
      <c r="F47" s="1251">
        <f>E47/D47</f>
        <v>1</v>
      </c>
      <c r="G47" s="131"/>
      <c r="H47" s="121">
        <f t="shared" si="2"/>
        <v>59369</v>
      </c>
      <c r="I47" s="1575">
        <f t="shared" si="3"/>
        <v>59369</v>
      </c>
      <c r="J47" s="117">
        <f>E47</f>
        <v>59369</v>
      </c>
      <c r="K47" s="943">
        <f>J47/I47</f>
        <v>1</v>
      </c>
    </row>
    <row r="48" spans="1:11" ht="15" x14ac:dyDescent="0.25">
      <c r="A48" s="318" t="s">
        <v>266</v>
      </c>
      <c r="B48" s="163" t="s">
        <v>233</v>
      </c>
      <c r="C48" s="358">
        <v>0</v>
      </c>
      <c r="D48" s="355"/>
      <c r="E48" s="353"/>
      <c r="F48" s="1251"/>
      <c r="G48" s="131"/>
      <c r="H48" s="121">
        <f t="shared" si="2"/>
        <v>0</v>
      </c>
      <c r="I48" s="1575">
        <f t="shared" si="3"/>
        <v>0</v>
      </c>
      <c r="J48" s="117"/>
      <c r="K48" s="943"/>
    </row>
    <row r="49" spans="1:11" ht="15" x14ac:dyDescent="0.25">
      <c r="A49" s="318" t="s">
        <v>267</v>
      </c>
      <c r="B49" s="161" t="s">
        <v>219</v>
      </c>
      <c r="C49" s="357">
        <v>0</v>
      </c>
      <c r="D49" s="354"/>
      <c r="E49" s="353"/>
      <c r="F49" s="1251"/>
      <c r="G49" s="131"/>
      <c r="H49" s="121">
        <f t="shared" si="2"/>
        <v>0</v>
      </c>
      <c r="I49" s="1575">
        <f t="shared" si="3"/>
        <v>0</v>
      </c>
      <c r="J49" s="117"/>
      <c r="K49" s="943"/>
    </row>
    <row r="50" spans="1:11" ht="15.75" thickBot="1" x14ac:dyDescent="0.3">
      <c r="A50" s="298" t="s">
        <v>268</v>
      </c>
      <c r="B50" s="257" t="s">
        <v>1593</v>
      </c>
      <c r="C50" s="1720">
        <v>33644</v>
      </c>
      <c r="D50" s="1720">
        <v>33644</v>
      </c>
      <c r="E50" s="249">
        <v>33644</v>
      </c>
      <c r="F50" s="1252">
        <f>E50/D50</f>
        <v>1</v>
      </c>
      <c r="G50" s="233"/>
      <c r="H50" s="121">
        <f t="shared" si="2"/>
        <v>33644</v>
      </c>
      <c r="I50" s="1719">
        <f t="shared" si="3"/>
        <v>33644</v>
      </c>
      <c r="J50" s="1064">
        <f>E50</f>
        <v>33644</v>
      </c>
      <c r="K50" s="945">
        <f>J50/I50</f>
        <v>1</v>
      </c>
    </row>
    <row r="51" spans="1:11" ht="15" thickBot="1" x14ac:dyDescent="0.25">
      <c r="A51" s="282" t="s">
        <v>269</v>
      </c>
      <c r="B51" s="159" t="s">
        <v>234</v>
      </c>
      <c r="C51" s="511">
        <f>SUM(C45:C50)</f>
        <v>143901</v>
      </c>
      <c r="D51" s="1979">
        <f>SUM(D45:D50)</f>
        <v>149743</v>
      </c>
      <c r="E51" s="511">
        <f>SUM(E45:E50)</f>
        <v>149743</v>
      </c>
      <c r="F51" s="991">
        <f>E51/D51</f>
        <v>1</v>
      </c>
      <c r="G51" s="1449"/>
      <c r="H51" s="128">
        <f>SUM(H45:H50)</f>
        <v>143901</v>
      </c>
      <c r="I51" s="128">
        <f>SUM(I45:I50)</f>
        <v>149743</v>
      </c>
      <c r="J51" s="128">
        <f>SUM(J45:J50)</f>
        <v>149743</v>
      </c>
      <c r="K51" s="947">
        <f>J51/I51</f>
        <v>1</v>
      </c>
    </row>
    <row r="52" spans="1:11" ht="15" thickBot="1" x14ac:dyDescent="0.25">
      <c r="A52" s="320" t="s">
        <v>270</v>
      </c>
      <c r="B52" s="75"/>
      <c r="C52" s="75"/>
      <c r="D52" s="75"/>
      <c r="E52" s="389"/>
      <c r="F52" s="1255"/>
      <c r="G52" s="111"/>
      <c r="H52" s="129"/>
      <c r="I52" s="120"/>
      <c r="J52" s="120"/>
      <c r="K52" s="944"/>
    </row>
    <row r="53" spans="1:11" ht="57.75" thickBot="1" x14ac:dyDescent="0.25">
      <c r="A53" s="1240" t="s">
        <v>271</v>
      </c>
      <c r="B53" s="159" t="s">
        <v>235</v>
      </c>
      <c r="C53" s="1237" t="s">
        <v>1488</v>
      </c>
      <c r="D53" s="1237" t="s">
        <v>1489</v>
      </c>
      <c r="E53" s="1237" t="s">
        <v>1490</v>
      </c>
      <c r="F53" s="1239" t="s">
        <v>1491</v>
      </c>
      <c r="G53" s="1239" t="s">
        <v>1599</v>
      </c>
      <c r="H53" s="1237" t="s">
        <v>803</v>
      </c>
      <c r="I53" s="1238" t="s">
        <v>804</v>
      </c>
      <c r="J53" s="1238" t="s">
        <v>805</v>
      </c>
      <c r="K53" s="1238" t="s">
        <v>806</v>
      </c>
    </row>
    <row r="54" spans="1:11" ht="15.75" x14ac:dyDescent="0.25">
      <c r="A54" s="310" t="s">
        <v>272</v>
      </c>
      <c r="B54" s="258" t="s">
        <v>247</v>
      </c>
      <c r="C54" s="1386"/>
      <c r="D54" s="1386"/>
      <c r="E54" s="588"/>
      <c r="F54" s="1256">
        <v>0</v>
      </c>
      <c r="G54" s="599"/>
      <c r="H54" s="124">
        <f>D54+G54</f>
        <v>0</v>
      </c>
      <c r="I54" s="118">
        <f>D54+G54</f>
        <v>0</v>
      </c>
      <c r="J54" s="118">
        <f>E54</f>
        <v>0</v>
      </c>
      <c r="K54" s="946">
        <v>0</v>
      </c>
    </row>
    <row r="55" spans="1:11" ht="15.75" x14ac:dyDescent="0.25">
      <c r="A55" s="296" t="s">
        <v>273</v>
      </c>
      <c r="B55" s="259" t="s">
        <v>248</v>
      </c>
      <c r="C55" s="358"/>
      <c r="D55" s="358"/>
      <c r="E55" s="353"/>
      <c r="F55" s="1256">
        <v>0</v>
      </c>
      <c r="G55" s="131"/>
      <c r="H55" s="124">
        <f>D55+G55</f>
        <v>0</v>
      </c>
      <c r="I55" s="117">
        <f>D55+G55</f>
        <v>0</v>
      </c>
      <c r="J55" s="118">
        <f>E55</f>
        <v>0</v>
      </c>
      <c r="K55" s="946">
        <v>0</v>
      </c>
    </row>
    <row r="56" spans="1:11" ht="15.75" x14ac:dyDescent="0.25">
      <c r="A56" s="296" t="s">
        <v>274</v>
      </c>
      <c r="B56" s="259" t="s">
        <v>249</v>
      </c>
      <c r="C56" s="358">
        <v>521</v>
      </c>
      <c r="D56" s="358">
        <v>32169</v>
      </c>
      <c r="E56" s="353">
        <v>32169</v>
      </c>
      <c r="F56" s="1256">
        <f>E56/D56</f>
        <v>1</v>
      </c>
      <c r="G56" s="131"/>
      <c r="H56" s="121"/>
      <c r="I56" s="117">
        <f>D56+G56</f>
        <v>32169</v>
      </c>
      <c r="J56" s="118">
        <f>E56</f>
        <v>32169</v>
      </c>
      <c r="K56" s="946">
        <f>J56/I56</f>
        <v>1</v>
      </c>
    </row>
    <row r="57" spans="1:11" ht="15.75" x14ac:dyDescent="0.25">
      <c r="A57" s="296" t="s">
        <v>275</v>
      </c>
      <c r="B57" s="259" t="s">
        <v>250</v>
      </c>
      <c r="C57" s="357">
        <f>'33_sz_ melléklet'!C47</f>
        <v>118242</v>
      </c>
      <c r="D57" s="357">
        <f>'33_sz_ melléklet'!D47</f>
        <v>117574</v>
      </c>
      <c r="E57" s="357">
        <f>'33_sz_ melléklet'!E47</f>
        <v>117574</v>
      </c>
      <c r="F57" s="1256">
        <f>E57/D57</f>
        <v>1</v>
      </c>
      <c r="G57" s="131"/>
      <c r="H57" s="121">
        <f>C57</f>
        <v>118242</v>
      </c>
      <c r="I57" s="117">
        <f>D57+G57</f>
        <v>117574</v>
      </c>
      <c r="J57" s="118">
        <f>E57</f>
        <v>117574</v>
      </c>
      <c r="K57" s="946">
        <f>J57/I57</f>
        <v>1</v>
      </c>
    </row>
    <row r="58" spans="1:11" ht="16.5" thickBot="1" x14ac:dyDescent="0.3">
      <c r="A58" s="312" t="s">
        <v>276</v>
      </c>
      <c r="B58" s="259" t="s">
        <v>251</v>
      </c>
      <c r="C58" s="356">
        <v>0</v>
      </c>
      <c r="D58" s="1720"/>
      <c r="E58" s="353">
        <v>0</v>
      </c>
      <c r="F58" s="1252"/>
      <c r="G58" s="233"/>
      <c r="H58" s="126"/>
      <c r="I58" s="1064"/>
      <c r="J58" s="1064"/>
      <c r="K58" s="945"/>
    </row>
    <row r="59" spans="1:11" ht="15" thickBot="1" x14ac:dyDescent="0.25">
      <c r="A59" s="282" t="s">
        <v>277</v>
      </c>
      <c r="B59" s="159" t="s">
        <v>237</v>
      </c>
      <c r="C59" s="511">
        <f>SUM(C54:C58)</f>
        <v>118763</v>
      </c>
      <c r="D59" s="511">
        <f>SUM(D54:D58)</f>
        <v>149743</v>
      </c>
      <c r="E59" s="589">
        <f>SUM(E54:E58)</f>
        <v>149743</v>
      </c>
      <c r="F59" s="1282">
        <f>E59/D59</f>
        <v>1</v>
      </c>
      <c r="G59" s="1449"/>
      <c r="H59" s="128">
        <f>SUM(H54:H58)</f>
        <v>118242</v>
      </c>
      <c r="I59" s="128">
        <f>SUM(I54:I58)</f>
        <v>149743</v>
      </c>
      <c r="J59" s="128">
        <f>SUM(J54:J58)</f>
        <v>149743</v>
      </c>
      <c r="K59" s="947">
        <f>J59/I59</f>
        <v>1</v>
      </c>
    </row>
    <row r="60" spans="1:11" ht="14.25" x14ac:dyDescent="0.2">
      <c r="A60" s="281"/>
      <c r="B60" s="75"/>
      <c r="C60" s="251"/>
      <c r="D60" s="251"/>
      <c r="E60" s="251"/>
      <c r="F60" s="1270"/>
      <c r="G60" s="1"/>
      <c r="H60" s="535"/>
      <c r="I60" s="535"/>
      <c r="J60" s="535"/>
      <c r="K60" s="1270"/>
    </row>
    <row r="61" spans="1:11" ht="14.25" x14ac:dyDescent="0.2">
      <c r="A61" s="281"/>
      <c r="B61" s="75"/>
      <c r="C61" s="251"/>
      <c r="D61" s="251"/>
      <c r="E61" s="251"/>
      <c r="F61" s="1270"/>
      <c r="G61" s="1"/>
      <c r="H61" s="535"/>
      <c r="I61" s="535"/>
      <c r="J61" s="535"/>
      <c r="K61" s="1270"/>
    </row>
    <row r="62" spans="1:11" ht="14.25" x14ac:dyDescent="0.2">
      <c r="A62" s="281"/>
      <c r="B62" s="75"/>
      <c r="C62" s="251"/>
      <c r="D62" s="251"/>
      <c r="E62" s="251"/>
      <c r="F62" s="1270"/>
      <c r="G62" s="1"/>
      <c r="H62" s="535"/>
      <c r="I62" s="535"/>
      <c r="J62" s="535"/>
      <c r="K62" s="1270"/>
    </row>
    <row r="63" spans="1:11" ht="14.25" x14ac:dyDescent="0.2">
      <c r="A63" s="281"/>
      <c r="B63" s="75"/>
      <c r="C63" s="251"/>
      <c r="D63" s="251"/>
      <c r="E63" s="251"/>
      <c r="F63" s="1270"/>
      <c r="G63" s="1"/>
      <c r="H63" s="535"/>
      <c r="I63" s="535"/>
      <c r="J63" s="535"/>
      <c r="K63" s="1270"/>
    </row>
    <row r="64" spans="1:11" x14ac:dyDescent="0.2">
      <c r="A64" s="2263">
        <v>3</v>
      </c>
      <c r="B64" s="2263"/>
      <c r="C64" s="2263"/>
      <c r="D64" s="2263"/>
      <c r="E64" s="2263"/>
      <c r="F64" s="2263"/>
      <c r="G64" s="2263"/>
      <c r="H64" s="2263"/>
      <c r="I64" s="2263"/>
      <c r="J64" s="2263"/>
      <c r="K64" s="2263"/>
    </row>
    <row r="65" spans="1:11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4.25" x14ac:dyDescent="0.2">
      <c r="B66" s="75"/>
      <c r="C66" s="75"/>
      <c r="D66" s="75"/>
      <c r="E66" s="75"/>
    </row>
    <row r="67" spans="1:11" x14ac:dyDescent="0.2">
      <c r="A67" s="2249" t="s">
        <v>1678</v>
      </c>
      <c r="B67" s="2249"/>
      <c r="C67" s="2249"/>
      <c r="D67" s="2249"/>
      <c r="E67" s="2249"/>
    </row>
    <row r="68" spans="1:11" x14ac:dyDescent="0.2">
      <c r="A68" s="275"/>
      <c r="B68" s="275"/>
      <c r="C68" s="275"/>
      <c r="D68" s="275"/>
      <c r="E68" s="275"/>
    </row>
    <row r="69" spans="1:11" ht="21" customHeight="1" x14ac:dyDescent="0.25">
      <c r="A69" s="2318" t="s">
        <v>229</v>
      </c>
      <c r="B69" s="2315"/>
      <c r="C69" s="2315"/>
      <c r="D69" s="2315"/>
      <c r="E69" s="2315"/>
      <c r="F69" s="2315"/>
      <c r="G69" s="2315"/>
      <c r="H69" s="2315"/>
      <c r="I69" s="2315"/>
      <c r="J69" s="2315"/>
      <c r="K69" s="2315"/>
    </row>
    <row r="70" spans="1:11" ht="31.5" customHeight="1" x14ac:dyDescent="0.25">
      <c r="A70" s="2314" t="s">
        <v>1437</v>
      </c>
      <c r="B70" s="2315"/>
      <c r="C70" s="2315"/>
      <c r="D70" s="2315"/>
      <c r="E70" s="2315"/>
      <c r="F70" s="2315"/>
      <c r="G70" s="2315"/>
      <c r="H70" s="2315"/>
      <c r="I70" s="2315"/>
      <c r="J70" s="2315"/>
      <c r="K70" s="2315"/>
    </row>
    <row r="71" spans="1:11" ht="15.75" x14ac:dyDescent="0.25">
      <c r="A71" s="2316" t="s">
        <v>1438</v>
      </c>
      <c r="B71" s="2317"/>
      <c r="C71" s="2317"/>
      <c r="D71" s="2317"/>
      <c r="E71" s="2317"/>
      <c r="F71" s="3"/>
      <c r="G71" s="3"/>
      <c r="H71" s="3"/>
      <c r="I71" s="3"/>
      <c r="J71" s="3"/>
      <c r="K71" s="3"/>
    </row>
    <row r="72" spans="1:11" ht="21" customHeight="1" thickBot="1" x14ac:dyDescent="0.3">
      <c r="B72" s="153"/>
      <c r="C72" s="153"/>
      <c r="D72" s="153"/>
      <c r="E72" s="153"/>
      <c r="K72" s="153" t="s">
        <v>190</v>
      </c>
    </row>
    <row r="73" spans="1:11" ht="57.75" thickBot="1" x14ac:dyDescent="0.25">
      <c r="A73" s="1236" t="s">
        <v>258</v>
      </c>
      <c r="B73" s="159" t="s">
        <v>230</v>
      </c>
      <c r="C73" s="1237" t="s">
        <v>1488</v>
      </c>
      <c r="D73" s="1237" t="s">
        <v>1489</v>
      </c>
      <c r="E73" s="1237" t="s">
        <v>1490</v>
      </c>
      <c r="F73" s="1239" t="s">
        <v>1491</v>
      </c>
      <c r="G73" s="1239" t="s">
        <v>1599</v>
      </c>
      <c r="H73" s="1237" t="s">
        <v>803</v>
      </c>
      <c r="I73" s="1238" t="s">
        <v>804</v>
      </c>
      <c r="J73" s="1238" t="s">
        <v>805</v>
      </c>
      <c r="K73" s="1238" t="s">
        <v>806</v>
      </c>
    </row>
    <row r="74" spans="1:11" ht="13.5" thickBot="1" x14ac:dyDescent="0.25">
      <c r="A74" s="342" t="s">
        <v>259</v>
      </c>
      <c r="B74" s="336" t="s">
        <v>260</v>
      </c>
      <c r="C74" s="337" t="s">
        <v>261</v>
      </c>
      <c r="D74" s="337" t="s">
        <v>262</v>
      </c>
      <c r="E74" s="331" t="s">
        <v>282</v>
      </c>
      <c r="F74" s="361" t="s">
        <v>307</v>
      </c>
      <c r="G74" s="361" t="s">
        <v>308</v>
      </c>
      <c r="H74" s="1125" t="s">
        <v>330</v>
      </c>
      <c r="I74" s="359" t="s">
        <v>331</v>
      </c>
      <c r="J74" s="335" t="s">
        <v>332</v>
      </c>
      <c r="K74" s="331" t="s">
        <v>335</v>
      </c>
    </row>
    <row r="75" spans="1:11" ht="15" x14ac:dyDescent="0.25">
      <c r="A75" s="346" t="s">
        <v>263</v>
      </c>
      <c r="B75" s="161" t="s">
        <v>231</v>
      </c>
      <c r="C75" s="1386"/>
      <c r="D75" s="1386"/>
      <c r="E75" s="588"/>
      <c r="F75" s="1454">
        <v>0</v>
      </c>
      <c r="G75" s="1242"/>
      <c r="H75" s="121">
        <f t="shared" ref="H75:H80" si="4">C75+G75</f>
        <v>0</v>
      </c>
      <c r="I75" s="1453">
        <f t="shared" ref="I75:I79" si="5">D75+G75</f>
        <v>0</v>
      </c>
      <c r="J75" s="1453">
        <f>E75</f>
        <v>0</v>
      </c>
      <c r="K75" s="1775">
        <v>0</v>
      </c>
    </row>
    <row r="76" spans="1:11" ht="15" x14ac:dyDescent="0.25">
      <c r="A76" s="321" t="s">
        <v>264</v>
      </c>
      <c r="B76" s="162" t="s">
        <v>1258</v>
      </c>
      <c r="C76" s="358">
        <v>173748</v>
      </c>
      <c r="D76" s="358">
        <v>173748</v>
      </c>
      <c r="E76" s="358"/>
      <c r="F76" s="2041">
        <v>0</v>
      </c>
      <c r="G76" s="599"/>
      <c r="H76" s="121">
        <f t="shared" si="4"/>
        <v>173748</v>
      </c>
      <c r="I76" s="1575">
        <f t="shared" si="5"/>
        <v>173748</v>
      </c>
      <c r="J76" s="1719">
        <f>E76</f>
        <v>0</v>
      </c>
      <c r="K76" s="946">
        <v>0</v>
      </c>
    </row>
    <row r="77" spans="1:11" ht="15" x14ac:dyDescent="0.25">
      <c r="A77" s="318" t="s">
        <v>265</v>
      </c>
      <c r="B77" s="161" t="s">
        <v>232</v>
      </c>
      <c r="C77" s="358"/>
      <c r="D77" s="358"/>
      <c r="E77" s="358"/>
      <c r="F77" s="1916">
        <v>0</v>
      </c>
      <c r="G77" s="131"/>
      <c r="H77" s="121">
        <f t="shared" si="4"/>
        <v>0</v>
      </c>
      <c r="I77" s="1575">
        <f t="shared" si="5"/>
        <v>0</v>
      </c>
      <c r="J77" s="117">
        <f>E77</f>
        <v>0</v>
      </c>
      <c r="K77" s="946">
        <v>0</v>
      </c>
    </row>
    <row r="78" spans="1:11" ht="15" x14ac:dyDescent="0.25">
      <c r="A78" s="318" t="s">
        <v>266</v>
      </c>
      <c r="B78" s="163" t="s">
        <v>233</v>
      </c>
      <c r="C78" s="358"/>
      <c r="D78" s="358"/>
      <c r="E78" s="353"/>
      <c r="F78" s="1251"/>
      <c r="G78" s="131"/>
      <c r="H78" s="121">
        <f t="shared" si="4"/>
        <v>0</v>
      </c>
      <c r="I78" s="1575">
        <f t="shared" si="5"/>
        <v>0</v>
      </c>
      <c r="J78" s="117"/>
      <c r="K78" s="943"/>
    </row>
    <row r="79" spans="1:11" ht="15" x14ac:dyDescent="0.25">
      <c r="A79" s="318" t="s">
        <v>267</v>
      </c>
      <c r="B79" s="161" t="s">
        <v>219</v>
      </c>
      <c r="C79" s="357"/>
      <c r="D79" s="357"/>
      <c r="E79" s="353"/>
      <c r="F79" s="1251"/>
      <c r="G79" s="131"/>
      <c r="H79" s="121">
        <f t="shared" si="4"/>
        <v>0</v>
      </c>
      <c r="I79" s="1575">
        <f t="shared" si="5"/>
        <v>0</v>
      </c>
      <c r="J79" s="117"/>
      <c r="K79" s="943"/>
    </row>
    <row r="80" spans="1:11" ht="15.75" thickBot="1" x14ac:dyDescent="0.3">
      <c r="A80" s="298" t="s">
        <v>268</v>
      </c>
      <c r="B80" s="163" t="s">
        <v>1593</v>
      </c>
      <c r="C80" s="358">
        <v>656941</v>
      </c>
      <c r="D80" s="358">
        <v>656941</v>
      </c>
      <c r="E80" s="358">
        <v>656941</v>
      </c>
      <c r="F80" s="1252">
        <f>E80/D80</f>
        <v>1</v>
      </c>
      <c r="G80" s="233"/>
      <c r="H80" s="121">
        <f t="shared" si="4"/>
        <v>656941</v>
      </c>
      <c r="I80" s="1719">
        <f>D80+G80</f>
        <v>656941</v>
      </c>
      <c r="J80" s="1064">
        <f>E80</f>
        <v>656941</v>
      </c>
      <c r="K80" s="945">
        <f>J80/I80</f>
        <v>1</v>
      </c>
    </row>
    <row r="81" spans="1:11" ht="15" thickBot="1" x14ac:dyDescent="0.25">
      <c r="A81" s="282" t="s">
        <v>269</v>
      </c>
      <c r="B81" s="159" t="s">
        <v>234</v>
      </c>
      <c r="C81" s="511">
        <f>SUM(C75:C80)</f>
        <v>830689</v>
      </c>
      <c r="D81" s="511">
        <f>SUM(D75:D80)</f>
        <v>830689</v>
      </c>
      <c r="E81" s="589">
        <f>SUM(E75:E80)</f>
        <v>656941</v>
      </c>
      <c r="F81" s="991">
        <f>E81/D81</f>
        <v>0.79083868932897872</v>
      </c>
      <c r="G81" s="1449"/>
      <c r="H81" s="128">
        <f>SUM(H75:H80)</f>
        <v>830689</v>
      </c>
      <c r="I81" s="128">
        <f>SUM(I75:I80)</f>
        <v>830689</v>
      </c>
      <c r="J81" s="128">
        <f>SUM(J75:J80)</f>
        <v>656941</v>
      </c>
      <c r="K81" s="947">
        <f>J81/I81</f>
        <v>0.79083868932897872</v>
      </c>
    </row>
    <row r="82" spans="1:11" ht="15" thickBot="1" x14ac:dyDescent="0.25">
      <c r="A82" s="320" t="s">
        <v>270</v>
      </c>
      <c r="B82" s="75"/>
      <c r="C82" s="75"/>
      <c r="D82" s="75"/>
      <c r="E82" s="389"/>
      <c r="F82" s="1255"/>
      <c r="G82" s="111"/>
      <c r="H82" s="129"/>
      <c r="I82" s="120"/>
      <c r="J82" s="120"/>
      <c r="K82" s="944"/>
    </row>
    <row r="83" spans="1:11" ht="57.75" thickBot="1" x14ac:dyDescent="0.25">
      <c r="A83" s="1240" t="s">
        <v>271</v>
      </c>
      <c r="B83" s="159" t="s">
        <v>235</v>
      </c>
      <c r="C83" s="1237" t="s">
        <v>1488</v>
      </c>
      <c r="D83" s="1237" t="s">
        <v>1489</v>
      </c>
      <c r="E83" s="1237" t="s">
        <v>1490</v>
      </c>
      <c r="F83" s="1239" t="s">
        <v>1491</v>
      </c>
      <c r="G83" s="1239" t="s">
        <v>1599</v>
      </c>
      <c r="H83" s="1237" t="s">
        <v>803</v>
      </c>
      <c r="I83" s="1238" t="s">
        <v>804</v>
      </c>
      <c r="J83" s="1238" t="s">
        <v>805</v>
      </c>
      <c r="K83" s="1238" t="s">
        <v>806</v>
      </c>
    </row>
    <row r="84" spans="1:11" ht="15.75" x14ac:dyDescent="0.25">
      <c r="A84" s="310" t="s">
        <v>272</v>
      </c>
      <c r="B84" s="258" t="s">
        <v>247</v>
      </c>
      <c r="C84" s="1386">
        <v>6318</v>
      </c>
      <c r="D84" s="1386">
        <v>6318</v>
      </c>
      <c r="E84" s="588">
        <v>6318</v>
      </c>
      <c r="F84" s="1256">
        <f>E84/D84</f>
        <v>1</v>
      </c>
      <c r="G84" s="599"/>
      <c r="H84" s="121">
        <f>C84+G84</f>
        <v>6318</v>
      </c>
      <c r="I84" s="118">
        <f>D84+G84</f>
        <v>6318</v>
      </c>
      <c r="J84" s="118">
        <f>E84</f>
        <v>6318</v>
      </c>
      <c r="K84" s="946">
        <f>J84/I84</f>
        <v>1</v>
      </c>
    </row>
    <row r="85" spans="1:11" ht="15.75" x14ac:dyDescent="0.25">
      <c r="A85" s="296" t="s">
        <v>273</v>
      </c>
      <c r="B85" s="259" t="s">
        <v>248</v>
      </c>
      <c r="C85" s="358">
        <v>751</v>
      </c>
      <c r="D85" s="358">
        <v>751</v>
      </c>
      <c r="E85" s="353">
        <v>751</v>
      </c>
      <c r="F85" s="1256">
        <f>E85/D85</f>
        <v>1</v>
      </c>
      <c r="G85" s="131"/>
      <c r="H85" s="121">
        <f>C85+G85</f>
        <v>751</v>
      </c>
      <c r="I85" s="117">
        <f>D85+G85</f>
        <v>751</v>
      </c>
      <c r="J85" s="118">
        <f>E85</f>
        <v>751</v>
      </c>
      <c r="K85" s="946">
        <f>J85/I85</f>
        <v>1</v>
      </c>
    </row>
    <row r="86" spans="1:11" ht="15.75" x14ac:dyDescent="0.25">
      <c r="A86" s="296" t="s">
        <v>274</v>
      </c>
      <c r="B86" s="259" t="s">
        <v>249</v>
      </c>
      <c r="C86" s="358">
        <v>6361</v>
      </c>
      <c r="D86" s="358">
        <v>6361</v>
      </c>
      <c r="E86" s="353">
        <v>1386</v>
      </c>
      <c r="F86" s="1256">
        <f>E86/D86</f>
        <v>0.21789026882565635</v>
      </c>
      <c r="G86" s="131"/>
      <c r="H86" s="121">
        <f>C86+G86</f>
        <v>6361</v>
      </c>
      <c r="I86" s="117">
        <f>D86+G86</f>
        <v>6361</v>
      </c>
      <c r="J86" s="118">
        <f>E86</f>
        <v>1386</v>
      </c>
      <c r="K86" s="946">
        <f>J86/I86</f>
        <v>0.21789026882565635</v>
      </c>
    </row>
    <row r="87" spans="1:11" ht="15.75" x14ac:dyDescent="0.25">
      <c r="A87" s="296" t="s">
        <v>275</v>
      </c>
      <c r="B87" s="259" t="s">
        <v>250</v>
      </c>
      <c r="C87" s="357">
        <f>'33_sz_ melléklet'!C48</f>
        <v>817259</v>
      </c>
      <c r="D87" s="357">
        <f>'33_sz_ melléklet'!D48</f>
        <v>817259</v>
      </c>
      <c r="E87" s="357">
        <f>'33_sz_ melléklet'!E48</f>
        <v>0</v>
      </c>
      <c r="F87" s="1256">
        <f>E87/D87</f>
        <v>0</v>
      </c>
      <c r="G87" s="131"/>
      <c r="H87" s="121">
        <f>C87+G87</f>
        <v>817259</v>
      </c>
      <c r="I87" s="117">
        <f>D87+G87</f>
        <v>817259</v>
      </c>
      <c r="J87" s="118">
        <f>E87</f>
        <v>0</v>
      </c>
      <c r="K87" s="946">
        <f>J87/I87</f>
        <v>0</v>
      </c>
    </row>
    <row r="88" spans="1:11" ht="16.5" thickBot="1" x14ac:dyDescent="0.3">
      <c r="A88" s="312" t="s">
        <v>276</v>
      </c>
      <c r="B88" s="259" t="s">
        <v>251</v>
      </c>
      <c r="C88" s="356">
        <v>0</v>
      </c>
      <c r="D88" s="358"/>
      <c r="E88" s="353">
        <v>0</v>
      </c>
      <c r="F88" s="1252"/>
      <c r="G88" s="233"/>
      <c r="H88" s="126"/>
      <c r="I88" s="1064"/>
      <c r="J88" s="1064"/>
      <c r="K88" s="945"/>
    </row>
    <row r="89" spans="1:11" ht="15" thickBot="1" x14ac:dyDescent="0.25">
      <c r="A89" s="282" t="s">
        <v>277</v>
      </c>
      <c r="B89" s="159" t="s">
        <v>237</v>
      </c>
      <c r="C89" s="511">
        <f>SUM(C84:C88)</f>
        <v>830689</v>
      </c>
      <c r="D89" s="511">
        <f>SUM(D84:D88)</f>
        <v>830689</v>
      </c>
      <c r="E89" s="589">
        <f>SUM(E84:E88)</f>
        <v>8455</v>
      </c>
      <c r="F89" s="1282">
        <f>E89/D89</f>
        <v>1.0178297774498038E-2</v>
      </c>
      <c r="G89" s="1449"/>
      <c r="H89" s="128">
        <f>SUM(H84:H88)</f>
        <v>830689</v>
      </c>
      <c r="I89" s="128">
        <f>SUM(I84:I88)</f>
        <v>830689</v>
      </c>
      <c r="J89" s="128">
        <f>SUM(J84:J88)</f>
        <v>8455</v>
      </c>
      <c r="K89" s="947">
        <f>J89/I89</f>
        <v>1.0178297774498038E-2</v>
      </c>
    </row>
    <row r="90" spans="1:11" ht="14.25" x14ac:dyDescent="0.2">
      <c r="A90" s="281"/>
      <c r="B90" s="75"/>
      <c r="C90" s="251"/>
      <c r="D90" s="251"/>
      <c r="E90" s="251"/>
      <c r="F90" s="1270"/>
      <c r="G90" s="1"/>
      <c r="H90" s="535"/>
      <c r="I90" s="535"/>
      <c r="J90" s="535"/>
      <c r="K90" s="1270"/>
    </row>
    <row r="91" spans="1:11" ht="14.25" x14ac:dyDescent="0.2">
      <c r="A91" s="281"/>
      <c r="B91" s="75"/>
      <c r="C91" s="251"/>
      <c r="D91" s="251"/>
      <c r="E91" s="251"/>
      <c r="F91" s="1270"/>
      <c r="G91" s="1"/>
      <c r="H91" s="535"/>
      <c r="I91" s="535"/>
      <c r="J91" s="535"/>
      <c r="K91" s="1270"/>
    </row>
    <row r="92" spans="1:11" x14ac:dyDescent="0.2">
      <c r="A92" s="2263">
        <v>4</v>
      </c>
      <c r="B92" s="2263"/>
      <c r="C92" s="2263"/>
      <c r="D92" s="2263"/>
      <c r="E92" s="2263"/>
      <c r="F92" s="2263"/>
      <c r="G92" s="2263"/>
      <c r="H92" s="2263"/>
      <c r="I92" s="2263"/>
      <c r="J92" s="2263"/>
      <c r="K92" s="2263"/>
    </row>
    <row r="93" spans="1:11" ht="14.25" x14ac:dyDescent="0.2">
      <c r="A93" s="281"/>
      <c r="B93" s="75"/>
      <c r="C93" s="251"/>
      <c r="D93" s="251"/>
      <c r="E93" s="251"/>
      <c r="F93" s="1270"/>
      <c r="G93" s="1"/>
      <c r="H93" s="535"/>
      <c r="I93" s="535"/>
      <c r="J93" s="535"/>
      <c r="K93" s="1270"/>
    </row>
    <row r="94" spans="1:11" ht="14.25" x14ac:dyDescent="0.2">
      <c r="A94" s="281"/>
      <c r="B94" s="75"/>
      <c r="C94" s="251"/>
      <c r="D94" s="251"/>
      <c r="E94" s="251"/>
      <c r="F94" s="1270"/>
      <c r="G94" s="1"/>
      <c r="H94" s="535"/>
      <c r="I94" s="535"/>
      <c r="J94" s="535"/>
      <c r="K94" s="1270"/>
    </row>
    <row r="95" spans="1:11" x14ac:dyDescent="0.2">
      <c r="A95" s="2249" t="s">
        <v>1678</v>
      </c>
      <c r="B95" s="2249"/>
      <c r="C95" s="2249"/>
      <c r="D95" s="2249"/>
      <c r="E95" s="2249"/>
    </row>
    <row r="96" spans="1:11" x14ac:dyDescent="0.2">
      <c r="A96" s="275"/>
      <c r="B96" s="275"/>
      <c r="C96" s="275"/>
      <c r="D96" s="275"/>
      <c r="E96" s="275"/>
    </row>
    <row r="97" spans="1:11" ht="21" customHeight="1" x14ac:dyDescent="0.25">
      <c r="A97" s="2318" t="s">
        <v>229</v>
      </c>
      <c r="B97" s="2315"/>
      <c r="C97" s="2315"/>
      <c r="D97" s="2315"/>
      <c r="E97" s="2315"/>
      <c r="F97" s="2315"/>
      <c r="G97" s="2315"/>
      <c r="H97" s="2315"/>
      <c r="I97" s="2315"/>
      <c r="J97" s="2315"/>
      <c r="K97" s="2315"/>
    </row>
    <row r="98" spans="1:11" ht="24" customHeight="1" x14ac:dyDescent="0.25">
      <c r="A98" s="2314" t="s">
        <v>1262</v>
      </c>
      <c r="B98" s="2315"/>
      <c r="C98" s="2315"/>
      <c r="D98" s="2315"/>
      <c r="E98" s="2315"/>
      <c r="F98" s="2315"/>
      <c r="G98" s="2315"/>
      <c r="H98" s="2315"/>
      <c r="I98" s="2315"/>
      <c r="J98" s="2315"/>
      <c r="K98" s="2315"/>
    </row>
    <row r="99" spans="1:11" ht="15.75" x14ac:dyDescent="0.25">
      <c r="A99" s="2316" t="s">
        <v>1263</v>
      </c>
      <c r="B99" s="2317"/>
      <c r="C99" s="2317"/>
      <c r="D99" s="2317"/>
      <c r="E99" s="2317"/>
      <c r="F99" s="3"/>
      <c r="G99" s="3"/>
      <c r="H99" s="3"/>
      <c r="I99" s="3"/>
      <c r="J99" s="3"/>
      <c r="K99" s="3"/>
    </row>
    <row r="100" spans="1:11" ht="21" customHeight="1" thickBot="1" x14ac:dyDescent="0.3">
      <c r="B100" s="153"/>
      <c r="C100" s="153"/>
      <c r="D100" s="153"/>
      <c r="E100" s="153"/>
      <c r="K100" s="153" t="s">
        <v>190</v>
      </c>
    </row>
    <row r="101" spans="1:11" ht="57.75" thickBot="1" x14ac:dyDescent="0.25">
      <c r="A101" s="1236" t="s">
        <v>258</v>
      </c>
      <c r="B101" s="159" t="s">
        <v>230</v>
      </c>
      <c r="C101" s="1237" t="s">
        <v>1488</v>
      </c>
      <c r="D101" s="1237" t="s">
        <v>1489</v>
      </c>
      <c r="E101" s="1237" t="s">
        <v>1490</v>
      </c>
      <c r="F101" s="1239" t="s">
        <v>1491</v>
      </c>
      <c r="G101" s="1239" t="s">
        <v>1599</v>
      </c>
      <c r="H101" s="1237" t="s">
        <v>803</v>
      </c>
      <c r="I101" s="1238" t="s">
        <v>804</v>
      </c>
      <c r="J101" s="1238" t="s">
        <v>805</v>
      </c>
      <c r="K101" s="1238" t="s">
        <v>806</v>
      </c>
    </row>
    <row r="102" spans="1:11" ht="13.5" thickBot="1" x14ac:dyDescent="0.25">
      <c r="A102" s="342" t="s">
        <v>259</v>
      </c>
      <c r="B102" s="336" t="s">
        <v>260</v>
      </c>
      <c r="C102" s="337" t="s">
        <v>261</v>
      </c>
      <c r="D102" s="337" t="s">
        <v>262</v>
      </c>
      <c r="E102" s="331" t="s">
        <v>282</v>
      </c>
      <c r="F102" s="361" t="s">
        <v>307</v>
      </c>
      <c r="G102" s="361" t="s">
        <v>308</v>
      </c>
      <c r="H102" s="1125" t="s">
        <v>330</v>
      </c>
      <c r="I102" s="359" t="s">
        <v>331</v>
      </c>
      <c r="J102" s="335" t="s">
        <v>332</v>
      </c>
      <c r="K102" s="331" t="s">
        <v>335</v>
      </c>
    </row>
    <row r="103" spans="1:11" ht="15" x14ac:dyDescent="0.25">
      <c r="A103" s="346" t="s">
        <v>263</v>
      </c>
      <c r="B103" s="161" t="s">
        <v>231</v>
      </c>
      <c r="C103" s="1386">
        <v>2146</v>
      </c>
      <c r="D103" s="1386">
        <v>2221</v>
      </c>
      <c r="E103" s="588"/>
      <c r="F103" s="1458">
        <f>E103/D103</f>
        <v>0</v>
      </c>
      <c r="G103" s="1242"/>
      <c r="H103" s="121">
        <f t="shared" ref="H103:H108" si="6">C103+G103</f>
        <v>2146</v>
      </c>
      <c r="I103" s="1453">
        <f t="shared" ref="I103:I108" si="7">D103+G103</f>
        <v>2221</v>
      </c>
      <c r="J103" s="1453">
        <f t="shared" ref="J103:J108" si="8">E103</f>
        <v>0</v>
      </c>
      <c r="K103" s="1775">
        <f>J103/I103</f>
        <v>0</v>
      </c>
    </row>
    <row r="104" spans="1:11" ht="15" x14ac:dyDescent="0.25">
      <c r="A104" s="321" t="s">
        <v>264</v>
      </c>
      <c r="B104" s="162" t="s">
        <v>1258</v>
      </c>
      <c r="C104" s="358"/>
      <c r="D104" s="358"/>
      <c r="E104" s="353"/>
      <c r="F104" s="1256">
        <v>0</v>
      </c>
      <c r="G104" s="599"/>
      <c r="H104" s="121">
        <f t="shared" si="6"/>
        <v>0</v>
      </c>
      <c r="I104" s="1575">
        <f t="shared" si="7"/>
        <v>0</v>
      </c>
      <c r="J104" s="1575">
        <f t="shared" si="8"/>
        <v>0</v>
      </c>
      <c r="K104" s="946">
        <v>0</v>
      </c>
    </row>
    <row r="105" spans="1:11" ht="15" x14ac:dyDescent="0.25">
      <c r="A105" s="318" t="s">
        <v>265</v>
      </c>
      <c r="B105" s="161" t="s">
        <v>232</v>
      </c>
      <c r="C105" s="358">
        <f>' 27 28 sz. melléklet'!C23</f>
        <v>8451</v>
      </c>
      <c r="D105" s="358">
        <f>' 27 28 sz. melléklet'!D23</f>
        <v>8451</v>
      </c>
      <c r="E105" s="358">
        <f>' 27 28 sz. melléklet'!E23</f>
        <v>0</v>
      </c>
      <c r="F105" s="1251">
        <v>0</v>
      </c>
      <c r="G105" s="131"/>
      <c r="H105" s="121">
        <f t="shared" si="6"/>
        <v>8451</v>
      </c>
      <c r="I105" s="1575">
        <f t="shared" si="7"/>
        <v>8451</v>
      </c>
      <c r="J105" s="1575">
        <f t="shared" si="8"/>
        <v>0</v>
      </c>
      <c r="K105" s="943">
        <v>0</v>
      </c>
    </row>
    <row r="106" spans="1:11" ht="15" x14ac:dyDescent="0.25">
      <c r="A106" s="318" t="s">
        <v>266</v>
      </c>
      <c r="B106" s="163" t="s">
        <v>233</v>
      </c>
      <c r="C106" s="358"/>
      <c r="D106" s="358"/>
      <c r="E106" s="353"/>
      <c r="F106" s="1251">
        <v>0</v>
      </c>
      <c r="G106" s="131"/>
      <c r="H106" s="121">
        <f t="shared" si="6"/>
        <v>0</v>
      </c>
      <c r="I106" s="1575">
        <f t="shared" si="7"/>
        <v>0</v>
      </c>
      <c r="J106" s="1575">
        <f t="shared" si="8"/>
        <v>0</v>
      </c>
      <c r="K106" s="943">
        <v>0</v>
      </c>
    </row>
    <row r="107" spans="1:11" ht="15" x14ac:dyDescent="0.25">
      <c r="A107" s="318" t="s">
        <v>267</v>
      </c>
      <c r="B107" s="161" t="s">
        <v>219</v>
      </c>
      <c r="C107" s="357"/>
      <c r="D107" s="357"/>
      <c r="E107" s="353"/>
      <c r="F107" s="1251">
        <v>0</v>
      </c>
      <c r="G107" s="131"/>
      <c r="H107" s="121">
        <f t="shared" si="6"/>
        <v>0</v>
      </c>
      <c r="I107" s="1575">
        <f t="shared" si="7"/>
        <v>0</v>
      </c>
      <c r="J107" s="1575">
        <f t="shared" si="8"/>
        <v>0</v>
      </c>
      <c r="K107" s="943">
        <v>0</v>
      </c>
    </row>
    <row r="108" spans="1:11" ht="15.75" thickBot="1" x14ac:dyDescent="0.3">
      <c r="A108" s="298" t="s">
        <v>268</v>
      </c>
      <c r="B108" s="163" t="s">
        <v>1594</v>
      </c>
      <c r="C108" s="358">
        <v>8719</v>
      </c>
      <c r="D108" s="358">
        <v>8719</v>
      </c>
      <c r="E108" s="358">
        <v>8719</v>
      </c>
      <c r="F108" s="1252">
        <f>E108/D108</f>
        <v>1</v>
      </c>
      <c r="G108" s="233"/>
      <c r="H108" s="121">
        <f t="shared" si="6"/>
        <v>8719</v>
      </c>
      <c r="I108" s="1719">
        <f t="shared" si="7"/>
        <v>8719</v>
      </c>
      <c r="J108" s="1719">
        <f t="shared" si="8"/>
        <v>8719</v>
      </c>
      <c r="K108" s="945">
        <f>J108/I108</f>
        <v>1</v>
      </c>
    </row>
    <row r="109" spans="1:11" ht="15" thickBot="1" x14ac:dyDescent="0.25">
      <c r="A109" s="282" t="s">
        <v>269</v>
      </c>
      <c r="B109" s="159" t="s">
        <v>234</v>
      </c>
      <c r="C109" s="511">
        <f>SUM(C103:C108)</f>
        <v>19316</v>
      </c>
      <c r="D109" s="511">
        <f>SUM(D103:D108)</f>
        <v>19391</v>
      </c>
      <c r="E109" s="589">
        <f>SUM(E103:E108)</f>
        <v>8719</v>
      </c>
      <c r="F109" s="991">
        <f>E109/D109</f>
        <v>0.44964158630292406</v>
      </c>
      <c r="G109" s="1449"/>
      <c r="H109" s="128">
        <f>SUM(H103:H108)</f>
        <v>19316</v>
      </c>
      <c r="I109" s="128">
        <f>SUM(I103:I108)</f>
        <v>19391</v>
      </c>
      <c r="J109" s="128">
        <f>SUM(J103:J108)</f>
        <v>8719</v>
      </c>
      <c r="K109" s="947">
        <f>J109/I109</f>
        <v>0.44964158630292406</v>
      </c>
    </row>
    <row r="110" spans="1:11" ht="15" thickBot="1" x14ac:dyDescent="0.25">
      <c r="A110" s="320" t="s">
        <v>270</v>
      </c>
      <c r="B110" s="75"/>
      <c r="C110" s="75"/>
      <c r="D110" s="75"/>
      <c r="E110" s="389"/>
      <c r="F110" s="1255"/>
      <c r="G110" s="111"/>
      <c r="H110" s="129"/>
      <c r="I110" s="120"/>
      <c r="J110" s="120"/>
      <c r="K110" s="944"/>
    </row>
    <row r="111" spans="1:11" ht="57.75" thickBot="1" x14ac:dyDescent="0.25">
      <c r="A111" s="1240" t="s">
        <v>271</v>
      </c>
      <c r="B111" s="159" t="s">
        <v>235</v>
      </c>
      <c r="C111" s="1237" t="s">
        <v>1488</v>
      </c>
      <c r="D111" s="1237" t="s">
        <v>1489</v>
      </c>
      <c r="E111" s="1237" t="s">
        <v>1490</v>
      </c>
      <c r="F111" s="1239" t="s">
        <v>1491</v>
      </c>
      <c r="G111" s="1239" t="s">
        <v>1599</v>
      </c>
      <c r="H111" s="1237" t="s">
        <v>803</v>
      </c>
      <c r="I111" s="1238" t="s">
        <v>804</v>
      </c>
      <c r="J111" s="1238" t="s">
        <v>805</v>
      </c>
      <c r="K111" s="1238" t="s">
        <v>806</v>
      </c>
    </row>
    <row r="112" spans="1:11" ht="15.75" x14ac:dyDescent="0.25">
      <c r="A112" s="310" t="s">
        <v>272</v>
      </c>
      <c r="B112" s="258" t="s">
        <v>247</v>
      </c>
      <c r="C112" s="1386">
        <v>3032</v>
      </c>
      <c r="D112" s="1386">
        <v>3032</v>
      </c>
      <c r="E112" s="588">
        <v>1040</v>
      </c>
      <c r="F112" s="1256">
        <f t="shared" ref="F112:F113" si="9">E112/D112</f>
        <v>0.34300791556728233</v>
      </c>
      <c r="G112" s="599"/>
      <c r="H112" s="121">
        <f>C112+G112</f>
        <v>3032</v>
      </c>
      <c r="I112" s="118">
        <f>D112+G112</f>
        <v>3032</v>
      </c>
      <c r="J112" s="118">
        <f>E112</f>
        <v>1040</v>
      </c>
      <c r="K112" s="946">
        <f t="shared" ref="K112:K113" si="10">J112/I112</f>
        <v>0.34300791556728233</v>
      </c>
    </row>
    <row r="113" spans="1:11" ht="15.75" x14ac:dyDescent="0.25">
      <c r="A113" s="296" t="s">
        <v>273</v>
      </c>
      <c r="B113" s="259" t="s">
        <v>248</v>
      </c>
      <c r="C113" s="358">
        <v>4043</v>
      </c>
      <c r="D113" s="358">
        <v>4043</v>
      </c>
      <c r="E113" s="353">
        <v>125</v>
      </c>
      <c r="F113" s="1256">
        <f t="shared" si="9"/>
        <v>3.0917635419243136E-2</v>
      </c>
      <c r="G113" s="131"/>
      <c r="H113" s="121">
        <f>C113+G113</f>
        <v>4043</v>
      </c>
      <c r="I113" s="117">
        <f>D113+G113</f>
        <v>4043</v>
      </c>
      <c r="J113" s="118">
        <f>E113</f>
        <v>125</v>
      </c>
      <c r="K113" s="946">
        <f t="shared" si="10"/>
        <v>3.0917635419243136E-2</v>
      </c>
    </row>
    <row r="114" spans="1:11" ht="15.75" x14ac:dyDescent="0.25">
      <c r="A114" s="296" t="s">
        <v>274</v>
      </c>
      <c r="B114" s="259" t="s">
        <v>249</v>
      </c>
      <c r="C114" s="358">
        <v>12241</v>
      </c>
      <c r="D114" s="358">
        <v>12241</v>
      </c>
      <c r="E114" s="353">
        <v>4436</v>
      </c>
      <c r="F114" s="1256">
        <f>E114/D114</f>
        <v>0.36238869373417204</v>
      </c>
      <c r="G114" s="131"/>
      <c r="H114" s="121">
        <f>C114+G114</f>
        <v>12241</v>
      </c>
      <c r="I114" s="117">
        <f>D114+G114</f>
        <v>12241</v>
      </c>
      <c r="J114" s="118">
        <f>E114</f>
        <v>4436</v>
      </c>
      <c r="K114" s="946">
        <f>J114/I114</f>
        <v>0.36238869373417204</v>
      </c>
    </row>
    <row r="115" spans="1:11" ht="15.75" x14ac:dyDescent="0.25">
      <c r="A115" s="296" t="s">
        <v>275</v>
      </c>
      <c r="B115" s="259" t="s">
        <v>250</v>
      </c>
      <c r="C115" s="357"/>
      <c r="D115" s="357"/>
      <c r="E115" s="357"/>
      <c r="F115" s="1256">
        <v>0</v>
      </c>
      <c r="G115" s="131"/>
      <c r="H115" s="121">
        <f>C115+G115</f>
        <v>0</v>
      </c>
      <c r="I115" s="117">
        <f>D115+G115</f>
        <v>0</v>
      </c>
      <c r="J115" s="118">
        <f>E115</f>
        <v>0</v>
      </c>
      <c r="K115" s="946">
        <v>0</v>
      </c>
    </row>
    <row r="116" spans="1:11" ht="16.5" thickBot="1" x14ac:dyDescent="0.3">
      <c r="A116" s="312" t="s">
        <v>276</v>
      </c>
      <c r="B116" s="259" t="s">
        <v>251</v>
      </c>
      <c r="C116" s="356"/>
      <c r="D116" s="358"/>
      <c r="E116" s="353"/>
      <c r="F116" s="1256">
        <v>0</v>
      </c>
      <c r="G116" s="233"/>
      <c r="H116" s="126"/>
      <c r="I116" s="117">
        <f>D116+G116</f>
        <v>0</v>
      </c>
      <c r="J116" s="118">
        <f>E116</f>
        <v>0</v>
      </c>
      <c r="K116" s="946">
        <v>0</v>
      </c>
    </row>
    <row r="117" spans="1:11" ht="15" thickBot="1" x14ac:dyDescent="0.25">
      <c r="A117" s="282" t="s">
        <v>277</v>
      </c>
      <c r="B117" s="159" t="s">
        <v>237</v>
      </c>
      <c r="C117" s="511">
        <f>SUM(C112:C116)</f>
        <v>19316</v>
      </c>
      <c r="D117" s="511">
        <f>SUM(D112:D116)</f>
        <v>19316</v>
      </c>
      <c r="E117" s="589">
        <f>SUM(E112:E116)</f>
        <v>5601</v>
      </c>
      <c r="F117" s="1282">
        <f>E117/D117</f>
        <v>0.28996686684613793</v>
      </c>
      <c r="G117" s="1449"/>
      <c r="H117" s="128">
        <f>SUM(H112:H116)</f>
        <v>19316</v>
      </c>
      <c r="I117" s="128">
        <f>SUM(I112:I116)</f>
        <v>19316</v>
      </c>
      <c r="J117" s="128">
        <f>SUM(J112:J116)</f>
        <v>5601</v>
      </c>
      <c r="K117" s="947">
        <f>J117/I117</f>
        <v>0.28996686684613793</v>
      </c>
    </row>
    <row r="118" spans="1:11" ht="14.25" x14ac:dyDescent="0.2">
      <c r="A118" s="281"/>
      <c r="B118" s="75"/>
      <c r="C118" s="251"/>
      <c r="D118" s="251"/>
      <c r="E118" s="251"/>
      <c r="F118" s="1270"/>
      <c r="G118" s="1"/>
      <c r="H118" s="535"/>
      <c r="I118" s="535"/>
      <c r="J118" s="535"/>
      <c r="K118" s="1270"/>
    </row>
    <row r="119" spans="1:11" ht="14.25" x14ac:dyDescent="0.2">
      <c r="A119" s="281"/>
      <c r="B119" s="75"/>
      <c r="C119" s="251"/>
      <c r="D119" s="251"/>
      <c r="E119" s="251"/>
      <c r="F119" s="1270"/>
      <c r="G119" s="1"/>
      <c r="H119" s="535"/>
      <c r="I119" s="535"/>
      <c r="J119" s="535"/>
      <c r="K119" s="1270"/>
    </row>
    <row r="120" spans="1:11" ht="14.25" x14ac:dyDescent="0.2">
      <c r="A120" s="281"/>
      <c r="B120" s="75"/>
      <c r="C120" s="251"/>
      <c r="D120" s="251"/>
      <c r="E120" s="251"/>
      <c r="F120" s="1270"/>
      <c r="G120" s="1"/>
      <c r="H120" s="535"/>
      <c r="I120" s="535"/>
      <c r="J120" s="535"/>
      <c r="K120" s="1270"/>
    </row>
    <row r="121" spans="1:11" x14ac:dyDescent="0.2">
      <c r="A121" s="2263">
        <v>5</v>
      </c>
      <c r="B121" s="2263"/>
      <c r="C121" s="2263"/>
      <c r="D121" s="2263"/>
      <c r="E121" s="2263"/>
      <c r="F121" s="2263"/>
      <c r="G121" s="2263"/>
      <c r="H121" s="2263"/>
      <c r="I121" s="2263"/>
      <c r="J121" s="2263"/>
      <c r="K121" s="2263"/>
    </row>
    <row r="122" spans="1:11" ht="14.25" x14ac:dyDescent="0.2">
      <c r="A122" s="281"/>
      <c r="B122" s="75"/>
      <c r="C122" s="251"/>
      <c r="D122" s="251"/>
      <c r="E122" s="251"/>
      <c r="F122" s="1270"/>
      <c r="G122" s="1"/>
      <c r="H122" s="535"/>
      <c r="I122" s="535"/>
      <c r="J122" s="535"/>
      <c r="K122" s="1270"/>
    </row>
    <row r="123" spans="1:11" ht="14.25" x14ac:dyDescent="0.2">
      <c r="A123" s="281"/>
      <c r="B123" s="75"/>
      <c r="C123" s="251"/>
      <c r="D123" s="251"/>
      <c r="E123" s="251"/>
      <c r="F123" s="1270"/>
      <c r="G123" s="1"/>
      <c r="H123" s="535"/>
      <c r="I123" s="535"/>
      <c r="J123" s="535"/>
      <c r="K123" s="1270"/>
    </row>
    <row r="124" spans="1:11" x14ac:dyDescent="0.2">
      <c r="A124" s="2249" t="s">
        <v>1678</v>
      </c>
      <c r="B124" s="2249"/>
      <c r="C124" s="2249"/>
      <c r="D124" s="2249"/>
      <c r="E124" s="2249"/>
    </row>
    <row r="125" spans="1:11" x14ac:dyDescent="0.2">
      <c r="A125" s="275"/>
      <c r="B125" s="275"/>
      <c r="C125" s="275"/>
      <c r="D125" s="275"/>
      <c r="E125" s="275"/>
    </row>
    <row r="126" spans="1:11" ht="21" customHeight="1" x14ac:dyDescent="0.25">
      <c r="A126" s="2318" t="s">
        <v>229</v>
      </c>
      <c r="B126" s="2315"/>
      <c r="C126" s="2315"/>
      <c r="D126" s="2315"/>
      <c r="E126" s="2315"/>
      <c r="F126" s="2315"/>
      <c r="G126" s="2315"/>
      <c r="H126" s="2315"/>
      <c r="I126" s="2315"/>
      <c r="J126" s="2315"/>
      <c r="K126" s="2315"/>
    </row>
    <row r="127" spans="1:11" ht="31.5" customHeight="1" x14ac:dyDescent="0.25">
      <c r="A127" s="2314" t="s">
        <v>1296</v>
      </c>
      <c r="B127" s="2315"/>
      <c r="C127" s="2315"/>
      <c r="D127" s="2315"/>
      <c r="E127" s="2315"/>
      <c r="F127" s="2315"/>
      <c r="G127" s="2315"/>
      <c r="H127" s="2315"/>
      <c r="I127" s="2315"/>
      <c r="J127" s="2315"/>
      <c r="K127" s="2315"/>
    </row>
    <row r="128" spans="1:11" ht="15.75" x14ac:dyDescent="0.25">
      <c r="A128" s="2316" t="s">
        <v>1295</v>
      </c>
      <c r="B128" s="2317"/>
      <c r="C128" s="2317"/>
      <c r="D128" s="2317"/>
      <c r="E128" s="2317"/>
      <c r="F128" s="3"/>
      <c r="G128" s="3"/>
      <c r="H128" s="3"/>
      <c r="I128" s="3"/>
      <c r="J128" s="3"/>
      <c r="K128" s="3"/>
    </row>
    <row r="129" spans="1:11" ht="21" customHeight="1" thickBot="1" x14ac:dyDescent="0.3">
      <c r="B129" s="153"/>
      <c r="C129" s="153"/>
      <c r="D129" s="153"/>
      <c r="E129" s="153"/>
      <c r="K129" s="153" t="s">
        <v>190</v>
      </c>
    </row>
    <row r="130" spans="1:11" ht="57.75" thickBot="1" x14ac:dyDescent="0.25">
      <c r="A130" s="1236" t="s">
        <v>258</v>
      </c>
      <c r="B130" s="159" t="s">
        <v>230</v>
      </c>
      <c r="C130" s="1237" t="s">
        <v>1488</v>
      </c>
      <c r="D130" s="1237" t="s">
        <v>1489</v>
      </c>
      <c r="E130" s="1237" t="s">
        <v>1490</v>
      </c>
      <c r="F130" s="1239" t="s">
        <v>1491</v>
      </c>
      <c r="G130" s="1239" t="s">
        <v>1599</v>
      </c>
      <c r="H130" s="1237" t="s">
        <v>803</v>
      </c>
      <c r="I130" s="1238" t="s">
        <v>804</v>
      </c>
      <c r="J130" s="1238" t="s">
        <v>805</v>
      </c>
      <c r="K130" s="1238" t="s">
        <v>806</v>
      </c>
    </row>
    <row r="131" spans="1:11" ht="13.5" thickBot="1" x14ac:dyDescent="0.25">
      <c r="A131" s="342" t="s">
        <v>259</v>
      </c>
      <c r="B131" s="336" t="s">
        <v>260</v>
      </c>
      <c r="C131" s="337" t="s">
        <v>261</v>
      </c>
      <c r="D131" s="337" t="s">
        <v>262</v>
      </c>
      <c r="E131" s="331" t="s">
        <v>282</v>
      </c>
      <c r="F131" s="361" t="s">
        <v>307</v>
      </c>
      <c r="G131" s="361" t="s">
        <v>308</v>
      </c>
      <c r="H131" s="1125" t="s">
        <v>330</v>
      </c>
      <c r="I131" s="359" t="s">
        <v>331</v>
      </c>
      <c r="J131" s="335" t="s">
        <v>332</v>
      </c>
      <c r="K131" s="331" t="s">
        <v>335</v>
      </c>
    </row>
    <row r="132" spans="1:11" ht="15" x14ac:dyDescent="0.25">
      <c r="A132" s="346" t="s">
        <v>263</v>
      </c>
      <c r="B132" s="2169" t="s">
        <v>231</v>
      </c>
      <c r="C132" s="1386"/>
      <c r="D132" s="1911"/>
      <c r="E132" s="588"/>
      <c r="F132" s="1458">
        <v>0</v>
      </c>
      <c r="G132" s="1242"/>
      <c r="H132" s="121">
        <f t="shared" ref="H132:H137" si="11">C132+G132</f>
        <v>0</v>
      </c>
      <c r="I132" s="1453">
        <f t="shared" ref="I132:I137" si="12">D132+G132</f>
        <v>0</v>
      </c>
      <c r="J132" s="1457">
        <f>E132</f>
        <v>0</v>
      </c>
      <c r="K132" s="1775">
        <v>0</v>
      </c>
    </row>
    <row r="133" spans="1:11" ht="15" x14ac:dyDescent="0.25">
      <c r="A133" s="321" t="s">
        <v>264</v>
      </c>
      <c r="B133" s="1241" t="s">
        <v>1326</v>
      </c>
      <c r="C133" s="358"/>
      <c r="D133" s="358"/>
      <c r="E133" s="353"/>
      <c r="F133" s="1256"/>
      <c r="G133" s="599"/>
      <c r="H133" s="121">
        <f t="shared" si="11"/>
        <v>0</v>
      </c>
      <c r="I133" s="1575">
        <f t="shared" si="12"/>
        <v>0</v>
      </c>
      <c r="J133" s="118"/>
      <c r="K133" s="946"/>
    </row>
    <row r="134" spans="1:11" ht="15" x14ac:dyDescent="0.25">
      <c r="A134" s="318" t="s">
        <v>265</v>
      </c>
      <c r="B134" s="161" t="s">
        <v>232</v>
      </c>
      <c r="C134" s="358"/>
      <c r="D134" s="358"/>
      <c r="E134" s="358"/>
      <c r="F134" s="1251">
        <v>0</v>
      </c>
      <c r="G134" s="131"/>
      <c r="H134" s="121">
        <f t="shared" si="11"/>
        <v>0</v>
      </c>
      <c r="I134" s="1575">
        <f t="shared" si="12"/>
        <v>0</v>
      </c>
      <c r="J134" s="117">
        <f>E134</f>
        <v>0</v>
      </c>
      <c r="K134" s="943">
        <v>0</v>
      </c>
    </row>
    <row r="135" spans="1:11" ht="15" x14ac:dyDescent="0.25">
      <c r="A135" s="318" t="s">
        <v>266</v>
      </c>
      <c r="B135" s="163" t="s">
        <v>233</v>
      </c>
      <c r="C135" s="358">
        <v>0</v>
      </c>
      <c r="D135" s="355"/>
      <c r="E135" s="353"/>
      <c r="F135" s="1251"/>
      <c r="G135" s="131"/>
      <c r="H135" s="121">
        <f t="shared" si="11"/>
        <v>0</v>
      </c>
      <c r="I135" s="1575">
        <f t="shared" si="12"/>
        <v>0</v>
      </c>
      <c r="J135" s="117"/>
      <c r="K135" s="943"/>
    </row>
    <row r="136" spans="1:11" ht="15" x14ac:dyDescent="0.25">
      <c r="A136" s="318" t="s">
        <v>267</v>
      </c>
      <c r="B136" s="161" t="s">
        <v>219</v>
      </c>
      <c r="C136" s="357">
        <v>0</v>
      </c>
      <c r="D136" s="354"/>
      <c r="E136" s="353"/>
      <c r="F136" s="1251"/>
      <c r="G136" s="131"/>
      <c r="H136" s="121">
        <f t="shared" si="11"/>
        <v>0</v>
      </c>
      <c r="I136" s="1575">
        <f t="shared" si="12"/>
        <v>0</v>
      </c>
      <c r="J136" s="117"/>
      <c r="K136" s="943"/>
    </row>
    <row r="137" spans="1:11" ht="15.75" thickBot="1" x14ac:dyDescent="0.3">
      <c r="A137" s="298" t="s">
        <v>268</v>
      </c>
      <c r="B137" s="163" t="s">
        <v>1593</v>
      </c>
      <c r="C137" s="358">
        <v>681</v>
      </c>
      <c r="D137" s="358">
        <v>681</v>
      </c>
      <c r="E137" s="358">
        <v>681</v>
      </c>
      <c r="F137" s="1252">
        <f>E137/D137</f>
        <v>1</v>
      </c>
      <c r="G137" s="233"/>
      <c r="H137" s="121">
        <f t="shared" si="11"/>
        <v>681</v>
      </c>
      <c r="I137" s="1719">
        <f t="shared" si="12"/>
        <v>681</v>
      </c>
      <c r="J137" s="1064">
        <f>E137</f>
        <v>681</v>
      </c>
      <c r="K137" s="945">
        <f>J137/I137</f>
        <v>1</v>
      </c>
    </row>
    <row r="138" spans="1:11" ht="15" thickBot="1" x14ac:dyDescent="0.25">
      <c r="A138" s="282" t="s">
        <v>269</v>
      </c>
      <c r="B138" s="159" t="s">
        <v>234</v>
      </c>
      <c r="C138" s="511">
        <f>SUM(C132:C137)</f>
        <v>681</v>
      </c>
      <c r="D138" s="511">
        <f>SUM(D132:D137)</f>
        <v>681</v>
      </c>
      <c r="E138" s="589">
        <f>SUM(E132:E137)</f>
        <v>681</v>
      </c>
      <c r="F138" s="991">
        <f>E138/D138</f>
        <v>1</v>
      </c>
      <c r="G138" s="1449"/>
      <c r="H138" s="128">
        <f>SUM(H132:H137)</f>
        <v>681</v>
      </c>
      <c r="I138" s="128">
        <f>SUM(I132:I137)</f>
        <v>681</v>
      </c>
      <c r="J138" s="128">
        <f>SUM(J132:J137)</f>
        <v>681</v>
      </c>
      <c r="K138" s="947">
        <f>J138/I138</f>
        <v>1</v>
      </c>
    </row>
    <row r="139" spans="1:11" ht="15" thickBot="1" x14ac:dyDescent="0.25">
      <c r="A139" s="320" t="s">
        <v>270</v>
      </c>
      <c r="B139" s="75"/>
      <c r="C139" s="75"/>
      <c r="D139" s="75"/>
      <c r="E139" s="389"/>
      <c r="F139" s="1255"/>
      <c r="G139" s="111"/>
      <c r="H139" s="129"/>
      <c r="I139" s="120"/>
      <c r="J139" s="120"/>
      <c r="K139" s="944"/>
    </row>
    <row r="140" spans="1:11" ht="57.75" thickBot="1" x14ac:dyDescent="0.25">
      <c r="A140" s="1240" t="s">
        <v>271</v>
      </c>
      <c r="B140" s="159" t="s">
        <v>235</v>
      </c>
      <c r="C140" s="1237" t="s">
        <v>1488</v>
      </c>
      <c r="D140" s="1237" t="s">
        <v>1489</v>
      </c>
      <c r="E140" s="1237" t="s">
        <v>1490</v>
      </c>
      <c r="F140" s="1239" t="s">
        <v>1491</v>
      </c>
      <c r="G140" s="1239" t="s">
        <v>1599</v>
      </c>
      <c r="H140" s="1237" t="s">
        <v>803</v>
      </c>
      <c r="I140" s="1238" t="s">
        <v>804</v>
      </c>
      <c r="J140" s="1238" t="s">
        <v>805</v>
      </c>
      <c r="K140" s="1238" t="s">
        <v>806</v>
      </c>
    </row>
    <row r="141" spans="1:11" ht="15.75" x14ac:dyDescent="0.25">
      <c r="A141" s="310" t="s">
        <v>272</v>
      </c>
      <c r="B141" s="258" t="s">
        <v>247</v>
      </c>
      <c r="C141" s="1386">
        <v>238</v>
      </c>
      <c r="D141" s="1386">
        <v>238</v>
      </c>
      <c r="E141" s="1386">
        <v>238</v>
      </c>
      <c r="F141" s="1256">
        <f>E141/D141</f>
        <v>1</v>
      </c>
      <c r="G141" s="599"/>
      <c r="H141" s="124">
        <f>C141+G141</f>
        <v>238</v>
      </c>
      <c r="I141" s="118">
        <f>D141+G141</f>
        <v>238</v>
      </c>
      <c r="J141" s="118">
        <f>E141</f>
        <v>238</v>
      </c>
      <c r="K141" s="946">
        <f>J141/I141</f>
        <v>1</v>
      </c>
    </row>
    <row r="142" spans="1:11" ht="15.75" x14ac:dyDescent="0.25">
      <c r="A142" s="296" t="s">
        <v>273</v>
      </c>
      <c r="B142" s="259" t="s">
        <v>248</v>
      </c>
      <c r="C142" s="358">
        <v>92</v>
      </c>
      <c r="D142" s="358">
        <v>92</v>
      </c>
      <c r="E142" s="358">
        <v>29</v>
      </c>
      <c r="F142" s="1256">
        <f>E142/D142</f>
        <v>0.31521739130434784</v>
      </c>
      <c r="G142" s="131"/>
      <c r="H142" s="124">
        <f>C142+G142</f>
        <v>92</v>
      </c>
      <c r="I142" s="117">
        <f>D142+G142</f>
        <v>92</v>
      </c>
      <c r="J142" s="118">
        <f>E142</f>
        <v>29</v>
      </c>
      <c r="K142" s="946">
        <f>J142/I142</f>
        <v>0.31521739130434784</v>
      </c>
    </row>
    <row r="143" spans="1:11" ht="15.75" x14ac:dyDescent="0.25">
      <c r="A143" s="296" t="s">
        <v>274</v>
      </c>
      <c r="B143" s="259" t="s">
        <v>249</v>
      </c>
      <c r="C143" s="358"/>
      <c r="D143" s="358"/>
      <c r="E143" s="358"/>
      <c r="F143" s="1256">
        <v>0</v>
      </c>
      <c r="G143" s="131"/>
      <c r="H143" s="124">
        <f>C143+G143</f>
        <v>0</v>
      </c>
      <c r="I143" s="117">
        <f>D143+G143</f>
        <v>0</v>
      </c>
      <c r="J143" s="118">
        <f>E143</f>
        <v>0</v>
      </c>
      <c r="K143" s="946">
        <v>0</v>
      </c>
    </row>
    <row r="144" spans="1:11" ht="15.75" x14ac:dyDescent="0.25">
      <c r="A144" s="296" t="s">
        <v>275</v>
      </c>
      <c r="B144" s="259" t="s">
        <v>250</v>
      </c>
      <c r="C144" s="357"/>
      <c r="D144" s="357"/>
      <c r="E144" s="357">
        <v>0</v>
      </c>
      <c r="F144" s="1256">
        <v>0</v>
      </c>
      <c r="G144" s="131"/>
      <c r="H144" s="124">
        <f>C144+G144</f>
        <v>0</v>
      </c>
      <c r="I144" s="117">
        <f>D144+G144</f>
        <v>0</v>
      </c>
      <c r="J144" s="117">
        <f>E144</f>
        <v>0</v>
      </c>
      <c r="K144" s="946">
        <v>0</v>
      </c>
    </row>
    <row r="145" spans="1:11" ht="16.5" thickBot="1" x14ac:dyDescent="0.3">
      <c r="A145" s="312" t="s">
        <v>276</v>
      </c>
      <c r="B145" s="259" t="s">
        <v>251</v>
      </c>
      <c r="C145" s="1720"/>
      <c r="D145" s="358"/>
      <c r="E145" s="353"/>
      <c r="F145" s="1252"/>
      <c r="G145" s="233"/>
      <c r="H145" s="124">
        <f>C145+G145</f>
        <v>0</v>
      </c>
      <c r="I145" s="1064"/>
      <c r="J145" s="1064"/>
      <c r="K145" s="945"/>
    </row>
    <row r="146" spans="1:11" ht="15" thickBot="1" x14ac:dyDescent="0.25">
      <c r="A146" s="282" t="s">
        <v>277</v>
      </c>
      <c r="B146" s="159" t="s">
        <v>237</v>
      </c>
      <c r="C146" s="511">
        <f>SUM(C141:C145)</f>
        <v>330</v>
      </c>
      <c r="D146" s="511">
        <f>SUM(D141:D145)</f>
        <v>330</v>
      </c>
      <c r="E146" s="589">
        <f>SUM(E141:E145)</f>
        <v>267</v>
      </c>
      <c r="F146" s="1282">
        <f>E146/D146</f>
        <v>0.80909090909090908</v>
      </c>
      <c r="G146" s="1449"/>
      <c r="H146" s="128">
        <f>SUM(H141:H145)</f>
        <v>330</v>
      </c>
      <c r="I146" s="128">
        <f>SUM(I141:I145)</f>
        <v>330</v>
      </c>
      <c r="J146" s="128">
        <f>SUM(J141:J145)</f>
        <v>267</v>
      </c>
      <c r="K146" s="947">
        <f>J146/I146</f>
        <v>0.80909090909090908</v>
      </c>
    </row>
    <row r="147" spans="1:11" ht="14.25" x14ac:dyDescent="0.2">
      <c r="A147" s="281"/>
      <c r="B147" s="75"/>
      <c r="C147" s="251"/>
      <c r="D147" s="251"/>
      <c r="E147" s="251"/>
      <c r="F147" s="1270"/>
      <c r="G147" s="1"/>
      <c r="H147" s="535"/>
      <c r="I147" s="535"/>
      <c r="J147" s="535"/>
      <c r="K147" s="1270"/>
    </row>
    <row r="148" spans="1:11" ht="14.25" x14ac:dyDescent="0.2">
      <c r="A148" s="281"/>
      <c r="B148" s="75"/>
      <c r="C148" s="251"/>
      <c r="D148" s="251"/>
      <c r="E148" s="251"/>
      <c r="F148" s="1270"/>
      <c r="G148" s="1"/>
      <c r="H148" s="535"/>
      <c r="I148" s="535"/>
      <c r="J148" s="535"/>
      <c r="K148" s="1270"/>
    </row>
    <row r="149" spans="1:11" ht="14.25" x14ac:dyDescent="0.2">
      <c r="A149" s="281"/>
      <c r="B149" s="75"/>
      <c r="C149" s="251"/>
      <c r="D149" s="251"/>
      <c r="E149" s="251"/>
      <c r="F149" s="1270"/>
      <c r="G149" s="1"/>
      <c r="H149" s="535"/>
      <c r="I149" s="535"/>
      <c r="J149" s="535"/>
      <c r="K149" s="1270"/>
    </row>
    <row r="150" spans="1:11" x14ac:dyDescent="0.2">
      <c r="A150" s="2263">
        <v>6</v>
      </c>
      <c r="B150" s="2263"/>
      <c r="C150" s="2263"/>
      <c r="D150" s="2263"/>
      <c r="E150" s="2263"/>
      <c r="F150" s="2263"/>
      <c r="G150" s="2263"/>
      <c r="H150" s="2263"/>
      <c r="I150" s="2263"/>
      <c r="J150" s="2263"/>
      <c r="K150" s="2263"/>
    </row>
    <row r="151" spans="1:11" ht="14.25" x14ac:dyDescent="0.2">
      <c r="A151" s="281"/>
      <c r="B151" s="75"/>
      <c r="C151" s="251"/>
      <c r="D151" s="251"/>
      <c r="E151" s="251"/>
      <c r="F151" s="1270"/>
      <c r="G151" s="1"/>
      <c r="H151" s="535"/>
      <c r="I151" s="535"/>
      <c r="J151" s="535"/>
      <c r="K151" s="1270"/>
    </row>
    <row r="152" spans="1:11" ht="14.25" x14ac:dyDescent="0.2">
      <c r="A152" s="281"/>
      <c r="B152" s="75"/>
      <c r="C152" s="251"/>
      <c r="D152" s="251"/>
      <c r="E152" s="251"/>
      <c r="F152" s="1270"/>
      <c r="G152" s="1"/>
      <c r="H152" s="535"/>
      <c r="I152" s="535"/>
      <c r="J152" s="535"/>
      <c r="K152" s="1270"/>
    </row>
    <row r="153" spans="1:11" x14ac:dyDescent="0.2">
      <c r="A153" s="2249" t="s">
        <v>1678</v>
      </c>
      <c r="B153" s="2249"/>
      <c r="C153" s="2249"/>
      <c r="D153" s="2249"/>
      <c r="E153" s="2249"/>
    </row>
    <row r="154" spans="1:11" x14ac:dyDescent="0.2">
      <c r="A154" s="275"/>
      <c r="B154" s="275"/>
      <c r="C154" s="275"/>
      <c r="D154" s="275"/>
      <c r="E154" s="275"/>
    </row>
    <row r="155" spans="1:11" ht="21" customHeight="1" x14ac:dyDescent="0.25">
      <c r="A155" s="2318" t="s">
        <v>229</v>
      </c>
      <c r="B155" s="2315"/>
      <c r="C155" s="2315"/>
      <c r="D155" s="2315"/>
      <c r="E155" s="2315"/>
      <c r="F155" s="2315"/>
      <c r="G155" s="2315"/>
      <c r="H155" s="2315"/>
      <c r="I155" s="2315"/>
      <c r="J155" s="2315"/>
      <c r="K155" s="2315"/>
    </row>
    <row r="156" spans="1:11" ht="31.5" customHeight="1" x14ac:dyDescent="0.25">
      <c r="A156" s="2314" t="s">
        <v>1222</v>
      </c>
      <c r="B156" s="2315"/>
      <c r="C156" s="2315"/>
      <c r="D156" s="2315"/>
      <c r="E156" s="2315"/>
      <c r="F156" s="2315"/>
      <c r="G156" s="2315"/>
      <c r="H156" s="2315"/>
      <c r="I156" s="2315"/>
      <c r="J156" s="2315"/>
      <c r="K156" s="2315"/>
    </row>
    <row r="157" spans="1:11" ht="15.75" x14ac:dyDescent="0.25">
      <c r="A157" s="2316" t="s">
        <v>1221</v>
      </c>
      <c r="B157" s="2317"/>
      <c r="C157" s="2317"/>
      <c r="D157" s="2317"/>
      <c r="E157" s="2317"/>
      <c r="F157" s="3"/>
      <c r="G157" s="3"/>
      <c r="H157" s="3"/>
      <c r="I157" s="3"/>
      <c r="J157" s="3"/>
      <c r="K157" s="3"/>
    </row>
    <row r="158" spans="1:11" ht="21" customHeight="1" thickBot="1" x14ac:dyDescent="0.3">
      <c r="B158" s="153"/>
      <c r="C158" s="153"/>
      <c r="D158" s="153"/>
      <c r="E158" s="153"/>
      <c r="K158" s="153" t="s">
        <v>190</v>
      </c>
    </row>
    <row r="159" spans="1:11" ht="57.75" thickBot="1" x14ac:dyDescent="0.25">
      <c r="A159" s="1236" t="s">
        <v>258</v>
      </c>
      <c r="B159" s="159" t="s">
        <v>230</v>
      </c>
      <c r="C159" s="1237" t="s">
        <v>1488</v>
      </c>
      <c r="D159" s="1237" t="s">
        <v>1489</v>
      </c>
      <c r="E159" s="1237" t="s">
        <v>1490</v>
      </c>
      <c r="F159" s="1239" t="s">
        <v>1491</v>
      </c>
      <c r="G159" s="1239" t="s">
        <v>1599</v>
      </c>
      <c r="H159" s="1237" t="s">
        <v>803</v>
      </c>
      <c r="I159" s="1238" t="s">
        <v>804</v>
      </c>
      <c r="J159" s="1238" t="s">
        <v>805</v>
      </c>
      <c r="K159" s="1238" t="s">
        <v>806</v>
      </c>
    </row>
    <row r="160" spans="1:11" ht="13.5" thickBot="1" x14ac:dyDescent="0.25">
      <c r="A160" s="342" t="s">
        <v>259</v>
      </c>
      <c r="B160" s="336" t="s">
        <v>260</v>
      </c>
      <c r="C160" s="337" t="s">
        <v>261</v>
      </c>
      <c r="D160" s="337" t="s">
        <v>262</v>
      </c>
      <c r="E160" s="331" t="s">
        <v>282</v>
      </c>
      <c r="F160" s="361" t="s">
        <v>307</v>
      </c>
      <c r="G160" s="361" t="s">
        <v>308</v>
      </c>
      <c r="H160" s="1125" t="s">
        <v>330</v>
      </c>
      <c r="I160" s="359" t="s">
        <v>331</v>
      </c>
      <c r="J160" s="335" t="s">
        <v>332</v>
      </c>
      <c r="K160" s="331" t="s">
        <v>335</v>
      </c>
    </row>
    <row r="161" spans="1:11" ht="15" x14ac:dyDescent="0.25">
      <c r="A161" s="346" t="s">
        <v>263</v>
      </c>
      <c r="B161" s="2169" t="s">
        <v>231</v>
      </c>
      <c r="C161" s="1386">
        <v>4314</v>
      </c>
      <c r="D161" s="1386">
        <v>4314</v>
      </c>
      <c r="E161" s="588">
        <v>1792</v>
      </c>
      <c r="F161" s="1454">
        <f>E161/D161</f>
        <v>0.41539174779786742</v>
      </c>
      <c r="G161" s="2062">
        <v>41629</v>
      </c>
      <c r="H161" s="121">
        <f t="shared" ref="H161:H166" si="13">C161+G161</f>
        <v>45943</v>
      </c>
      <c r="I161" s="1453">
        <f>D161+G161</f>
        <v>45943</v>
      </c>
      <c r="J161" s="1457">
        <f>E161</f>
        <v>1792</v>
      </c>
      <c r="K161" s="1775">
        <f>J161/I161</f>
        <v>3.9004853840628607E-2</v>
      </c>
    </row>
    <row r="162" spans="1:11" ht="15" x14ac:dyDescent="0.25">
      <c r="A162" s="321" t="s">
        <v>264</v>
      </c>
      <c r="B162" s="1241" t="s">
        <v>1326</v>
      </c>
      <c r="C162" s="358"/>
      <c r="D162" s="358"/>
      <c r="E162" s="353"/>
      <c r="F162" s="1383">
        <v>0</v>
      </c>
      <c r="G162" s="1680"/>
      <c r="H162" s="121">
        <f t="shared" si="13"/>
        <v>0</v>
      </c>
      <c r="I162" s="1575">
        <f t="shared" ref="I162:J166" si="14">D162+G162</f>
        <v>0</v>
      </c>
      <c r="J162" s="1575">
        <f t="shared" si="14"/>
        <v>0</v>
      </c>
      <c r="K162" s="943">
        <v>0</v>
      </c>
    </row>
    <row r="163" spans="1:11" ht="15" x14ac:dyDescent="0.25">
      <c r="A163" s="318" t="s">
        <v>265</v>
      </c>
      <c r="B163" s="161" t="s">
        <v>232</v>
      </c>
      <c r="C163" s="358">
        <f>' 27 28 sz. melléklet'!C24</f>
        <v>200</v>
      </c>
      <c r="D163" s="358">
        <f>' 27 28 sz. melléklet'!D24</f>
        <v>200</v>
      </c>
      <c r="E163" s="358">
        <f>' 27 28 sz. melléklet'!E24</f>
        <v>0</v>
      </c>
      <c r="F163" s="1251">
        <f>E163/D163</f>
        <v>0</v>
      </c>
      <c r="G163" s="392"/>
      <c r="H163" s="121">
        <f t="shared" si="13"/>
        <v>200</v>
      </c>
      <c r="I163" s="1575">
        <f t="shared" si="14"/>
        <v>200</v>
      </c>
      <c r="J163" s="117">
        <f>E163</f>
        <v>0</v>
      </c>
      <c r="K163" s="943">
        <f>J163/I163</f>
        <v>0</v>
      </c>
    </row>
    <row r="164" spans="1:11" ht="15" x14ac:dyDescent="0.25">
      <c r="A164" s="318" t="s">
        <v>266</v>
      </c>
      <c r="B164" s="163" t="s">
        <v>233</v>
      </c>
      <c r="C164" s="358">
        <v>0</v>
      </c>
      <c r="D164" s="358">
        <v>0</v>
      </c>
      <c r="E164" s="353"/>
      <c r="F164" s="1251"/>
      <c r="G164" s="392"/>
      <c r="H164" s="121">
        <f t="shared" si="13"/>
        <v>0</v>
      </c>
      <c r="I164" s="1575">
        <f t="shared" si="14"/>
        <v>0</v>
      </c>
      <c r="J164" s="117"/>
      <c r="K164" s="943"/>
    </row>
    <row r="165" spans="1:11" ht="15" x14ac:dyDescent="0.25">
      <c r="A165" s="318" t="s">
        <v>267</v>
      </c>
      <c r="B165" s="161" t="s">
        <v>219</v>
      </c>
      <c r="C165" s="357">
        <v>0</v>
      </c>
      <c r="D165" s="357">
        <v>0</v>
      </c>
      <c r="E165" s="353"/>
      <c r="F165" s="1251"/>
      <c r="G165" s="392"/>
      <c r="H165" s="121">
        <f t="shared" si="13"/>
        <v>0</v>
      </c>
      <c r="I165" s="1575">
        <f t="shared" si="14"/>
        <v>0</v>
      </c>
      <c r="J165" s="117"/>
      <c r="K165" s="943"/>
    </row>
    <row r="166" spans="1:11" ht="15.75" thickBot="1" x14ac:dyDescent="0.3">
      <c r="A166" s="298" t="s">
        <v>268</v>
      </c>
      <c r="B166" s="163" t="s">
        <v>1593</v>
      </c>
      <c r="C166" s="358">
        <v>1378</v>
      </c>
      <c r="D166" s="358">
        <v>1378</v>
      </c>
      <c r="E166" s="358">
        <v>1378</v>
      </c>
      <c r="F166" s="1252">
        <f>E166/D166</f>
        <v>1</v>
      </c>
      <c r="G166" s="938"/>
      <c r="H166" s="121">
        <f t="shared" si="13"/>
        <v>1378</v>
      </c>
      <c r="I166" s="1719">
        <f t="shared" si="14"/>
        <v>1378</v>
      </c>
      <c r="J166" s="1064">
        <f>E166</f>
        <v>1378</v>
      </c>
      <c r="K166" s="945">
        <f>J166/I166</f>
        <v>1</v>
      </c>
    </row>
    <row r="167" spans="1:11" ht="15" thickBot="1" x14ac:dyDescent="0.25">
      <c r="A167" s="282" t="s">
        <v>269</v>
      </c>
      <c r="B167" s="159" t="s">
        <v>234</v>
      </c>
      <c r="C167" s="511">
        <f>SUM(C161:C166)</f>
        <v>5892</v>
      </c>
      <c r="D167" s="511">
        <f>SUM(D161:D166)</f>
        <v>5892</v>
      </c>
      <c r="E167" s="589">
        <f>SUM(E161:E166)</f>
        <v>3170</v>
      </c>
      <c r="F167" s="991">
        <f>E167/D167</f>
        <v>0.53801765105227428</v>
      </c>
      <c r="G167" s="732">
        <f>SUM(G161:G166)</f>
        <v>41629</v>
      </c>
      <c r="H167" s="128">
        <f>SUM(H161:H166)</f>
        <v>47521</v>
      </c>
      <c r="I167" s="128">
        <f>SUM(I161:I166)</f>
        <v>47521</v>
      </c>
      <c r="J167" s="128">
        <f>SUM(J161:J166)</f>
        <v>3170</v>
      </c>
      <c r="K167" s="947">
        <f>J167/I167</f>
        <v>6.6707350434544732E-2</v>
      </c>
    </row>
    <row r="168" spans="1:11" ht="15" thickBot="1" x14ac:dyDescent="0.25">
      <c r="A168" s="320" t="s">
        <v>270</v>
      </c>
      <c r="B168" s="75"/>
      <c r="C168" s="75"/>
      <c r="D168" s="75"/>
      <c r="E168" s="389"/>
      <c r="F168" s="1255"/>
      <c r="G168" s="111"/>
      <c r="H168" s="129"/>
      <c r="I168" s="120"/>
      <c r="J168" s="120"/>
      <c r="K168" s="944"/>
    </row>
    <row r="169" spans="1:11" ht="57.75" thickBot="1" x14ac:dyDescent="0.25">
      <c r="A169" s="1240" t="s">
        <v>271</v>
      </c>
      <c r="B169" s="159" t="s">
        <v>235</v>
      </c>
      <c r="C169" s="1237" t="s">
        <v>1488</v>
      </c>
      <c r="D169" s="1237" t="s">
        <v>1489</v>
      </c>
      <c r="E169" s="1237" t="s">
        <v>1490</v>
      </c>
      <c r="F169" s="1239" t="s">
        <v>1491</v>
      </c>
      <c r="G169" s="1239" t="s">
        <v>1599</v>
      </c>
      <c r="H169" s="1237" t="s">
        <v>803</v>
      </c>
      <c r="I169" s="1238" t="s">
        <v>804</v>
      </c>
      <c r="J169" s="1238" t="s">
        <v>805</v>
      </c>
      <c r="K169" s="1238" t="s">
        <v>806</v>
      </c>
    </row>
    <row r="170" spans="1:11" ht="15.75" x14ac:dyDescent="0.25">
      <c r="A170" s="310" t="s">
        <v>272</v>
      </c>
      <c r="B170" s="258" t="s">
        <v>247</v>
      </c>
      <c r="C170" s="1386"/>
      <c r="D170" s="1386"/>
      <c r="E170" s="588"/>
      <c r="F170" s="1256">
        <v>0</v>
      </c>
      <c r="G170" s="241"/>
      <c r="H170" s="121">
        <f>C170+G170</f>
        <v>0</v>
      </c>
      <c r="I170" s="118">
        <f t="shared" ref="I170:I175" si="15">D170+G170</f>
        <v>0</v>
      </c>
      <c r="J170" s="118">
        <f t="shared" ref="J170:J175" si="16">E170</f>
        <v>0</v>
      </c>
      <c r="K170" s="946">
        <v>0</v>
      </c>
    </row>
    <row r="171" spans="1:11" ht="15.75" x14ac:dyDescent="0.25">
      <c r="A171" s="296" t="s">
        <v>273</v>
      </c>
      <c r="B171" s="259" t="s">
        <v>248</v>
      </c>
      <c r="C171" s="358"/>
      <c r="D171" s="358"/>
      <c r="E171" s="353"/>
      <c r="F171" s="1256">
        <v>0</v>
      </c>
      <c r="G171" s="239"/>
      <c r="H171" s="121">
        <f>C171+G171</f>
        <v>0</v>
      </c>
      <c r="I171" s="117">
        <f t="shared" si="15"/>
        <v>0</v>
      </c>
      <c r="J171" s="118">
        <f t="shared" si="16"/>
        <v>0</v>
      </c>
      <c r="K171" s="946">
        <v>0</v>
      </c>
    </row>
    <row r="172" spans="1:11" ht="15.75" x14ac:dyDescent="0.25">
      <c r="A172" s="296" t="s">
        <v>274</v>
      </c>
      <c r="B172" s="259" t="s">
        <v>249</v>
      </c>
      <c r="C172" s="358">
        <v>5892</v>
      </c>
      <c r="D172" s="358">
        <v>5892</v>
      </c>
      <c r="E172" s="353">
        <v>3170</v>
      </c>
      <c r="F172" s="1256">
        <f>E172/D172</f>
        <v>0.53801765105227428</v>
      </c>
      <c r="G172" s="239"/>
      <c r="H172" s="121">
        <f>C172+G172</f>
        <v>5892</v>
      </c>
      <c r="I172" s="117">
        <f t="shared" si="15"/>
        <v>5892</v>
      </c>
      <c r="J172" s="118">
        <f t="shared" si="16"/>
        <v>3170</v>
      </c>
      <c r="K172" s="946">
        <f>J172/I172</f>
        <v>0.53801765105227428</v>
      </c>
    </row>
    <row r="173" spans="1:11" ht="15.75" x14ac:dyDescent="0.25">
      <c r="A173" s="296" t="s">
        <v>275</v>
      </c>
      <c r="B173" s="259" t="s">
        <v>250</v>
      </c>
      <c r="C173" s="357"/>
      <c r="D173" s="357"/>
      <c r="E173" s="357"/>
      <c r="F173" s="1256">
        <v>0</v>
      </c>
      <c r="G173" s="239"/>
      <c r="H173" s="121"/>
      <c r="I173" s="117"/>
      <c r="J173" s="117">
        <f t="shared" si="16"/>
        <v>0</v>
      </c>
      <c r="K173" s="946">
        <v>0</v>
      </c>
    </row>
    <row r="174" spans="1:11" ht="15.75" x14ac:dyDescent="0.25">
      <c r="A174" s="296" t="s">
        <v>276</v>
      </c>
      <c r="B174" s="593" t="s">
        <v>251</v>
      </c>
      <c r="C174" s="355">
        <v>0</v>
      </c>
      <c r="D174" s="358"/>
      <c r="E174" s="353">
        <v>0</v>
      </c>
      <c r="F174" s="1251"/>
      <c r="G174" s="239"/>
      <c r="H174" s="121"/>
      <c r="I174" s="117">
        <f t="shared" si="15"/>
        <v>0</v>
      </c>
      <c r="J174" s="117">
        <f t="shared" si="16"/>
        <v>0</v>
      </c>
      <c r="K174" s="943"/>
    </row>
    <row r="175" spans="1:11" ht="15.75" thickBot="1" x14ac:dyDescent="0.3">
      <c r="A175" s="728" t="s">
        <v>277</v>
      </c>
      <c r="B175" s="111" t="s">
        <v>1297</v>
      </c>
      <c r="C175" s="2042"/>
      <c r="D175" s="357"/>
      <c r="E175" s="588"/>
      <c r="F175" s="1255">
        <v>0</v>
      </c>
      <c r="G175" s="197"/>
      <c r="H175" s="129">
        <f>C175+G175</f>
        <v>0</v>
      </c>
      <c r="I175" s="117">
        <f t="shared" si="15"/>
        <v>0</v>
      </c>
      <c r="J175" s="117">
        <f t="shared" si="16"/>
        <v>0</v>
      </c>
      <c r="K175" s="944">
        <v>0</v>
      </c>
    </row>
    <row r="176" spans="1:11" ht="15" thickBot="1" x14ac:dyDescent="0.25">
      <c r="A176" s="282" t="s">
        <v>278</v>
      </c>
      <c r="B176" s="159" t="s">
        <v>237</v>
      </c>
      <c r="C176" s="511">
        <f>SUM(C170:C174)</f>
        <v>5892</v>
      </c>
      <c r="D176" s="511">
        <f>SUM(D170:D175)</f>
        <v>5892</v>
      </c>
      <c r="E176" s="589">
        <f>SUM(E170:E175)</f>
        <v>3170</v>
      </c>
      <c r="F176" s="1282">
        <f>E176/D176</f>
        <v>0.53801765105227428</v>
      </c>
      <c r="G176" s="201">
        <f>SUM(G170:G175)</f>
        <v>0</v>
      </c>
      <c r="H176" s="128">
        <f>SUM(H170:H175)</f>
        <v>5892</v>
      </c>
      <c r="I176" s="128">
        <f>SUM(I170:I175)</f>
        <v>5892</v>
      </c>
      <c r="J176" s="128">
        <f>SUM(J170:J175)</f>
        <v>3170</v>
      </c>
      <c r="K176" s="947">
        <f>J176/I176</f>
        <v>0.53801765105227428</v>
      </c>
    </row>
    <row r="177" spans="1:11" ht="14.25" x14ac:dyDescent="0.2">
      <c r="A177" s="281"/>
      <c r="B177" s="75"/>
      <c r="C177" s="251"/>
      <c r="D177" s="251"/>
      <c r="E177" s="251"/>
      <c r="F177" s="1270"/>
      <c r="G177" s="1"/>
      <c r="H177" s="535"/>
      <c r="I177" s="535"/>
      <c r="J177" s="535"/>
      <c r="K177" s="1270"/>
    </row>
    <row r="178" spans="1:11" ht="14.25" x14ac:dyDescent="0.2">
      <c r="A178" s="281"/>
      <c r="B178" s="75"/>
      <c r="C178" s="251"/>
      <c r="D178" s="251"/>
      <c r="E178" s="251"/>
      <c r="F178" s="1270"/>
      <c r="G178" s="1"/>
      <c r="H178" s="535"/>
      <c r="I178" s="535"/>
      <c r="J178" s="535"/>
      <c r="K178" s="1270"/>
    </row>
    <row r="179" spans="1:11" ht="14.25" x14ac:dyDescent="0.2">
      <c r="A179" s="281"/>
      <c r="B179" s="75"/>
      <c r="C179" s="251"/>
      <c r="D179" s="251"/>
      <c r="E179" s="251"/>
      <c r="F179" s="1270"/>
      <c r="G179" s="1"/>
      <c r="H179" s="535"/>
      <c r="I179" s="535"/>
      <c r="J179" s="535"/>
      <c r="K179" s="1270"/>
    </row>
    <row r="180" spans="1:11" ht="14.25" x14ac:dyDescent="0.2">
      <c r="B180" s="75"/>
      <c r="C180" s="75"/>
      <c r="D180" s="75"/>
      <c r="E180" s="75"/>
    </row>
    <row r="181" spans="1:11" x14ac:dyDescent="0.2">
      <c r="A181" s="2263">
        <v>7</v>
      </c>
      <c r="B181" s="2263"/>
      <c r="C181" s="2263"/>
      <c r="D181" s="2263"/>
      <c r="E181" s="2263"/>
      <c r="F181" s="2263"/>
      <c r="G181" s="2263"/>
      <c r="H181" s="2263"/>
      <c r="I181" s="2263"/>
      <c r="J181" s="2263"/>
      <c r="K181" s="2263"/>
    </row>
    <row r="182" spans="1:11" ht="14.25" x14ac:dyDescent="0.2">
      <c r="B182" s="75"/>
      <c r="C182" s="75"/>
      <c r="D182" s="75"/>
      <c r="E182" s="75"/>
    </row>
    <row r="183" spans="1:11" x14ac:dyDescent="0.2">
      <c r="A183" s="2249" t="s">
        <v>1678</v>
      </c>
      <c r="B183" s="2249"/>
      <c r="C183" s="2249"/>
      <c r="D183" s="2249"/>
      <c r="E183" s="2249"/>
    </row>
    <row r="184" spans="1:11" x14ac:dyDescent="0.2">
      <c r="A184" s="275"/>
      <c r="B184" s="275"/>
      <c r="C184" s="275"/>
      <c r="D184" s="275"/>
      <c r="E184" s="275"/>
    </row>
    <row r="185" spans="1:11" ht="21" customHeight="1" x14ac:dyDescent="0.25">
      <c r="A185" s="2318" t="s">
        <v>229</v>
      </c>
      <c r="B185" s="2315"/>
      <c r="C185" s="2315"/>
      <c r="D185" s="2315"/>
      <c r="E185" s="2315"/>
      <c r="F185" s="2315"/>
      <c r="G185" s="2315"/>
      <c r="H185" s="2315"/>
      <c r="I185" s="2315"/>
      <c r="J185" s="2315"/>
      <c r="K185" s="2315"/>
    </row>
    <row r="186" spans="1:11" ht="31.5" customHeight="1" x14ac:dyDescent="0.25">
      <c r="A186" s="2314" t="s">
        <v>1595</v>
      </c>
      <c r="B186" s="2315"/>
      <c r="C186" s="2315"/>
      <c r="D186" s="2315"/>
      <c r="E186" s="2315"/>
      <c r="F186" s="2315"/>
      <c r="G186" s="2315"/>
      <c r="H186" s="2315"/>
      <c r="I186" s="2315"/>
      <c r="J186" s="2315"/>
      <c r="K186" s="2315"/>
    </row>
    <row r="187" spans="1:11" ht="15.75" x14ac:dyDescent="0.25">
      <c r="A187" s="2316" t="s">
        <v>1596</v>
      </c>
      <c r="B187" s="2317"/>
      <c r="C187" s="2317"/>
      <c r="D187" s="2317"/>
      <c r="E187" s="2317"/>
      <c r="F187" s="3"/>
      <c r="G187" s="3"/>
      <c r="H187" s="3"/>
      <c r="I187" s="3"/>
      <c r="J187" s="3"/>
      <c r="K187" s="3"/>
    </row>
    <row r="188" spans="1:11" ht="21" customHeight="1" thickBot="1" x14ac:dyDescent="0.3">
      <c r="B188" s="153"/>
      <c r="C188" s="153"/>
      <c r="D188" s="153"/>
      <c r="E188" s="153"/>
      <c r="K188" s="153" t="s">
        <v>190</v>
      </c>
    </row>
    <row r="189" spans="1:11" ht="57.75" thickBot="1" x14ac:dyDescent="0.25">
      <c r="A189" s="1236" t="s">
        <v>258</v>
      </c>
      <c r="B189" s="159" t="s">
        <v>230</v>
      </c>
      <c r="C189" s="1237" t="s">
        <v>1488</v>
      </c>
      <c r="D189" s="1237" t="s">
        <v>1489</v>
      </c>
      <c r="E189" s="1237" t="s">
        <v>1490</v>
      </c>
      <c r="F189" s="1239" t="s">
        <v>1491</v>
      </c>
      <c r="G189" s="1239" t="s">
        <v>1599</v>
      </c>
      <c r="H189" s="1237" t="s">
        <v>803</v>
      </c>
      <c r="I189" s="1238" t="s">
        <v>804</v>
      </c>
      <c r="J189" s="1238" t="s">
        <v>805</v>
      </c>
      <c r="K189" s="1238" t="s">
        <v>806</v>
      </c>
    </row>
    <row r="190" spans="1:11" ht="13.5" thickBot="1" x14ac:dyDescent="0.25">
      <c r="A190" s="342" t="s">
        <v>259</v>
      </c>
      <c r="B190" s="336" t="s">
        <v>260</v>
      </c>
      <c r="C190" s="337" t="s">
        <v>261</v>
      </c>
      <c r="D190" s="337" t="s">
        <v>262</v>
      </c>
      <c r="E190" s="331" t="s">
        <v>282</v>
      </c>
      <c r="F190" s="361" t="s">
        <v>307</v>
      </c>
      <c r="G190" s="361" t="s">
        <v>308</v>
      </c>
      <c r="H190" s="1125" t="s">
        <v>330</v>
      </c>
      <c r="I190" s="359" t="s">
        <v>331</v>
      </c>
      <c r="J190" s="335" t="s">
        <v>332</v>
      </c>
      <c r="K190" s="331" t="s">
        <v>335</v>
      </c>
    </row>
    <row r="191" spans="1:11" ht="15" x14ac:dyDescent="0.25">
      <c r="A191" s="346" t="s">
        <v>263</v>
      </c>
      <c r="B191" s="2169" t="s">
        <v>231</v>
      </c>
      <c r="C191" s="1386"/>
      <c r="D191" s="1386"/>
      <c r="E191" s="588"/>
      <c r="F191" s="1454">
        <v>0</v>
      </c>
      <c r="G191" s="1242"/>
      <c r="H191" s="121">
        <f t="shared" ref="H191:H196" si="17">C191+G191</f>
        <v>0</v>
      </c>
      <c r="I191" s="1453">
        <f t="shared" ref="I191:J196" si="18">D191+G191</f>
        <v>0</v>
      </c>
      <c r="J191" s="1457">
        <f>E191</f>
        <v>0</v>
      </c>
      <c r="K191" s="1775">
        <v>0</v>
      </c>
    </row>
    <row r="192" spans="1:11" ht="15" x14ac:dyDescent="0.25">
      <c r="A192" s="321" t="s">
        <v>264</v>
      </c>
      <c r="B192" s="1241" t="s">
        <v>1326</v>
      </c>
      <c r="C192" s="358"/>
      <c r="D192" s="358"/>
      <c r="E192" s="353"/>
      <c r="F192" s="1383">
        <v>0</v>
      </c>
      <c r="G192" s="599"/>
      <c r="H192" s="121">
        <f t="shared" si="17"/>
        <v>0</v>
      </c>
      <c r="I192" s="1575">
        <f t="shared" si="18"/>
        <v>0</v>
      </c>
      <c r="J192" s="1575">
        <f t="shared" si="18"/>
        <v>0</v>
      </c>
      <c r="K192" s="946">
        <v>0</v>
      </c>
    </row>
    <row r="193" spans="1:11" ht="15" x14ac:dyDescent="0.25">
      <c r="A193" s="318" t="s">
        <v>265</v>
      </c>
      <c r="B193" s="161" t="s">
        <v>232</v>
      </c>
      <c r="C193" s="358"/>
      <c r="D193" s="358"/>
      <c r="E193" s="358"/>
      <c r="F193" s="1251">
        <v>0</v>
      </c>
      <c r="G193" s="131"/>
      <c r="H193" s="121">
        <f t="shared" si="17"/>
        <v>0</v>
      </c>
      <c r="I193" s="1575">
        <f t="shared" si="18"/>
        <v>0</v>
      </c>
      <c r="J193" s="117">
        <f>E193</f>
        <v>0</v>
      </c>
      <c r="K193" s="943">
        <v>0</v>
      </c>
    </row>
    <row r="194" spans="1:11" ht="15" x14ac:dyDescent="0.25">
      <c r="A194" s="318" t="s">
        <v>266</v>
      </c>
      <c r="B194" s="163" t="s">
        <v>233</v>
      </c>
      <c r="C194" s="358">
        <v>0</v>
      </c>
      <c r="D194" s="355"/>
      <c r="E194" s="353"/>
      <c r="F194" s="1251"/>
      <c r="G194" s="131"/>
      <c r="H194" s="121">
        <f t="shared" si="17"/>
        <v>0</v>
      </c>
      <c r="I194" s="1575">
        <f t="shared" si="18"/>
        <v>0</v>
      </c>
      <c r="J194" s="117"/>
      <c r="K194" s="943"/>
    </row>
    <row r="195" spans="1:11" ht="15" x14ac:dyDescent="0.25">
      <c r="A195" s="318" t="s">
        <v>267</v>
      </c>
      <c r="B195" s="161" t="s">
        <v>219</v>
      </c>
      <c r="C195" s="357">
        <v>0</v>
      </c>
      <c r="D195" s="354"/>
      <c r="E195" s="353"/>
      <c r="F195" s="1251"/>
      <c r="G195" s="131"/>
      <c r="H195" s="121">
        <f t="shared" si="17"/>
        <v>0</v>
      </c>
      <c r="I195" s="1575">
        <f t="shared" si="18"/>
        <v>0</v>
      </c>
      <c r="J195" s="117"/>
      <c r="K195" s="943"/>
    </row>
    <row r="196" spans="1:11" ht="15.75" thickBot="1" x14ac:dyDescent="0.3">
      <c r="A196" s="298" t="s">
        <v>268</v>
      </c>
      <c r="B196" s="163" t="s">
        <v>1593</v>
      </c>
      <c r="C196" s="358">
        <v>250000</v>
      </c>
      <c r="D196" s="358">
        <v>250000</v>
      </c>
      <c r="E196" s="358">
        <v>250000</v>
      </c>
      <c r="F196" s="1252">
        <f>E196/D196</f>
        <v>1</v>
      </c>
      <c r="G196" s="233"/>
      <c r="H196" s="121">
        <f t="shared" si="17"/>
        <v>250000</v>
      </c>
      <c r="I196" s="1719">
        <f t="shared" si="18"/>
        <v>250000</v>
      </c>
      <c r="J196" s="1064">
        <f>E196</f>
        <v>250000</v>
      </c>
      <c r="K196" s="945">
        <f>J196/I196</f>
        <v>1</v>
      </c>
    </row>
    <row r="197" spans="1:11" ht="15" thickBot="1" x14ac:dyDescent="0.25">
      <c r="A197" s="282" t="s">
        <v>269</v>
      </c>
      <c r="B197" s="159" t="s">
        <v>234</v>
      </c>
      <c r="C197" s="511">
        <f>SUM(C191:C196)</f>
        <v>250000</v>
      </c>
      <c r="D197" s="511">
        <f>SUM(D191:D196)</f>
        <v>250000</v>
      </c>
      <c r="E197" s="589">
        <f>SUM(E191:E196)</f>
        <v>250000</v>
      </c>
      <c r="F197" s="991">
        <f>E197/D197</f>
        <v>1</v>
      </c>
      <c r="G197" s="1449"/>
      <c r="H197" s="128">
        <f>SUM(H191:H196)</f>
        <v>250000</v>
      </c>
      <c r="I197" s="128">
        <f>SUM(I191:I196)</f>
        <v>250000</v>
      </c>
      <c r="J197" s="128">
        <f>SUM(J191:J196)</f>
        <v>250000</v>
      </c>
      <c r="K197" s="947">
        <f>J197/I197</f>
        <v>1</v>
      </c>
    </row>
    <row r="198" spans="1:11" ht="15" thickBot="1" x14ac:dyDescent="0.25">
      <c r="A198" s="320" t="s">
        <v>270</v>
      </c>
      <c r="B198" s="75"/>
      <c r="C198" s="75"/>
      <c r="D198" s="75"/>
      <c r="E198" s="389"/>
      <c r="F198" s="1255"/>
      <c r="G198" s="111"/>
      <c r="H198" s="129"/>
      <c r="I198" s="120"/>
      <c r="J198" s="120"/>
      <c r="K198" s="944"/>
    </row>
    <row r="199" spans="1:11" ht="57.75" thickBot="1" x14ac:dyDescent="0.25">
      <c r="A199" s="1240" t="s">
        <v>271</v>
      </c>
      <c r="B199" s="159" t="s">
        <v>235</v>
      </c>
      <c r="C199" s="1237" t="s">
        <v>1488</v>
      </c>
      <c r="D199" s="1237" t="s">
        <v>1489</v>
      </c>
      <c r="E199" s="1237" t="s">
        <v>1490</v>
      </c>
      <c r="F199" s="1239" t="s">
        <v>1491</v>
      </c>
      <c r="G199" s="1239" t="s">
        <v>1599</v>
      </c>
      <c r="H199" s="1237" t="s">
        <v>803</v>
      </c>
      <c r="I199" s="1238" t="s">
        <v>804</v>
      </c>
      <c r="J199" s="1238" t="s">
        <v>805</v>
      </c>
      <c r="K199" s="1238" t="s">
        <v>806</v>
      </c>
    </row>
    <row r="200" spans="1:11" ht="15.75" x14ac:dyDescent="0.25">
      <c r="A200" s="310" t="s">
        <v>272</v>
      </c>
      <c r="B200" s="258" t="s">
        <v>247</v>
      </c>
      <c r="C200" s="1386">
        <v>5136</v>
      </c>
      <c r="D200" s="1386">
        <v>5136</v>
      </c>
      <c r="E200" s="588">
        <v>3300</v>
      </c>
      <c r="F200" s="1256">
        <v>0</v>
      </c>
      <c r="G200" s="599"/>
      <c r="H200" s="121">
        <f>C200+G200</f>
        <v>5136</v>
      </c>
      <c r="I200" s="118">
        <f>D200+G200</f>
        <v>5136</v>
      </c>
      <c r="J200" s="118">
        <f>E200</f>
        <v>3300</v>
      </c>
      <c r="K200" s="946">
        <v>0</v>
      </c>
    </row>
    <row r="201" spans="1:11" ht="15.75" x14ac:dyDescent="0.25">
      <c r="A201" s="296" t="s">
        <v>273</v>
      </c>
      <c r="B201" s="259" t="s">
        <v>248</v>
      </c>
      <c r="C201" s="358">
        <v>801</v>
      </c>
      <c r="D201" s="358">
        <v>801</v>
      </c>
      <c r="E201" s="353">
        <v>392</v>
      </c>
      <c r="F201" s="1256">
        <v>0</v>
      </c>
      <c r="G201" s="131"/>
      <c r="H201" s="121">
        <f>C201+G201</f>
        <v>801</v>
      </c>
      <c r="I201" s="117">
        <f>D201+G201</f>
        <v>801</v>
      </c>
      <c r="J201" s="118">
        <f>E201</f>
        <v>392</v>
      </c>
      <c r="K201" s="946">
        <v>0</v>
      </c>
    </row>
    <row r="202" spans="1:11" ht="15.75" x14ac:dyDescent="0.25">
      <c r="A202" s="296" t="s">
        <v>274</v>
      </c>
      <c r="B202" s="259" t="s">
        <v>249</v>
      </c>
      <c r="C202" s="358">
        <v>7666</v>
      </c>
      <c r="D202" s="358">
        <v>7666</v>
      </c>
      <c r="E202" s="353">
        <v>4826</v>
      </c>
      <c r="F202" s="1256">
        <f>E202/D202</f>
        <v>0.62953300286981473</v>
      </c>
      <c r="G202" s="131"/>
      <c r="H202" s="121">
        <f>C202+G202</f>
        <v>7666</v>
      </c>
      <c r="I202" s="117">
        <f>D202+G202</f>
        <v>7666</v>
      </c>
      <c r="J202" s="118">
        <f>E202</f>
        <v>4826</v>
      </c>
      <c r="K202" s="946">
        <f>J202/I202</f>
        <v>0.62953300286981473</v>
      </c>
    </row>
    <row r="203" spans="1:11" ht="15.75" x14ac:dyDescent="0.25">
      <c r="A203" s="296" t="s">
        <v>275</v>
      </c>
      <c r="B203" s="259" t="s">
        <v>250</v>
      </c>
      <c r="C203" s="357">
        <f>'33_sz_ melléklet'!C50</f>
        <v>236084</v>
      </c>
      <c r="D203" s="357">
        <f>'33_sz_ melléklet'!D50</f>
        <v>236084</v>
      </c>
      <c r="E203" s="357">
        <f>'33_sz_ melléklet'!E50</f>
        <v>0</v>
      </c>
      <c r="F203" s="1256">
        <f>E203/D203</f>
        <v>0</v>
      </c>
      <c r="G203" s="131"/>
      <c r="H203" s="121">
        <f>C203+G203</f>
        <v>236084</v>
      </c>
      <c r="I203" s="117">
        <f>D203+G203</f>
        <v>236084</v>
      </c>
      <c r="J203" s="118">
        <f>E203</f>
        <v>0</v>
      </c>
      <c r="K203" s="946">
        <f>J203/I203</f>
        <v>0</v>
      </c>
    </row>
    <row r="204" spans="1:11" ht="16.5" thickBot="1" x14ac:dyDescent="0.3">
      <c r="A204" s="312" t="s">
        <v>276</v>
      </c>
      <c r="B204" s="259" t="s">
        <v>251</v>
      </c>
      <c r="C204" s="1720">
        <v>0</v>
      </c>
      <c r="D204" s="358"/>
      <c r="E204" s="353">
        <v>0</v>
      </c>
      <c r="F204" s="1252"/>
      <c r="G204" s="233"/>
      <c r="H204" s="126"/>
      <c r="I204" s="1064"/>
      <c r="J204" s="1064"/>
      <c r="K204" s="945"/>
    </row>
    <row r="205" spans="1:11" ht="15" thickBot="1" x14ac:dyDescent="0.25">
      <c r="A205" s="282" t="s">
        <v>277</v>
      </c>
      <c r="B205" s="159" t="s">
        <v>237</v>
      </c>
      <c r="C205" s="511">
        <f>SUM(C200:C204)</f>
        <v>249687</v>
      </c>
      <c r="D205" s="511">
        <f>SUM(D200:D204)</f>
        <v>249687</v>
      </c>
      <c r="E205" s="589">
        <f>SUM(E200:E204)</f>
        <v>8518</v>
      </c>
      <c r="F205" s="1282">
        <f>E205/D205</f>
        <v>3.411471161894692E-2</v>
      </c>
      <c r="G205" s="1449"/>
      <c r="H205" s="128">
        <f>SUM(H200:H204)</f>
        <v>249687</v>
      </c>
      <c r="I205" s="128">
        <f>SUM(I200:I204)</f>
        <v>249687</v>
      </c>
      <c r="J205" s="128">
        <f>SUM(J200:J204)</f>
        <v>8518</v>
      </c>
      <c r="K205" s="947">
        <f>J205/I205</f>
        <v>3.411471161894692E-2</v>
      </c>
    </row>
    <row r="206" spans="1:11" ht="14.25" x14ac:dyDescent="0.2">
      <c r="B206" s="75"/>
      <c r="C206" s="75"/>
      <c r="D206" s="75"/>
      <c r="E206" s="75"/>
    </row>
    <row r="207" spans="1:11" ht="14.25" x14ac:dyDescent="0.2">
      <c r="B207" s="75"/>
      <c r="C207" s="75"/>
      <c r="D207" s="75"/>
      <c r="E207" s="75"/>
    </row>
    <row r="208" spans="1:11" ht="14.25" x14ac:dyDescent="0.2">
      <c r="B208" s="75"/>
      <c r="C208" s="75"/>
      <c r="D208" s="75"/>
      <c r="E208" s="75"/>
    </row>
    <row r="209" spans="1:11" x14ac:dyDescent="0.2">
      <c r="A209" s="2263">
        <v>8</v>
      </c>
      <c r="B209" s="2263"/>
      <c r="C209" s="2263"/>
      <c r="D209" s="2263"/>
      <c r="E209" s="2263"/>
      <c r="F209" s="2263"/>
      <c r="G209" s="2263"/>
      <c r="H209" s="2263"/>
      <c r="I209" s="2263"/>
      <c r="J209" s="2263"/>
      <c r="K209" s="2263"/>
    </row>
    <row r="210" spans="1:11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ht="14.25" x14ac:dyDescent="0.2">
      <c r="B211" s="75"/>
      <c r="C211" s="75"/>
      <c r="D211" s="75"/>
      <c r="E211" s="75"/>
    </row>
    <row r="212" spans="1:11" x14ac:dyDescent="0.2">
      <c r="A212" s="2249" t="s">
        <v>1678</v>
      </c>
      <c r="B212" s="2249"/>
      <c r="C212" s="2249"/>
      <c r="D212" s="2249"/>
      <c r="E212" s="2249"/>
    </row>
    <row r="213" spans="1:11" x14ac:dyDescent="0.2">
      <c r="A213" s="275"/>
      <c r="B213" s="275"/>
      <c r="C213" s="275"/>
      <c r="D213" s="275"/>
      <c r="E213" s="275"/>
    </row>
    <row r="214" spans="1:11" ht="21" customHeight="1" x14ac:dyDescent="0.25">
      <c r="A214" s="2318" t="s">
        <v>229</v>
      </c>
      <c r="B214" s="2315"/>
      <c r="C214" s="2315"/>
      <c r="D214" s="2315"/>
      <c r="E214" s="2315"/>
      <c r="F214" s="2315"/>
      <c r="G214" s="2315"/>
      <c r="H214" s="2315"/>
      <c r="I214" s="2315"/>
      <c r="J214" s="2315"/>
      <c r="K214" s="2315"/>
    </row>
    <row r="215" spans="1:11" ht="31.5" customHeight="1" x14ac:dyDescent="0.25">
      <c r="A215" s="2314" t="s">
        <v>1259</v>
      </c>
      <c r="B215" s="2315"/>
      <c r="C215" s="2315"/>
      <c r="D215" s="2315"/>
      <c r="E215" s="2315"/>
      <c r="F215" s="2315"/>
      <c r="G215" s="2315"/>
      <c r="H215" s="2315"/>
      <c r="I215" s="2315"/>
      <c r="J215" s="2315"/>
      <c r="K215" s="2315"/>
    </row>
    <row r="216" spans="1:11" ht="15.75" x14ac:dyDescent="0.25">
      <c r="A216" s="2316" t="s">
        <v>1260</v>
      </c>
      <c r="B216" s="2317"/>
      <c r="C216" s="2317"/>
      <c r="D216" s="2317"/>
      <c r="E216" s="2317"/>
      <c r="F216" s="3"/>
      <c r="G216" s="3"/>
      <c r="H216" s="3"/>
      <c r="I216" s="3"/>
      <c r="J216" s="3"/>
      <c r="K216" s="3"/>
    </row>
    <row r="217" spans="1:11" ht="21" customHeight="1" thickBot="1" x14ac:dyDescent="0.3">
      <c r="B217" s="153"/>
      <c r="C217" s="153"/>
      <c r="D217" s="153"/>
      <c r="E217" s="153"/>
      <c r="K217" s="153" t="s">
        <v>190</v>
      </c>
    </row>
    <row r="218" spans="1:11" ht="57.75" thickBot="1" x14ac:dyDescent="0.25">
      <c r="A218" s="1236" t="s">
        <v>258</v>
      </c>
      <c r="B218" s="159" t="s">
        <v>230</v>
      </c>
      <c r="C218" s="1237" t="s">
        <v>1488</v>
      </c>
      <c r="D218" s="1237" t="s">
        <v>1489</v>
      </c>
      <c r="E218" s="1237" t="s">
        <v>1490</v>
      </c>
      <c r="F218" s="1239" t="s">
        <v>1491</v>
      </c>
      <c r="G218" s="1239" t="s">
        <v>1599</v>
      </c>
      <c r="H218" s="1237" t="s">
        <v>803</v>
      </c>
      <c r="I218" s="1238" t="s">
        <v>804</v>
      </c>
      <c r="J218" s="1238" t="s">
        <v>805</v>
      </c>
      <c r="K218" s="1238" t="s">
        <v>806</v>
      </c>
    </row>
    <row r="219" spans="1:11" ht="13.5" thickBot="1" x14ac:dyDescent="0.25">
      <c r="A219" s="342" t="s">
        <v>259</v>
      </c>
      <c r="B219" s="336" t="s">
        <v>260</v>
      </c>
      <c r="C219" s="337" t="s">
        <v>261</v>
      </c>
      <c r="D219" s="337" t="s">
        <v>262</v>
      </c>
      <c r="E219" s="331" t="s">
        <v>282</v>
      </c>
      <c r="F219" s="361" t="s">
        <v>307</v>
      </c>
      <c r="G219" s="361" t="s">
        <v>308</v>
      </c>
      <c r="H219" s="1125" t="s">
        <v>330</v>
      </c>
      <c r="I219" s="359" t="s">
        <v>331</v>
      </c>
      <c r="J219" s="335" t="s">
        <v>332</v>
      </c>
      <c r="K219" s="331" t="s">
        <v>335</v>
      </c>
    </row>
    <row r="220" spans="1:11" ht="15" x14ac:dyDescent="0.25">
      <c r="A220" s="346" t="s">
        <v>263</v>
      </c>
      <c r="B220" s="2169" t="s">
        <v>231</v>
      </c>
      <c r="C220" s="1386">
        <v>55</v>
      </c>
      <c r="D220" s="1386">
        <v>55</v>
      </c>
      <c r="E220" s="588">
        <v>13385</v>
      </c>
      <c r="F220" s="1251">
        <f>E220/D220</f>
        <v>243.36363636363637</v>
      </c>
      <c r="G220" s="1242"/>
      <c r="H220" s="121">
        <f t="shared" ref="H220:H225" si="19">C220+G220</f>
        <v>55</v>
      </c>
      <c r="I220" s="1453">
        <f t="shared" ref="I220:I225" si="20">D220+G220</f>
        <v>55</v>
      </c>
      <c r="J220" s="1457">
        <f>E220</f>
        <v>13385</v>
      </c>
      <c r="K220" s="943">
        <f>J220/I220</f>
        <v>243.36363636363637</v>
      </c>
    </row>
    <row r="221" spans="1:11" ht="15" x14ac:dyDescent="0.25">
      <c r="A221" s="321" t="s">
        <v>264</v>
      </c>
      <c r="B221" s="1241" t="s">
        <v>1326</v>
      </c>
      <c r="C221" s="358"/>
      <c r="D221" s="358"/>
      <c r="E221" s="353"/>
      <c r="F221" s="1251"/>
      <c r="G221" s="599"/>
      <c r="H221" s="121">
        <f t="shared" si="19"/>
        <v>0</v>
      </c>
      <c r="I221" s="1575">
        <f t="shared" si="20"/>
        <v>0</v>
      </c>
      <c r="J221" s="118"/>
      <c r="K221" s="943"/>
    </row>
    <row r="222" spans="1:11" ht="15" x14ac:dyDescent="0.25">
      <c r="A222" s="318" t="s">
        <v>265</v>
      </c>
      <c r="B222" s="161" t="s">
        <v>232</v>
      </c>
      <c r="C222" s="358">
        <f>' 27 28 sz. melléklet'!C21</f>
        <v>41612</v>
      </c>
      <c r="D222" s="358">
        <f>' 27 28 sz. melléklet'!D21</f>
        <v>41612</v>
      </c>
      <c r="E222" s="358">
        <f>' 27 28 sz. melléklet'!E21</f>
        <v>5703</v>
      </c>
      <c r="F222" s="1251">
        <f>E222/D222</f>
        <v>0.13705181197731423</v>
      </c>
      <c r="G222" s="131"/>
      <c r="H222" s="121">
        <f t="shared" si="19"/>
        <v>41612</v>
      </c>
      <c r="I222" s="1575">
        <f t="shared" si="20"/>
        <v>41612</v>
      </c>
      <c r="J222" s="117">
        <f>E222</f>
        <v>5703</v>
      </c>
      <c r="K222" s="943">
        <f>J222/I222</f>
        <v>0.13705181197731423</v>
      </c>
    </row>
    <row r="223" spans="1:11" ht="15" x14ac:dyDescent="0.25">
      <c r="A223" s="318" t="s">
        <v>266</v>
      </c>
      <c r="B223" s="163" t="s">
        <v>233</v>
      </c>
      <c r="C223" s="358">
        <v>0</v>
      </c>
      <c r="D223" s="358"/>
      <c r="E223" s="353"/>
      <c r="F223" s="1251"/>
      <c r="G223" s="131"/>
      <c r="H223" s="121">
        <f t="shared" si="19"/>
        <v>0</v>
      </c>
      <c r="I223" s="1575">
        <f t="shared" si="20"/>
        <v>0</v>
      </c>
      <c r="J223" s="117"/>
      <c r="K223" s="943"/>
    </row>
    <row r="224" spans="1:11" ht="15" x14ac:dyDescent="0.25">
      <c r="A224" s="318" t="s">
        <v>267</v>
      </c>
      <c r="B224" s="161" t="s">
        <v>219</v>
      </c>
      <c r="C224" s="357"/>
      <c r="D224" s="357"/>
      <c r="E224" s="353"/>
      <c r="F224" s="1251"/>
      <c r="G224" s="131"/>
      <c r="H224" s="121">
        <f t="shared" si="19"/>
        <v>0</v>
      </c>
      <c r="I224" s="1575">
        <f t="shared" si="20"/>
        <v>0</v>
      </c>
      <c r="J224" s="117"/>
      <c r="K224" s="943"/>
    </row>
    <row r="225" spans="1:11" ht="15.75" thickBot="1" x14ac:dyDescent="0.3">
      <c r="A225" s="298" t="s">
        <v>268</v>
      </c>
      <c r="B225" s="163" t="s">
        <v>1593</v>
      </c>
      <c r="C225" s="358">
        <v>423</v>
      </c>
      <c r="D225" s="358">
        <v>423</v>
      </c>
      <c r="E225" s="358">
        <v>423</v>
      </c>
      <c r="F225" s="1252">
        <f>E225/D225</f>
        <v>1</v>
      </c>
      <c r="G225" s="233"/>
      <c r="H225" s="121">
        <f t="shared" si="19"/>
        <v>423</v>
      </c>
      <c r="I225" s="1719">
        <f t="shared" si="20"/>
        <v>423</v>
      </c>
      <c r="J225" s="1064">
        <f>E225</f>
        <v>423</v>
      </c>
      <c r="K225" s="945">
        <f>J225/I225</f>
        <v>1</v>
      </c>
    </row>
    <row r="226" spans="1:11" ht="15" thickBot="1" x14ac:dyDescent="0.25">
      <c r="A226" s="282" t="s">
        <v>269</v>
      </c>
      <c r="B226" s="159" t="s">
        <v>234</v>
      </c>
      <c r="C226" s="511">
        <f>SUM(C220:C225)</f>
        <v>42090</v>
      </c>
      <c r="D226" s="511">
        <f>SUM(D220:D225)</f>
        <v>42090</v>
      </c>
      <c r="E226" s="589">
        <f>SUM(E220:E225)</f>
        <v>19511</v>
      </c>
      <c r="F226" s="991">
        <f>E226/D226</f>
        <v>0.46355428842955571</v>
      </c>
      <c r="G226" s="1449"/>
      <c r="H226" s="128">
        <f>SUM(H220:H225)</f>
        <v>42090</v>
      </c>
      <c r="I226" s="128">
        <f>SUM(I220:I225)</f>
        <v>42090</v>
      </c>
      <c r="J226" s="128">
        <f>SUM(J220:J225)</f>
        <v>19511</v>
      </c>
      <c r="K226" s="947">
        <f>J226/I226</f>
        <v>0.46355428842955571</v>
      </c>
    </row>
    <row r="227" spans="1:11" ht="15" thickBot="1" x14ac:dyDescent="0.25">
      <c r="A227" s="320" t="s">
        <v>270</v>
      </c>
      <c r="B227" s="75"/>
      <c r="C227" s="75"/>
      <c r="D227" s="75"/>
      <c r="E227" s="389"/>
      <c r="F227" s="1255"/>
      <c r="G227" s="111"/>
      <c r="H227" s="129"/>
      <c r="I227" s="120"/>
      <c r="J227" s="120"/>
      <c r="K227" s="944"/>
    </row>
    <row r="228" spans="1:11" ht="57.75" thickBot="1" x14ac:dyDescent="0.25">
      <c r="A228" s="1240" t="s">
        <v>271</v>
      </c>
      <c r="B228" s="159" t="s">
        <v>235</v>
      </c>
      <c r="C228" s="1237" t="s">
        <v>1488</v>
      </c>
      <c r="D228" s="1237" t="s">
        <v>1489</v>
      </c>
      <c r="E228" s="1237" t="s">
        <v>1490</v>
      </c>
      <c r="F228" s="1239" t="s">
        <v>1491</v>
      </c>
      <c r="G228" s="1239" t="s">
        <v>1599</v>
      </c>
      <c r="H228" s="1237" t="s">
        <v>803</v>
      </c>
      <c r="I228" s="1238" t="s">
        <v>804</v>
      </c>
      <c r="J228" s="1238" t="s">
        <v>805</v>
      </c>
      <c r="K228" s="1238" t="s">
        <v>806</v>
      </c>
    </row>
    <row r="229" spans="1:11" ht="15.75" x14ac:dyDescent="0.25">
      <c r="A229" s="310" t="s">
        <v>272</v>
      </c>
      <c r="B229" s="258" t="s">
        <v>247</v>
      </c>
      <c r="C229" s="1386">
        <v>5976</v>
      </c>
      <c r="D229" s="1386">
        <v>5976</v>
      </c>
      <c r="E229" s="588">
        <v>1070</v>
      </c>
      <c r="F229" s="1256">
        <f>E229/D229</f>
        <v>0.17904953145917002</v>
      </c>
      <c r="G229" s="599"/>
      <c r="H229" s="121">
        <f>C229+G229</f>
        <v>5976</v>
      </c>
      <c r="I229" s="118">
        <f>D229+G229</f>
        <v>5976</v>
      </c>
      <c r="J229" s="118">
        <f>E229</f>
        <v>1070</v>
      </c>
      <c r="K229" s="946">
        <f>J229/I229</f>
        <v>0.17904953145917002</v>
      </c>
    </row>
    <row r="230" spans="1:11" ht="15.75" x14ac:dyDescent="0.25">
      <c r="A230" s="296" t="s">
        <v>273</v>
      </c>
      <c r="B230" s="259" t="s">
        <v>248</v>
      </c>
      <c r="C230" s="358">
        <v>2303</v>
      </c>
      <c r="D230" s="358">
        <v>2303</v>
      </c>
      <c r="E230" s="353">
        <v>125</v>
      </c>
      <c r="F230" s="1256">
        <f>E230/D230</f>
        <v>5.4277029960920535E-2</v>
      </c>
      <c r="G230" s="131"/>
      <c r="H230" s="121">
        <f>C230+G230</f>
        <v>2303</v>
      </c>
      <c r="I230" s="117">
        <f>D230+G230</f>
        <v>2303</v>
      </c>
      <c r="J230" s="118">
        <f>E230</f>
        <v>125</v>
      </c>
      <c r="K230" s="946">
        <f>J230/I230</f>
        <v>5.4277029960920535E-2</v>
      </c>
    </row>
    <row r="231" spans="1:11" ht="15.75" x14ac:dyDescent="0.25">
      <c r="A231" s="296" t="s">
        <v>274</v>
      </c>
      <c r="B231" s="259" t="s">
        <v>249</v>
      </c>
      <c r="C231" s="358">
        <v>33811</v>
      </c>
      <c r="D231" s="358">
        <v>33811</v>
      </c>
      <c r="E231" s="353">
        <v>18316</v>
      </c>
      <c r="F231" s="1256">
        <f>E231/D231</f>
        <v>0.54171719262961759</v>
      </c>
      <c r="G231" s="131"/>
      <c r="H231" s="121">
        <f>C231+G231</f>
        <v>33811</v>
      </c>
      <c r="I231" s="117">
        <f>D231+G231</f>
        <v>33811</v>
      </c>
      <c r="J231" s="118">
        <f>E231</f>
        <v>18316</v>
      </c>
      <c r="K231" s="946">
        <f>J231/I231</f>
        <v>0.54171719262961759</v>
      </c>
    </row>
    <row r="232" spans="1:11" ht="15.75" x14ac:dyDescent="0.25">
      <c r="A232" s="296" t="s">
        <v>275</v>
      </c>
      <c r="B232" s="259" t="s">
        <v>250</v>
      </c>
      <c r="C232" s="357">
        <v>0</v>
      </c>
      <c r="D232" s="357">
        <v>0</v>
      </c>
      <c r="E232" s="357">
        <v>0</v>
      </c>
      <c r="F232" s="1256">
        <v>0</v>
      </c>
      <c r="G232" s="131"/>
      <c r="H232" s="121">
        <f>C232+G232</f>
        <v>0</v>
      </c>
      <c r="I232" s="117">
        <f>D232+G232</f>
        <v>0</v>
      </c>
      <c r="J232" s="118">
        <f>E232</f>
        <v>0</v>
      </c>
      <c r="K232" s="946">
        <v>0</v>
      </c>
    </row>
    <row r="233" spans="1:11" ht="16.5" thickBot="1" x14ac:dyDescent="0.3">
      <c r="A233" s="312" t="s">
        <v>276</v>
      </c>
      <c r="B233" s="259" t="s">
        <v>251</v>
      </c>
      <c r="C233" s="356">
        <v>0</v>
      </c>
      <c r="D233" s="358"/>
      <c r="E233" s="353">
        <v>0</v>
      </c>
      <c r="F233" s="1252"/>
      <c r="G233" s="233"/>
      <c r="H233" s="126"/>
      <c r="I233" s="1064"/>
      <c r="J233" s="1064"/>
      <c r="K233" s="945"/>
    </row>
    <row r="234" spans="1:11" ht="15" thickBot="1" x14ac:dyDescent="0.25">
      <c r="A234" s="282" t="s">
        <v>277</v>
      </c>
      <c r="B234" s="159" t="s">
        <v>237</v>
      </c>
      <c r="C234" s="511">
        <f>SUM(C229:C233)</f>
        <v>42090</v>
      </c>
      <c r="D234" s="511">
        <f>SUM(D229:D233)</f>
        <v>42090</v>
      </c>
      <c r="E234" s="589">
        <f>SUM(E229:E233)</f>
        <v>19511</v>
      </c>
      <c r="F234" s="1282">
        <f>E234/D234</f>
        <v>0.46355428842955571</v>
      </c>
      <c r="G234" s="1449"/>
      <c r="H234" s="128">
        <f>SUM(H229:H233)</f>
        <v>42090</v>
      </c>
      <c r="I234" s="128">
        <f>SUM(I229:I233)</f>
        <v>42090</v>
      </c>
      <c r="J234" s="128">
        <f>SUM(J229:J233)</f>
        <v>19511</v>
      </c>
      <c r="K234" s="947">
        <f>J234/I234</f>
        <v>0.46355428842955571</v>
      </c>
    </row>
    <row r="235" spans="1:11" ht="15.6" customHeight="1" x14ac:dyDescent="0.2">
      <c r="A235" s="2263"/>
      <c r="B235" s="2263"/>
      <c r="C235" s="2263"/>
      <c r="D235" s="2263"/>
      <c r="E235" s="2263"/>
      <c r="F235" s="2263"/>
      <c r="G235" s="2263"/>
      <c r="H235" s="2263"/>
      <c r="I235" s="2263"/>
      <c r="J235" s="2263"/>
      <c r="K235" s="2263"/>
    </row>
    <row r="236" spans="1:11" ht="15.6" customHeight="1" x14ac:dyDescent="0.2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</row>
    <row r="237" spans="1:11" ht="15.6" customHeight="1" x14ac:dyDescent="0.2">
      <c r="B237" s="75"/>
      <c r="C237" s="75"/>
      <c r="D237" s="75"/>
      <c r="E237" s="75"/>
    </row>
    <row r="238" spans="1:11" ht="15.6" customHeight="1" x14ac:dyDescent="0.2">
      <c r="A238" s="2263">
        <v>9</v>
      </c>
      <c r="B238" s="2263"/>
      <c r="C238" s="2263"/>
      <c r="D238" s="2263"/>
      <c r="E238" s="2263"/>
      <c r="F238" s="2263"/>
      <c r="G238" s="2263"/>
      <c r="H238" s="2263"/>
      <c r="I238" s="2263"/>
      <c r="J238" s="2263"/>
      <c r="K238" s="2263"/>
    </row>
    <row r="239" spans="1:11" ht="15.6" customHeight="1" x14ac:dyDescent="0.2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</row>
    <row r="240" spans="1:11" ht="15.6" customHeight="1" x14ac:dyDescent="0.2">
      <c r="B240" s="75"/>
      <c r="C240" s="75"/>
      <c r="D240" s="75"/>
      <c r="E240" s="75"/>
    </row>
    <row r="241" spans="1:11" ht="15.6" customHeight="1" x14ac:dyDescent="0.2">
      <c r="A241" s="2249" t="s">
        <v>1678</v>
      </c>
      <c r="B241" s="2249"/>
      <c r="C241" s="2249"/>
      <c r="D241" s="2249"/>
      <c r="E241" s="2249"/>
    </row>
    <row r="242" spans="1:11" ht="15.6" customHeight="1" x14ac:dyDescent="0.2">
      <c r="A242" s="275"/>
      <c r="B242" s="275"/>
      <c r="C242" s="275"/>
      <c r="D242" s="275"/>
      <c r="E242" s="275"/>
    </row>
    <row r="243" spans="1:11" ht="15.6" customHeight="1" x14ac:dyDescent="0.25">
      <c r="A243" s="2318" t="s">
        <v>229</v>
      </c>
      <c r="B243" s="2315"/>
      <c r="C243" s="2315"/>
      <c r="D243" s="2315"/>
      <c r="E243" s="2315"/>
      <c r="F243" s="2315"/>
      <c r="G243" s="2315"/>
      <c r="H243" s="2315"/>
      <c r="I243" s="2315"/>
      <c r="J243" s="2315"/>
      <c r="K243" s="2315"/>
    </row>
    <row r="244" spans="1:11" ht="15.6" customHeight="1" x14ac:dyDescent="0.25">
      <c r="A244" s="2314" t="s">
        <v>1298</v>
      </c>
      <c r="B244" s="2315"/>
      <c r="C244" s="2315"/>
      <c r="D244" s="2315"/>
      <c r="E244" s="2315"/>
      <c r="F244" s="2315"/>
      <c r="G244" s="2315"/>
      <c r="H244" s="2315"/>
      <c r="I244" s="2315"/>
      <c r="J244" s="2315"/>
      <c r="K244" s="2315"/>
    </row>
    <row r="245" spans="1:11" ht="15.6" customHeight="1" x14ac:dyDescent="0.25">
      <c r="A245" s="2316" t="s">
        <v>1261</v>
      </c>
      <c r="B245" s="2317"/>
      <c r="C245" s="2317"/>
      <c r="D245" s="2317"/>
      <c r="E245" s="2317"/>
      <c r="F245" s="3"/>
      <c r="G245" s="3"/>
      <c r="H245" s="3"/>
      <c r="I245" s="3"/>
      <c r="J245" s="3"/>
      <c r="K245" s="3"/>
    </row>
    <row r="246" spans="1:11" ht="15.6" customHeight="1" thickBot="1" x14ac:dyDescent="0.3">
      <c r="B246" s="153"/>
      <c r="C246" s="153"/>
      <c r="D246" s="153"/>
      <c r="E246" s="153"/>
      <c r="K246" s="153" t="s">
        <v>190</v>
      </c>
    </row>
    <row r="247" spans="1:11" ht="60.75" customHeight="1" thickBot="1" x14ac:dyDescent="0.25">
      <c r="A247" s="1236" t="s">
        <v>258</v>
      </c>
      <c r="B247" s="159" t="s">
        <v>230</v>
      </c>
      <c r="C247" s="1237" t="s">
        <v>1488</v>
      </c>
      <c r="D247" s="1237" t="s">
        <v>1489</v>
      </c>
      <c r="E247" s="1237" t="s">
        <v>1490</v>
      </c>
      <c r="F247" s="1239" t="s">
        <v>1491</v>
      </c>
      <c r="G247" s="1239" t="s">
        <v>1599</v>
      </c>
      <c r="H247" s="1237" t="s">
        <v>803</v>
      </c>
      <c r="I247" s="1238" t="s">
        <v>804</v>
      </c>
      <c r="J247" s="1238" t="s">
        <v>805</v>
      </c>
      <c r="K247" s="1238" t="s">
        <v>806</v>
      </c>
    </row>
    <row r="248" spans="1:11" ht="15.6" customHeight="1" thickBot="1" x14ac:dyDescent="0.25">
      <c r="A248" s="342" t="s">
        <v>259</v>
      </c>
      <c r="B248" s="336" t="s">
        <v>260</v>
      </c>
      <c r="C248" s="337" t="s">
        <v>261</v>
      </c>
      <c r="D248" s="337" t="s">
        <v>262</v>
      </c>
      <c r="E248" s="331" t="s">
        <v>282</v>
      </c>
      <c r="F248" s="361" t="s">
        <v>307</v>
      </c>
      <c r="G248" s="361" t="s">
        <v>308</v>
      </c>
      <c r="H248" s="1125" t="s">
        <v>330</v>
      </c>
      <c r="I248" s="359" t="s">
        <v>331</v>
      </c>
      <c r="J248" s="335" t="s">
        <v>332</v>
      </c>
      <c r="K248" s="331" t="s">
        <v>335</v>
      </c>
    </row>
    <row r="249" spans="1:11" ht="15.6" customHeight="1" x14ac:dyDescent="0.25">
      <c r="A249" s="346" t="s">
        <v>263</v>
      </c>
      <c r="B249" s="2169" t="s">
        <v>231</v>
      </c>
      <c r="C249" s="1386"/>
      <c r="D249" s="1386"/>
      <c r="E249" s="588"/>
      <c r="F249" s="1251">
        <v>0</v>
      </c>
      <c r="G249" s="1242"/>
      <c r="H249" s="121">
        <f t="shared" ref="H249:H254" si="21">C249+G249</f>
        <v>0</v>
      </c>
      <c r="I249" s="1453">
        <f t="shared" ref="I249:I254" si="22">D249+G249</f>
        <v>0</v>
      </c>
      <c r="J249" s="1457">
        <f>E249</f>
        <v>0</v>
      </c>
      <c r="K249" s="943">
        <v>0</v>
      </c>
    </row>
    <row r="250" spans="1:11" ht="15.6" customHeight="1" x14ac:dyDescent="0.25">
      <c r="A250" s="321" t="s">
        <v>264</v>
      </c>
      <c r="B250" s="1241" t="s">
        <v>1326</v>
      </c>
      <c r="C250" s="358"/>
      <c r="D250" s="358"/>
      <c r="E250" s="353"/>
      <c r="F250" s="1251"/>
      <c r="G250" s="599"/>
      <c r="H250" s="121">
        <f t="shared" si="21"/>
        <v>0</v>
      </c>
      <c r="I250" s="1575">
        <f t="shared" si="22"/>
        <v>0</v>
      </c>
      <c r="J250" s="118"/>
      <c r="K250" s="943"/>
    </row>
    <row r="251" spans="1:11" ht="15.6" customHeight="1" x14ac:dyDescent="0.25">
      <c r="A251" s="318" t="s">
        <v>265</v>
      </c>
      <c r="B251" s="161" t="s">
        <v>232</v>
      </c>
      <c r="C251" s="358">
        <f>' 27 28 sz. melléklet'!C20</f>
        <v>1781</v>
      </c>
      <c r="D251" s="358">
        <f>' 27 28 sz. melléklet'!D20</f>
        <v>4103</v>
      </c>
      <c r="E251" s="358">
        <f>' 27 28 sz. melléklet'!E20</f>
        <v>4103</v>
      </c>
      <c r="F251" s="1251">
        <f>E251/D251</f>
        <v>1</v>
      </c>
      <c r="G251" s="131"/>
      <c r="H251" s="121">
        <f t="shared" si="21"/>
        <v>1781</v>
      </c>
      <c r="I251" s="1575">
        <f t="shared" si="22"/>
        <v>4103</v>
      </c>
      <c r="J251" s="117">
        <f>E251</f>
        <v>4103</v>
      </c>
      <c r="K251" s="943">
        <f>J251/I251</f>
        <v>1</v>
      </c>
    </row>
    <row r="252" spans="1:11" ht="15.6" customHeight="1" x14ac:dyDescent="0.25">
      <c r="A252" s="318" t="s">
        <v>266</v>
      </c>
      <c r="B252" s="163" t="s">
        <v>233</v>
      </c>
      <c r="C252" s="358">
        <v>0</v>
      </c>
      <c r="D252" s="358"/>
      <c r="E252" s="353"/>
      <c r="F252" s="1251"/>
      <c r="G252" s="131"/>
      <c r="H252" s="121">
        <f t="shared" si="21"/>
        <v>0</v>
      </c>
      <c r="I252" s="1575">
        <f t="shared" si="22"/>
        <v>0</v>
      </c>
      <c r="J252" s="117"/>
      <c r="K252" s="943"/>
    </row>
    <row r="253" spans="1:11" ht="15.6" customHeight="1" x14ac:dyDescent="0.25">
      <c r="A253" s="318" t="s">
        <v>267</v>
      </c>
      <c r="B253" s="161" t="s">
        <v>219</v>
      </c>
      <c r="C253" s="357">
        <v>0</v>
      </c>
      <c r="D253" s="357"/>
      <c r="E253" s="353"/>
      <c r="F253" s="1251"/>
      <c r="G253" s="131"/>
      <c r="H253" s="121">
        <f t="shared" si="21"/>
        <v>0</v>
      </c>
      <c r="I253" s="1575">
        <f t="shared" si="22"/>
        <v>0</v>
      </c>
      <c r="J253" s="117"/>
      <c r="K253" s="943"/>
    </row>
    <row r="254" spans="1:11" ht="15.6" customHeight="1" thickBot="1" x14ac:dyDescent="0.3">
      <c r="A254" s="298" t="s">
        <v>268</v>
      </c>
      <c r="B254" s="163" t="s">
        <v>1593</v>
      </c>
      <c r="C254" s="358">
        <v>74</v>
      </c>
      <c r="D254" s="358">
        <v>74</v>
      </c>
      <c r="E254" s="358">
        <v>74</v>
      </c>
      <c r="F254" s="1252">
        <f>E254/D254</f>
        <v>1</v>
      </c>
      <c r="G254" s="233"/>
      <c r="H254" s="121">
        <f t="shared" si="21"/>
        <v>74</v>
      </c>
      <c r="I254" s="1719">
        <f t="shared" si="22"/>
        <v>74</v>
      </c>
      <c r="J254" s="1064">
        <f>E254</f>
        <v>74</v>
      </c>
      <c r="K254" s="945">
        <f>J254/I254</f>
        <v>1</v>
      </c>
    </row>
    <row r="255" spans="1:11" ht="15.6" customHeight="1" thickBot="1" x14ac:dyDescent="0.25">
      <c r="A255" s="282" t="s">
        <v>269</v>
      </c>
      <c r="B255" s="159" t="s">
        <v>234</v>
      </c>
      <c r="C255" s="511">
        <f>SUM(C249:C254)</f>
        <v>1855</v>
      </c>
      <c r="D255" s="511">
        <f>SUM(D249:D254)</f>
        <v>4177</v>
      </c>
      <c r="E255" s="589">
        <f>SUM(E249:E254)</f>
        <v>4177</v>
      </c>
      <c r="F255" s="991">
        <f>E255/D255</f>
        <v>1</v>
      </c>
      <c r="G255" s="1449"/>
      <c r="H255" s="128">
        <f>SUM(H249:H254)</f>
        <v>1855</v>
      </c>
      <c r="I255" s="128">
        <f>SUM(I249:I254)</f>
        <v>4177</v>
      </c>
      <c r="J255" s="128">
        <f>SUM(J249:J254)</f>
        <v>4177</v>
      </c>
      <c r="K255" s="947">
        <f>J255/I255</f>
        <v>1</v>
      </c>
    </row>
    <row r="256" spans="1:11" ht="15.6" customHeight="1" thickBot="1" x14ac:dyDescent="0.25">
      <c r="A256" s="320" t="s">
        <v>270</v>
      </c>
      <c r="B256" s="75"/>
      <c r="C256" s="75"/>
      <c r="D256" s="75"/>
      <c r="E256" s="389"/>
      <c r="F256" s="1255"/>
      <c r="G256" s="111"/>
      <c r="H256" s="129"/>
      <c r="I256" s="120"/>
      <c r="J256" s="120"/>
      <c r="K256" s="944"/>
    </row>
    <row r="257" spans="1:11" ht="58.5" customHeight="1" thickBot="1" x14ac:dyDescent="0.25">
      <c r="A257" s="1240" t="s">
        <v>271</v>
      </c>
      <c r="B257" s="159" t="s">
        <v>235</v>
      </c>
      <c r="C257" s="1237" t="s">
        <v>1488</v>
      </c>
      <c r="D257" s="1237" t="s">
        <v>1489</v>
      </c>
      <c r="E257" s="1237" t="s">
        <v>1490</v>
      </c>
      <c r="F257" s="1239" t="s">
        <v>1491</v>
      </c>
      <c r="G257" s="1239" t="s">
        <v>1599</v>
      </c>
      <c r="H257" s="1237" t="s">
        <v>803</v>
      </c>
      <c r="I257" s="1238" t="s">
        <v>804</v>
      </c>
      <c r="J257" s="1238" t="s">
        <v>805</v>
      </c>
      <c r="K257" s="1238" t="s">
        <v>806</v>
      </c>
    </row>
    <row r="258" spans="1:11" ht="15.6" customHeight="1" x14ac:dyDescent="0.25">
      <c r="A258" s="310" t="s">
        <v>272</v>
      </c>
      <c r="B258" s="258" t="s">
        <v>247</v>
      </c>
      <c r="C258" s="1386"/>
      <c r="D258" s="1386"/>
      <c r="E258" s="588"/>
      <c r="F258" s="1256">
        <v>0</v>
      </c>
      <c r="G258" s="599"/>
      <c r="H258" s="121">
        <f>C258+G258</f>
        <v>0</v>
      </c>
      <c r="I258" s="118">
        <f>D258+G258</f>
        <v>0</v>
      </c>
      <c r="J258" s="118">
        <f>E258</f>
        <v>0</v>
      </c>
      <c r="K258" s="1314">
        <v>0</v>
      </c>
    </row>
    <row r="259" spans="1:11" ht="15.6" customHeight="1" x14ac:dyDescent="0.25">
      <c r="A259" s="296" t="s">
        <v>273</v>
      </c>
      <c r="B259" s="259" t="s">
        <v>248</v>
      </c>
      <c r="C259" s="358"/>
      <c r="D259" s="358"/>
      <c r="E259" s="353"/>
      <c r="F259" s="1256">
        <v>0</v>
      </c>
      <c r="G259" s="131"/>
      <c r="H259" s="121">
        <f>C259+G259</f>
        <v>0</v>
      </c>
      <c r="I259" s="117">
        <f>D259+G259</f>
        <v>0</v>
      </c>
      <c r="J259" s="118">
        <f>E259</f>
        <v>0</v>
      </c>
      <c r="K259" s="951">
        <v>0</v>
      </c>
    </row>
    <row r="260" spans="1:11" ht="15.6" customHeight="1" x14ac:dyDescent="0.25">
      <c r="A260" s="296" t="s">
        <v>274</v>
      </c>
      <c r="B260" s="259" t="s">
        <v>249</v>
      </c>
      <c r="C260" s="358"/>
      <c r="D260" s="358">
        <v>359</v>
      </c>
      <c r="E260" s="353">
        <v>359</v>
      </c>
      <c r="F260" s="1256">
        <f>E260/D260</f>
        <v>1</v>
      </c>
      <c r="G260" s="131"/>
      <c r="H260" s="121">
        <f>C260+G260</f>
        <v>0</v>
      </c>
      <c r="I260" s="117">
        <f>D260+G260</f>
        <v>359</v>
      </c>
      <c r="J260" s="118">
        <f>E260</f>
        <v>359</v>
      </c>
      <c r="K260" s="951">
        <f>J260/I260</f>
        <v>1</v>
      </c>
    </row>
    <row r="261" spans="1:11" ht="15.6" customHeight="1" x14ac:dyDescent="0.25">
      <c r="A261" s="296" t="s">
        <v>275</v>
      </c>
      <c r="B261" s="259" t="s">
        <v>250</v>
      </c>
      <c r="C261" s="357">
        <f>'33_sz_ melléklet'!C159</f>
        <v>0</v>
      </c>
      <c r="D261" s="357">
        <f>'33_sz_ melléklet'!D159</f>
        <v>0</v>
      </c>
      <c r="E261" s="357">
        <f>'33_sz_ melléklet'!E159</f>
        <v>0</v>
      </c>
      <c r="F261" s="1256">
        <v>0</v>
      </c>
      <c r="G261" s="131"/>
      <c r="H261" s="121">
        <f>C261+G261</f>
        <v>0</v>
      </c>
      <c r="I261" s="117">
        <f>D261+G261</f>
        <v>0</v>
      </c>
      <c r="J261" s="118">
        <f>E261</f>
        <v>0</v>
      </c>
      <c r="K261" s="951">
        <v>0</v>
      </c>
    </row>
    <row r="262" spans="1:11" ht="15.6" customHeight="1" thickBot="1" x14ac:dyDescent="0.3">
      <c r="A262" s="312" t="s">
        <v>276</v>
      </c>
      <c r="B262" s="259" t="s">
        <v>251</v>
      </c>
      <c r="C262" s="356">
        <v>0</v>
      </c>
      <c r="D262" s="358"/>
      <c r="E262" s="353">
        <v>0</v>
      </c>
      <c r="F262" s="1252"/>
      <c r="G262" s="233"/>
      <c r="H262" s="126"/>
      <c r="I262" s="1064"/>
      <c r="J262" s="1064"/>
      <c r="K262" s="1146"/>
    </row>
    <row r="263" spans="1:11" ht="15.6" customHeight="1" thickBot="1" x14ac:dyDescent="0.25">
      <c r="A263" s="282" t="s">
        <v>277</v>
      </c>
      <c r="B263" s="159" t="s">
        <v>237</v>
      </c>
      <c r="C263" s="511">
        <f>SUM(C258:C262)</f>
        <v>0</v>
      </c>
      <c r="D263" s="511">
        <f>SUM(D258:D262)</f>
        <v>359</v>
      </c>
      <c r="E263" s="589">
        <f>SUM(E258:E262)</f>
        <v>359</v>
      </c>
      <c r="F263" s="1282">
        <f>E263/D263</f>
        <v>1</v>
      </c>
      <c r="G263" s="1449"/>
      <c r="H263" s="128">
        <f>SUM(H258:H262)</f>
        <v>0</v>
      </c>
      <c r="I263" s="128">
        <f>SUM(I258:I262)</f>
        <v>359</v>
      </c>
      <c r="J263" s="128">
        <f>SUM(J258:J262)</f>
        <v>359</v>
      </c>
      <c r="K263" s="991">
        <f>J263/I263</f>
        <v>1</v>
      </c>
    </row>
    <row r="264" spans="1:11" ht="15.6" customHeight="1" x14ac:dyDescent="0.2">
      <c r="A264" s="2263"/>
      <c r="B264" s="2263"/>
      <c r="C264" s="2263"/>
      <c r="D264" s="2263"/>
      <c r="E264" s="2263"/>
      <c r="F264" s="2263"/>
      <c r="G264" s="2263"/>
      <c r="H264" s="2263"/>
      <c r="I264" s="2263"/>
      <c r="J264" s="2263"/>
      <c r="K264" s="2263"/>
    </row>
    <row r="265" spans="1:11" ht="15.6" customHeight="1" x14ac:dyDescent="0.2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</row>
    <row r="266" spans="1:11" ht="15.6" customHeight="1" x14ac:dyDescent="0.2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</row>
    <row r="267" spans="1:11" ht="15.6" customHeight="1" x14ac:dyDescent="0.2">
      <c r="B267" s="75"/>
      <c r="C267" s="75"/>
      <c r="D267" s="75"/>
      <c r="E267" s="75"/>
    </row>
    <row r="268" spans="1:11" ht="15.6" customHeight="1" x14ac:dyDescent="0.2">
      <c r="A268" s="2263">
        <v>10</v>
      </c>
      <c r="B268" s="2263"/>
      <c r="C268" s="2263"/>
      <c r="D268" s="2263"/>
      <c r="E268" s="2263"/>
      <c r="F268" s="2263"/>
      <c r="G268" s="2263"/>
      <c r="H268" s="2263"/>
      <c r="I268" s="2263"/>
      <c r="J268" s="2263"/>
      <c r="K268" s="2263"/>
    </row>
    <row r="269" spans="1:11" ht="15.6" customHeight="1" x14ac:dyDescent="0.2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</row>
    <row r="270" spans="1:11" ht="15.6" customHeight="1" x14ac:dyDescent="0.2">
      <c r="B270" s="75"/>
      <c r="C270" s="75"/>
      <c r="D270" s="75"/>
      <c r="E270" s="75"/>
    </row>
    <row r="271" spans="1:11" ht="15.6" customHeight="1" x14ac:dyDescent="0.2">
      <c r="A271" s="2249" t="s">
        <v>1678</v>
      </c>
      <c r="B271" s="2249"/>
      <c r="C271" s="2249"/>
      <c r="D271" s="2249"/>
      <c r="E271" s="2249"/>
    </row>
    <row r="272" spans="1:11" ht="15.6" customHeight="1" x14ac:dyDescent="0.2">
      <c r="A272" s="275"/>
      <c r="B272" s="275"/>
      <c r="C272" s="275"/>
      <c r="D272" s="275"/>
      <c r="E272" s="275"/>
    </row>
    <row r="273" spans="1:11" ht="15.6" customHeight="1" x14ac:dyDescent="0.25">
      <c r="A273" s="2318" t="s">
        <v>229</v>
      </c>
      <c r="B273" s="2315"/>
      <c r="C273" s="2315"/>
      <c r="D273" s="2315"/>
      <c r="E273" s="2315"/>
      <c r="F273" s="2315"/>
      <c r="G273" s="2315"/>
      <c r="H273" s="2315"/>
      <c r="I273" s="2315"/>
      <c r="J273" s="2315"/>
      <c r="K273" s="2315"/>
    </row>
    <row r="274" spans="1:11" ht="15.6" customHeight="1" x14ac:dyDescent="0.25">
      <c r="A274" s="2314" t="s">
        <v>1439</v>
      </c>
      <c r="B274" s="2315"/>
      <c r="C274" s="2315"/>
      <c r="D274" s="2315"/>
      <c r="E274" s="2315"/>
      <c r="F274" s="2315"/>
      <c r="G274" s="2315"/>
      <c r="H274" s="2315"/>
      <c r="I274" s="2315"/>
      <c r="J274" s="2315"/>
      <c r="K274" s="2315"/>
    </row>
    <row r="275" spans="1:11" ht="15.6" customHeight="1" x14ac:dyDescent="0.25">
      <c r="A275" s="2316" t="s">
        <v>1440</v>
      </c>
      <c r="B275" s="2317"/>
      <c r="C275" s="2317"/>
      <c r="D275" s="2317"/>
      <c r="E275" s="2317"/>
      <c r="F275" s="3"/>
      <c r="G275" s="3"/>
      <c r="H275" s="3"/>
      <c r="I275" s="3"/>
      <c r="J275" s="3"/>
      <c r="K275" s="3"/>
    </row>
    <row r="276" spans="1:11" ht="15.6" customHeight="1" thickBot="1" x14ac:dyDescent="0.3">
      <c r="B276" s="153"/>
      <c r="C276" s="153"/>
      <c r="D276" s="153"/>
      <c r="E276" s="153"/>
      <c r="K276" s="153" t="s">
        <v>190</v>
      </c>
    </row>
    <row r="277" spans="1:11" ht="64.5" customHeight="1" thickBot="1" x14ac:dyDescent="0.25">
      <c r="A277" s="1236" t="s">
        <v>258</v>
      </c>
      <c r="B277" s="159" t="s">
        <v>230</v>
      </c>
      <c r="C277" s="1237" t="s">
        <v>1488</v>
      </c>
      <c r="D277" s="1237" t="s">
        <v>1489</v>
      </c>
      <c r="E277" s="1237" t="s">
        <v>1490</v>
      </c>
      <c r="F277" s="1239" t="s">
        <v>1491</v>
      </c>
      <c r="G277" s="1239" t="s">
        <v>1599</v>
      </c>
      <c r="H277" s="1237" t="s">
        <v>803</v>
      </c>
      <c r="I277" s="1238" t="s">
        <v>804</v>
      </c>
      <c r="J277" s="1238" t="s">
        <v>805</v>
      </c>
      <c r="K277" s="1238" t="s">
        <v>806</v>
      </c>
    </row>
    <row r="278" spans="1:11" ht="15.6" customHeight="1" thickBot="1" x14ac:dyDescent="0.25">
      <c r="A278" s="342" t="s">
        <v>259</v>
      </c>
      <c r="B278" s="336" t="s">
        <v>260</v>
      </c>
      <c r="C278" s="337" t="s">
        <v>261</v>
      </c>
      <c r="D278" s="337" t="s">
        <v>262</v>
      </c>
      <c r="E278" s="331" t="s">
        <v>282</v>
      </c>
      <c r="F278" s="361" t="s">
        <v>307</v>
      </c>
      <c r="G278" s="361" t="s">
        <v>308</v>
      </c>
      <c r="H278" s="1125" t="s">
        <v>330</v>
      </c>
      <c r="I278" s="359" t="s">
        <v>331</v>
      </c>
      <c r="J278" s="335" t="s">
        <v>332</v>
      </c>
      <c r="K278" s="331" t="s">
        <v>335</v>
      </c>
    </row>
    <row r="279" spans="1:11" ht="15.6" customHeight="1" x14ac:dyDescent="0.25">
      <c r="A279" s="346" t="s">
        <v>263</v>
      </c>
      <c r="B279" s="2169" t="s">
        <v>231</v>
      </c>
      <c r="C279" s="1386"/>
      <c r="D279" s="1386"/>
      <c r="E279" s="588"/>
      <c r="F279" s="1251">
        <v>0</v>
      </c>
      <c r="G279" s="1242"/>
      <c r="H279" s="121">
        <f t="shared" ref="H279:H284" si="23">C279+G279</f>
        <v>0</v>
      </c>
      <c r="I279" s="1453">
        <f t="shared" ref="I279:I284" si="24">D279+G279</f>
        <v>0</v>
      </c>
      <c r="J279" s="1457">
        <f>E279</f>
        <v>0</v>
      </c>
      <c r="K279" s="943">
        <v>0</v>
      </c>
    </row>
    <row r="280" spans="1:11" ht="15.6" customHeight="1" x14ac:dyDescent="0.25">
      <c r="A280" s="321" t="s">
        <v>264</v>
      </c>
      <c r="B280" s="1241" t="s">
        <v>1326</v>
      </c>
      <c r="C280" s="358"/>
      <c r="D280" s="358"/>
      <c r="E280" s="353"/>
      <c r="F280" s="1251"/>
      <c r="G280" s="599"/>
      <c r="H280" s="121">
        <f t="shared" si="23"/>
        <v>0</v>
      </c>
      <c r="I280" s="1575">
        <f t="shared" si="24"/>
        <v>0</v>
      </c>
      <c r="J280" s="118"/>
      <c r="K280" s="943"/>
    </row>
    <row r="281" spans="1:11" ht="15.6" customHeight="1" x14ac:dyDescent="0.25">
      <c r="A281" s="318" t="s">
        <v>265</v>
      </c>
      <c r="B281" s="161" t="s">
        <v>232</v>
      </c>
      <c r="C281" s="358">
        <f>' 27 28 sz. melléklet'!C25</f>
        <v>8000</v>
      </c>
      <c r="D281" s="358">
        <f>' 27 28 sz. melléklet'!D25</f>
        <v>8000</v>
      </c>
      <c r="E281" s="358">
        <f>' 27 28 sz. melléklet'!E25</f>
        <v>0</v>
      </c>
      <c r="F281" s="1251">
        <f>E281/D281</f>
        <v>0</v>
      </c>
      <c r="G281" s="131"/>
      <c r="H281" s="121">
        <f t="shared" si="23"/>
        <v>8000</v>
      </c>
      <c r="I281" s="1575">
        <f t="shared" si="24"/>
        <v>8000</v>
      </c>
      <c r="J281" s="117">
        <f>E281</f>
        <v>0</v>
      </c>
      <c r="K281" s="943">
        <f>J281/I281</f>
        <v>0</v>
      </c>
    </row>
    <row r="282" spans="1:11" ht="15.6" customHeight="1" x14ac:dyDescent="0.25">
      <c r="A282" s="318" t="s">
        <v>266</v>
      </c>
      <c r="B282" s="163" t="s">
        <v>233</v>
      </c>
      <c r="C282" s="358"/>
      <c r="D282" s="358"/>
      <c r="E282" s="353"/>
      <c r="F282" s="1251"/>
      <c r="G282" s="131"/>
      <c r="H282" s="121">
        <f t="shared" si="23"/>
        <v>0</v>
      </c>
      <c r="I282" s="1575">
        <f t="shared" si="24"/>
        <v>0</v>
      </c>
      <c r="J282" s="117"/>
      <c r="K282" s="943"/>
    </row>
    <row r="283" spans="1:11" ht="15.6" customHeight="1" x14ac:dyDescent="0.25">
      <c r="A283" s="318" t="s">
        <v>267</v>
      </c>
      <c r="B283" s="161" t="s">
        <v>219</v>
      </c>
      <c r="C283" s="357"/>
      <c r="D283" s="357"/>
      <c r="E283" s="353"/>
      <c r="F283" s="1251"/>
      <c r="G283" s="131"/>
      <c r="H283" s="121">
        <f t="shared" si="23"/>
        <v>0</v>
      </c>
      <c r="I283" s="1575">
        <f t="shared" si="24"/>
        <v>0</v>
      </c>
      <c r="J283" s="117"/>
      <c r="K283" s="943"/>
    </row>
    <row r="284" spans="1:11" ht="15.6" customHeight="1" thickBot="1" x14ac:dyDescent="0.3">
      <c r="A284" s="298" t="s">
        <v>268</v>
      </c>
      <c r="B284" s="163" t="s">
        <v>1593</v>
      </c>
      <c r="C284" s="358"/>
      <c r="D284" s="358"/>
      <c r="E284" s="358"/>
      <c r="F284" s="1252">
        <v>0</v>
      </c>
      <c r="G284" s="233"/>
      <c r="H284" s="121">
        <f t="shared" si="23"/>
        <v>0</v>
      </c>
      <c r="I284" s="1719">
        <f t="shared" si="24"/>
        <v>0</v>
      </c>
      <c r="J284" s="1064">
        <f>E284</f>
        <v>0</v>
      </c>
      <c r="K284" s="945">
        <v>0</v>
      </c>
    </row>
    <row r="285" spans="1:11" ht="15.6" customHeight="1" thickBot="1" x14ac:dyDescent="0.25">
      <c r="A285" s="282" t="s">
        <v>269</v>
      </c>
      <c r="B285" s="159" t="s">
        <v>234</v>
      </c>
      <c r="C285" s="511">
        <f>SUM(C279:C284)</f>
        <v>8000</v>
      </c>
      <c r="D285" s="511">
        <f>SUM(D279:D284)</f>
        <v>8000</v>
      </c>
      <c r="E285" s="589">
        <f>SUM(E279:E284)</f>
        <v>0</v>
      </c>
      <c r="F285" s="991">
        <f>E285/D285</f>
        <v>0</v>
      </c>
      <c r="G285" s="1449"/>
      <c r="H285" s="128">
        <f>SUM(H279:H284)</f>
        <v>8000</v>
      </c>
      <c r="I285" s="128">
        <f>SUM(I279:I284)</f>
        <v>8000</v>
      </c>
      <c r="J285" s="128">
        <f>SUM(J279:J284)</f>
        <v>0</v>
      </c>
      <c r="K285" s="947">
        <f>J285/I285</f>
        <v>0</v>
      </c>
    </row>
    <row r="286" spans="1:11" ht="15.6" customHeight="1" thickBot="1" x14ac:dyDescent="0.25">
      <c r="A286" s="320" t="s">
        <v>270</v>
      </c>
      <c r="B286" s="75"/>
      <c r="C286" s="75"/>
      <c r="D286" s="75"/>
      <c r="E286" s="389"/>
      <c r="F286" s="1255"/>
      <c r="G286" s="111"/>
      <c r="H286" s="129"/>
      <c r="I286" s="120"/>
      <c r="J286" s="120"/>
      <c r="K286" s="944"/>
    </row>
    <row r="287" spans="1:11" ht="63" customHeight="1" thickBot="1" x14ac:dyDescent="0.25">
      <c r="A287" s="1240" t="s">
        <v>271</v>
      </c>
      <c r="B287" s="159" t="s">
        <v>235</v>
      </c>
      <c r="C287" s="1237" t="s">
        <v>1488</v>
      </c>
      <c r="D287" s="1237" t="s">
        <v>1489</v>
      </c>
      <c r="E287" s="1237" t="s">
        <v>1490</v>
      </c>
      <c r="F287" s="1239" t="s">
        <v>1491</v>
      </c>
      <c r="G287" s="1239" t="s">
        <v>1599</v>
      </c>
      <c r="H287" s="1237" t="s">
        <v>803</v>
      </c>
      <c r="I287" s="1238" t="s">
        <v>804</v>
      </c>
      <c r="J287" s="1238" t="s">
        <v>805</v>
      </c>
      <c r="K287" s="1238" t="s">
        <v>806</v>
      </c>
    </row>
    <row r="288" spans="1:11" ht="15.6" customHeight="1" x14ac:dyDescent="0.25">
      <c r="A288" s="310" t="s">
        <v>272</v>
      </c>
      <c r="B288" s="258" t="s">
        <v>247</v>
      </c>
      <c r="C288" s="1386"/>
      <c r="D288" s="1386"/>
      <c r="E288" s="588"/>
      <c r="F288" s="1256">
        <v>0</v>
      </c>
      <c r="G288" s="599"/>
      <c r="H288" s="121">
        <f>C288+G288</f>
        <v>0</v>
      </c>
      <c r="I288" s="118">
        <f>D288+G288</f>
        <v>0</v>
      </c>
      <c r="J288" s="118">
        <f>E288</f>
        <v>0</v>
      </c>
      <c r="K288" s="946">
        <v>0</v>
      </c>
    </row>
    <row r="289" spans="1:11" ht="15.6" customHeight="1" x14ac:dyDescent="0.25">
      <c r="A289" s="296" t="s">
        <v>273</v>
      </c>
      <c r="B289" s="259" t="s">
        <v>248</v>
      </c>
      <c r="C289" s="358"/>
      <c r="D289" s="358"/>
      <c r="E289" s="353"/>
      <c r="F289" s="1256">
        <v>0</v>
      </c>
      <c r="G289" s="131"/>
      <c r="H289" s="121">
        <f>C289+G289</f>
        <v>0</v>
      </c>
      <c r="I289" s="117">
        <f>D289+G289</f>
        <v>0</v>
      </c>
      <c r="J289" s="118">
        <f>E289</f>
        <v>0</v>
      </c>
      <c r="K289" s="946">
        <v>0</v>
      </c>
    </row>
    <row r="290" spans="1:11" ht="15.6" customHeight="1" x14ac:dyDescent="0.25">
      <c r="A290" s="296" t="s">
        <v>274</v>
      </c>
      <c r="B290" s="259" t="s">
        <v>249</v>
      </c>
      <c r="C290" s="358"/>
      <c r="D290" s="358"/>
      <c r="E290" s="353"/>
      <c r="F290" s="1256">
        <v>0</v>
      </c>
      <c r="G290" s="131"/>
      <c r="H290" s="121">
        <f>C290+G290</f>
        <v>0</v>
      </c>
      <c r="I290" s="117">
        <f>D290+G290</f>
        <v>0</v>
      </c>
      <c r="J290" s="118">
        <f>E290</f>
        <v>0</v>
      </c>
      <c r="K290" s="946">
        <v>0</v>
      </c>
    </row>
    <row r="291" spans="1:11" ht="15.6" customHeight="1" x14ac:dyDescent="0.25">
      <c r="A291" s="296" t="s">
        <v>275</v>
      </c>
      <c r="B291" s="259" t="s">
        <v>250</v>
      </c>
      <c r="C291" s="357">
        <f>'33_sz_ melléklet'!C101</f>
        <v>0</v>
      </c>
      <c r="D291" s="357">
        <f>'33_sz_ melléklet'!D101</f>
        <v>0</v>
      </c>
      <c r="E291" s="357">
        <f>'33_sz_ melléklet'!E101</f>
        <v>0</v>
      </c>
      <c r="F291" s="1256">
        <v>0</v>
      </c>
      <c r="G291" s="131"/>
      <c r="H291" s="121">
        <f>C291+G291</f>
        <v>0</v>
      </c>
      <c r="I291" s="117">
        <f>D291+G291</f>
        <v>0</v>
      </c>
      <c r="J291" s="118">
        <f>E291</f>
        <v>0</v>
      </c>
      <c r="K291" s="946">
        <v>0</v>
      </c>
    </row>
    <row r="292" spans="1:11" ht="15.6" customHeight="1" thickBot="1" x14ac:dyDescent="0.3">
      <c r="A292" s="312" t="s">
        <v>276</v>
      </c>
      <c r="B292" s="259" t="s">
        <v>251</v>
      </c>
      <c r="C292" s="356"/>
      <c r="D292" s="358"/>
      <c r="E292" s="353"/>
      <c r="F292" s="1252"/>
      <c r="G292" s="233"/>
      <c r="H292" s="126"/>
      <c r="I292" s="1064"/>
      <c r="J292" s="1064"/>
      <c r="K292" s="945"/>
    </row>
    <row r="293" spans="1:11" ht="15.6" customHeight="1" thickBot="1" x14ac:dyDescent="0.25">
      <c r="A293" s="282" t="s">
        <v>277</v>
      </c>
      <c r="B293" s="159" t="s">
        <v>237</v>
      </c>
      <c r="C293" s="511">
        <f>SUM(C288:C292)</f>
        <v>0</v>
      </c>
      <c r="D293" s="511">
        <f>SUM(D288:D292)</f>
        <v>0</v>
      </c>
      <c r="E293" s="589">
        <f>SUM(E288:E292)</f>
        <v>0</v>
      </c>
      <c r="F293" s="1282">
        <v>0</v>
      </c>
      <c r="G293" s="1449"/>
      <c r="H293" s="128">
        <f>SUM(H288:H292)</f>
        <v>0</v>
      </c>
      <c r="I293" s="128">
        <f>SUM(I288:I292)</f>
        <v>0</v>
      </c>
      <c r="J293" s="128">
        <f>SUM(J288:J292)</f>
        <v>0</v>
      </c>
      <c r="K293" s="947">
        <v>0</v>
      </c>
    </row>
    <row r="294" spans="1:11" ht="15.6" customHeight="1" x14ac:dyDescent="0.2">
      <c r="A294" s="2263"/>
      <c r="B294" s="2263"/>
      <c r="C294" s="2263"/>
      <c r="D294" s="2263"/>
      <c r="E294" s="2263"/>
      <c r="F294" s="2263"/>
      <c r="G294" s="2263"/>
      <c r="H294" s="2263"/>
      <c r="I294" s="2263"/>
      <c r="J294" s="2263"/>
      <c r="K294" s="2263"/>
    </row>
    <row r="295" spans="1:11" ht="15.6" customHeight="1" x14ac:dyDescent="0.2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</row>
    <row r="296" spans="1:11" ht="15.6" customHeight="1" x14ac:dyDescent="0.2">
      <c r="B296" s="75"/>
      <c r="C296" s="75"/>
      <c r="D296" s="75"/>
      <c r="E296" s="75"/>
    </row>
    <row r="297" spans="1:11" ht="15.6" customHeight="1" x14ac:dyDescent="0.2">
      <c r="A297" s="2263">
        <v>11</v>
      </c>
      <c r="B297" s="2263"/>
      <c r="C297" s="2263"/>
      <c r="D297" s="2263"/>
      <c r="E297" s="2263"/>
      <c r="F297" s="2263"/>
      <c r="G297" s="2263"/>
      <c r="H297" s="2263"/>
      <c r="I297" s="2263"/>
      <c r="J297" s="2263"/>
      <c r="K297" s="2263"/>
    </row>
    <row r="298" spans="1:11" ht="15.6" customHeight="1" x14ac:dyDescent="0.2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</row>
    <row r="299" spans="1:11" ht="15.6" customHeight="1" x14ac:dyDescent="0.2">
      <c r="B299" s="75"/>
      <c r="C299" s="75"/>
      <c r="D299" s="75"/>
      <c r="E299" s="75"/>
    </row>
    <row r="300" spans="1:11" ht="15.6" customHeight="1" x14ac:dyDescent="0.2">
      <c r="A300" s="2249" t="s">
        <v>1678</v>
      </c>
      <c r="B300" s="2249"/>
      <c r="C300" s="2249"/>
      <c r="D300" s="2249"/>
      <c r="E300" s="2249"/>
    </row>
    <row r="301" spans="1:11" ht="15.6" customHeight="1" x14ac:dyDescent="0.2">
      <c r="A301" s="275"/>
      <c r="B301" s="275"/>
      <c r="C301" s="275"/>
      <c r="D301" s="275"/>
      <c r="E301" s="275"/>
    </row>
    <row r="302" spans="1:11" ht="15.6" customHeight="1" x14ac:dyDescent="0.25">
      <c r="A302" s="2318" t="s">
        <v>229</v>
      </c>
      <c r="B302" s="2315"/>
      <c r="C302" s="2315"/>
      <c r="D302" s="2315"/>
      <c r="E302" s="2315"/>
      <c r="F302" s="2315"/>
      <c r="G302" s="2315"/>
      <c r="H302" s="2315"/>
      <c r="I302" s="2315"/>
      <c r="J302" s="2315"/>
      <c r="K302" s="2315"/>
    </row>
    <row r="303" spans="1:11" ht="15.6" customHeight="1" x14ac:dyDescent="0.25">
      <c r="A303" s="2314" t="s">
        <v>1327</v>
      </c>
      <c r="B303" s="2315"/>
      <c r="C303" s="2315"/>
      <c r="D303" s="2315"/>
      <c r="E303" s="2315"/>
      <c r="F303" s="2315"/>
      <c r="G303" s="2315"/>
      <c r="H303" s="2315"/>
      <c r="I303" s="2315"/>
      <c r="J303" s="2315"/>
      <c r="K303" s="2315"/>
    </row>
    <row r="304" spans="1:11" ht="15.6" customHeight="1" x14ac:dyDescent="0.25">
      <c r="A304" s="2316" t="s">
        <v>1328</v>
      </c>
      <c r="B304" s="2317"/>
      <c r="C304" s="2317"/>
      <c r="D304" s="2317"/>
      <c r="E304" s="2317"/>
      <c r="F304" s="3"/>
      <c r="G304" s="3"/>
      <c r="H304" s="3"/>
      <c r="I304" s="3"/>
      <c r="J304" s="3"/>
      <c r="K304" s="3"/>
    </row>
    <row r="305" spans="1:11" ht="15.6" customHeight="1" thickBot="1" x14ac:dyDescent="0.3">
      <c r="B305" s="153"/>
      <c r="C305" s="153"/>
      <c r="D305" s="153"/>
      <c r="E305" s="153"/>
      <c r="K305" s="153" t="s">
        <v>190</v>
      </c>
    </row>
    <row r="306" spans="1:11" ht="60" customHeight="1" thickBot="1" x14ac:dyDescent="0.25">
      <c r="A306" s="1236" t="s">
        <v>258</v>
      </c>
      <c r="B306" s="159" t="s">
        <v>230</v>
      </c>
      <c r="C306" s="1237" t="s">
        <v>1488</v>
      </c>
      <c r="D306" s="1237" t="s">
        <v>1489</v>
      </c>
      <c r="E306" s="1237" t="s">
        <v>1490</v>
      </c>
      <c r="F306" s="1239" t="s">
        <v>1491</v>
      </c>
      <c r="G306" s="1239" t="s">
        <v>1599</v>
      </c>
      <c r="H306" s="1237" t="s">
        <v>803</v>
      </c>
      <c r="I306" s="1238" t="s">
        <v>804</v>
      </c>
      <c r="J306" s="1238" t="s">
        <v>805</v>
      </c>
      <c r="K306" s="1238" t="s">
        <v>806</v>
      </c>
    </row>
    <row r="307" spans="1:11" ht="15.6" customHeight="1" thickBot="1" x14ac:dyDescent="0.25">
      <c r="A307" s="342" t="s">
        <v>259</v>
      </c>
      <c r="B307" s="336" t="s">
        <v>260</v>
      </c>
      <c r="C307" s="337" t="s">
        <v>261</v>
      </c>
      <c r="D307" s="337" t="s">
        <v>262</v>
      </c>
      <c r="E307" s="331" t="s">
        <v>282</v>
      </c>
      <c r="F307" s="361" t="s">
        <v>307</v>
      </c>
      <c r="G307" s="361" t="s">
        <v>308</v>
      </c>
      <c r="H307" s="1125" t="s">
        <v>330</v>
      </c>
      <c r="I307" s="359" t="s">
        <v>331</v>
      </c>
      <c r="J307" s="335" t="s">
        <v>332</v>
      </c>
      <c r="K307" s="331" t="s">
        <v>335</v>
      </c>
    </row>
    <row r="308" spans="1:11" ht="15.6" customHeight="1" x14ac:dyDescent="0.25">
      <c r="A308" s="346" t="s">
        <v>263</v>
      </c>
      <c r="B308" s="2169" t="s">
        <v>231</v>
      </c>
      <c r="C308" s="1386">
        <v>88</v>
      </c>
      <c r="D308" s="1386">
        <v>88</v>
      </c>
      <c r="E308" s="588">
        <v>88</v>
      </c>
      <c r="F308" s="1251">
        <f>E308/D308</f>
        <v>1</v>
      </c>
      <c r="G308" s="1242"/>
      <c r="H308" s="121">
        <f t="shared" ref="H308:H313" si="25">C308+G308</f>
        <v>88</v>
      </c>
      <c r="I308" s="1453">
        <f t="shared" ref="I308:I313" si="26">D308+G308</f>
        <v>88</v>
      </c>
      <c r="J308" s="1457">
        <f>E308</f>
        <v>88</v>
      </c>
      <c r="K308" s="943">
        <f>J308/I308</f>
        <v>1</v>
      </c>
    </row>
    <row r="309" spans="1:11" ht="15.6" customHeight="1" x14ac:dyDescent="0.25">
      <c r="A309" s="321" t="s">
        <v>264</v>
      </c>
      <c r="B309" s="1241" t="s">
        <v>1326</v>
      </c>
      <c r="C309" s="358"/>
      <c r="D309" s="358"/>
      <c r="E309" s="353"/>
      <c r="F309" s="1251"/>
      <c r="G309" s="599"/>
      <c r="H309" s="121">
        <f t="shared" si="25"/>
        <v>0</v>
      </c>
      <c r="I309" s="1575">
        <f t="shared" si="26"/>
        <v>0</v>
      </c>
      <c r="J309" s="118"/>
      <c r="K309" s="943"/>
    </row>
    <row r="310" spans="1:11" ht="15.6" customHeight="1" x14ac:dyDescent="0.25">
      <c r="A310" s="318" t="s">
        <v>265</v>
      </c>
      <c r="B310" s="161" t="s">
        <v>232</v>
      </c>
      <c r="C310" s="358"/>
      <c r="D310" s="358"/>
      <c r="E310" s="358">
        <f>' 27 28 sz. melléklet'!E25</f>
        <v>0</v>
      </c>
      <c r="F310" s="1251">
        <v>0</v>
      </c>
      <c r="G310" s="131"/>
      <c r="H310" s="121">
        <f t="shared" si="25"/>
        <v>0</v>
      </c>
      <c r="I310" s="1575">
        <f t="shared" si="26"/>
        <v>0</v>
      </c>
      <c r="J310" s="117">
        <f>E310</f>
        <v>0</v>
      </c>
      <c r="K310" s="943">
        <v>0</v>
      </c>
    </row>
    <row r="311" spans="1:11" ht="15.6" customHeight="1" x14ac:dyDescent="0.25">
      <c r="A311" s="318" t="s">
        <v>266</v>
      </c>
      <c r="B311" s="163" t="s">
        <v>233</v>
      </c>
      <c r="C311" s="358"/>
      <c r="D311" s="358"/>
      <c r="E311" s="353"/>
      <c r="F311" s="1251"/>
      <c r="G311" s="131"/>
      <c r="H311" s="121">
        <f t="shared" si="25"/>
        <v>0</v>
      </c>
      <c r="I311" s="1575">
        <f t="shared" si="26"/>
        <v>0</v>
      </c>
      <c r="J311" s="117"/>
      <c r="K311" s="943"/>
    </row>
    <row r="312" spans="1:11" ht="15.6" customHeight="1" x14ac:dyDescent="0.25">
      <c r="A312" s="318" t="s">
        <v>267</v>
      </c>
      <c r="B312" s="161" t="s">
        <v>219</v>
      </c>
      <c r="C312" s="357"/>
      <c r="D312" s="357"/>
      <c r="E312" s="353"/>
      <c r="F312" s="1251"/>
      <c r="G312" s="131"/>
      <c r="H312" s="121">
        <f t="shared" si="25"/>
        <v>0</v>
      </c>
      <c r="I312" s="1575">
        <f t="shared" si="26"/>
        <v>0</v>
      </c>
      <c r="J312" s="117"/>
      <c r="K312" s="943"/>
    </row>
    <row r="313" spans="1:11" ht="15.6" customHeight="1" thickBot="1" x14ac:dyDescent="0.3">
      <c r="A313" s="298" t="s">
        <v>268</v>
      </c>
      <c r="B313" s="163" t="s">
        <v>1435</v>
      </c>
      <c r="C313" s="358"/>
      <c r="D313" s="358"/>
      <c r="E313" s="358"/>
      <c r="F313" s="1252">
        <v>0</v>
      </c>
      <c r="G313" s="233"/>
      <c r="H313" s="121">
        <f t="shared" si="25"/>
        <v>0</v>
      </c>
      <c r="I313" s="1719">
        <f t="shared" si="26"/>
        <v>0</v>
      </c>
      <c r="J313" s="1064">
        <f>E313</f>
        <v>0</v>
      </c>
      <c r="K313" s="945">
        <v>0</v>
      </c>
    </row>
    <row r="314" spans="1:11" ht="15.6" customHeight="1" thickBot="1" x14ac:dyDescent="0.25">
      <c r="A314" s="282" t="s">
        <v>269</v>
      </c>
      <c r="B314" s="159" t="s">
        <v>234</v>
      </c>
      <c r="C314" s="511">
        <f>SUM(C308:C313)</f>
        <v>88</v>
      </c>
      <c r="D314" s="511">
        <f>SUM(D308:D313)</f>
        <v>88</v>
      </c>
      <c r="E314" s="589">
        <f>SUM(E308:E313)</f>
        <v>88</v>
      </c>
      <c r="F314" s="991">
        <f>E314/D314</f>
        <v>1</v>
      </c>
      <c r="G314" s="1449"/>
      <c r="H314" s="128">
        <f>SUM(H308:H313)</f>
        <v>88</v>
      </c>
      <c r="I314" s="128">
        <f>SUM(I308:I313)</f>
        <v>88</v>
      </c>
      <c r="J314" s="128">
        <f>SUM(J308:J313)</f>
        <v>88</v>
      </c>
      <c r="K314" s="947">
        <f>J314/I314</f>
        <v>1</v>
      </c>
    </row>
    <row r="315" spans="1:11" ht="15.6" customHeight="1" thickBot="1" x14ac:dyDescent="0.25">
      <c r="A315" s="320" t="s">
        <v>270</v>
      </c>
      <c r="B315" s="75"/>
      <c r="C315" s="75"/>
      <c r="D315" s="75"/>
      <c r="E315" s="389"/>
      <c r="F315" s="1255"/>
      <c r="G315" s="111"/>
      <c r="H315" s="129"/>
      <c r="I315" s="120"/>
      <c r="J315" s="120"/>
      <c r="K315" s="944"/>
    </row>
    <row r="316" spans="1:11" ht="60.75" customHeight="1" thickBot="1" x14ac:dyDescent="0.25">
      <c r="A316" s="1240" t="s">
        <v>271</v>
      </c>
      <c r="B316" s="159" t="s">
        <v>235</v>
      </c>
      <c r="C316" s="1237" t="s">
        <v>1488</v>
      </c>
      <c r="D316" s="1237" t="s">
        <v>1489</v>
      </c>
      <c r="E316" s="1237" t="s">
        <v>1490</v>
      </c>
      <c r="F316" s="1239" t="s">
        <v>1491</v>
      </c>
      <c r="G316" s="1239" t="s">
        <v>1599</v>
      </c>
      <c r="H316" s="1237" t="s">
        <v>803</v>
      </c>
      <c r="I316" s="1238" t="s">
        <v>804</v>
      </c>
      <c r="J316" s="1238" t="s">
        <v>805</v>
      </c>
      <c r="K316" s="1238" t="s">
        <v>806</v>
      </c>
    </row>
    <row r="317" spans="1:11" ht="15.6" customHeight="1" x14ac:dyDescent="0.25">
      <c r="A317" s="310" t="s">
        <v>272</v>
      </c>
      <c r="B317" s="258" t="s">
        <v>247</v>
      </c>
      <c r="C317" s="1386">
        <v>79</v>
      </c>
      <c r="D317" s="1386">
        <v>79</v>
      </c>
      <c r="E317" s="588">
        <v>79</v>
      </c>
      <c r="F317" s="1256">
        <f>E317/D317</f>
        <v>1</v>
      </c>
      <c r="G317" s="599"/>
      <c r="H317" s="121">
        <f>C317+G317</f>
        <v>79</v>
      </c>
      <c r="I317" s="118">
        <f>D317+G317</f>
        <v>79</v>
      </c>
      <c r="J317" s="118">
        <f>E317</f>
        <v>79</v>
      </c>
      <c r="K317" s="946">
        <f>J317/I317</f>
        <v>1</v>
      </c>
    </row>
    <row r="318" spans="1:11" ht="15.6" customHeight="1" x14ac:dyDescent="0.25">
      <c r="A318" s="296" t="s">
        <v>273</v>
      </c>
      <c r="B318" s="259" t="s">
        <v>248</v>
      </c>
      <c r="C318" s="358">
        <v>9</v>
      </c>
      <c r="D318" s="358">
        <v>9</v>
      </c>
      <c r="E318" s="353">
        <v>9</v>
      </c>
      <c r="F318" s="1256">
        <f>E318/D318</f>
        <v>1</v>
      </c>
      <c r="G318" s="131"/>
      <c r="H318" s="121">
        <f>C318+G318</f>
        <v>9</v>
      </c>
      <c r="I318" s="117">
        <f>D318+G318</f>
        <v>9</v>
      </c>
      <c r="J318" s="118">
        <f>E318</f>
        <v>9</v>
      </c>
      <c r="K318" s="946">
        <f>J318/I318</f>
        <v>1</v>
      </c>
    </row>
    <row r="319" spans="1:11" ht="15.6" customHeight="1" x14ac:dyDescent="0.25">
      <c r="A319" s="296" t="s">
        <v>274</v>
      </c>
      <c r="B319" s="259" t="s">
        <v>249</v>
      </c>
      <c r="C319" s="358"/>
      <c r="D319" s="358"/>
      <c r="E319" s="353"/>
      <c r="F319" s="1256">
        <v>0</v>
      </c>
      <c r="G319" s="131"/>
      <c r="H319" s="121">
        <f>C319+G319</f>
        <v>0</v>
      </c>
      <c r="I319" s="117">
        <f>D319+G319</f>
        <v>0</v>
      </c>
      <c r="J319" s="118">
        <f>E319</f>
        <v>0</v>
      </c>
      <c r="K319" s="946">
        <v>0</v>
      </c>
    </row>
    <row r="320" spans="1:11" ht="15.6" customHeight="1" x14ac:dyDescent="0.25">
      <c r="A320" s="296" t="s">
        <v>275</v>
      </c>
      <c r="B320" s="259" t="s">
        <v>250</v>
      </c>
      <c r="C320" s="357"/>
      <c r="D320" s="357"/>
      <c r="E320" s="357"/>
      <c r="F320" s="1256">
        <v>0</v>
      </c>
      <c r="G320" s="131"/>
      <c r="H320" s="121">
        <f>C320+G320</f>
        <v>0</v>
      </c>
      <c r="I320" s="117">
        <f>D320+G320</f>
        <v>0</v>
      </c>
      <c r="J320" s="118">
        <f>E320</f>
        <v>0</v>
      </c>
      <c r="K320" s="946">
        <v>0</v>
      </c>
    </row>
    <row r="321" spans="1:11" ht="15.6" customHeight="1" thickBot="1" x14ac:dyDescent="0.3">
      <c r="A321" s="312" t="s">
        <v>276</v>
      </c>
      <c r="B321" s="259" t="s">
        <v>251</v>
      </c>
      <c r="C321" s="356"/>
      <c r="D321" s="358"/>
      <c r="E321" s="353"/>
      <c r="F321" s="1252"/>
      <c r="G321" s="233"/>
      <c r="H321" s="126"/>
      <c r="I321" s="1064"/>
      <c r="J321" s="1064"/>
      <c r="K321" s="945"/>
    </row>
    <row r="322" spans="1:11" ht="15.6" customHeight="1" thickBot="1" x14ac:dyDescent="0.25">
      <c r="A322" s="282" t="s">
        <v>277</v>
      </c>
      <c r="B322" s="159" t="s">
        <v>237</v>
      </c>
      <c r="C322" s="511">
        <f>SUM(C317:C321)</f>
        <v>88</v>
      </c>
      <c r="D322" s="511">
        <f>SUM(D317:D321)</f>
        <v>88</v>
      </c>
      <c r="E322" s="589">
        <f>SUM(E317:E321)</f>
        <v>88</v>
      </c>
      <c r="F322" s="1282">
        <f>E322/D322</f>
        <v>1</v>
      </c>
      <c r="G322" s="1449"/>
      <c r="H322" s="128">
        <f>SUM(H317:H321)</f>
        <v>88</v>
      </c>
      <c r="I322" s="128">
        <f>SUM(I317:I321)</f>
        <v>88</v>
      </c>
      <c r="J322" s="128">
        <f>SUM(J317:J321)</f>
        <v>88</v>
      </c>
      <c r="K322" s="947">
        <f>J322/I322</f>
        <v>1</v>
      </c>
    </row>
    <row r="323" spans="1:11" ht="15.6" customHeight="1" x14ac:dyDescent="0.2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</row>
    <row r="324" spans="1:11" ht="15.6" customHeight="1" x14ac:dyDescent="0.2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</row>
    <row r="325" spans="1:11" ht="15.6" customHeight="1" x14ac:dyDescent="0.2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</row>
    <row r="326" spans="1:11" ht="15.6" customHeight="1" x14ac:dyDescent="0.2">
      <c r="B326" s="75"/>
      <c r="C326" s="75"/>
      <c r="D326" s="75"/>
      <c r="E326" s="75"/>
    </row>
    <row r="327" spans="1:11" ht="15.6" customHeight="1" x14ac:dyDescent="0.2">
      <c r="A327" s="2263">
        <v>12</v>
      </c>
      <c r="B327" s="2263"/>
      <c r="C327" s="2263"/>
      <c r="D327" s="2263"/>
      <c r="E327" s="2263"/>
      <c r="F327" s="2263"/>
      <c r="G327" s="2263"/>
      <c r="H327" s="2263"/>
      <c r="I327" s="2263"/>
      <c r="J327" s="2263"/>
      <c r="K327" s="2263"/>
    </row>
    <row r="328" spans="1:11" ht="15.6" customHeight="1" x14ac:dyDescent="0.2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</row>
    <row r="329" spans="1:11" ht="15.6" customHeight="1" x14ac:dyDescent="0.2">
      <c r="B329" s="75"/>
      <c r="C329" s="75"/>
      <c r="D329" s="75"/>
      <c r="E329" s="75"/>
    </row>
    <row r="330" spans="1:11" ht="15.6" customHeight="1" x14ac:dyDescent="0.2">
      <c r="A330" s="2249" t="s">
        <v>1678</v>
      </c>
      <c r="B330" s="2249"/>
      <c r="C330" s="2249"/>
      <c r="D330" s="2249"/>
      <c r="E330" s="2249"/>
    </row>
    <row r="331" spans="1:11" ht="15.6" customHeight="1" x14ac:dyDescent="0.2">
      <c r="A331" s="275"/>
      <c r="B331" s="275"/>
      <c r="C331" s="275"/>
      <c r="D331" s="275"/>
      <c r="E331" s="275"/>
    </row>
    <row r="332" spans="1:11" ht="15.6" customHeight="1" x14ac:dyDescent="0.25">
      <c r="A332" s="2318" t="s">
        <v>229</v>
      </c>
      <c r="B332" s="2315"/>
      <c r="C332" s="2315"/>
      <c r="D332" s="2315"/>
      <c r="E332" s="2315"/>
      <c r="F332" s="2315"/>
      <c r="G332" s="2315"/>
      <c r="H332" s="2315"/>
      <c r="I332" s="2315"/>
      <c r="J332" s="2315"/>
      <c r="K332" s="2315"/>
    </row>
    <row r="333" spans="1:11" ht="15.6" customHeight="1" x14ac:dyDescent="0.25">
      <c r="A333" s="2314" t="s">
        <v>1329</v>
      </c>
      <c r="B333" s="2315"/>
      <c r="C333" s="2315"/>
      <c r="D333" s="2315"/>
      <c r="E333" s="2315"/>
      <c r="F333" s="2315"/>
      <c r="G333" s="2315"/>
      <c r="H333" s="2315"/>
      <c r="I333" s="2315"/>
      <c r="J333" s="2315"/>
      <c r="K333" s="2315"/>
    </row>
    <row r="334" spans="1:11" ht="15.6" customHeight="1" x14ac:dyDescent="0.25">
      <c r="A334" s="2316" t="s">
        <v>1330</v>
      </c>
      <c r="B334" s="2317"/>
      <c r="C334" s="2317"/>
      <c r="D334" s="2317"/>
      <c r="E334" s="2317"/>
      <c r="F334" s="3"/>
      <c r="G334" s="3"/>
      <c r="H334" s="3"/>
      <c r="I334" s="3"/>
      <c r="J334" s="3"/>
      <c r="K334" s="3"/>
    </row>
    <row r="335" spans="1:11" ht="15.6" customHeight="1" thickBot="1" x14ac:dyDescent="0.3">
      <c r="B335" s="153"/>
      <c r="C335" s="153"/>
      <c r="D335" s="153"/>
      <c r="E335" s="153"/>
      <c r="K335" s="153" t="s">
        <v>190</v>
      </c>
    </row>
    <row r="336" spans="1:11" ht="61.5" customHeight="1" thickBot="1" x14ac:dyDescent="0.25">
      <c r="A336" s="1236" t="s">
        <v>258</v>
      </c>
      <c r="B336" s="159" t="s">
        <v>230</v>
      </c>
      <c r="C336" s="1237" t="s">
        <v>1488</v>
      </c>
      <c r="D336" s="1237" t="s">
        <v>1489</v>
      </c>
      <c r="E336" s="1237" t="s">
        <v>1490</v>
      </c>
      <c r="F336" s="1239" t="s">
        <v>1491</v>
      </c>
      <c r="G336" s="1239" t="s">
        <v>1599</v>
      </c>
      <c r="H336" s="1237" t="s">
        <v>803</v>
      </c>
      <c r="I336" s="1238" t="s">
        <v>804</v>
      </c>
      <c r="J336" s="1238" t="s">
        <v>805</v>
      </c>
      <c r="K336" s="1238" t="s">
        <v>806</v>
      </c>
    </row>
    <row r="337" spans="1:11" ht="15" customHeight="1" thickBot="1" x14ac:dyDescent="0.25">
      <c r="A337" s="342" t="s">
        <v>259</v>
      </c>
      <c r="B337" s="336" t="s">
        <v>260</v>
      </c>
      <c r="C337" s="337" t="s">
        <v>261</v>
      </c>
      <c r="D337" s="337" t="s">
        <v>262</v>
      </c>
      <c r="E337" s="1409" t="s">
        <v>282</v>
      </c>
      <c r="F337" s="361" t="s">
        <v>307</v>
      </c>
      <c r="G337" s="361" t="s">
        <v>308</v>
      </c>
      <c r="H337" s="2205" t="s">
        <v>330</v>
      </c>
      <c r="I337" s="1408" t="s">
        <v>331</v>
      </c>
      <c r="J337" s="361" t="s">
        <v>332</v>
      </c>
      <c r="K337" s="1409" t="s">
        <v>335</v>
      </c>
    </row>
    <row r="338" spans="1:11" ht="15.6" customHeight="1" x14ac:dyDescent="0.25">
      <c r="A338" s="346" t="s">
        <v>263</v>
      </c>
      <c r="B338" s="2169" t="s">
        <v>231</v>
      </c>
      <c r="C338" s="1386"/>
      <c r="D338" s="1386"/>
      <c r="E338" s="588"/>
      <c r="F338" s="1251">
        <v>0</v>
      </c>
      <c r="G338" s="1242"/>
      <c r="H338" s="121">
        <f t="shared" ref="H338:H343" si="27">C338+G338</f>
        <v>0</v>
      </c>
      <c r="I338" s="1453">
        <f t="shared" ref="I338:I343" si="28">D338+G338</f>
        <v>0</v>
      </c>
      <c r="J338" s="1457">
        <f>E338</f>
        <v>0</v>
      </c>
      <c r="K338" s="943">
        <v>0</v>
      </c>
    </row>
    <row r="339" spans="1:11" ht="15.6" customHeight="1" x14ac:dyDescent="0.25">
      <c r="A339" s="321" t="s">
        <v>264</v>
      </c>
      <c r="B339" s="1241" t="s">
        <v>1326</v>
      </c>
      <c r="C339" s="358"/>
      <c r="D339" s="358"/>
      <c r="E339" s="353"/>
      <c r="F339" s="1251"/>
      <c r="G339" s="599"/>
      <c r="H339" s="121">
        <f t="shared" si="27"/>
        <v>0</v>
      </c>
      <c r="I339" s="1575">
        <f t="shared" si="28"/>
        <v>0</v>
      </c>
      <c r="J339" s="118"/>
      <c r="K339" s="943"/>
    </row>
    <row r="340" spans="1:11" ht="15.6" customHeight="1" x14ac:dyDescent="0.25">
      <c r="A340" s="318" t="s">
        <v>265</v>
      </c>
      <c r="B340" s="161" t="s">
        <v>232</v>
      </c>
      <c r="C340" s="358"/>
      <c r="D340" s="358"/>
      <c r="E340" s="358"/>
      <c r="F340" s="1251">
        <v>0</v>
      </c>
      <c r="G340" s="131"/>
      <c r="H340" s="121">
        <f t="shared" si="27"/>
        <v>0</v>
      </c>
      <c r="I340" s="1575">
        <f t="shared" si="28"/>
        <v>0</v>
      </c>
      <c r="J340" s="117">
        <f>E340</f>
        <v>0</v>
      </c>
      <c r="K340" s="943">
        <v>0</v>
      </c>
    </row>
    <row r="341" spans="1:11" ht="15.6" customHeight="1" x14ac:dyDescent="0.25">
      <c r="A341" s="318" t="s">
        <v>266</v>
      </c>
      <c r="B341" s="163" t="s">
        <v>233</v>
      </c>
      <c r="C341" s="358">
        <v>0</v>
      </c>
      <c r="D341" s="358"/>
      <c r="E341" s="353"/>
      <c r="F341" s="1251"/>
      <c r="G341" s="131"/>
      <c r="H341" s="121">
        <f t="shared" si="27"/>
        <v>0</v>
      </c>
      <c r="I341" s="1575">
        <f t="shared" si="28"/>
        <v>0</v>
      </c>
      <c r="J341" s="117"/>
      <c r="K341" s="943">
        <v>0</v>
      </c>
    </row>
    <row r="342" spans="1:11" ht="15.6" customHeight="1" x14ac:dyDescent="0.25">
      <c r="A342" s="318" t="s">
        <v>267</v>
      </c>
      <c r="B342" s="161" t="s">
        <v>219</v>
      </c>
      <c r="C342" s="357">
        <v>0</v>
      </c>
      <c r="D342" s="357"/>
      <c r="E342" s="353"/>
      <c r="F342" s="1251"/>
      <c r="G342" s="131"/>
      <c r="H342" s="121">
        <f t="shared" si="27"/>
        <v>0</v>
      </c>
      <c r="I342" s="1575">
        <f t="shared" si="28"/>
        <v>0</v>
      </c>
      <c r="J342" s="117"/>
      <c r="K342" s="943"/>
    </row>
    <row r="343" spans="1:11" ht="15.6" customHeight="1" thickBot="1" x14ac:dyDescent="0.3">
      <c r="A343" s="298" t="s">
        <v>268</v>
      </c>
      <c r="B343" s="163" t="s">
        <v>1593</v>
      </c>
      <c r="C343" s="358">
        <v>8482</v>
      </c>
      <c r="D343" s="358">
        <v>8482</v>
      </c>
      <c r="E343" s="358">
        <v>8482</v>
      </c>
      <c r="F343" s="1252">
        <f>E343/D343</f>
        <v>1</v>
      </c>
      <c r="G343" s="233"/>
      <c r="H343" s="121">
        <f t="shared" si="27"/>
        <v>8482</v>
      </c>
      <c r="I343" s="1719">
        <f t="shared" si="28"/>
        <v>8482</v>
      </c>
      <c r="J343" s="1064">
        <f>E343</f>
        <v>8482</v>
      </c>
      <c r="K343" s="945">
        <f>J343/I343</f>
        <v>1</v>
      </c>
    </row>
    <row r="344" spans="1:11" ht="15.6" customHeight="1" thickBot="1" x14ac:dyDescent="0.25">
      <c r="A344" s="282" t="s">
        <v>269</v>
      </c>
      <c r="B344" s="159" t="s">
        <v>234</v>
      </c>
      <c r="C344" s="511">
        <f>SUM(C338:C343)</f>
        <v>8482</v>
      </c>
      <c r="D344" s="511">
        <f>SUM(D338:D343)</f>
        <v>8482</v>
      </c>
      <c r="E344" s="589">
        <f>SUM(E338:E343)</f>
        <v>8482</v>
      </c>
      <c r="F344" s="991">
        <f>E344/D344</f>
        <v>1</v>
      </c>
      <c r="G344" s="1449"/>
      <c r="H344" s="128">
        <f>SUM(H338:H343)</f>
        <v>8482</v>
      </c>
      <c r="I344" s="128">
        <f>SUM(I338:I343)</f>
        <v>8482</v>
      </c>
      <c r="J344" s="128">
        <f>SUM(J338:J343)</f>
        <v>8482</v>
      </c>
      <c r="K344" s="947">
        <f>J344/I344</f>
        <v>1</v>
      </c>
    </row>
    <row r="345" spans="1:11" ht="15.6" customHeight="1" thickBot="1" x14ac:dyDescent="0.25">
      <c r="A345" s="320" t="s">
        <v>270</v>
      </c>
      <c r="B345" s="75"/>
      <c r="C345" s="75"/>
      <c r="D345" s="75"/>
      <c r="E345" s="389"/>
      <c r="F345" s="1255"/>
      <c r="G345" s="111"/>
      <c r="H345" s="129"/>
      <c r="I345" s="120"/>
      <c r="J345" s="120"/>
      <c r="K345" s="944"/>
    </row>
    <row r="346" spans="1:11" ht="49.5" customHeight="1" thickBot="1" x14ac:dyDescent="0.25">
      <c r="A346" s="1240" t="s">
        <v>271</v>
      </c>
      <c r="B346" s="159" t="s">
        <v>235</v>
      </c>
      <c r="C346" s="1237" t="s">
        <v>1488</v>
      </c>
      <c r="D346" s="1237" t="s">
        <v>1489</v>
      </c>
      <c r="E346" s="1237" t="s">
        <v>1490</v>
      </c>
      <c r="F346" s="1239" t="s">
        <v>1491</v>
      </c>
      <c r="G346" s="1239" t="s">
        <v>1599</v>
      </c>
      <c r="H346" s="1237" t="s">
        <v>803</v>
      </c>
      <c r="I346" s="1238" t="s">
        <v>804</v>
      </c>
      <c r="J346" s="1238" t="s">
        <v>805</v>
      </c>
      <c r="K346" s="1238" t="s">
        <v>806</v>
      </c>
    </row>
    <row r="347" spans="1:11" ht="20.25" customHeight="1" x14ac:dyDescent="0.25">
      <c r="A347" s="310" t="s">
        <v>272</v>
      </c>
      <c r="B347" s="258" t="s">
        <v>247</v>
      </c>
      <c r="C347" s="1386"/>
      <c r="D347" s="1386"/>
      <c r="E347" s="588"/>
      <c r="F347" s="1256">
        <v>0</v>
      </c>
      <c r="G347" s="599"/>
      <c r="H347" s="121">
        <f>C347+G347</f>
        <v>0</v>
      </c>
      <c r="I347" s="118">
        <f>D347+G347</f>
        <v>0</v>
      </c>
      <c r="J347" s="118">
        <f>E347</f>
        <v>0</v>
      </c>
      <c r="K347" s="946">
        <v>0</v>
      </c>
    </row>
    <row r="348" spans="1:11" ht="15.6" customHeight="1" x14ac:dyDescent="0.25">
      <c r="A348" s="296" t="s">
        <v>273</v>
      </c>
      <c r="B348" s="259" t="s">
        <v>248</v>
      </c>
      <c r="C348" s="358"/>
      <c r="D348" s="358"/>
      <c r="E348" s="353"/>
      <c r="F348" s="1256">
        <v>0</v>
      </c>
      <c r="G348" s="131"/>
      <c r="H348" s="121">
        <f>C348+G348</f>
        <v>0</v>
      </c>
      <c r="I348" s="117">
        <f>D348+G348</f>
        <v>0</v>
      </c>
      <c r="J348" s="118">
        <f>E348</f>
        <v>0</v>
      </c>
      <c r="K348" s="946">
        <v>0</v>
      </c>
    </row>
    <row r="349" spans="1:11" ht="15.6" customHeight="1" x14ac:dyDescent="0.25">
      <c r="A349" s="296" t="s">
        <v>274</v>
      </c>
      <c r="B349" s="259" t="s">
        <v>249</v>
      </c>
      <c r="C349" s="358">
        <v>8482</v>
      </c>
      <c r="D349" s="358">
        <v>8482</v>
      </c>
      <c r="E349" s="353">
        <v>7792</v>
      </c>
      <c r="F349" s="1256">
        <f>E349/D349</f>
        <v>0.91865126149493048</v>
      </c>
      <c r="G349" s="131"/>
      <c r="H349" s="121">
        <f>C349+G349</f>
        <v>8482</v>
      </c>
      <c r="I349" s="117">
        <f>D349+G349</f>
        <v>8482</v>
      </c>
      <c r="J349" s="118">
        <f>E349</f>
        <v>7792</v>
      </c>
      <c r="K349" s="946">
        <f>J349/I349</f>
        <v>0.91865126149493048</v>
      </c>
    </row>
    <row r="350" spans="1:11" ht="15.6" customHeight="1" x14ac:dyDescent="0.25">
      <c r="A350" s="296" t="s">
        <v>275</v>
      </c>
      <c r="B350" s="259" t="s">
        <v>250</v>
      </c>
      <c r="C350" s="357">
        <f>'33_sz_ melléklet'!C62</f>
        <v>0</v>
      </c>
      <c r="D350" s="357">
        <f>'33_sz_ melléklet'!D62</f>
        <v>0</v>
      </c>
      <c r="E350" s="357">
        <f>'33_sz_ melléklet'!E62</f>
        <v>0</v>
      </c>
      <c r="F350" s="1256">
        <v>0</v>
      </c>
      <c r="G350" s="131"/>
      <c r="H350" s="121">
        <f>C350+G350</f>
        <v>0</v>
      </c>
      <c r="I350" s="117">
        <f>D350+G350</f>
        <v>0</v>
      </c>
      <c r="J350" s="118">
        <f>E350</f>
        <v>0</v>
      </c>
      <c r="K350" s="946">
        <v>0</v>
      </c>
    </row>
    <row r="351" spans="1:11" ht="15.6" customHeight="1" thickBot="1" x14ac:dyDescent="0.3">
      <c r="A351" s="312" t="s">
        <v>276</v>
      </c>
      <c r="B351" s="259" t="s">
        <v>251</v>
      </c>
      <c r="C351" s="356"/>
      <c r="D351" s="358">
        <f>'32_sz_ melléklet'!D18</f>
        <v>0</v>
      </c>
      <c r="E351" s="353">
        <v>0</v>
      </c>
      <c r="F351" s="1256">
        <v>0</v>
      </c>
      <c r="G351" s="233"/>
      <c r="H351" s="126"/>
      <c r="I351" s="1064">
        <f>D351+G351</f>
        <v>0</v>
      </c>
      <c r="J351" s="1064"/>
      <c r="K351" s="946">
        <v>0</v>
      </c>
    </row>
    <row r="352" spans="1:11" ht="15.6" customHeight="1" thickBot="1" x14ac:dyDescent="0.25">
      <c r="A352" s="282" t="s">
        <v>277</v>
      </c>
      <c r="B352" s="159" t="s">
        <v>237</v>
      </c>
      <c r="C352" s="511">
        <f>SUM(C347:C351)</f>
        <v>8482</v>
      </c>
      <c r="D352" s="511">
        <f>SUM(D347:D351)</f>
        <v>8482</v>
      </c>
      <c r="E352" s="589">
        <f>SUM(E347:E351)</f>
        <v>7792</v>
      </c>
      <c r="F352" s="1282">
        <f>E352/D352</f>
        <v>0.91865126149493048</v>
      </c>
      <c r="G352" s="1449"/>
      <c r="H352" s="128">
        <f>SUM(H347:H351)</f>
        <v>8482</v>
      </c>
      <c r="I352" s="128">
        <f>SUM(I347:I351)</f>
        <v>8482</v>
      </c>
      <c r="J352" s="128">
        <f>SUM(J347:J351)</f>
        <v>7792</v>
      </c>
      <c r="K352" s="947">
        <f>J352/I352</f>
        <v>0.91865126149493048</v>
      </c>
    </row>
    <row r="353" spans="1:11" ht="15.6" customHeight="1" x14ac:dyDescent="0.2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</row>
    <row r="354" spans="1:11" ht="15.6" customHeight="1" x14ac:dyDescent="0.2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</row>
    <row r="355" spans="1:11" ht="15.6" customHeight="1" x14ac:dyDescent="0.2">
      <c r="B355" s="75"/>
      <c r="C355" s="75"/>
      <c r="D355" s="75"/>
      <c r="E355" s="75"/>
    </row>
    <row r="356" spans="1:11" ht="15.6" customHeight="1" x14ac:dyDescent="0.2">
      <c r="A356" s="2263">
        <v>13</v>
      </c>
      <c r="B356" s="2263"/>
      <c r="C356" s="2263"/>
      <c r="D356" s="2263"/>
      <c r="E356" s="2263"/>
      <c r="F356" s="2263"/>
      <c r="G356" s="2263"/>
      <c r="H356" s="2263"/>
      <c r="I356" s="2263"/>
      <c r="J356" s="2263"/>
      <c r="K356" s="2263"/>
    </row>
    <row r="357" spans="1:11" ht="15.6" customHeight="1" x14ac:dyDescent="0.2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</row>
    <row r="358" spans="1:11" ht="15.6" customHeight="1" x14ac:dyDescent="0.2">
      <c r="B358" s="75"/>
      <c r="C358" s="75"/>
      <c r="D358" s="75"/>
      <c r="E358" s="75"/>
    </row>
    <row r="359" spans="1:11" ht="15.6" customHeight="1" x14ac:dyDescent="0.2">
      <c r="A359" s="2249" t="s">
        <v>1678</v>
      </c>
      <c r="B359" s="2249"/>
      <c r="C359" s="2249"/>
      <c r="D359" s="2249"/>
      <c r="E359" s="2249"/>
    </row>
    <row r="360" spans="1:11" ht="15.6" customHeight="1" x14ac:dyDescent="0.2">
      <c r="A360" s="275"/>
      <c r="B360" s="275"/>
      <c r="C360" s="275"/>
      <c r="D360" s="275"/>
      <c r="E360" s="275"/>
    </row>
    <row r="361" spans="1:11" ht="15.6" customHeight="1" x14ac:dyDescent="0.25">
      <c r="A361" s="2318" t="s">
        <v>229</v>
      </c>
      <c r="B361" s="2315"/>
      <c r="C361" s="2315"/>
      <c r="D361" s="2315"/>
      <c r="E361" s="2315"/>
      <c r="F361" s="2315"/>
      <c r="G361" s="2315"/>
      <c r="H361" s="2315"/>
      <c r="I361" s="2315"/>
      <c r="J361" s="2315"/>
      <c r="K361" s="2315"/>
    </row>
    <row r="362" spans="1:11" ht="15.6" customHeight="1" x14ac:dyDescent="0.25">
      <c r="A362" s="2314" t="s">
        <v>1345</v>
      </c>
      <c r="B362" s="2315"/>
      <c r="C362" s="2315"/>
      <c r="D362" s="2315"/>
      <c r="E362" s="2315"/>
      <c r="F362" s="2315"/>
      <c r="G362" s="2315"/>
      <c r="H362" s="2315"/>
      <c r="I362" s="2315"/>
      <c r="J362" s="2315"/>
      <c r="K362" s="2315"/>
    </row>
    <row r="363" spans="1:11" ht="15.6" customHeight="1" x14ac:dyDescent="0.25">
      <c r="A363" s="2316" t="s">
        <v>1346</v>
      </c>
      <c r="B363" s="2317"/>
      <c r="C363" s="2317"/>
      <c r="D363" s="2317"/>
      <c r="E363" s="2317"/>
      <c r="F363" s="3"/>
      <c r="G363" s="3"/>
      <c r="H363" s="3"/>
      <c r="I363" s="3"/>
      <c r="J363" s="3"/>
      <c r="K363" s="3"/>
    </row>
    <row r="364" spans="1:11" ht="15.6" customHeight="1" thickBot="1" x14ac:dyDescent="0.3">
      <c r="B364" s="153"/>
      <c r="C364" s="153"/>
      <c r="D364" s="153"/>
      <c r="E364" s="153"/>
      <c r="K364" s="153" t="s">
        <v>190</v>
      </c>
    </row>
    <row r="365" spans="1:11" ht="64.5" customHeight="1" thickBot="1" x14ac:dyDescent="0.25">
      <c r="A365" s="1236" t="s">
        <v>258</v>
      </c>
      <c r="B365" s="159" t="s">
        <v>230</v>
      </c>
      <c r="C365" s="1237" t="s">
        <v>1488</v>
      </c>
      <c r="D365" s="1237" t="s">
        <v>1489</v>
      </c>
      <c r="E365" s="1237" t="s">
        <v>1490</v>
      </c>
      <c r="F365" s="1239" t="s">
        <v>1491</v>
      </c>
      <c r="G365" s="1239" t="s">
        <v>1599</v>
      </c>
      <c r="H365" s="1237" t="s">
        <v>803</v>
      </c>
      <c r="I365" s="1238" t="s">
        <v>804</v>
      </c>
      <c r="J365" s="1238" t="s">
        <v>805</v>
      </c>
      <c r="K365" s="1238" t="s">
        <v>806</v>
      </c>
    </row>
    <row r="366" spans="1:11" ht="15.6" customHeight="1" thickBot="1" x14ac:dyDescent="0.25">
      <c r="A366" s="342" t="s">
        <v>259</v>
      </c>
      <c r="B366" s="336" t="s">
        <v>260</v>
      </c>
      <c r="C366" s="337" t="s">
        <v>261</v>
      </c>
      <c r="D366" s="337" t="s">
        <v>262</v>
      </c>
      <c r="E366" s="331" t="s">
        <v>282</v>
      </c>
      <c r="F366" s="361" t="s">
        <v>307</v>
      </c>
      <c r="G366" s="361" t="s">
        <v>308</v>
      </c>
      <c r="H366" s="1125" t="s">
        <v>330</v>
      </c>
      <c r="I366" s="359" t="s">
        <v>331</v>
      </c>
      <c r="J366" s="335" t="s">
        <v>332</v>
      </c>
      <c r="K366" s="331" t="s">
        <v>335</v>
      </c>
    </row>
    <row r="367" spans="1:11" ht="18" customHeight="1" x14ac:dyDescent="0.25">
      <c r="A367" s="346" t="s">
        <v>263</v>
      </c>
      <c r="B367" s="2169" t="s">
        <v>231</v>
      </c>
      <c r="C367" s="1386">
        <v>39522</v>
      </c>
      <c r="D367" s="1386">
        <v>46069</v>
      </c>
      <c r="E367" s="588">
        <v>37837</v>
      </c>
      <c r="F367" s="1251">
        <f>E367/D367</f>
        <v>0.82131151099437805</v>
      </c>
      <c r="G367" s="1242"/>
      <c r="H367" s="121">
        <f t="shared" ref="H367:H372" si="29">C367+G367</f>
        <v>39522</v>
      </c>
      <c r="I367" s="1453">
        <f t="shared" ref="I367:I372" si="30">D367+G367</f>
        <v>46069</v>
      </c>
      <c r="J367" s="1457">
        <f>E367</f>
        <v>37837</v>
      </c>
      <c r="K367" s="1314">
        <f>J367/I367</f>
        <v>0.82131151099437805</v>
      </c>
    </row>
    <row r="368" spans="1:11" ht="15.6" customHeight="1" x14ac:dyDescent="0.25">
      <c r="A368" s="321" t="s">
        <v>264</v>
      </c>
      <c r="B368" s="1241" t="s">
        <v>1326</v>
      </c>
      <c r="C368" s="358"/>
      <c r="D368" s="358"/>
      <c r="E368" s="353"/>
      <c r="F368" s="1251"/>
      <c r="G368" s="599"/>
      <c r="H368" s="121">
        <f t="shared" si="29"/>
        <v>0</v>
      </c>
      <c r="I368" s="1575">
        <f t="shared" si="30"/>
        <v>0</v>
      </c>
      <c r="J368" s="118"/>
      <c r="K368" s="952"/>
    </row>
    <row r="369" spans="1:11" ht="15.6" customHeight="1" x14ac:dyDescent="0.25">
      <c r="A369" s="318" t="s">
        <v>265</v>
      </c>
      <c r="B369" s="161" t="s">
        <v>232</v>
      </c>
      <c r="C369" s="358">
        <f>' 27 28 sz. melléklet'!C22</f>
        <v>52039</v>
      </c>
      <c r="D369" s="358">
        <f>' 27 28 sz. melléklet'!D22</f>
        <v>52039</v>
      </c>
      <c r="E369" s="358">
        <f>' 27 28 sz. melléklet'!E22</f>
        <v>52039</v>
      </c>
      <c r="F369" s="1251">
        <f>E369/D369</f>
        <v>1</v>
      </c>
      <c r="G369" s="131"/>
      <c r="H369" s="121">
        <f t="shared" si="29"/>
        <v>52039</v>
      </c>
      <c r="I369" s="1575">
        <f t="shared" si="30"/>
        <v>52039</v>
      </c>
      <c r="J369" s="117">
        <f>E369</f>
        <v>52039</v>
      </c>
      <c r="K369" s="952">
        <f>J369/I369</f>
        <v>1</v>
      </c>
    </row>
    <row r="370" spans="1:11" ht="15.6" customHeight="1" x14ac:dyDescent="0.25">
      <c r="A370" s="318" t="s">
        <v>266</v>
      </c>
      <c r="B370" s="163" t="s">
        <v>233</v>
      </c>
      <c r="C370" s="358">
        <v>0</v>
      </c>
      <c r="D370" s="358"/>
      <c r="E370" s="353"/>
      <c r="F370" s="1251"/>
      <c r="G370" s="131"/>
      <c r="H370" s="121">
        <f t="shared" si="29"/>
        <v>0</v>
      </c>
      <c r="I370" s="1575">
        <f t="shared" si="30"/>
        <v>0</v>
      </c>
      <c r="J370" s="117"/>
      <c r="K370" s="952">
        <v>0</v>
      </c>
    </row>
    <row r="371" spans="1:11" ht="15.6" customHeight="1" x14ac:dyDescent="0.25">
      <c r="A371" s="318" t="s">
        <v>267</v>
      </c>
      <c r="B371" s="161" t="s">
        <v>219</v>
      </c>
      <c r="C371" s="357">
        <v>0</v>
      </c>
      <c r="D371" s="357"/>
      <c r="E371" s="353"/>
      <c r="F371" s="1251"/>
      <c r="G371" s="131"/>
      <c r="H371" s="121">
        <f t="shared" si="29"/>
        <v>0</v>
      </c>
      <c r="I371" s="1575">
        <f t="shared" si="30"/>
        <v>0</v>
      </c>
      <c r="J371" s="117"/>
      <c r="K371" s="952"/>
    </row>
    <row r="372" spans="1:11" ht="15.6" customHeight="1" thickBot="1" x14ac:dyDescent="0.3">
      <c r="A372" s="298" t="s">
        <v>268</v>
      </c>
      <c r="B372" s="163" t="s">
        <v>1593</v>
      </c>
      <c r="C372" s="358">
        <v>192884</v>
      </c>
      <c r="D372" s="358">
        <v>192884</v>
      </c>
      <c r="E372" s="358">
        <v>192884</v>
      </c>
      <c r="F372" s="1252">
        <f>E372/D372</f>
        <v>1</v>
      </c>
      <c r="G372" s="233"/>
      <c r="H372" s="121">
        <f t="shared" si="29"/>
        <v>192884</v>
      </c>
      <c r="I372" s="1719">
        <f t="shared" si="30"/>
        <v>192884</v>
      </c>
      <c r="J372" s="1064">
        <f>E372</f>
        <v>192884</v>
      </c>
      <c r="K372" s="1146">
        <f>J372/I372</f>
        <v>1</v>
      </c>
    </row>
    <row r="373" spans="1:11" ht="15.6" customHeight="1" thickBot="1" x14ac:dyDescent="0.25">
      <c r="A373" s="282" t="s">
        <v>269</v>
      </c>
      <c r="B373" s="159" t="s">
        <v>234</v>
      </c>
      <c r="C373" s="511">
        <f>SUM(C367:C372)</f>
        <v>284445</v>
      </c>
      <c r="D373" s="511">
        <f>SUM(D367:D372)</f>
        <v>290992</v>
      </c>
      <c r="E373" s="589">
        <f>SUM(E367:E372)</f>
        <v>282760</v>
      </c>
      <c r="F373" s="991">
        <f>E373/D373</f>
        <v>0.97171056248969045</v>
      </c>
      <c r="G373" s="1449"/>
      <c r="H373" s="128">
        <f>SUM(H367:H372)</f>
        <v>284445</v>
      </c>
      <c r="I373" s="128">
        <f>SUM(I367:I372)</f>
        <v>290992</v>
      </c>
      <c r="J373" s="128">
        <f>SUM(J367:J372)</f>
        <v>282760</v>
      </c>
      <c r="K373" s="947">
        <f>J373/I373</f>
        <v>0.97171056248969045</v>
      </c>
    </row>
    <row r="374" spans="1:11" ht="15.6" customHeight="1" thickBot="1" x14ac:dyDescent="0.25">
      <c r="A374" s="320" t="s">
        <v>270</v>
      </c>
      <c r="B374" s="75"/>
      <c r="C374" s="75"/>
      <c r="D374" s="75"/>
      <c r="E374" s="389"/>
      <c r="F374" s="1255"/>
      <c r="G374" s="111"/>
      <c r="H374" s="129"/>
      <c r="I374" s="120"/>
      <c r="J374" s="120"/>
      <c r="K374" s="944"/>
    </row>
    <row r="375" spans="1:11" ht="55.5" customHeight="1" thickBot="1" x14ac:dyDescent="0.25">
      <c r="A375" s="1240" t="s">
        <v>271</v>
      </c>
      <c r="B375" s="159" t="s">
        <v>235</v>
      </c>
      <c r="C375" s="1237" t="s">
        <v>1488</v>
      </c>
      <c r="D375" s="1237" t="s">
        <v>1489</v>
      </c>
      <c r="E375" s="1237" t="s">
        <v>1490</v>
      </c>
      <c r="F375" s="1239" t="s">
        <v>1491</v>
      </c>
      <c r="G375" s="1239" t="s">
        <v>1599</v>
      </c>
      <c r="H375" s="1237" t="s">
        <v>803</v>
      </c>
      <c r="I375" s="1238" t="s">
        <v>804</v>
      </c>
      <c r="J375" s="1238" t="s">
        <v>805</v>
      </c>
      <c r="K375" s="1238" t="s">
        <v>806</v>
      </c>
    </row>
    <row r="376" spans="1:11" ht="15.6" customHeight="1" x14ac:dyDescent="0.25">
      <c r="A376" s="310" t="s">
        <v>272</v>
      </c>
      <c r="B376" s="258" t="s">
        <v>247</v>
      </c>
      <c r="C376" s="1386">
        <v>1286</v>
      </c>
      <c r="D376" s="1386">
        <v>1286</v>
      </c>
      <c r="E376" s="588">
        <v>1469</v>
      </c>
      <c r="F376" s="1256">
        <f>E376/D376</f>
        <v>1.1423017107309488</v>
      </c>
      <c r="G376" s="599"/>
      <c r="H376" s="121">
        <f>C376+G376</f>
        <v>1286</v>
      </c>
      <c r="I376" s="118">
        <f>D376+G376</f>
        <v>1286</v>
      </c>
      <c r="J376" s="118">
        <f>E376</f>
        <v>1469</v>
      </c>
      <c r="K376" s="946">
        <f>J376/I376</f>
        <v>1.1423017107309488</v>
      </c>
    </row>
    <row r="377" spans="1:11" ht="19.5" customHeight="1" x14ac:dyDescent="0.25">
      <c r="A377" s="296" t="s">
        <v>273</v>
      </c>
      <c r="B377" s="259" t="s">
        <v>248</v>
      </c>
      <c r="C377" s="358">
        <v>150</v>
      </c>
      <c r="D377" s="358">
        <v>150</v>
      </c>
      <c r="E377" s="353">
        <v>176</v>
      </c>
      <c r="F377" s="1256">
        <f>E377/D377</f>
        <v>1.1733333333333333</v>
      </c>
      <c r="G377" s="131"/>
      <c r="H377" s="121">
        <f>C377+G377</f>
        <v>150</v>
      </c>
      <c r="I377" s="117">
        <f>D377+G377</f>
        <v>150</v>
      </c>
      <c r="J377" s="118">
        <f>E377</f>
        <v>176</v>
      </c>
      <c r="K377" s="946">
        <f>J377/I377</f>
        <v>1.1733333333333333</v>
      </c>
    </row>
    <row r="378" spans="1:11" ht="15.6" customHeight="1" x14ac:dyDescent="0.25">
      <c r="A378" s="296" t="s">
        <v>274</v>
      </c>
      <c r="B378" s="259" t="s">
        <v>249</v>
      </c>
      <c r="C378" s="358">
        <v>215</v>
      </c>
      <c r="D378" s="358">
        <v>56919</v>
      </c>
      <c r="E378" s="353">
        <v>57356</v>
      </c>
      <c r="F378" s="1256">
        <f>E378/D378</f>
        <v>1.0076775769075352</v>
      </c>
      <c r="G378" s="131"/>
      <c r="H378" s="121">
        <f>C378+G378</f>
        <v>215</v>
      </c>
      <c r="I378" s="117">
        <f>D378+G378</f>
        <v>56919</v>
      </c>
      <c r="J378" s="118">
        <f>E378</f>
        <v>57356</v>
      </c>
      <c r="K378" s="946">
        <f>J378/I378</f>
        <v>1.0076775769075352</v>
      </c>
    </row>
    <row r="379" spans="1:11" ht="15.6" customHeight="1" x14ac:dyDescent="0.25">
      <c r="A379" s="296" t="s">
        <v>275</v>
      </c>
      <c r="B379" s="259" t="s">
        <v>250</v>
      </c>
      <c r="C379" s="357">
        <f>'33_sz_ melléklet'!C78</f>
        <v>282794</v>
      </c>
      <c r="D379" s="357">
        <f>'33_sz_ melléklet'!D78</f>
        <v>232637</v>
      </c>
      <c r="E379" s="357">
        <f>'33_sz_ melléklet'!E78</f>
        <v>223759</v>
      </c>
      <c r="F379" s="1256">
        <f>E379/D379</f>
        <v>0.96183754088988427</v>
      </c>
      <c r="G379" s="131"/>
      <c r="H379" s="121">
        <f>C379+G379</f>
        <v>282794</v>
      </c>
      <c r="I379" s="117">
        <f>D379+G379</f>
        <v>232637</v>
      </c>
      <c r="J379" s="118">
        <f>E379</f>
        <v>223759</v>
      </c>
      <c r="K379" s="946">
        <f>J379/I379</f>
        <v>0.96183754088988427</v>
      </c>
    </row>
    <row r="380" spans="1:11" ht="15.6" customHeight="1" thickBot="1" x14ac:dyDescent="0.3">
      <c r="A380" s="312" t="s">
        <v>276</v>
      </c>
      <c r="B380" s="259" t="s">
        <v>251</v>
      </c>
      <c r="C380" s="356"/>
      <c r="D380" s="358">
        <f>'32_sz_ melléklet'!D49</f>
        <v>0</v>
      </c>
      <c r="E380" s="353">
        <v>0</v>
      </c>
      <c r="F380" s="1256">
        <v>0</v>
      </c>
      <c r="G380" s="233"/>
      <c r="H380" s="126"/>
      <c r="I380" s="1064">
        <f>D380+G380</f>
        <v>0</v>
      </c>
      <c r="J380" s="1064"/>
      <c r="K380" s="946">
        <v>0</v>
      </c>
    </row>
    <row r="381" spans="1:11" ht="15.6" customHeight="1" thickBot="1" x14ac:dyDescent="0.25">
      <c r="A381" s="282" t="s">
        <v>277</v>
      </c>
      <c r="B381" s="159" t="s">
        <v>237</v>
      </c>
      <c r="C381" s="511">
        <f>SUM(C376:C380)</f>
        <v>284445</v>
      </c>
      <c r="D381" s="511">
        <f>SUM(D376:D380)</f>
        <v>290992</v>
      </c>
      <c r="E381" s="589">
        <f>SUM(E376:E380)</f>
        <v>282760</v>
      </c>
      <c r="F381" s="1282">
        <f>E381/D381</f>
        <v>0.97171056248969045</v>
      </c>
      <c r="G381" s="1449"/>
      <c r="H381" s="128">
        <f>SUM(H376:H380)</f>
        <v>284445</v>
      </c>
      <c r="I381" s="128">
        <f>SUM(I376:I380)</f>
        <v>290992</v>
      </c>
      <c r="J381" s="128">
        <f>SUM(J376:J380)</f>
        <v>282760</v>
      </c>
      <c r="K381" s="947">
        <f>J381/I381</f>
        <v>0.97171056248969045</v>
      </c>
    </row>
    <row r="382" spans="1:11" ht="15.6" customHeight="1" x14ac:dyDescent="0.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</row>
    <row r="383" spans="1:11" ht="15.6" customHeight="1" x14ac:dyDescent="0.2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</row>
    <row r="384" spans="1:11" ht="15.6" customHeight="1" x14ac:dyDescent="0.2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</row>
    <row r="385" spans="1:11" ht="15.6" customHeight="1" x14ac:dyDescent="0.2">
      <c r="A385" s="2263">
        <v>14</v>
      </c>
      <c r="B385" s="2263"/>
      <c r="C385" s="2263"/>
      <c r="D385" s="2263"/>
      <c r="E385" s="2263"/>
      <c r="F385" s="2263"/>
      <c r="G385" s="2263"/>
      <c r="H385" s="2263"/>
      <c r="I385" s="2263"/>
      <c r="J385" s="2263"/>
      <c r="K385" s="2263"/>
    </row>
    <row r="386" spans="1:11" ht="15.6" customHeight="1" x14ac:dyDescent="0.2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</row>
    <row r="387" spans="1:11" ht="15.6" customHeight="1" x14ac:dyDescent="0.2">
      <c r="B387" s="75"/>
      <c r="C387" s="75"/>
      <c r="D387" s="75"/>
      <c r="E387" s="75"/>
    </row>
    <row r="388" spans="1:11" ht="15.6" customHeight="1" x14ac:dyDescent="0.2">
      <c r="A388" s="2249" t="s">
        <v>1678</v>
      </c>
      <c r="B388" s="2249"/>
      <c r="C388" s="2249"/>
      <c r="D388" s="2249"/>
      <c r="E388" s="2249"/>
    </row>
    <row r="389" spans="1:11" ht="15.6" customHeight="1" x14ac:dyDescent="0.2">
      <c r="A389" s="275"/>
      <c r="B389" s="275"/>
      <c r="C389" s="275"/>
      <c r="D389" s="275"/>
      <c r="E389" s="275"/>
    </row>
    <row r="390" spans="1:11" ht="15.6" customHeight="1" x14ac:dyDescent="0.25">
      <c r="A390" s="2318" t="s">
        <v>229</v>
      </c>
      <c r="B390" s="2315"/>
      <c r="C390" s="2315"/>
      <c r="D390" s="2315"/>
      <c r="E390" s="2315"/>
      <c r="F390" s="2315"/>
      <c r="G390" s="2315"/>
      <c r="H390" s="2315"/>
      <c r="I390" s="2315"/>
      <c r="J390" s="2315"/>
      <c r="K390" s="2315"/>
    </row>
    <row r="391" spans="1:11" ht="15.6" customHeight="1" x14ac:dyDescent="0.25">
      <c r="A391" s="2314" t="s">
        <v>1597</v>
      </c>
      <c r="B391" s="2315"/>
      <c r="C391" s="2315"/>
      <c r="D391" s="2315"/>
      <c r="E391" s="2315"/>
      <c r="F391" s="2315"/>
      <c r="G391" s="2315"/>
      <c r="H391" s="2315"/>
      <c r="I391" s="2315"/>
      <c r="J391" s="2315"/>
      <c r="K391" s="2315"/>
    </row>
    <row r="392" spans="1:11" ht="15.6" customHeight="1" x14ac:dyDescent="0.25">
      <c r="A392" s="2316" t="s">
        <v>1598</v>
      </c>
      <c r="B392" s="2317"/>
      <c r="C392" s="2317"/>
      <c r="D392" s="2317"/>
      <c r="E392" s="2317"/>
      <c r="F392" s="3"/>
      <c r="G392" s="3"/>
      <c r="H392" s="3"/>
      <c r="I392" s="3"/>
      <c r="J392" s="3"/>
      <c r="K392" s="3"/>
    </row>
    <row r="393" spans="1:11" ht="15.6" customHeight="1" thickBot="1" x14ac:dyDescent="0.3">
      <c r="B393" s="153"/>
      <c r="C393" s="153"/>
      <c r="D393" s="153"/>
      <c r="E393" s="153"/>
      <c r="K393" s="153" t="s">
        <v>190</v>
      </c>
    </row>
    <row r="394" spans="1:11" ht="64.5" customHeight="1" thickBot="1" x14ac:dyDescent="0.25">
      <c r="A394" s="1236" t="s">
        <v>258</v>
      </c>
      <c r="B394" s="159" t="s">
        <v>230</v>
      </c>
      <c r="C394" s="1237" t="s">
        <v>1488</v>
      </c>
      <c r="D394" s="1237" t="s">
        <v>1489</v>
      </c>
      <c r="E394" s="1237" t="s">
        <v>1490</v>
      </c>
      <c r="F394" s="1239" t="s">
        <v>1491</v>
      </c>
      <c r="G394" s="1239" t="s">
        <v>1599</v>
      </c>
      <c r="H394" s="1237" t="s">
        <v>803</v>
      </c>
      <c r="I394" s="1238" t="s">
        <v>804</v>
      </c>
      <c r="J394" s="1238" t="s">
        <v>805</v>
      </c>
      <c r="K394" s="1238" t="s">
        <v>806</v>
      </c>
    </row>
    <row r="395" spans="1:11" ht="15.6" customHeight="1" thickBot="1" x14ac:dyDescent="0.25">
      <c r="A395" s="342" t="s">
        <v>259</v>
      </c>
      <c r="B395" s="336" t="s">
        <v>260</v>
      </c>
      <c r="C395" s="337" t="s">
        <v>261</v>
      </c>
      <c r="D395" s="337" t="s">
        <v>262</v>
      </c>
      <c r="E395" s="331" t="s">
        <v>282</v>
      </c>
      <c r="F395" s="361" t="s">
        <v>307</v>
      </c>
      <c r="G395" s="361" t="s">
        <v>308</v>
      </c>
      <c r="H395" s="1125" t="s">
        <v>330</v>
      </c>
      <c r="I395" s="359" t="s">
        <v>331</v>
      </c>
      <c r="J395" s="335" t="s">
        <v>332</v>
      </c>
      <c r="K395" s="331" t="s">
        <v>335</v>
      </c>
    </row>
    <row r="396" spans="1:11" ht="15.6" customHeight="1" x14ac:dyDescent="0.25">
      <c r="A396" s="346" t="s">
        <v>263</v>
      </c>
      <c r="B396" s="2169" t="s">
        <v>231</v>
      </c>
      <c r="C396" s="1386"/>
      <c r="D396" s="1386"/>
      <c r="E396" s="588"/>
      <c r="F396" s="1251">
        <v>0</v>
      </c>
      <c r="G396" s="2212"/>
      <c r="H396" s="121">
        <f t="shared" ref="H396:H401" si="31">C396+G396</f>
        <v>0</v>
      </c>
      <c r="I396" s="1453">
        <f t="shared" ref="I396:I401" si="32">D396+G396</f>
        <v>0</v>
      </c>
      <c r="J396" s="1457">
        <f>E396</f>
        <v>0</v>
      </c>
      <c r="K396" s="943">
        <v>0</v>
      </c>
    </row>
    <row r="397" spans="1:11" ht="17.25" customHeight="1" x14ac:dyDescent="0.25">
      <c r="A397" s="321" t="s">
        <v>264</v>
      </c>
      <c r="B397" s="1241" t="s">
        <v>1326</v>
      </c>
      <c r="C397" s="358"/>
      <c r="D397" s="358"/>
      <c r="E397" s="353"/>
      <c r="F397" s="1251"/>
      <c r="G397" s="2213"/>
      <c r="H397" s="121">
        <f t="shared" si="31"/>
        <v>0</v>
      </c>
      <c r="I397" s="1575">
        <f t="shared" si="32"/>
        <v>0</v>
      </c>
      <c r="J397" s="118"/>
      <c r="K397" s="943"/>
    </row>
    <row r="398" spans="1:11" ht="15.6" customHeight="1" x14ac:dyDescent="0.25">
      <c r="A398" s="318" t="s">
        <v>265</v>
      </c>
      <c r="B398" s="161" t="s">
        <v>232</v>
      </c>
      <c r="C398" s="358">
        <f>'19 21_sz_ melléklet'!C55+' 27 28 sz. melléklet'!C9</f>
        <v>67229</v>
      </c>
      <c r="D398" s="358">
        <f>'19 21_sz_ melléklet'!D55+' 27 28 sz. melléklet'!D9</f>
        <v>67229</v>
      </c>
      <c r="E398" s="358">
        <f>'19 21_sz_ melléklet'!E55+' 27 28 sz. melléklet'!E9</f>
        <v>13570</v>
      </c>
      <c r="F398" s="1251">
        <f>E398/D398</f>
        <v>0.20184741703729045</v>
      </c>
      <c r="G398" s="2214">
        <v>132489</v>
      </c>
      <c r="H398" s="121">
        <f t="shared" si="31"/>
        <v>199718</v>
      </c>
      <c r="I398" s="1575">
        <f t="shared" si="32"/>
        <v>199718</v>
      </c>
      <c r="J398" s="117">
        <f>E398</f>
        <v>13570</v>
      </c>
      <c r="K398" s="943">
        <f>J398/I398</f>
        <v>6.7945803583052106E-2</v>
      </c>
    </row>
    <row r="399" spans="1:11" ht="15.6" customHeight="1" x14ac:dyDescent="0.25">
      <c r="A399" s="318" t="s">
        <v>266</v>
      </c>
      <c r="B399" s="163" t="s">
        <v>233</v>
      </c>
      <c r="C399" s="358"/>
      <c r="D399" s="358"/>
      <c r="E399" s="353"/>
      <c r="F399" s="1251"/>
      <c r="G399" s="2214"/>
      <c r="H399" s="121">
        <f t="shared" si="31"/>
        <v>0</v>
      </c>
      <c r="I399" s="1575">
        <f t="shared" si="32"/>
        <v>0</v>
      </c>
      <c r="J399" s="117"/>
      <c r="K399" s="943"/>
    </row>
    <row r="400" spans="1:11" ht="15.6" customHeight="1" x14ac:dyDescent="0.25">
      <c r="A400" s="318" t="s">
        <v>267</v>
      </c>
      <c r="B400" s="161" t="s">
        <v>219</v>
      </c>
      <c r="C400" s="357"/>
      <c r="D400" s="357"/>
      <c r="E400" s="353"/>
      <c r="F400" s="1251"/>
      <c r="G400" s="2214"/>
      <c r="H400" s="121">
        <f t="shared" si="31"/>
        <v>0</v>
      </c>
      <c r="I400" s="1575">
        <f t="shared" si="32"/>
        <v>0</v>
      </c>
      <c r="J400" s="117"/>
      <c r="K400" s="943"/>
    </row>
    <row r="401" spans="1:11" ht="15.6" customHeight="1" thickBot="1" x14ac:dyDescent="0.3">
      <c r="A401" s="298" t="s">
        <v>268</v>
      </c>
      <c r="B401" s="163" t="s">
        <v>1435</v>
      </c>
      <c r="C401" s="358"/>
      <c r="D401" s="358"/>
      <c r="E401" s="358"/>
      <c r="F401" s="1252">
        <v>0</v>
      </c>
      <c r="G401" s="2215"/>
      <c r="H401" s="121">
        <f t="shared" si="31"/>
        <v>0</v>
      </c>
      <c r="I401" s="1719">
        <f t="shared" si="32"/>
        <v>0</v>
      </c>
      <c r="J401" s="1064">
        <f>E401</f>
        <v>0</v>
      </c>
      <c r="K401" s="945">
        <v>0</v>
      </c>
    </row>
    <row r="402" spans="1:11" ht="15.6" customHeight="1" thickBot="1" x14ac:dyDescent="0.25">
      <c r="A402" s="282" t="s">
        <v>269</v>
      </c>
      <c r="B402" s="159" t="s">
        <v>234</v>
      </c>
      <c r="C402" s="511">
        <f>SUM(C396:C401)</f>
        <v>67229</v>
      </c>
      <c r="D402" s="511">
        <f>SUM(D396:D401)</f>
        <v>67229</v>
      </c>
      <c r="E402" s="589">
        <f>SUM(E396:E401)</f>
        <v>13570</v>
      </c>
      <c r="F402" s="991">
        <f>E402/D402</f>
        <v>0.20184741703729045</v>
      </c>
      <c r="G402" s="2216">
        <f>SUM(G396:G401)</f>
        <v>132489</v>
      </c>
      <c r="H402" s="128">
        <f>SUM(H396:H401)</f>
        <v>199718</v>
      </c>
      <c r="I402" s="128">
        <f>SUM(I396:I401)</f>
        <v>199718</v>
      </c>
      <c r="J402" s="128">
        <f>SUM(J396:J401)</f>
        <v>13570</v>
      </c>
      <c r="K402" s="947">
        <f>J402/I402</f>
        <v>6.7945803583052106E-2</v>
      </c>
    </row>
    <row r="403" spans="1:11" ht="15.6" customHeight="1" thickBot="1" x14ac:dyDescent="0.25">
      <c r="A403" s="320" t="s">
        <v>270</v>
      </c>
      <c r="B403" s="75"/>
      <c r="C403" s="75"/>
      <c r="D403" s="75"/>
      <c r="E403" s="389"/>
      <c r="F403" s="1255"/>
      <c r="G403" s="111"/>
      <c r="H403" s="129"/>
      <c r="I403" s="120"/>
      <c r="J403" s="120"/>
      <c r="K403" s="944"/>
    </row>
    <row r="404" spans="1:11" ht="63" customHeight="1" thickBot="1" x14ac:dyDescent="0.25">
      <c r="A404" s="1240" t="s">
        <v>271</v>
      </c>
      <c r="B404" s="159" t="s">
        <v>235</v>
      </c>
      <c r="C404" s="1237" t="s">
        <v>1488</v>
      </c>
      <c r="D404" s="1237" t="s">
        <v>1489</v>
      </c>
      <c r="E404" s="1237" t="s">
        <v>1490</v>
      </c>
      <c r="F404" s="1239" t="s">
        <v>1491</v>
      </c>
      <c r="G404" s="1239" t="s">
        <v>1599</v>
      </c>
      <c r="H404" s="1237" t="s">
        <v>803</v>
      </c>
      <c r="I404" s="1238" t="s">
        <v>804</v>
      </c>
      <c r="J404" s="1238" t="s">
        <v>805</v>
      </c>
      <c r="K404" s="1238" t="s">
        <v>806</v>
      </c>
    </row>
    <row r="405" spans="1:11" ht="15.6" customHeight="1" x14ac:dyDescent="0.25">
      <c r="A405" s="310" t="s">
        <v>272</v>
      </c>
      <c r="B405" s="258" t="s">
        <v>247</v>
      </c>
      <c r="C405" s="1386">
        <v>5779</v>
      </c>
      <c r="D405" s="1386">
        <v>5779</v>
      </c>
      <c r="E405" s="588"/>
      <c r="F405" s="1256">
        <v>0</v>
      </c>
      <c r="G405" s="241">
        <v>5212</v>
      </c>
      <c r="H405" s="124">
        <f>C405+G405</f>
        <v>10991</v>
      </c>
      <c r="I405" s="118">
        <f>D405+G405</f>
        <v>10991</v>
      </c>
      <c r="J405" s="118">
        <f>E405</f>
        <v>0</v>
      </c>
      <c r="K405" s="946">
        <v>0</v>
      </c>
    </row>
    <row r="406" spans="1:11" ht="15.6" customHeight="1" x14ac:dyDescent="0.25">
      <c r="A406" s="296" t="s">
        <v>273</v>
      </c>
      <c r="B406" s="259" t="s">
        <v>248</v>
      </c>
      <c r="C406" s="358">
        <v>751</v>
      </c>
      <c r="D406" s="358">
        <v>751</v>
      </c>
      <c r="E406" s="353"/>
      <c r="F406" s="1256">
        <v>0</v>
      </c>
      <c r="G406" s="239">
        <v>678</v>
      </c>
      <c r="H406" s="124">
        <f t="shared" ref="H406:H410" si="33">C406+G406</f>
        <v>1429</v>
      </c>
      <c r="I406" s="117">
        <f>D406+G406</f>
        <v>1429</v>
      </c>
      <c r="J406" s="118">
        <f>E406</f>
        <v>0</v>
      </c>
      <c r="K406" s="946">
        <v>0</v>
      </c>
    </row>
    <row r="407" spans="1:11" ht="19.5" customHeight="1" x14ac:dyDescent="0.25">
      <c r="A407" s="296" t="s">
        <v>274</v>
      </c>
      <c r="B407" s="259" t="s">
        <v>249</v>
      </c>
      <c r="C407" s="358">
        <v>3175</v>
      </c>
      <c r="D407" s="358">
        <v>6985</v>
      </c>
      <c r="E407" s="353"/>
      <c r="F407" s="1256">
        <v>0</v>
      </c>
      <c r="G407" s="239">
        <v>762</v>
      </c>
      <c r="H407" s="124">
        <f t="shared" si="33"/>
        <v>3937</v>
      </c>
      <c r="I407" s="117">
        <f>D407+G407</f>
        <v>7747</v>
      </c>
      <c r="J407" s="118">
        <f>E407</f>
        <v>0</v>
      </c>
      <c r="K407" s="946">
        <v>0</v>
      </c>
    </row>
    <row r="408" spans="1:11" ht="15.6" customHeight="1" x14ac:dyDescent="0.25">
      <c r="A408" s="296" t="s">
        <v>275</v>
      </c>
      <c r="B408" s="259" t="s">
        <v>250</v>
      </c>
      <c r="C408" s="357">
        <f>'33_sz_ melléklet'!C14</f>
        <v>33475</v>
      </c>
      <c r="D408" s="357">
        <f>'33_sz_ melléklet'!D14</f>
        <v>33475</v>
      </c>
      <c r="E408" s="357">
        <f>'33_sz_ melléklet'!E14</f>
        <v>0</v>
      </c>
      <c r="F408" s="1256">
        <v>0</v>
      </c>
      <c r="G408" s="239">
        <v>33475</v>
      </c>
      <c r="H408" s="124">
        <f t="shared" si="33"/>
        <v>66950</v>
      </c>
      <c r="I408" s="117">
        <f>D408+G408</f>
        <v>66950</v>
      </c>
      <c r="J408" s="118">
        <f>E408</f>
        <v>0</v>
      </c>
      <c r="K408" s="946">
        <v>0</v>
      </c>
    </row>
    <row r="409" spans="1:11" ht="15.6" customHeight="1" thickBot="1" x14ac:dyDescent="0.3">
      <c r="A409" s="312" t="s">
        <v>276</v>
      </c>
      <c r="B409" s="259" t="s">
        <v>251</v>
      </c>
      <c r="C409" s="1720">
        <f>'32_sz_ melléklet'!C11</f>
        <v>24049</v>
      </c>
      <c r="D409" s="1720">
        <f>'32_sz_ melléklet'!D11</f>
        <v>20239</v>
      </c>
      <c r="E409" s="1720">
        <f>'32_sz_ melléklet'!E11</f>
        <v>0</v>
      </c>
      <c r="F409" s="1256">
        <v>0</v>
      </c>
      <c r="G409" s="240">
        <v>92362</v>
      </c>
      <c r="H409" s="129">
        <f t="shared" si="33"/>
        <v>116411</v>
      </c>
      <c r="I409" s="1064">
        <f>D409+G409</f>
        <v>112601</v>
      </c>
      <c r="J409" s="118">
        <f>E409</f>
        <v>0</v>
      </c>
      <c r="K409" s="946">
        <v>0</v>
      </c>
    </row>
    <row r="410" spans="1:11" ht="15.6" customHeight="1" thickBot="1" x14ac:dyDescent="0.25">
      <c r="A410" s="282" t="s">
        <v>277</v>
      </c>
      <c r="B410" s="159" t="s">
        <v>237</v>
      </c>
      <c r="C410" s="511">
        <f>SUM(C405:C409)</f>
        <v>67229</v>
      </c>
      <c r="D410" s="511">
        <f>SUM(D405:D409)</f>
        <v>67229</v>
      </c>
      <c r="E410" s="589">
        <f>SUM(E405:E409)</f>
        <v>0</v>
      </c>
      <c r="F410" s="1282">
        <v>0</v>
      </c>
      <c r="G410" s="205">
        <f>SUM(G405:G409)</f>
        <v>132489</v>
      </c>
      <c r="H410" s="128">
        <f t="shared" si="33"/>
        <v>199718</v>
      </c>
      <c r="I410" s="128">
        <f>SUM(I405:I409)</f>
        <v>199718</v>
      </c>
      <c r="J410" s="128">
        <f>SUM(J405:J409)</f>
        <v>0</v>
      </c>
      <c r="K410" s="947">
        <v>0</v>
      </c>
    </row>
    <row r="411" spans="1:11" ht="15.6" customHeight="1" x14ac:dyDescent="0.2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</row>
    <row r="412" spans="1:11" ht="15.6" customHeight="1" x14ac:dyDescent="0.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</row>
    <row r="413" spans="1:11" ht="15.6" customHeight="1" x14ac:dyDescent="0.2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</row>
    <row r="414" spans="1:11" ht="15.6" customHeight="1" x14ac:dyDescent="0.2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</row>
    <row r="415" spans="1:11" ht="15.6" customHeight="1" x14ac:dyDescent="0.2">
      <c r="A415" s="2263">
        <v>15</v>
      </c>
      <c r="B415" s="2263"/>
      <c r="C415" s="2263"/>
      <c r="D415" s="2263"/>
      <c r="E415" s="2263"/>
      <c r="F415" s="2263"/>
      <c r="G415" s="2263"/>
      <c r="H415" s="2263"/>
      <c r="I415" s="2263"/>
      <c r="J415" s="2263"/>
      <c r="K415" s="2263"/>
    </row>
    <row r="416" spans="1:11" ht="15.6" customHeight="1" x14ac:dyDescent="0.2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</row>
    <row r="417" spans="1:22" ht="15.6" customHeight="1" x14ac:dyDescent="0.2">
      <c r="B417" s="75"/>
      <c r="C417" s="75"/>
      <c r="D417" s="75"/>
      <c r="E417" s="75"/>
    </row>
    <row r="418" spans="1:22" ht="15.6" customHeight="1" x14ac:dyDescent="0.2">
      <c r="A418" s="2249" t="s">
        <v>1678</v>
      </c>
      <c r="B418" s="2249"/>
      <c r="C418" s="2249"/>
      <c r="D418" s="2249"/>
      <c r="E418" s="2249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</row>
    <row r="419" spans="1:22" ht="15.6" customHeight="1" x14ac:dyDescent="0.2">
      <c r="A419" s="275"/>
      <c r="B419" s="275"/>
      <c r="C419" s="275"/>
      <c r="D419" s="275"/>
      <c r="E419" s="275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</row>
    <row r="420" spans="1:22" ht="15.6" customHeight="1" x14ac:dyDescent="0.25">
      <c r="A420" s="2318" t="s">
        <v>229</v>
      </c>
      <c r="B420" s="2315"/>
      <c r="C420" s="2315"/>
      <c r="D420" s="2315"/>
      <c r="E420" s="2315"/>
      <c r="F420" s="2315"/>
      <c r="G420" s="2315"/>
      <c r="H420" s="2315"/>
      <c r="I420" s="2315"/>
      <c r="J420" s="2315"/>
      <c r="K420" s="2315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</row>
    <row r="421" spans="1:22" ht="15.6" customHeight="1" x14ac:dyDescent="0.25">
      <c r="A421" s="2314" t="s">
        <v>1600</v>
      </c>
      <c r="B421" s="2315"/>
      <c r="C421" s="2315"/>
      <c r="D421" s="2315"/>
      <c r="E421" s="2315"/>
      <c r="F421" s="2315"/>
      <c r="G421" s="2315"/>
      <c r="H421" s="2315"/>
      <c r="I421" s="2315"/>
      <c r="J421" s="2315"/>
      <c r="K421" s="2315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</row>
    <row r="422" spans="1:22" ht="15.6" customHeight="1" x14ac:dyDescent="0.25">
      <c r="A422" s="2316" t="s">
        <v>1601</v>
      </c>
      <c r="B422" s="2317"/>
      <c r="C422" s="2317"/>
      <c r="D422" s="2317"/>
      <c r="E422" s="2317"/>
      <c r="F422" s="3"/>
      <c r="G422" s="3"/>
      <c r="H422" s="3"/>
      <c r="I422" s="3"/>
      <c r="J422" s="3"/>
      <c r="K422" s="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</row>
    <row r="423" spans="1:22" ht="15.6" customHeight="1" thickBot="1" x14ac:dyDescent="0.3">
      <c r="B423" s="153"/>
      <c r="C423" s="153"/>
      <c r="D423" s="153"/>
      <c r="E423" s="153"/>
      <c r="K423" s="153" t="s">
        <v>190</v>
      </c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</row>
    <row r="424" spans="1:22" ht="65.25" customHeight="1" thickBot="1" x14ac:dyDescent="0.25">
      <c r="A424" s="1236" t="s">
        <v>258</v>
      </c>
      <c r="B424" s="159" t="s">
        <v>230</v>
      </c>
      <c r="C424" s="1237" t="s">
        <v>1488</v>
      </c>
      <c r="D424" s="1237" t="s">
        <v>1489</v>
      </c>
      <c r="E424" s="1237" t="s">
        <v>1490</v>
      </c>
      <c r="F424" s="1239" t="s">
        <v>1491</v>
      </c>
      <c r="G424" s="1239" t="s">
        <v>1599</v>
      </c>
      <c r="H424" s="1237" t="s">
        <v>803</v>
      </c>
      <c r="I424" s="1238" t="s">
        <v>804</v>
      </c>
      <c r="J424" s="1238" t="s">
        <v>805</v>
      </c>
      <c r="K424" s="1238" t="s">
        <v>806</v>
      </c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</row>
    <row r="425" spans="1:22" ht="15.6" customHeight="1" thickBot="1" x14ac:dyDescent="0.25">
      <c r="A425" s="342" t="s">
        <v>259</v>
      </c>
      <c r="B425" s="336" t="s">
        <v>260</v>
      </c>
      <c r="C425" s="337" t="s">
        <v>261</v>
      </c>
      <c r="D425" s="337" t="s">
        <v>262</v>
      </c>
      <c r="E425" s="331" t="s">
        <v>282</v>
      </c>
      <c r="F425" s="361" t="s">
        <v>307</v>
      </c>
      <c r="G425" s="361" t="s">
        <v>308</v>
      </c>
      <c r="H425" s="1125" t="s">
        <v>330</v>
      </c>
      <c r="I425" s="359" t="s">
        <v>331</v>
      </c>
      <c r="J425" s="335" t="s">
        <v>332</v>
      </c>
      <c r="K425" s="331" t="s">
        <v>335</v>
      </c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</row>
    <row r="426" spans="1:22" ht="15.6" customHeight="1" x14ac:dyDescent="0.25">
      <c r="A426" s="346" t="s">
        <v>263</v>
      </c>
      <c r="B426" s="2169" t="s">
        <v>231</v>
      </c>
      <c r="C426" s="1386"/>
      <c r="D426" s="1386">
        <v>4187</v>
      </c>
      <c r="E426" s="588"/>
      <c r="F426" s="1251">
        <v>0</v>
      </c>
      <c r="G426" s="1242"/>
      <c r="H426" s="121">
        <f t="shared" ref="H426:H431" si="34">C426+G426</f>
        <v>0</v>
      </c>
      <c r="I426" s="1453">
        <f t="shared" ref="I426:I431" si="35">D426+G426</f>
        <v>4187</v>
      </c>
      <c r="J426" s="1457">
        <f>E426</f>
        <v>0</v>
      </c>
      <c r="K426" s="943">
        <v>0</v>
      </c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</row>
    <row r="427" spans="1:22" ht="17.25" customHeight="1" x14ac:dyDescent="0.25">
      <c r="A427" s="321" t="s">
        <v>264</v>
      </c>
      <c r="B427" s="1241" t="s">
        <v>1326</v>
      </c>
      <c r="C427" s="358"/>
      <c r="D427" s="358"/>
      <c r="E427" s="353"/>
      <c r="F427" s="1251"/>
      <c r="G427" s="599"/>
      <c r="H427" s="121">
        <f t="shared" si="34"/>
        <v>0</v>
      </c>
      <c r="I427" s="1575">
        <f t="shared" si="35"/>
        <v>0</v>
      </c>
      <c r="J427" s="118"/>
      <c r="K427" s="94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</row>
    <row r="428" spans="1:22" ht="15.6" customHeight="1" x14ac:dyDescent="0.25">
      <c r="A428" s="318" t="s">
        <v>265</v>
      </c>
      <c r="B428" s="161" t="s">
        <v>232</v>
      </c>
      <c r="C428" s="358"/>
      <c r="D428" s="358">
        <f>' 27 28 sz. melléklet'!D29</f>
        <v>24863</v>
      </c>
      <c r="E428" s="358">
        <f>' 27 28 sz. melléklet'!E29</f>
        <v>24863</v>
      </c>
      <c r="F428" s="1251">
        <f>E428/D428</f>
        <v>1</v>
      </c>
      <c r="G428" s="131"/>
      <c r="H428" s="121">
        <f t="shared" si="34"/>
        <v>0</v>
      </c>
      <c r="I428" s="1575">
        <f t="shared" si="35"/>
        <v>24863</v>
      </c>
      <c r="J428" s="117">
        <f>E428</f>
        <v>24863</v>
      </c>
      <c r="K428" s="943">
        <f>J428/I428</f>
        <v>1</v>
      </c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</row>
    <row r="429" spans="1:22" ht="15.6" customHeight="1" x14ac:dyDescent="0.25">
      <c r="A429" s="318" t="s">
        <v>266</v>
      </c>
      <c r="B429" s="163" t="s">
        <v>233</v>
      </c>
      <c r="C429" s="358"/>
      <c r="D429" s="358"/>
      <c r="E429" s="353"/>
      <c r="F429" s="1251"/>
      <c r="G429" s="131"/>
      <c r="H429" s="121">
        <f t="shared" si="34"/>
        <v>0</v>
      </c>
      <c r="I429" s="1575">
        <f t="shared" si="35"/>
        <v>0</v>
      </c>
      <c r="J429" s="117"/>
      <c r="K429" s="94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</row>
    <row r="430" spans="1:22" ht="15.6" customHeight="1" x14ac:dyDescent="0.25">
      <c r="A430" s="318" t="s">
        <v>267</v>
      </c>
      <c r="B430" s="161" t="s">
        <v>219</v>
      </c>
      <c r="C430" s="357"/>
      <c r="D430" s="357"/>
      <c r="E430" s="353"/>
      <c r="F430" s="1251"/>
      <c r="G430" s="131"/>
      <c r="H430" s="121">
        <f t="shared" si="34"/>
        <v>0</v>
      </c>
      <c r="I430" s="1575">
        <f t="shared" si="35"/>
        <v>0</v>
      </c>
      <c r="J430" s="117"/>
      <c r="K430" s="94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</row>
    <row r="431" spans="1:22" ht="15.6" customHeight="1" thickBot="1" x14ac:dyDescent="0.3">
      <c r="A431" s="298" t="s">
        <v>268</v>
      </c>
      <c r="B431" s="163" t="s">
        <v>1435</v>
      </c>
      <c r="C431" s="358"/>
      <c r="D431" s="358"/>
      <c r="E431" s="358"/>
      <c r="F431" s="1252">
        <v>0</v>
      </c>
      <c r="G431" s="233"/>
      <c r="H431" s="121">
        <f t="shared" si="34"/>
        <v>0</v>
      </c>
      <c r="I431" s="1719">
        <f t="shared" si="35"/>
        <v>0</v>
      </c>
      <c r="J431" s="1064">
        <f>E431</f>
        <v>0</v>
      </c>
      <c r="K431" s="945">
        <v>0</v>
      </c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</row>
    <row r="432" spans="1:22" ht="15.6" customHeight="1" thickBot="1" x14ac:dyDescent="0.25">
      <c r="A432" s="282" t="s">
        <v>269</v>
      </c>
      <c r="B432" s="159" t="s">
        <v>234</v>
      </c>
      <c r="C432" s="511">
        <f>SUM(C426:C431)</f>
        <v>0</v>
      </c>
      <c r="D432" s="511">
        <f>SUM(D426:D431)</f>
        <v>29050</v>
      </c>
      <c r="E432" s="589">
        <f>SUM(E426:E431)</f>
        <v>24863</v>
      </c>
      <c r="F432" s="991">
        <v>0</v>
      </c>
      <c r="G432" s="1449"/>
      <c r="H432" s="128">
        <f>SUM(H426:H431)</f>
        <v>0</v>
      </c>
      <c r="I432" s="128">
        <f>SUM(I426:I431)</f>
        <v>29050</v>
      </c>
      <c r="J432" s="128">
        <f>SUM(J426:J431)</f>
        <v>24863</v>
      </c>
      <c r="K432" s="947">
        <v>0</v>
      </c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</row>
    <row r="433" spans="1:22" ht="15.6" customHeight="1" thickBot="1" x14ac:dyDescent="0.25">
      <c r="A433" s="320" t="s">
        <v>270</v>
      </c>
      <c r="B433" s="75"/>
      <c r="C433" s="75"/>
      <c r="D433" s="75"/>
      <c r="E433" s="389"/>
      <c r="F433" s="1255"/>
      <c r="G433" s="111"/>
      <c r="H433" s="129"/>
      <c r="I433" s="120"/>
      <c r="J433" s="120"/>
      <c r="K433" s="944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</row>
    <row r="434" spans="1:22" ht="57.75" customHeight="1" thickBot="1" x14ac:dyDescent="0.25">
      <c r="A434" s="1240" t="s">
        <v>271</v>
      </c>
      <c r="B434" s="159" t="s">
        <v>235</v>
      </c>
      <c r="C434" s="1237" t="s">
        <v>1488</v>
      </c>
      <c r="D434" s="1237" t="s">
        <v>1489</v>
      </c>
      <c r="E434" s="1237" t="s">
        <v>1490</v>
      </c>
      <c r="F434" s="1239" t="s">
        <v>1491</v>
      </c>
      <c r="G434" s="1239" t="s">
        <v>1599</v>
      </c>
      <c r="H434" s="1237" t="s">
        <v>803</v>
      </c>
      <c r="I434" s="1238" t="s">
        <v>804</v>
      </c>
      <c r="J434" s="1238" t="s">
        <v>805</v>
      </c>
      <c r="K434" s="1238" t="s">
        <v>806</v>
      </c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</row>
    <row r="435" spans="1:22" ht="15.6" customHeight="1" x14ac:dyDescent="0.25">
      <c r="A435" s="310" t="s">
        <v>272</v>
      </c>
      <c r="B435" s="258" t="s">
        <v>247</v>
      </c>
      <c r="C435" s="1386"/>
      <c r="D435" s="1386">
        <v>3600</v>
      </c>
      <c r="E435" s="588">
        <v>840</v>
      </c>
      <c r="F435" s="1256">
        <f>E435/D435</f>
        <v>0.23333333333333334</v>
      </c>
      <c r="G435" s="599"/>
      <c r="H435" s="121">
        <f>C435+G435</f>
        <v>0</v>
      </c>
      <c r="I435" s="118">
        <f>D435+G435</f>
        <v>3600</v>
      </c>
      <c r="J435" s="118">
        <f>E435</f>
        <v>840</v>
      </c>
      <c r="K435" s="1256">
        <f>J435/I435</f>
        <v>0.23333333333333334</v>
      </c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</row>
    <row r="436" spans="1:22" ht="15.6" customHeight="1" x14ac:dyDescent="0.25">
      <c r="A436" s="296" t="s">
        <v>273</v>
      </c>
      <c r="B436" s="259" t="s">
        <v>248</v>
      </c>
      <c r="C436" s="358"/>
      <c r="D436" s="358">
        <v>468</v>
      </c>
      <c r="E436" s="353"/>
      <c r="F436" s="1256">
        <v>0</v>
      </c>
      <c r="G436" s="131"/>
      <c r="H436" s="121">
        <f>C436+G436</f>
        <v>0</v>
      </c>
      <c r="I436" s="117">
        <f>D436+G436</f>
        <v>468</v>
      </c>
      <c r="J436" s="118">
        <f>E436</f>
        <v>0</v>
      </c>
      <c r="K436" s="946">
        <v>0</v>
      </c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</row>
    <row r="437" spans="1:22" ht="15" customHeight="1" x14ac:dyDescent="0.25">
      <c r="A437" s="296" t="s">
        <v>274</v>
      </c>
      <c r="B437" s="259" t="s">
        <v>249</v>
      </c>
      <c r="C437" s="358"/>
      <c r="D437" s="358">
        <v>4545</v>
      </c>
      <c r="E437" s="353">
        <v>75</v>
      </c>
      <c r="F437" s="1256">
        <v>7.0000000000000007E-2</v>
      </c>
      <c r="G437" s="131"/>
      <c r="H437" s="121">
        <f>C437+G437</f>
        <v>0</v>
      </c>
      <c r="I437" s="117">
        <f>D437+G437</f>
        <v>4545</v>
      </c>
      <c r="J437" s="118">
        <f>E437</f>
        <v>75</v>
      </c>
      <c r="K437" s="946">
        <f>J437/I437</f>
        <v>1.65016501650165E-2</v>
      </c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</row>
    <row r="438" spans="1:22" ht="15" customHeight="1" x14ac:dyDescent="0.25">
      <c r="A438" s="296" t="s">
        <v>275</v>
      </c>
      <c r="B438" s="259" t="s">
        <v>250</v>
      </c>
      <c r="C438" s="357"/>
      <c r="D438" s="357">
        <f>'33_sz_ melléklet'!D86</f>
        <v>20437</v>
      </c>
      <c r="E438" s="357">
        <f>'33_sz_ melléklet'!E86</f>
        <v>4000</v>
      </c>
      <c r="F438" s="1256">
        <v>7.0000000000000007E-2</v>
      </c>
      <c r="G438" s="131"/>
      <c r="H438" s="121">
        <f>C438+G438</f>
        <v>0</v>
      </c>
      <c r="I438" s="117">
        <f>D438+G438</f>
        <v>20437</v>
      </c>
      <c r="J438" s="118">
        <f>E438</f>
        <v>4000</v>
      </c>
      <c r="K438" s="946">
        <f>J438/I438</f>
        <v>0.19572344277535841</v>
      </c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</row>
    <row r="439" spans="1:22" ht="15.6" customHeight="1" thickBot="1" x14ac:dyDescent="0.3">
      <c r="A439" s="312" t="s">
        <v>276</v>
      </c>
      <c r="B439" s="259" t="s">
        <v>251</v>
      </c>
      <c r="C439" s="356"/>
      <c r="D439" s="358"/>
      <c r="E439" s="353"/>
      <c r="F439" s="1256">
        <v>0</v>
      </c>
      <c r="G439" s="233"/>
      <c r="H439" s="126"/>
      <c r="I439" s="1064">
        <f>D439+G439</f>
        <v>0</v>
      </c>
      <c r="J439" s="1064"/>
      <c r="K439" s="946">
        <v>0</v>
      </c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</row>
    <row r="440" spans="1:22" ht="15.6" customHeight="1" thickBot="1" x14ac:dyDescent="0.25">
      <c r="A440" s="282" t="s">
        <v>277</v>
      </c>
      <c r="B440" s="159" t="s">
        <v>237</v>
      </c>
      <c r="C440" s="511">
        <f>SUM(C435:C439)</f>
        <v>0</v>
      </c>
      <c r="D440" s="511">
        <f>SUM(D435:D439)</f>
        <v>29050</v>
      </c>
      <c r="E440" s="589">
        <f>SUM(E435:E439)</f>
        <v>4915</v>
      </c>
      <c r="F440" s="1282">
        <f>E440/D440</f>
        <v>0.16919104991394149</v>
      </c>
      <c r="G440" s="1449"/>
      <c r="H440" s="128">
        <f>SUM(H435:H439)</f>
        <v>0</v>
      </c>
      <c r="I440" s="128">
        <f>SUM(I435:I439)</f>
        <v>29050</v>
      </c>
      <c r="J440" s="128">
        <f>SUM(J435:J439)</f>
        <v>4915</v>
      </c>
      <c r="K440" s="947">
        <f>J440/I440</f>
        <v>0.16919104991394149</v>
      </c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</row>
    <row r="441" spans="1:22" ht="15.6" customHeight="1" x14ac:dyDescent="0.2">
      <c r="A441" s="281"/>
      <c r="B441" s="75"/>
      <c r="C441" s="251"/>
      <c r="D441" s="251"/>
      <c r="E441" s="251"/>
      <c r="F441" s="1270"/>
      <c r="G441" s="1"/>
      <c r="H441" s="535"/>
      <c r="I441" s="535"/>
      <c r="J441" s="535"/>
      <c r="K441" s="1270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</row>
    <row r="442" spans="1:22" ht="15.6" customHeight="1" x14ac:dyDescent="0.2">
      <c r="A442" s="281"/>
      <c r="B442" s="75"/>
      <c r="C442" s="251"/>
      <c r="D442" s="251"/>
      <c r="E442" s="251"/>
      <c r="F442" s="1270"/>
      <c r="G442" s="1"/>
      <c r="H442" s="535"/>
      <c r="I442" s="535"/>
      <c r="J442" s="535"/>
      <c r="K442" s="1270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</row>
    <row r="443" spans="1:22" ht="15.6" customHeight="1" x14ac:dyDescent="0.2">
      <c r="A443" s="2263">
        <v>16</v>
      </c>
      <c r="B443" s="2263"/>
      <c r="C443" s="2263"/>
      <c r="D443" s="2263"/>
      <c r="E443" s="2263"/>
      <c r="F443" s="2263"/>
      <c r="G443" s="2263"/>
      <c r="H443" s="2263"/>
      <c r="I443" s="2263"/>
      <c r="J443" s="2263"/>
      <c r="K443" s="226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</row>
    <row r="444" spans="1:22" ht="15.6" customHeight="1" x14ac:dyDescent="0.2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</row>
    <row r="445" spans="1:22" ht="15.6" customHeight="1" x14ac:dyDescent="0.2">
      <c r="B445" s="75"/>
      <c r="C445" s="75"/>
      <c r="D445" s="75"/>
      <c r="E445" s="75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</row>
    <row r="446" spans="1:22" ht="15.6" customHeight="1" x14ac:dyDescent="0.2">
      <c r="A446" s="2249" t="s">
        <v>1678</v>
      </c>
      <c r="B446" s="2249"/>
      <c r="C446" s="2249"/>
      <c r="D446" s="2249"/>
      <c r="E446" s="2249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</row>
    <row r="447" spans="1:22" ht="15.6" customHeight="1" x14ac:dyDescent="0.2">
      <c r="A447" s="275"/>
      <c r="B447" s="275"/>
      <c r="C447" s="275"/>
      <c r="D447" s="275"/>
      <c r="E447" s="275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</row>
    <row r="448" spans="1:22" ht="15.6" customHeight="1" x14ac:dyDescent="0.25">
      <c r="A448" s="2318" t="s">
        <v>229</v>
      </c>
      <c r="B448" s="2315"/>
      <c r="C448" s="2315"/>
      <c r="D448" s="2315"/>
      <c r="E448" s="2315"/>
      <c r="F448" s="2315"/>
      <c r="G448" s="2315"/>
      <c r="H448" s="2315"/>
      <c r="I448" s="2315"/>
      <c r="J448" s="2315"/>
      <c r="K448" s="2315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</row>
    <row r="449" spans="1:22" ht="15.6" customHeight="1" x14ac:dyDescent="0.25">
      <c r="A449" s="2314" t="s">
        <v>1602</v>
      </c>
      <c r="B449" s="2315"/>
      <c r="C449" s="2315"/>
      <c r="D449" s="2315"/>
      <c r="E449" s="2315"/>
      <c r="F449" s="2315"/>
      <c r="G449" s="2315"/>
      <c r="H449" s="2315"/>
      <c r="I449" s="2315"/>
      <c r="J449" s="2315"/>
      <c r="K449" s="2315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</row>
    <row r="450" spans="1:22" ht="15.6" customHeight="1" x14ac:dyDescent="0.25">
      <c r="A450" s="2316" t="s">
        <v>1603</v>
      </c>
      <c r="B450" s="2317"/>
      <c r="C450" s="2317"/>
      <c r="D450" s="2317"/>
      <c r="E450" s="2317"/>
      <c r="F450" s="3"/>
      <c r="G450" s="3"/>
      <c r="H450" s="3"/>
      <c r="I450" s="3"/>
      <c r="J450" s="3"/>
      <c r="K450" s="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</row>
    <row r="451" spans="1:22" ht="15.6" customHeight="1" thickBot="1" x14ac:dyDescent="0.3">
      <c r="B451" s="153"/>
      <c r="C451" s="153"/>
      <c r="D451" s="153"/>
      <c r="E451" s="153"/>
      <c r="K451" s="153" t="s">
        <v>190</v>
      </c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</row>
    <row r="452" spans="1:22" ht="63" customHeight="1" thickBot="1" x14ac:dyDescent="0.25">
      <c r="A452" s="1236" t="s">
        <v>258</v>
      </c>
      <c r="B452" s="159" t="s">
        <v>230</v>
      </c>
      <c r="C452" s="1237" t="s">
        <v>1488</v>
      </c>
      <c r="D452" s="1237" t="s">
        <v>1489</v>
      </c>
      <c r="E452" s="1237" t="s">
        <v>1490</v>
      </c>
      <c r="F452" s="1239" t="s">
        <v>1491</v>
      </c>
      <c r="G452" s="1239" t="s">
        <v>1599</v>
      </c>
      <c r="H452" s="1237" t="s">
        <v>803</v>
      </c>
      <c r="I452" s="1238" t="s">
        <v>804</v>
      </c>
      <c r="J452" s="1238" t="s">
        <v>805</v>
      </c>
      <c r="K452" s="1238" t="s">
        <v>806</v>
      </c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</row>
    <row r="453" spans="1:22" ht="15.6" customHeight="1" thickBot="1" x14ac:dyDescent="0.25">
      <c r="A453" s="342" t="s">
        <v>259</v>
      </c>
      <c r="B453" s="336" t="s">
        <v>260</v>
      </c>
      <c r="C453" s="337" t="s">
        <v>261</v>
      </c>
      <c r="D453" s="337" t="s">
        <v>262</v>
      </c>
      <c r="E453" s="331" t="s">
        <v>282</v>
      </c>
      <c r="F453" s="361" t="s">
        <v>307</v>
      </c>
      <c r="G453" s="361" t="s">
        <v>308</v>
      </c>
      <c r="H453" s="1125" t="s">
        <v>330</v>
      </c>
      <c r="I453" s="359" t="s">
        <v>331</v>
      </c>
      <c r="J453" s="335" t="s">
        <v>332</v>
      </c>
      <c r="K453" s="331" t="s">
        <v>335</v>
      </c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</row>
    <row r="454" spans="1:22" ht="15.6" customHeight="1" x14ac:dyDescent="0.25">
      <c r="A454" s="346" t="s">
        <v>263</v>
      </c>
      <c r="B454" s="2169" t="s">
        <v>231</v>
      </c>
      <c r="C454" s="1386"/>
      <c r="D454" s="1386"/>
      <c r="E454" s="588"/>
      <c r="F454" s="1251">
        <v>0</v>
      </c>
      <c r="G454" s="2212"/>
      <c r="H454" s="121">
        <f t="shared" ref="H454:H459" si="36">C454+G454</f>
        <v>0</v>
      </c>
      <c r="I454" s="1453">
        <f t="shared" ref="I454:I459" si="37">D454+G454</f>
        <v>0</v>
      </c>
      <c r="J454" s="1457">
        <f>E454</f>
        <v>0</v>
      </c>
      <c r="K454" s="943">
        <v>0</v>
      </c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</row>
    <row r="455" spans="1:22" ht="15.6" customHeight="1" x14ac:dyDescent="0.25">
      <c r="A455" s="321" t="s">
        <v>264</v>
      </c>
      <c r="B455" s="1241" t="s">
        <v>1326</v>
      </c>
      <c r="C455" s="358"/>
      <c r="D455" s="358"/>
      <c r="E455" s="353"/>
      <c r="F455" s="1251"/>
      <c r="G455" s="2213"/>
      <c r="H455" s="121">
        <f t="shared" si="36"/>
        <v>0</v>
      </c>
      <c r="I455" s="1575">
        <f t="shared" si="37"/>
        <v>0</v>
      </c>
      <c r="J455" s="118"/>
      <c r="K455" s="94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</row>
    <row r="456" spans="1:22" ht="15.6" customHeight="1" x14ac:dyDescent="0.25">
      <c r="A456" s="318" t="s">
        <v>265</v>
      </c>
      <c r="B456" s="161" t="s">
        <v>232</v>
      </c>
      <c r="C456" s="358">
        <f>' 27 28 sz. melléklet'!C27</f>
        <v>0</v>
      </c>
      <c r="D456" s="358">
        <f>' 27 28 sz. melléklet'!D27</f>
        <v>89485</v>
      </c>
      <c r="E456" s="358">
        <f>' 27 28 sz. melléklet'!E27</f>
        <v>89485</v>
      </c>
      <c r="F456" s="1251">
        <f>E456/D456</f>
        <v>1</v>
      </c>
      <c r="G456" s="2214"/>
      <c r="H456" s="121">
        <f t="shared" si="36"/>
        <v>0</v>
      </c>
      <c r="I456" s="1575">
        <f t="shared" si="37"/>
        <v>89485</v>
      </c>
      <c r="J456" s="117">
        <f>E456</f>
        <v>89485</v>
      </c>
      <c r="K456" s="943">
        <f>J456/I456</f>
        <v>1</v>
      </c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</row>
    <row r="457" spans="1:22" ht="15.6" customHeight="1" x14ac:dyDescent="0.25">
      <c r="A457" s="318" t="s">
        <v>266</v>
      </c>
      <c r="B457" s="163" t="s">
        <v>233</v>
      </c>
      <c r="C457" s="358"/>
      <c r="D457" s="358"/>
      <c r="E457" s="353"/>
      <c r="F457" s="1251"/>
      <c r="G457" s="2214"/>
      <c r="H457" s="121">
        <f t="shared" si="36"/>
        <v>0</v>
      </c>
      <c r="I457" s="1575">
        <f t="shared" si="37"/>
        <v>0</v>
      </c>
      <c r="J457" s="117"/>
      <c r="K457" s="94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</row>
    <row r="458" spans="1:22" ht="15.6" customHeight="1" x14ac:dyDescent="0.25">
      <c r="A458" s="318" t="s">
        <v>267</v>
      </c>
      <c r="B458" s="161" t="s">
        <v>219</v>
      </c>
      <c r="C458" s="357"/>
      <c r="D458" s="357"/>
      <c r="E458" s="353"/>
      <c r="F458" s="1251"/>
      <c r="G458" s="2214"/>
      <c r="H458" s="121">
        <f t="shared" si="36"/>
        <v>0</v>
      </c>
      <c r="I458" s="1575">
        <f t="shared" si="37"/>
        <v>0</v>
      </c>
      <c r="J458" s="117"/>
      <c r="K458" s="94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</row>
    <row r="459" spans="1:22" ht="15.6" customHeight="1" thickBot="1" x14ac:dyDescent="0.3">
      <c r="A459" s="298" t="s">
        <v>268</v>
      </c>
      <c r="B459" s="163" t="s">
        <v>1435</v>
      </c>
      <c r="C459" s="358"/>
      <c r="D459" s="358"/>
      <c r="E459" s="358"/>
      <c r="F459" s="1252">
        <v>0</v>
      </c>
      <c r="G459" s="2215"/>
      <c r="H459" s="121">
        <f t="shared" si="36"/>
        <v>0</v>
      </c>
      <c r="I459" s="1719">
        <f t="shared" si="37"/>
        <v>0</v>
      </c>
      <c r="J459" s="1064">
        <f>E459</f>
        <v>0</v>
      </c>
      <c r="K459" s="945">
        <v>0</v>
      </c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</row>
    <row r="460" spans="1:22" ht="15.6" customHeight="1" thickBot="1" x14ac:dyDescent="0.25">
      <c r="A460" s="282" t="s">
        <v>269</v>
      </c>
      <c r="B460" s="159" t="s">
        <v>234</v>
      </c>
      <c r="C460" s="511">
        <f>SUM(C454:C459)</f>
        <v>0</v>
      </c>
      <c r="D460" s="511">
        <f>SUM(D454:D459)</f>
        <v>89485</v>
      </c>
      <c r="E460" s="589">
        <f>SUM(E454:E459)</f>
        <v>89485</v>
      </c>
      <c r="F460" s="991">
        <f>E460/D460</f>
        <v>1</v>
      </c>
      <c r="G460" s="2216">
        <f>SUM(G454:G459)</f>
        <v>0</v>
      </c>
      <c r="H460" s="128">
        <f>SUM(H454:H459)</f>
        <v>0</v>
      </c>
      <c r="I460" s="128">
        <f>SUM(I454:I459)</f>
        <v>89485</v>
      </c>
      <c r="J460" s="128">
        <f>SUM(J454:J459)</f>
        <v>89485</v>
      </c>
      <c r="K460" s="947">
        <f>J460/I460</f>
        <v>1</v>
      </c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</row>
    <row r="461" spans="1:22" ht="15.6" customHeight="1" thickBot="1" x14ac:dyDescent="0.25">
      <c r="A461" s="320" t="s">
        <v>270</v>
      </c>
      <c r="B461" s="75"/>
      <c r="C461" s="75"/>
      <c r="D461" s="75"/>
      <c r="E461" s="389"/>
      <c r="F461" s="1255"/>
      <c r="G461" s="111"/>
      <c r="H461" s="129"/>
      <c r="I461" s="120"/>
      <c r="J461" s="120"/>
      <c r="K461" s="944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</row>
    <row r="462" spans="1:22" ht="62.25" customHeight="1" thickBot="1" x14ac:dyDescent="0.25">
      <c r="A462" s="1240" t="s">
        <v>271</v>
      </c>
      <c r="B462" s="159" t="s">
        <v>235</v>
      </c>
      <c r="C462" s="1237" t="s">
        <v>1488</v>
      </c>
      <c r="D462" s="1237" t="s">
        <v>1489</v>
      </c>
      <c r="E462" s="1237" t="s">
        <v>1490</v>
      </c>
      <c r="F462" s="1239" t="s">
        <v>1491</v>
      </c>
      <c r="G462" s="1239" t="s">
        <v>1599</v>
      </c>
      <c r="H462" s="1237" t="s">
        <v>803</v>
      </c>
      <c r="I462" s="1238" t="s">
        <v>804</v>
      </c>
      <c r="J462" s="1238" t="s">
        <v>805</v>
      </c>
      <c r="K462" s="1238" t="s">
        <v>806</v>
      </c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</row>
    <row r="463" spans="1:22" ht="15.6" customHeight="1" x14ac:dyDescent="0.25">
      <c r="A463" s="310" t="s">
        <v>272</v>
      </c>
      <c r="B463" s="258" t="s">
        <v>247</v>
      </c>
      <c r="C463" s="1386"/>
      <c r="D463" s="1386">
        <v>280</v>
      </c>
      <c r="E463" s="588">
        <v>280</v>
      </c>
      <c r="F463" s="1256">
        <f>E463/D463</f>
        <v>1</v>
      </c>
      <c r="G463" s="241"/>
      <c r="H463" s="124">
        <f>C463+G463</f>
        <v>0</v>
      </c>
      <c r="I463" s="118">
        <f>D463+G463</f>
        <v>280</v>
      </c>
      <c r="J463" s="118">
        <f>E463</f>
        <v>280</v>
      </c>
      <c r="K463" s="946">
        <f>J463/I463</f>
        <v>1</v>
      </c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</row>
    <row r="464" spans="1:22" ht="15.6" customHeight="1" x14ac:dyDescent="0.25">
      <c r="A464" s="296" t="s">
        <v>273</v>
      </c>
      <c r="B464" s="259" t="s">
        <v>248</v>
      </c>
      <c r="C464" s="358"/>
      <c r="D464" s="358">
        <v>33</v>
      </c>
      <c r="E464" s="353">
        <v>33</v>
      </c>
      <c r="F464" s="1256">
        <f t="shared" ref="F464:F465" si="38">E464/D464</f>
        <v>1</v>
      </c>
      <c r="G464" s="239"/>
      <c r="H464" s="124">
        <f t="shared" ref="H464:H468" si="39">C464+G464</f>
        <v>0</v>
      </c>
      <c r="I464" s="117">
        <f>D464+G464</f>
        <v>33</v>
      </c>
      <c r="J464" s="118">
        <f>E464</f>
        <v>33</v>
      </c>
      <c r="K464" s="946">
        <f t="shared" ref="K464:K465" si="40">J464/I464</f>
        <v>1</v>
      </c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</row>
    <row r="465" spans="1:22" ht="15.6" customHeight="1" x14ac:dyDescent="0.25">
      <c r="A465" s="296" t="s">
        <v>274</v>
      </c>
      <c r="B465" s="259" t="s">
        <v>249</v>
      </c>
      <c r="C465" s="358"/>
      <c r="D465" s="358">
        <v>4699</v>
      </c>
      <c r="E465" s="353">
        <v>4699</v>
      </c>
      <c r="F465" s="1256">
        <f t="shared" si="38"/>
        <v>1</v>
      </c>
      <c r="G465" s="239"/>
      <c r="H465" s="124">
        <f t="shared" si="39"/>
        <v>0</v>
      </c>
      <c r="I465" s="117">
        <f>D465+G465</f>
        <v>4699</v>
      </c>
      <c r="J465" s="118">
        <f>E465</f>
        <v>4699</v>
      </c>
      <c r="K465" s="946">
        <f t="shared" si="40"/>
        <v>1</v>
      </c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</row>
    <row r="466" spans="1:22" ht="15.6" customHeight="1" x14ac:dyDescent="0.25">
      <c r="A466" s="296" t="s">
        <v>275</v>
      </c>
      <c r="B466" s="259" t="s">
        <v>250</v>
      </c>
      <c r="C466" s="357">
        <f>'33_sz_ melléklet'!C72</f>
        <v>0</v>
      </c>
      <c r="D466" s="357">
        <f>'33_sz_ melléklet'!D150</f>
        <v>84473</v>
      </c>
      <c r="E466" s="357">
        <f>'33_sz_ melléklet'!E150</f>
        <v>0</v>
      </c>
      <c r="F466" s="1256">
        <v>0</v>
      </c>
      <c r="G466" s="239"/>
      <c r="H466" s="124">
        <f t="shared" si="39"/>
        <v>0</v>
      </c>
      <c r="I466" s="117">
        <f>D466+G466</f>
        <v>84473</v>
      </c>
      <c r="J466" s="118">
        <f>E466</f>
        <v>0</v>
      </c>
      <c r="K466" s="946">
        <v>0</v>
      </c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</row>
    <row r="467" spans="1:22" ht="15.6" customHeight="1" thickBot="1" x14ac:dyDescent="0.3">
      <c r="A467" s="312" t="s">
        <v>276</v>
      </c>
      <c r="B467" s="259" t="s">
        <v>251</v>
      </c>
      <c r="C467" s="1720">
        <f>'32_sz_ melléklet'!C69</f>
        <v>0</v>
      </c>
      <c r="D467" s="1720">
        <f>'32_sz_ melléklet'!D69</f>
        <v>0</v>
      </c>
      <c r="E467" s="1720">
        <f>'32_sz_ melléklet'!E69</f>
        <v>0</v>
      </c>
      <c r="F467" s="1256">
        <v>0</v>
      </c>
      <c r="G467" s="240"/>
      <c r="H467" s="129">
        <f t="shared" si="39"/>
        <v>0</v>
      </c>
      <c r="I467" s="1064">
        <f>D467+G467</f>
        <v>0</v>
      </c>
      <c r="J467" s="118">
        <f>E467</f>
        <v>0</v>
      </c>
      <c r="K467" s="946">
        <v>0</v>
      </c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</row>
    <row r="468" spans="1:22" ht="15.6" customHeight="1" thickBot="1" x14ac:dyDescent="0.25">
      <c r="A468" s="282" t="s">
        <v>277</v>
      </c>
      <c r="B468" s="159" t="s">
        <v>237</v>
      </c>
      <c r="C468" s="511">
        <f>SUM(C463:C467)</f>
        <v>0</v>
      </c>
      <c r="D468" s="511">
        <f>SUM(D463:D467)</f>
        <v>89485</v>
      </c>
      <c r="E468" s="589">
        <f>SUM(E463:E467)</f>
        <v>5012</v>
      </c>
      <c r="F468" s="1282">
        <f>E468/D468</f>
        <v>5.6009387048108622E-2</v>
      </c>
      <c r="G468" s="205">
        <f>SUM(G463:G467)</f>
        <v>0</v>
      </c>
      <c r="H468" s="128">
        <f t="shared" si="39"/>
        <v>0</v>
      </c>
      <c r="I468" s="128">
        <f>SUM(I463:I467)</f>
        <v>89485</v>
      </c>
      <c r="J468" s="128">
        <f>SUM(J463:J467)</f>
        <v>5012</v>
      </c>
      <c r="K468" s="947">
        <f>J468/I468</f>
        <v>5.6009387048108622E-2</v>
      </c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</row>
    <row r="469" spans="1:22" ht="15.6" customHeight="1" x14ac:dyDescent="0.2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</row>
    <row r="470" spans="1:22" ht="15.6" customHeight="1" x14ac:dyDescent="0.2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</row>
    <row r="471" spans="1:22" ht="15.6" customHeight="1" x14ac:dyDescent="0.2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</row>
    <row r="472" spans="1:22" ht="15.6" customHeight="1" x14ac:dyDescent="0.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</row>
    <row r="473" spans="1:22" ht="15.6" customHeight="1" x14ac:dyDescent="0.2">
      <c r="A473" s="2263">
        <v>17</v>
      </c>
      <c r="B473" s="2263"/>
      <c r="C473" s="2263"/>
      <c r="D473" s="2263"/>
      <c r="E473" s="2263"/>
      <c r="F473" s="2263"/>
      <c r="G473" s="2263"/>
      <c r="H473" s="2263"/>
      <c r="I473" s="2263"/>
      <c r="J473" s="2263"/>
      <c r="K473" s="226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</row>
    <row r="474" spans="1:22" ht="15.6" customHeight="1" x14ac:dyDescent="0.2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</row>
    <row r="475" spans="1:22" ht="15.6" customHeight="1" x14ac:dyDescent="0.2">
      <c r="B475" s="75"/>
      <c r="C475" s="75"/>
      <c r="D475" s="75"/>
      <c r="E475" s="75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</row>
    <row r="476" spans="1:22" ht="15.6" customHeight="1" x14ac:dyDescent="0.2">
      <c r="A476" s="2249" t="s">
        <v>1678</v>
      </c>
      <c r="B476" s="2249"/>
      <c r="C476" s="2249"/>
      <c r="D476" s="2249"/>
      <c r="E476" s="2249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</row>
    <row r="477" spans="1:22" ht="15.6" customHeight="1" x14ac:dyDescent="0.2">
      <c r="A477" s="275"/>
      <c r="B477" s="275"/>
      <c r="C477" s="275"/>
      <c r="D477" s="275"/>
      <c r="E477" s="275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</row>
    <row r="478" spans="1:22" ht="15.6" customHeight="1" x14ac:dyDescent="0.25">
      <c r="A478" s="2318" t="s">
        <v>229</v>
      </c>
      <c r="B478" s="2315"/>
      <c r="C478" s="2315"/>
      <c r="D478" s="2315"/>
      <c r="E478" s="2315"/>
      <c r="F478" s="2315"/>
      <c r="G478" s="2315"/>
      <c r="H478" s="2315"/>
      <c r="I478" s="2315"/>
      <c r="J478" s="2315"/>
      <c r="K478" s="2315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</row>
    <row r="479" spans="1:22" ht="15.6" customHeight="1" x14ac:dyDescent="0.25">
      <c r="A479" s="2314" t="s">
        <v>1614</v>
      </c>
      <c r="B479" s="2315"/>
      <c r="C479" s="2315"/>
      <c r="D479" s="2315"/>
      <c r="E479" s="2315"/>
      <c r="F479" s="2315"/>
      <c r="G479" s="2315"/>
      <c r="H479" s="2315"/>
      <c r="I479" s="2315"/>
      <c r="J479" s="2315"/>
      <c r="K479" s="2315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</row>
    <row r="480" spans="1:22" ht="15.6" customHeight="1" x14ac:dyDescent="0.25">
      <c r="A480" s="2316" t="s">
        <v>1604</v>
      </c>
      <c r="B480" s="2317"/>
      <c r="C480" s="2317"/>
      <c r="D480" s="2317"/>
      <c r="E480" s="2317"/>
      <c r="F480" s="3"/>
      <c r="G480" s="3"/>
      <c r="H480" s="3"/>
      <c r="I480" s="3"/>
      <c r="J480" s="3"/>
      <c r="K480" s="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</row>
    <row r="481" spans="1:22" ht="15.6" customHeight="1" thickBot="1" x14ac:dyDescent="0.3">
      <c r="B481" s="153"/>
      <c r="C481" s="153"/>
      <c r="D481" s="153"/>
      <c r="E481" s="153"/>
      <c r="K481" s="153" t="s">
        <v>190</v>
      </c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</row>
    <row r="482" spans="1:22" ht="64.5" customHeight="1" thickBot="1" x14ac:dyDescent="0.25">
      <c r="A482" s="1236" t="s">
        <v>258</v>
      </c>
      <c r="B482" s="159" t="s">
        <v>230</v>
      </c>
      <c r="C482" s="1237" t="s">
        <v>1488</v>
      </c>
      <c r="D482" s="1237" t="s">
        <v>1489</v>
      </c>
      <c r="E482" s="1237" t="s">
        <v>1490</v>
      </c>
      <c r="F482" s="1239" t="s">
        <v>1491</v>
      </c>
      <c r="G482" s="1239" t="s">
        <v>1599</v>
      </c>
      <c r="H482" s="1237" t="s">
        <v>803</v>
      </c>
      <c r="I482" s="1238" t="s">
        <v>804</v>
      </c>
      <c r="J482" s="1238" t="s">
        <v>805</v>
      </c>
      <c r="K482" s="1238" t="s">
        <v>806</v>
      </c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</row>
    <row r="483" spans="1:22" ht="15.6" customHeight="1" thickBot="1" x14ac:dyDescent="0.25">
      <c r="A483" s="342" t="s">
        <v>259</v>
      </c>
      <c r="B483" s="336" t="s">
        <v>260</v>
      </c>
      <c r="C483" s="337" t="s">
        <v>261</v>
      </c>
      <c r="D483" s="337" t="s">
        <v>262</v>
      </c>
      <c r="E483" s="331" t="s">
        <v>282</v>
      </c>
      <c r="F483" s="361" t="s">
        <v>307</v>
      </c>
      <c r="G483" s="361" t="s">
        <v>308</v>
      </c>
      <c r="H483" s="1125" t="s">
        <v>330</v>
      </c>
      <c r="I483" s="359" t="s">
        <v>331</v>
      </c>
      <c r="J483" s="335" t="s">
        <v>332</v>
      </c>
      <c r="K483" s="331" t="s">
        <v>335</v>
      </c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</row>
    <row r="484" spans="1:22" ht="15.6" customHeight="1" x14ac:dyDescent="0.25">
      <c r="A484" s="346" t="s">
        <v>263</v>
      </c>
      <c r="B484" s="2169" t="s">
        <v>231</v>
      </c>
      <c r="C484" s="1386"/>
      <c r="D484" s="1386"/>
      <c r="E484" s="588"/>
      <c r="F484" s="1251">
        <v>0</v>
      </c>
      <c r="G484" s="1242"/>
      <c r="H484" s="121">
        <f t="shared" ref="H484:H489" si="41">C484+G484</f>
        <v>0</v>
      </c>
      <c r="I484" s="1453">
        <f t="shared" ref="I484:I489" si="42">D484+G484</f>
        <v>0</v>
      </c>
      <c r="J484" s="1457">
        <f>E484</f>
        <v>0</v>
      </c>
      <c r="K484" s="943">
        <v>0</v>
      </c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</row>
    <row r="485" spans="1:22" ht="15.6" customHeight="1" x14ac:dyDescent="0.25">
      <c r="A485" s="321" t="s">
        <v>264</v>
      </c>
      <c r="B485" s="1241" t="s">
        <v>1326</v>
      </c>
      <c r="C485" s="358"/>
      <c r="D485" s="358"/>
      <c r="E485" s="353"/>
      <c r="F485" s="1251"/>
      <c r="G485" s="599"/>
      <c r="H485" s="121">
        <f t="shared" si="41"/>
        <v>0</v>
      </c>
      <c r="I485" s="1575">
        <f t="shared" si="42"/>
        <v>0</v>
      </c>
      <c r="J485" s="118"/>
      <c r="K485" s="94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</row>
    <row r="486" spans="1:22" ht="15.6" customHeight="1" x14ac:dyDescent="0.25">
      <c r="A486" s="318" t="s">
        <v>265</v>
      </c>
      <c r="B486" s="161" t="s">
        <v>232</v>
      </c>
      <c r="C486" s="358"/>
      <c r="D486" s="358">
        <f>' 27 28 sz. melléklet'!D28</f>
        <v>142380</v>
      </c>
      <c r="E486" s="358">
        <f>' 27 28 sz. melléklet'!E28</f>
        <v>142380</v>
      </c>
      <c r="F486" s="1251">
        <f>E486/D486</f>
        <v>1</v>
      </c>
      <c r="G486" s="131"/>
      <c r="H486" s="121">
        <f t="shared" si="41"/>
        <v>0</v>
      </c>
      <c r="I486" s="1575">
        <f t="shared" si="42"/>
        <v>142380</v>
      </c>
      <c r="J486" s="117">
        <f>E486</f>
        <v>142380</v>
      </c>
      <c r="K486" s="943">
        <f>J486/I486</f>
        <v>1</v>
      </c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</row>
    <row r="487" spans="1:22" ht="15.6" customHeight="1" x14ac:dyDescent="0.25">
      <c r="A487" s="318" t="s">
        <v>266</v>
      </c>
      <c r="B487" s="163" t="s">
        <v>233</v>
      </c>
      <c r="C487" s="358"/>
      <c r="D487" s="358"/>
      <c r="E487" s="353"/>
      <c r="F487" s="1251"/>
      <c r="G487" s="131"/>
      <c r="H487" s="121">
        <f t="shared" si="41"/>
        <v>0</v>
      </c>
      <c r="I487" s="1575">
        <f t="shared" si="42"/>
        <v>0</v>
      </c>
      <c r="J487" s="117"/>
      <c r="K487" s="94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</row>
    <row r="488" spans="1:22" ht="15.6" customHeight="1" x14ac:dyDescent="0.25">
      <c r="A488" s="318" t="s">
        <v>267</v>
      </c>
      <c r="B488" s="161" t="s">
        <v>219</v>
      </c>
      <c r="C488" s="357"/>
      <c r="D488" s="357"/>
      <c r="E488" s="353"/>
      <c r="F488" s="1251"/>
      <c r="G488" s="131"/>
      <c r="H488" s="121">
        <f t="shared" si="41"/>
        <v>0</v>
      </c>
      <c r="I488" s="1575">
        <f t="shared" si="42"/>
        <v>0</v>
      </c>
      <c r="J488" s="117"/>
      <c r="K488" s="94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</row>
    <row r="489" spans="1:22" ht="15.6" customHeight="1" thickBot="1" x14ac:dyDescent="0.3">
      <c r="A489" s="298" t="s">
        <v>268</v>
      </c>
      <c r="B489" s="163" t="s">
        <v>1435</v>
      </c>
      <c r="C489" s="358"/>
      <c r="D489" s="358"/>
      <c r="E489" s="358"/>
      <c r="F489" s="1252">
        <v>0</v>
      </c>
      <c r="G489" s="233"/>
      <c r="H489" s="121">
        <f t="shared" si="41"/>
        <v>0</v>
      </c>
      <c r="I489" s="1719">
        <f t="shared" si="42"/>
        <v>0</v>
      </c>
      <c r="J489" s="1064">
        <f>E489</f>
        <v>0</v>
      </c>
      <c r="K489" s="945">
        <v>0</v>
      </c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</row>
    <row r="490" spans="1:22" ht="15.6" customHeight="1" thickBot="1" x14ac:dyDescent="0.25">
      <c r="A490" s="282" t="s">
        <v>269</v>
      </c>
      <c r="B490" s="159" t="s">
        <v>234</v>
      </c>
      <c r="C490" s="511">
        <f>SUM(C484:C489)</f>
        <v>0</v>
      </c>
      <c r="D490" s="511">
        <f>SUM(D484:D489)</f>
        <v>142380</v>
      </c>
      <c r="E490" s="589">
        <f>SUM(E484:E489)</f>
        <v>142380</v>
      </c>
      <c r="F490" s="991">
        <f>E490/D490</f>
        <v>1</v>
      </c>
      <c r="G490" s="1449"/>
      <c r="H490" s="128">
        <f>SUM(H484:H489)</f>
        <v>0</v>
      </c>
      <c r="I490" s="128">
        <f>SUM(I484:I489)</f>
        <v>142380</v>
      </c>
      <c r="J490" s="128">
        <f>SUM(J484:J489)</f>
        <v>142380</v>
      </c>
      <c r="K490" s="947">
        <f>J490/I490</f>
        <v>1</v>
      </c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</row>
    <row r="491" spans="1:22" ht="15.6" customHeight="1" thickBot="1" x14ac:dyDescent="0.25">
      <c r="A491" s="320" t="s">
        <v>270</v>
      </c>
      <c r="B491" s="75"/>
      <c r="C491" s="75"/>
      <c r="D491" s="75"/>
      <c r="E491" s="389"/>
      <c r="F491" s="1255"/>
      <c r="G491" s="111"/>
      <c r="H491" s="129"/>
      <c r="I491" s="120"/>
      <c r="J491" s="120"/>
      <c r="K491" s="944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</row>
    <row r="492" spans="1:22" ht="61.5" customHeight="1" thickBot="1" x14ac:dyDescent="0.25">
      <c r="A492" s="1240" t="s">
        <v>271</v>
      </c>
      <c r="B492" s="159" t="s">
        <v>235</v>
      </c>
      <c r="C492" s="1237" t="s">
        <v>1488</v>
      </c>
      <c r="D492" s="1237" t="s">
        <v>1489</v>
      </c>
      <c r="E492" s="1237" t="s">
        <v>1490</v>
      </c>
      <c r="F492" s="1239" t="s">
        <v>1491</v>
      </c>
      <c r="G492" s="1239" t="s">
        <v>1599</v>
      </c>
      <c r="H492" s="1237" t="s">
        <v>803</v>
      </c>
      <c r="I492" s="1238" t="s">
        <v>804</v>
      </c>
      <c r="J492" s="1238" t="s">
        <v>805</v>
      </c>
      <c r="K492" s="1238" t="s">
        <v>806</v>
      </c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</row>
    <row r="493" spans="1:22" ht="15.6" customHeight="1" x14ac:dyDescent="0.25">
      <c r="A493" s="310" t="s">
        <v>272</v>
      </c>
      <c r="B493" s="258" t="s">
        <v>247</v>
      </c>
      <c r="C493" s="1386"/>
      <c r="D493" s="1386"/>
      <c r="E493" s="588"/>
      <c r="F493" s="1256">
        <v>0</v>
      </c>
      <c r="G493" s="599"/>
      <c r="H493" s="121">
        <f>C493+G493</f>
        <v>0</v>
      </c>
      <c r="I493" s="118">
        <f>D493+G493</f>
        <v>0</v>
      </c>
      <c r="J493" s="118">
        <f>E493</f>
        <v>0</v>
      </c>
      <c r="K493" s="946">
        <v>0</v>
      </c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</row>
    <row r="494" spans="1:22" ht="15.6" customHeight="1" x14ac:dyDescent="0.25">
      <c r="A494" s="296" t="s">
        <v>273</v>
      </c>
      <c r="B494" s="259" t="s">
        <v>248</v>
      </c>
      <c r="C494" s="358"/>
      <c r="D494" s="358"/>
      <c r="E494" s="353"/>
      <c r="F494" s="1256">
        <v>0</v>
      </c>
      <c r="G494" s="131"/>
      <c r="H494" s="121">
        <f>C494+G494</f>
        <v>0</v>
      </c>
      <c r="I494" s="117">
        <f>D494+G494</f>
        <v>0</v>
      </c>
      <c r="J494" s="118">
        <f>E494</f>
        <v>0</v>
      </c>
      <c r="K494" s="946">
        <v>0</v>
      </c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</row>
    <row r="495" spans="1:22" ht="15.6" customHeight="1" x14ac:dyDescent="0.25">
      <c r="A495" s="296" t="s">
        <v>274</v>
      </c>
      <c r="B495" s="259" t="s">
        <v>249</v>
      </c>
      <c r="C495" s="358"/>
      <c r="D495" s="358"/>
      <c r="E495" s="353"/>
      <c r="F495" s="1256">
        <v>0</v>
      </c>
      <c r="G495" s="131"/>
      <c r="H495" s="121">
        <f>C495+G495</f>
        <v>0</v>
      </c>
      <c r="I495" s="117">
        <f>D495+G495</f>
        <v>0</v>
      </c>
      <c r="J495" s="118">
        <f>E495</f>
        <v>0</v>
      </c>
      <c r="K495" s="946">
        <v>0</v>
      </c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</row>
    <row r="496" spans="1:22" ht="15.6" customHeight="1" x14ac:dyDescent="0.25">
      <c r="A496" s="296" t="s">
        <v>275</v>
      </c>
      <c r="B496" s="259" t="s">
        <v>250</v>
      </c>
      <c r="C496" s="357"/>
      <c r="D496" s="357">
        <f>'33_sz_ melléklet'!D53</f>
        <v>142380</v>
      </c>
      <c r="E496" s="357">
        <f>'33_sz_ melléklet'!E53</f>
        <v>1207</v>
      </c>
      <c r="F496" s="1256">
        <f>E496/D496</f>
        <v>8.4773142295266196E-3</v>
      </c>
      <c r="G496" s="131"/>
      <c r="H496" s="121">
        <f>C496+G496</f>
        <v>0</v>
      </c>
      <c r="I496" s="117">
        <f>D496+G496</f>
        <v>142380</v>
      </c>
      <c r="J496" s="118">
        <f>E496</f>
        <v>1207</v>
      </c>
      <c r="K496" s="946">
        <f>J496/I496</f>
        <v>8.4773142295266196E-3</v>
      </c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</row>
    <row r="497" spans="1:22" ht="15.6" customHeight="1" thickBot="1" x14ac:dyDescent="0.3">
      <c r="A497" s="312" t="s">
        <v>276</v>
      </c>
      <c r="B497" s="259" t="s">
        <v>251</v>
      </c>
      <c r="C497" s="356"/>
      <c r="D497" s="358"/>
      <c r="E497" s="353"/>
      <c r="F497" s="1256">
        <v>0</v>
      </c>
      <c r="G497" s="233"/>
      <c r="H497" s="126"/>
      <c r="I497" s="1064">
        <f>D497+G497</f>
        <v>0</v>
      </c>
      <c r="J497" s="1064"/>
      <c r="K497" s="946">
        <v>0</v>
      </c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</row>
    <row r="498" spans="1:22" ht="15.6" customHeight="1" thickBot="1" x14ac:dyDescent="0.25">
      <c r="A498" s="282" t="s">
        <v>277</v>
      </c>
      <c r="B498" s="159" t="s">
        <v>237</v>
      </c>
      <c r="C498" s="511">
        <f>SUM(C493:C497)</f>
        <v>0</v>
      </c>
      <c r="D498" s="511">
        <f>SUM(D493:D497)</f>
        <v>142380</v>
      </c>
      <c r="E498" s="589">
        <f>SUM(E493:E497)</f>
        <v>1207</v>
      </c>
      <c r="F498" s="1282">
        <f>E498/D498</f>
        <v>8.4773142295266196E-3</v>
      </c>
      <c r="G498" s="1449"/>
      <c r="H498" s="128">
        <f>SUM(H493:H497)</f>
        <v>0</v>
      </c>
      <c r="I498" s="128">
        <f>SUM(I493:I497)</f>
        <v>142380</v>
      </c>
      <c r="J498" s="128">
        <f>SUM(J493:J497)</f>
        <v>1207</v>
      </c>
      <c r="K498" s="947">
        <f>J498/I498</f>
        <v>8.4773142295266196E-3</v>
      </c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</row>
    <row r="499" spans="1:22" ht="15.6" customHeight="1" x14ac:dyDescent="0.2">
      <c r="A499" s="281"/>
      <c r="B499" s="75"/>
      <c r="C499" s="251"/>
      <c r="D499" s="251"/>
      <c r="E499" s="251"/>
      <c r="F499" s="1270"/>
      <c r="G499" s="1"/>
      <c r="H499" s="535"/>
      <c r="I499" s="535"/>
      <c r="J499" s="535"/>
      <c r="K499" s="1270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</row>
    <row r="500" spans="1:22" ht="15.6" customHeight="1" x14ac:dyDescent="0.2">
      <c r="A500" s="281"/>
      <c r="B500" s="75"/>
      <c r="C500" s="251"/>
      <c r="D500" s="251"/>
      <c r="E500" s="251"/>
      <c r="F500" s="1270"/>
      <c r="G500" s="1"/>
      <c r="H500" s="535"/>
      <c r="I500" s="535"/>
      <c r="J500" s="535"/>
      <c r="K500" s="1270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</row>
    <row r="501" spans="1:22" ht="15.6" customHeight="1" x14ac:dyDescent="0.2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</row>
    <row r="502" spans="1:22" ht="15.6" customHeight="1" x14ac:dyDescent="0.2">
      <c r="A502" s="2263">
        <v>18</v>
      </c>
      <c r="B502" s="2263"/>
      <c r="C502" s="2263"/>
      <c r="D502" s="2263"/>
      <c r="E502" s="2263"/>
      <c r="F502" s="2263"/>
      <c r="G502" s="2263"/>
      <c r="H502" s="2263"/>
      <c r="I502" s="2263"/>
      <c r="J502" s="2263"/>
      <c r="K502" s="226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</row>
    <row r="503" spans="1:22" ht="15.6" customHeight="1" x14ac:dyDescent="0.2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</row>
    <row r="504" spans="1:22" ht="15.6" customHeight="1" x14ac:dyDescent="0.2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</row>
    <row r="505" spans="1:22" ht="15.6" customHeight="1" x14ac:dyDescent="0.2">
      <c r="B505" s="75"/>
      <c r="C505" s="75"/>
      <c r="D505" s="75"/>
      <c r="E505" s="75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</row>
    <row r="506" spans="1:22" ht="15.6" customHeight="1" x14ac:dyDescent="0.25">
      <c r="A506" s="2316" t="s">
        <v>1678</v>
      </c>
      <c r="B506" s="2316"/>
      <c r="C506" s="2316"/>
      <c r="D506" s="2316"/>
      <c r="E506" s="2316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</row>
    <row r="507" spans="1:22" ht="15.6" customHeight="1" x14ac:dyDescent="0.2">
      <c r="A507" s="13"/>
      <c r="B507" s="13"/>
      <c r="C507" s="13"/>
      <c r="D507" s="13"/>
      <c r="E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</row>
    <row r="508" spans="1:22" ht="15.6" customHeight="1" x14ac:dyDescent="0.25">
      <c r="A508" s="96" t="s">
        <v>1174</v>
      </c>
      <c r="B508" s="96"/>
      <c r="C508" s="1912"/>
      <c r="D508" s="1912"/>
      <c r="E508" s="1912"/>
      <c r="F508" s="3"/>
      <c r="G508" s="3"/>
      <c r="H508" s="3"/>
      <c r="I508" s="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</row>
    <row r="509" spans="1:22" ht="15.6" customHeight="1" x14ac:dyDescent="0.25">
      <c r="A509" s="17" t="s">
        <v>1606</v>
      </c>
      <c r="B509" s="17"/>
      <c r="C509" s="17"/>
      <c r="D509" s="17"/>
      <c r="E509" s="17"/>
      <c r="F509" s="3"/>
      <c r="G509" s="3"/>
      <c r="H509" s="3"/>
      <c r="I509" s="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</row>
    <row r="510" spans="1:22" ht="15.6" customHeight="1" x14ac:dyDescent="0.25">
      <c r="A510" s="2314" t="s">
        <v>1607</v>
      </c>
      <c r="B510" s="2314"/>
      <c r="C510" s="2314"/>
      <c r="D510" s="2314"/>
      <c r="E510" s="2314"/>
      <c r="F510" s="2314"/>
      <c r="G510" s="2314"/>
      <c r="H510" s="2314"/>
      <c r="I510" s="2314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</row>
    <row r="511" spans="1:22" ht="15.6" customHeight="1" thickBot="1" x14ac:dyDescent="0.3">
      <c r="B511" s="153"/>
      <c r="C511" s="153"/>
      <c r="D511" s="153"/>
      <c r="E511" s="153"/>
      <c r="K511" s="153" t="s">
        <v>190</v>
      </c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</row>
    <row r="512" spans="1:22" ht="57" customHeight="1" thickBot="1" x14ac:dyDescent="0.3">
      <c r="A512" s="351" t="s">
        <v>258</v>
      </c>
      <c r="B512" s="160" t="s">
        <v>230</v>
      </c>
      <c r="C512" s="1237" t="s">
        <v>1488</v>
      </c>
      <c r="D512" s="1237" t="s">
        <v>1489</v>
      </c>
      <c r="E512" s="1237" t="s">
        <v>1490</v>
      </c>
      <c r="F512" s="1239" t="s">
        <v>1491</v>
      </c>
      <c r="G512" s="1239" t="s">
        <v>1599</v>
      </c>
      <c r="H512" s="1237" t="s">
        <v>803</v>
      </c>
      <c r="I512" s="1238" t="s">
        <v>804</v>
      </c>
      <c r="J512" s="1238" t="s">
        <v>805</v>
      </c>
      <c r="K512" s="1238" t="s">
        <v>806</v>
      </c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</row>
    <row r="513" spans="1:22" ht="15.6" customHeight="1" thickBot="1" x14ac:dyDescent="0.25">
      <c r="A513" s="342" t="s">
        <v>259</v>
      </c>
      <c r="B513" s="336" t="s">
        <v>260</v>
      </c>
      <c r="C513" s="336" t="s">
        <v>261</v>
      </c>
      <c r="D513" s="337" t="s">
        <v>262</v>
      </c>
      <c r="E513" s="331" t="s">
        <v>282</v>
      </c>
      <c r="F513" s="361" t="s">
        <v>307</v>
      </c>
      <c r="G513" s="361" t="s">
        <v>308</v>
      </c>
      <c r="H513" s="1125" t="s">
        <v>330</v>
      </c>
      <c r="I513" s="359" t="s">
        <v>331</v>
      </c>
      <c r="J513" s="335" t="s">
        <v>332</v>
      </c>
      <c r="K513" s="331" t="s">
        <v>335</v>
      </c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</row>
    <row r="514" spans="1:22" ht="15.6" customHeight="1" x14ac:dyDescent="0.25">
      <c r="A514" s="346" t="s">
        <v>263</v>
      </c>
      <c r="B514" s="2169" t="s">
        <v>231</v>
      </c>
      <c r="C514" s="1386">
        <v>5320</v>
      </c>
      <c r="D514" s="1386">
        <v>6508</v>
      </c>
      <c r="E514" s="588">
        <v>6508</v>
      </c>
      <c r="F514" s="1256">
        <f>E514/D514</f>
        <v>1</v>
      </c>
      <c r="G514" s="824"/>
      <c r="H514" s="126">
        <f>C514+G514</f>
        <v>5320</v>
      </c>
      <c r="I514" s="1836">
        <f>D514</f>
        <v>6508</v>
      </c>
      <c r="J514" s="1836">
        <f>E514</f>
        <v>6508</v>
      </c>
      <c r="K514" s="1314">
        <f>J514/I514</f>
        <v>1</v>
      </c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</row>
    <row r="515" spans="1:22" ht="15.6" customHeight="1" x14ac:dyDescent="0.25">
      <c r="A515" s="321" t="s">
        <v>264</v>
      </c>
      <c r="B515" s="1241" t="s">
        <v>1326</v>
      </c>
      <c r="C515" s="358"/>
      <c r="D515" s="358"/>
      <c r="E515" s="358"/>
      <c r="F515" s="1256"/>
      <c r="G515" s="241"/>
      <c r="H515" s="1836"/>
      <c r="I515" s="1836"/>
      <c r="J515" s="1836"/>
      <c r="K515" s="952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</row>
    <row r="516" spans="1:22" ht="15.6" customHeight="1" x14ac:dyDescent="0.25">
      <c r="A516" s="318" t="s">
        <v>265</v>
      </c>
      <c r="B516" s="161" t="s">
        <v>232</v>
      </c>
      <c r="C516" s="357"/>
      <c r="D516" s="357"/>
      <c r="E516" s="588"/>
      <c r="F516" s="1256"/>
      <c r="G516" s="239"/>
      <c r="H516" s="121"/>
      <c r="I516" s="1836"/>
      <c r="J516" s="1836"/>
      <c r="K516" s="952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</row>
    <row r="517" spans="1:22" ht="15.6" customHeight="1" x14ac:dyDescent="0.25">
      <c r="A517" s="318" t="s">
        <v>266</v>
      </c>
      <c r="B517" s="163" t="s">
        <v>1299</v>
      </c>
      <c r="C517" s="358">
        <f>' 27 28 sz. melléklet'!C26</f>
        <v>12000</v>
      </c>
      <c r="D517" s="358">
        <f>' 27 28 sz. melléklet'!D26</f>
        <v>12000</v>
      </c>
      <c r="E517" s="358">
        <f>' 27 28 sz. melléklet'!E26</f>
        <v>12000</v>
      </c>
      <c r="F517" s="1256">
        <f>E517/D517</f>
        <v>1</v>
      </c>
      <c r="G517" s="239"/>
      <c r="H517" s="121">
        <f>C517</f>
        <v>12000</v>
      </c>
      <c r="I517" s="1836">
        <f>D517</f>
        <v>12000</v>
      </c>
      <c r="J517" s="1836">
        <f>E517</f>
        <v>12000</v>
      </c>
      <c r="K517" s="952">
        <f>J517/I517</f>
        <v>1</v>
      </c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</row>
    <row r="518" spans="1:22" ht="15.6" customHeight="1" x14ac:dyDescent="0.25">
      <c r="A518" s="318" t="s">
        <v>267</v>
      </c>
      <c r="B518" s="161" t="s">
        <v>219</v>
      </c>
      <c r="C518" s="357"/>
      <c r="D518" s="357"/>
      <c r="E518" s="353"/>
      <c r="F518" s="1256"/>
      <c r="G518" s="239"/>
      <c r="H518" s="121"/>
      <c r="I518" s="1836"/>
      <c r="J518" s="1836"/>
      <c r="K518" s="952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</row>
    <row r="519" spans="1:22" ht="15.6" customHeight="1" thickBot="1" x14ac:dyDescent="0.3">
      <c r="A519" s="298" t="s">
        <v>268</v>
      </c>
      <c r="B519" s="163" t="s">
        <v>1593</v>
      </c>
      <c r="C519" s="358"/>
      <c r="D519" s="358"/>
      <c r="E519" s="358"/>
      <c r="F519" s="1256">
        <v>0</v>
      </c>
      <c r="G519" s="240"/>
      <c r="H519" s="126">
        <f>C519+G519</f>
        <v>0</v>
      </c>
      <c r="I519" s="1836">
        <f>D519</f>
        <v>0</v>
      </c>
      <c r="J519" s="1836">
        <f>E519</f>
        <v>0</v>
      </c>
      <c r="K519" s="1146">
        <v>0</v>
      </c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</row>
    <row r="520" spans="1:22" ht="15.6" customHeight="1" thickBot="1" x14ac:dyDescent="0.25">
      <c r="A520" s="349" t="s">
        <v>269</v>
      </c>
      <c r="B520" s="159" t="s">
        <v>234</v>
      </c>
      <c r="C520" s="511">
        <f>SUM(C514:C519)</f>
        <v>17320</v>
      </c>
      <c r="D520" s="511">
        <f>SUM(D514:D519)</f>
        <v>18508</v>
      </c>
      <c r="E520" s="589">
        <f>SUM(E514:E519)</f>
        <v>18508</v>
      </c>
      <c r="F520" s="1282">
        <f>E520/D520</f>
        <v>1</v>
      </c>
      <c r="G520" s="205">
        <f>SUM(G514:G519)</f>
        <v>0</v>
      </c>
      <c r="H520" s="128">
        <f>SUM(H514:H519)</f>
        <v>17320</v>
      </c>
      <c r="I520" s="128">
        <f>SUM(I514:I519)</f>
        <v>18508</v>
      </c>
      <c r="J520" s="128">
        <f>SUM(J514:J519)</f>
        <v>18508</v>
      </c>
      <c r="K520" s="947">
        <f>J520/I520</f>
        <v>1</v>
      </c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</row>
    <row r="521" spans="1:22" ht="15.6" customHeight="1" thickBot="1" x14ac:dyDescent="0.25">
      <c r="A521" s="318" t="s">
        <v>270</v>
      </c>
      <c r="E521" s="238"/>
      <c r="F521" s="594"/>
      <c r="G521" s="594"/>
      <c r="H521" s="245"/>
      <c r="I521" s="238"/>
      <c r="J521" s="238"/>
      <c r="K521" s="238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</row>
    <row r="522" spans="1:22" ht="56.25" customHeight="1" thickBot="1" x14ac:dyDescent="0.3">
      <c r="A522" s="318" t="s">
        <v>271</v>
      </c>
      <c r="B522" s="160" t="s">
        <v>235</v>
      </c>
      <c r="C522" s="1237" t="s">
        <v>1488</v>
      </c>
      <c r="D522" s="1237" t="s">
        <v>1489</v>
      </c>
      <c r="E522" s="1237" t="s">
        <v>1490</v>
      </c>
      <c r="F522" s="1239" t="s">
        <v>1491</v>
      </c>
      <c r="G522" s="1239" t="s">
        <v>1599</v>
      </c>
      <c r="H522" s="1237" t="s">
        <v>803</v>
      </c>
      <c r="I522" s="1238" t="s">
        <v>804</v>
      </c>
      <c r="J522" s="1238" t="s">
        <v>805</v>
      </c>
      <c r="K522" s="1238" t="s">
        <v>806</v>
      </c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</row>
    <row r="523" spans="1:22" ht="15.6" customHeight="1" x14ac:dyDescent="0.25">
      <c r="A523" s="318" t="s">
        <v>272</v>
      </c>
      <c r="B523" s="592" t="s">
        <v>247</v>
      </c>
      <c r="C523" s="1386"/>
      <c r="D523" s="1386"/>
      <c r="E523" s="588"/>
      <c r="F523" s="1297"/>
      <c r="G523" s="241"/>
      <c r="H523" s="124"/>
      <c r="I523" s="118"/>
      <c r="J523" s="118"/>
      <c r="K523" s="946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</row>
    <row r="524" spans="1:22" ht="15.6" customHeight="1" x14ac:dyDescent="0.25">
      <c r="A524" s="318" t="s">
        <v>273</v>
      </c>
      <c r="B524" s="259" t="s">
        <v>248</v>
      </c>
      <c r="C524" s="358"/>
      <c r="D524" s="358"/>
      <c r="E524" s="353"/>
      <c r="F524" s="1298"/>
      <c r="G524" s="239"/>
      <c r="H524" s="121"/>
      <c r="I524" s="117"/>
      <c r="J524" s="117"/>
      <c r="K524" s="94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</row>
    <row r="525" spans="1:22" ht="15.6" customHeight="1" x14ac:dyDescent="0.25">
      <c r="A525" s="318" t="s">
        <v>274</v>
      </c>
      <c r="B525" s="259" t="s">
        <v>249</v>
      </c>
      <c r="C525" s="358"/>
      <c r="D525" s="358">
        <v>0</v>
      </c>
      <c r="E525" s="353">
        <v>0</v>
      </c>
      <c r="F525" s="1251">
        <v>0</v>
      </c>
      <c r="G525" s="239"/>
      <c r="H525" s="121">
        <f>C525+G525</f>
        <v>0</v>
      </c>
      <c r="I525" s="121">
        <f>D525+G525</f>
        <v>0</v>
      </c>
      <c r="J525" s="121">
        <f>E525</f>
        <v>0</v>
      </c>
      <c r="K525" s="943">
        <v>0</v>
      </c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</row>
    <row r="526" spans="1:22" ht="15.6" customHeight="1" x14ac:dyDescent="0.25">
      <c r="A526" s="318" t="s">
        <v>275</v>
      </c>
      <c r="B526" s="259" t="s">
        <v>1605</v>
      </c>
      <c r="C526" s="358"/>
      <c r="D526" s="358"/>
      <c r="E526" s="353"/>
      <c r="F526" s="1251">
        <v>0</v>
      </c>
      <c r="G526" s="239"/>
      <c r="H526" s="121"/>
      <c r="I526" s="121">
        <f>D526+G526</f>
        <v>0</v>
      </c>
      <c r="J526" s="121">
        <f>E526</f>
        <v>0</v>
      </c>
      <c r="K526" s="943">
        <v>0</v>
      </c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</row>
    <row r="527" spans="1:22" ht="15.6" customHeight="1" x14ac:dyDescent="0.25">
      <c r="A527" s="318" t="s">
        <v>276</v>
      </c>
      <c r="B527" s="259" t="s">
        <v>250</v>
      </c>
      <c r="C527" s="358">
        <f>'33_sz_ melléklet'!C82</f>
        <v>17320</v>
      </c>
      <c r="D527" s="358">
        <f>'33_sz_ melléklet'!D82</f>
        <v>18508</v>
      </c>
      <c r="E527" s="358">
        <f>'33_sz_ melléklet'!E82</f>
        <v>18508</v>
      </c>
      <c r="F527" s="1251">
        <f>E527/D527</f>
        <v>1</v>
      </c>
      <c r="G527" s="239"/>
      <c r="H527" s="121">
        <f>C527+G527</f>
        <v>17320</v>
      </c>
      <c r="I527" s="121">
        <f>D527+G527</f>
        <v>18508</v>
      </c>
      <c r="J527" s="121">
        <f>E527</f>
        <v>18508</v>
      </c>
      <c r="K527" s="943">
        <f>J527/I527</f>
        <v>1</v>
      </c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</row>
    <row r="528" spans="1:22" ht="15.6" customHeight="1" thickBot="1" x14ac:dyDescent="0.3">
      <c r="A528" s="318" t="s">
        <v>277</v>
      </c>
      <c r="B528" s="593" t="s">
        <v>251</v>
      </c>
      <c r="C528" s="358">
        <f>'32_sz_ melléklet'!C28</f>
        <v>0</v>
      </c>
      <c r="D528" s="358">
        <f>'32_sz_ melléklet'!D28</f>
        <v>0</v>
      </c>
      <c r="E528" s="358">
        <f>'32_sz_ melléklet'!E28</f>
        <v>0</v>
      </c>
      <c r="F528" s="1252">
        <v>0</v>
      </c>
      <c r="G528" s="240"/>
      <c r="H528" s="126">
        <f>C528</f>
        <v>0</v>
      </c>
      <c r="I528" s="121">
        <f>D528+G528</f>
        <v>0</v>
      </c>
      <c r="J528" s="121">
        <f>E528</f>
        <v>0</v>
      </c>
      <c r="K528" s="945">
        <v>0</v>
      </c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</row>
    <row r="529" spans="1:22" ht="15.6" customHeight="1" thickBot="1" x14ac:dyDescent="0.25">
      <c r="A529" s="318" t="s">
        <v>278</v>
      </c>
      <c r="B529" s="159" t="s">
        <v>237</v>
      </c>
      <c r="C529" s="511">
        <f>SUM(C523:C528)</f>
        <v>17320</v>
      </c>
      <c r="D529" s="250">
        <f>SUM(D523:D528)</f>
        <v>18508</v>
      </c>
      <c r="E529" s="248">
        <f>SUM(E523:E528)</f>
        <v>18508</v>
      </c>
      <c r="F529" s="1282">
        <f>E529/D529</f>
        <v>1</v>
      </c>
      <c r="G529" s="201">
        <f>SUM(G523:G528)</f>
        <v>0</v>
      </c>
      <c r="H529" s="128">
        <f>SUM(H523:H528)</f>
        <v>17320</v>
      </c>
      <c r="I529" s="128">
        <f>SUM(I523:I528)</f>
        <v>18508</v>
      </c>
      <c r="J529" s="128">
        <f>SUM(J523:J528)</f>
        <v>18508</v>
      </c>
      <c r="K529" s="947">
        <f>J529/I529</f>
        <v>1</v>
      </c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</row>
    <row r="530" spans="1:22" ht="15.6" customHeight="1" x14ac:dyDescent="0.2">
      <c r="A530" s="281"/>
      <c r="B530" s="75"/>
      <c r="C530" s="251"/>
      <c r="D530" s="251"/>
      <c r="E530" s="251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</row>
    <row r="531" spans="1:22" ht="15.6" customHeight="1" x14ac:dyDescent="0.2">
      <c r="B531" s="75"/>
      <c r="C531" s="75"/>
      <c r="D531" s="75"/>
      <c r="E531" s="75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</row>
    <row r="532" spans="1:22" ht="15.6" customHeight="1" x14ac:dyDescent="0.2">
      <c r="A532" s="2263">
        <v>22</v>
      </c>
      <c r="B532" s="2263"/>
      <c r="C532" s="2263"/>
      <c r="D532" s="2263"/>
      <c r="E532" s="2263"/>
      <c r="F532" s="2263"/>
      <c r="G532" s="2263"/>
      <c r="H532" s="2263"/>
      <c r="I532" s="2263"/>
      <c r="J532" s="2263"/>
      <c r="K532" s="226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</row>
    <row r="533" spans="1:22" ht="15.6" customHeight="1" x14ac:dyDescent="0.2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</row>
    <row r="534" spans="1:22" ht="15.6" customHeight="1" x14ac:dyDescent="0.2">
      <c r="B534" s="75"/>
      <c r="C534" s="75"/>
      <c r="D534" s="75"/>
      <c r="E534" s="75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</row>
    <row r="535" spans="1:22" ht="15.6" customHeight="1" x14ac:dyDescent="0.2">
      <c r="A535" s="2249" t="s">
        <v>1678</v>
      </c>
      <c r="B535" s="2249"/>
      <c r="C535" s="2249"/>
      <c r="D535" s="2249"/>
      <c r="E535" s="2249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</row>
    <row r="536" spans="1:22" ht="15.6" customHeight="1" x14ac:dyDescent="0.2">
      <c r="B536" s="75"/>
      <c r="C536" s="251"/>
      <c r="D536" s="251"/>
      <c r="E536" s="251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</row>
    <row r="537" spans="1:22" ht="15.6" customHeight="1" x14ac:dyDescent="0.25">
      <c r="A537" s="2314" t="s">
        <v>1332</v>
      </c>
      <c r="B537" s="2314"/>
      <c r="C537" s="2314"/>
      <c r="D537" s="2314"/>
      <c r="E537" s="2314"/>
      <c r="F537" s="2314"/>
      <c r="G537" s="2314"/>
      <c r="H537" s="2314"/>
      <c r="I537" s="2314"/>
      <c r="J537" s="2314"/>
      <c r="K537" s="2314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</row>
    <row r="538" spans="1:22" ht="15.6" customHeight="1" x14ac:dyDescent="0.25">
      <c r="A538" s="2314" t="s">
        <v>1331</v>
      </c>
      <c r="B538" s="2314"/>
      <c r="C538" s="2314"/>
      <c r="D538" s="2314"/>
      <c r="E538" s="2314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</row>
    <row r="539" spans="1:22" ht="15.6" customHeight="1" thickBot="1" x14ac:dyDescent="0.3">
      <c r="B539" s="153"/>
      <c r="C539" s="153"/>
      <c r="D539" s="153"/>
      <c r="E539" s="153"/>
      <c r="K539" s="153" t="s">
        <v>190</v>
      </c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</row>
    <row r="540" spans="1:22" ht="60.75" customHeight="1" thickBot="1" x14ac:dyDescent="0.3">
      <c r="A540" s="351" t="s">
        <v>258</v>
      </c>
      <c r="B540" s="160" t="s">
        <v>230</v>
      </c>
      <c r="C540" s="1237" t="s">
        <v>1488</v>
      </c>
      <c r="D540" s="1237" t="s">
        <v>1489</v>
      </c>
      <c r="E540" s="1237" t="s">
        <v>1490</v>
      </c>
      <c r="F540" s="1239" t="s">
        <v>1491</v>
      </c>
      <c r="G540" s="1239" t="s">
        <v>1599</v>
      </c>
      <c r="H540" s="1237" t="s">
        <v>803</v>
      </c>
      <c r="I540" s="1238" t="s">
        <v>804</v>
      </c>
      <c r="J540" s="1238" t="s">
        <v>805</v>
      </c>
      <c r="K540" s="1238" t="s">
        <v>806</v>
      </c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</row>
    <row r="541" spans="1:22" ht="15.6" customHeight="1" thickBot="1" x14ac:dyDescent="0.25">
      <c r="A541" s="342" t="s">
        <v>259</v>
      </c>
      <c r="B541" s="336" t="s">
        <v>260</v>
      </c>
      <c r="C541" s="336" t="s">
        <v>261</v>
      </c>
      <c r="D541" s="337" t="s">
        <v>262</v>
      </c>
      <c r="E541" s="331" t="s">
        <v>282</v>
      </c>
      <c r="F541" s="361" t="s">
        <v>307</v>
      </c>
      <c r="G541" s="361" t="s">
        <v>308</v>
      </c>
      <c r="H541" s="1125" t="s">
        <v>330</v>
      </c>
      <c r="I541" s="359" t="s">
        <v>331</v>
      </c>
      <c r="J541" s="335" t="s">
        <v>332</v>
      </c>
      <c r="K541" s="331" t="s">
        <v>335</v>
      </c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</row>
    <row r="542" spans="1:22" ht="15.6" customHeight="1" x14ac:dyDescent="0.25">
      <c r="A542" s="346" t="s">
        <v>263</v>
      </c>
      <c r="B542" s="2169" t="s">
        <v>231</v>
      </c>
      <c r="C542" s="1386">
        <v>16650</v>
      </c>
      <c r="D542" s="1808">
        <v>16650</v>
      </c>
      <c r="E542" s="588">
        <v>16650</v>
      </c>
      <c r="F542" s="1256">
        <f>E542/D542</f>
        <v>1</v>
      </c>
      <c r="G542" s="2091"/>
      <c r="H542" s="1453">
        <f>G542+C542</f>
        <v>16650</v>
      </c>
      <c r="I542" s="118">
        <f t="shared" ref="I542:I547" si="43">D542+G542</f>
        <v>16650</v>
      </c>
      <c r="J542" s="118">
        <f t="shared" ref="J542:J547" si="44">E542</f>
        <v>16650</v>
      </c>
      <c r="K542" s="943">
        <f>J542/I542</f>
        <v>1</v>
      </c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</row>
    <row r="543" spans="1:22" ht="15.75" customHeight="1" x14ac:dyDescent="0.25">
      <c r="A543" s="321" t="s">
        <v>264</v>
      </c>
      <c r="B543" s="1241" t="s">
        <v>1326</v>
      </c>
      <c r="C543" s="358"/>
      <c r="D543" s="353"/>
      <c r="E543" s="353"/>
      <c r="F543" s="1256">
        <v>0</v>
      </c>
      <c r="G543" s="976"/>
      <c r="H543" s="977">
        <f>C543</f>
        <v>0</v>
      </c>
      <c r="I543" s="118">
        <f t="shared" si="43"/>
        <v>0</v>
      </c>
      <c r="J543" s="118">
        <f t="shared" si="44"/>
        <v>0</v>
      </c>
      <c r="K543" s="943">
        <v>0</v>
      </c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</row>
    <row r="544" spans="1:22" ht="15.6" customHeight="1" x14ac:dyDescent="0.25">
      <c r="A544" s="318" t="s">
        <v>265</v>
      </c>
      <c r="B544" s="161" t="s">
        <v>232</v>
      </c>
      <c r="C544" s="357"/>
      <c r="D544" s="588"/>
      <c r="E544" s="590"/>
      <c r="F544" s="1251"/>
      <c r="G544" s="978"/>
      <c r="H544" s="121">
        <f>C544+G544</f>
        <v>0</v>
      </c>
      <c r="I544" s="118">
        <f t="shared" si="43"/>
        <v>0</v>
      </c>
      <c r="J544" s="118">
        <f t="shared" si="44"/>
        <v>0</v>
      </c>
      <c r="K544" s="943">
        <v>0</v>
      </c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</row>
    <row r="545" spans="1:22" ht="15.6" customHeight="1" x14ac:dyDescent="0.25">
      <c r="A545" s="318" t="s">
        <v>266</v>
      </c>
      <c r="B545" s="163" t="s">
        <v>233</v>
      </c>
      <c r="C545" s="358"/>
      <c r="D545" s="353"/>
      <c r="E545" s="353"/>
      <c r="F545" s="1251"/>
      <c r="G545" s="978"/>
      <c r="H545" s="121">
        <f>C545+G545</f>
        <v>0</v>
      </c>
      <c r="I545" s="118">
        <f t="shared" si="43"/>
        <v>0</v>
      </c>
      <c r="J545" s="118">
        <f t="shared" si="44"/>
        <v>0</v>
      </c>
      <c r="K545" s="94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</row>
    <row r="546" spans="1:22" ht="15.6" customHeight="1" x14ac:dyDescent="0.25">
      <c r="A546" s="318" t="s">
        <v>267</v>
      </c>
      <c r="B546" s="161" t="s">
        <v>219</v>
      </c>
      <c r="C546" s="357"/>
      <c r="D546" s="588"/>
      <c r="E546" s="353"/>
      <c r="F546" s="1251"/>
      <c r="G546" s="978"/>
      <c r="H546" s="121">
        <f>C546+G546</f>
        <v>0</v>
      </c>
      <c r="I546" s="118">
        <f t="shared" si="43"/>
        <v>0</v>
      </c>
      <c r="J546" s="118">
        <f t="shared" si="44"/>
        <v>0</v>
      </c>
      <c r="K546" s="94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</row>
    <row r="547" spans="1:22" ht="15.6" customHeight="1" thickBot="1" x14ac:dyDescent="0.3">
      <c r="A547" s="298" t="s">
        <v>268</v>
      </c>
      <c r="B547" s="163" t="s">
        <v>1435</v>
      </c>
      <c r="C547" s="1720">
        <v>37500</v>
      </c>
      <c r="D547" s="1720">
        <v>37500</v>
      </c>
      <c r="E547" s="1720">
        <v>37500</v>
      </c>
      <c r="F547" s="1252">
        <f>E547/D547</f>
        <v>1</v>
      </c>
      <c r="G547" s="980"/>
      <c r="H547" s="121">
        <f>C547+G547</f>
        <v>37500</v>
      </c>
      <c r="I547" s="118">
        <f t="shared" si="43"/>
        <v>37500</v>
      </c>
      <c r="J547" s="118">
        <f t="shared" si="44"/>
        <v>37500</v>
      </c>
      <c r="K547" s="943">
        <f>J547/I547</f>
        <v>1</v>
      </c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</row>
    <row r="548" spans="1:22" ht="15.6" customHeight="1" thickBot="1" x14ac:dyDescent="0.25">
      <c r="A548" s="349" t="s">
        <v>269</v>
      </c>
      <c r="B548" s="159" t="s">
        <v>234</v>
      </c>
      <c r="C548" s="128">
        <f>SUM(C542:C547)</f>
        <v>54150</v>
      </c>
      <c r="D548" s="128">
        <f>SUM(D542:D547)</f>
        <v>54150</v>
      </c>
      <c r="E548" s="128">
        <f>SUM(E542:E547)</f>
        <v>54150</v>
      </c>
      <c r="F548" s="1282">
        <f>E548/D548</f>
        <v>1</v>
      </c>
      <c r="G548" s="128">
        <f>SUM(G542:G547)</f>
        <v>0</v>
      </c>
      <c r="H548" s="128">
        <f>SUM(H542:H547)</f>
        <v>54150</v>
      </c>
      <c r="I548" s="128">
        <f>SUM(I542:I547)</f>
        <v>54150</v>
      </c>
      <c r="J548" s="128">
        <f>SUM(J542:J547)</f>
        <v>54150</v>
      </c>
      <c r="K548" s="947">
        <f>J548/I548</f>
        <v>1</v>
      </c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</row>
    <row r="549" spans="1:22" ht="15.6" customHeight="1" thickBot="1" x14ac:dyDescent="0.25">
      <c r="A549" s="318" t="s">
        <v>270</v>
      </c>
      <c r="E549" s="238"/>
      <c r="F549" s="594"/>
      <c r="G549" s="594"/>
      <c r="H549" s="245"/>
      <c r="I549" s="238"/>
      <c r="J549" s="238"/>
      <c r="K549" s="238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</row>
    <row r="550" spans="1:22" ht="58.5" customHeight="1" thickBot="1" x14ac:dyDescent="0.3">
      <c r="A550" s="318" t="s">
        <v>271</v>
      </c>
      <c r="B550" s="160" t="s">
        <v>235</v>
      </c>
      <c r="C550" s="1237" t="s">
        <v>1488</v>
      </c>
      <c r="D550" s="1237" t="s">
        <v>1489</v>
      </c>
      <c r="E550" s="1237" t="s">
        <v>1490</v>
      </c>
      <c r="F550" s="1239" t="s">
        <v>1491</v>
      </c>
      <c r="G550" s="1239" t="s">
        <v>1599</v>
      </c>
      <c r="H550" s="1237" t="s">
        <v>803</v>
      </c>
      <c r="I550" s="1238" t="s">
        <v>804</v>
      </c>
      <c r="J550" s="1238" t="s">
        <v>805</v>
      </c>
      <c r="K550" s="1238" t="s">
        <v>806</v>
      </c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</row>
    <row r="551" spans="1:22" ht="15.6" customHeight="1" x14ac:dyDescent="0.25">
      <c r="A551" s="318" t="s">
        <v>272</v>
      </c>
      <c r="B551" s="592" t="s">
        <v>247</v>
      </c>
      <c r="C551" s="1386">
        <v>0</v>
      </c>
      <c r="D551" s="1386"/>
      <c r="E551" s="588"/>
      <c r="F551" s="1256"/>
      <c r="G551" s="241"/>
      <c r="H551" s="124"/>
      <c r="I551" s="118"/>
      <c r="J551" s="118"/>
      <c r="K551" s="946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</row>
    <row r="552" spans="1:22" ht="15.6" customHeight="1" x14ac:dyDescent="0.25">
      <c r="A552" s="318" t="s">
        <v>273</v>
      </c>
      <c r="B552" s="259" t="s">
        <v>248</v>
      </c>
      <c r="C552" s="358">
        <v>0</v>
      </c>
      <c r="D552" s="358"/>
      <c r="E552" s="353"/>
      <c r="F552" s="1251"/>
      <c r="G552" s="239"/>
      <c r="H552" s="121"/>
      <c r="I552" s="117"/>
      <c r="J552" s="117"/>
      <c r="K552" s="94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</row>
    <row r="553" spans="1:22" ht="13.5" customHeight="1" x14ac:dyDescent="0.25">
      <c r="A553" s="318" t="s">
        <v>274</v>
      </c>
      <c r="B553" s="259" t="s">
        <v>249</v>
      </c>
      <c r="C553" s="358"/>
      <c r="D553" s="358"/>
      <c r="E553" s="353"/>
      <c r="F553" s="1251">
        <v>0</v>
      </c>
      <c r="G553" s="239"/>
      <c r="H553" s="121"/>
      <c r="I553" s="117">
        <f>D553</f>
        <v>0</v>
      </c>
      <c r="J553" s="117">
        <f>E553</f>
        <v>0</v>
      </c>
      <c r="K553" s="943">
        <v>0</v>
      </c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</row>
    <row r="554" spans="1:22" ht="15.6" customHeight="1" x14ac:dyDescent="0.25">
      <c r="A554" s="318" t="s">
        <v>275</v>
      </c>
      <c r="B554" s="259" t="s">
        <v>250</v>
      </c>
      <c r="C554" s="358">
        <f>'33_sz_ melléklet'!C80</f>
        <v>54150</v>
      </c>
      <c r="D554" s="358">
        <f>'33_sz_ melléklet'!D80</f>
        <v>54150</v>
      </c>
      <c r="E554" s="358">
        <f>'33_sz_ melléklet'!E80</f>
        <v>54150</v>
      </c>
      <c r="F554" s="1251">
        <f>E554/D554</f>
        <v>1</v>
      </c>
      <c r="G554" s="239"/>
      <c r="H554" s="121">
        <f>C554+G554</f>
        <v>54150</v>
      </c>
      <c r="I554" s="117">
        <f>D554+G554</f>
        <v>54150</v>
      </c>
      <c r="J554" s="117">
        <f>E554</f>
        <v>54150</v>
      </c>
      <c r="K554" s="943">
        <f>J554/I554</f>
        <v>1</v>
      </c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</row>
    <row r="555" spans="1:22" ht="15.6" customHeight="1" thickBot="1" x14ac:dyDescent="0.3">
      <c r="A555" s="322" t="s">
        <v>276</v>
      </c>
      <c r="B555" s="593" t="s">
        <v>251</v>
      </c>
      <c r="C555" s="358"/>
      <c r="D555" s="358"/>
      <c r="E555" s="358"/>
      <c r="F555" s="1252"/>
      <c r="G555" s="240"/>
      <c r="H555" s="126"/>
      <c r="I555" s="1064"/>
      <c r="J555" s="1064"/>
      <c r="K555" s="945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</row>
    <row r="556" spans="1:22" ht="15.6" customHeight="1" thickBot="1" x14ac:dyDescent="0.25">
      <c r="A556" s="282" t="s">
        <v>277</v>
      </c>
      <c r="B556" s="159" t="s">
        <v>237</v>
      </c>
      <c r="C556" s="511">
        <f>SUM(C551:C555)</f>
        <v>54150</v>
      </c>
      <c r="D556" s="511">
        <f>SUM(D551:D555)</f>
        <v>54150</v>
      </c>
      <c r="E556" s="589">
        <f>SUM(E551:E555)</f>
        <v>54150</v>
      </c>
      <c r="F556" s="1282">
        <f>E556/D556</f>
        <v>1</v>
      </c>
      <c r="G556" s="205">
        <f>SUM(G551:G555)</f>
        <v>0</v>
      </c>
      <c r="H556" s="128">
        <f>SUM(H551:H555)</f>
        <v>54150</v>
      </c>
      <c r="I556" s="128">
        <f>SUM(I551:I555)</f>
        <v>54150</v>
      </c>
      <c r="J556" s="128">
        <f>SUM(J551:J555)</f>
        <v>54150</v>
      </c>
      <c r="K556" s="947">
        <f>J556/I556</f>
        <v>1</v>
      </c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</row>
    <row r="557" spans="1:22" ht="15.6" customHeight="1" x14ac:dyDescent="0.2">
      <c r="A557" s="281"/>
      <c r="B557" s="75"/>
      <c r="C557" s="251"/>
      <c r="D557" s="251"/>
      <c r="E557" s="251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</row>
    <row r="558" spans="1:22" ht="15.6" customHeight="1" x14ac:dyDescent="0.2">
      <c r="A558" s="281"/>
      <c r="B558" s="75"/>
      <c r="C558" s="251"/>
      <c r="D558" s="251"/>
      <c r="E558" s="251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</row>
    <row r="559" spans="1:22" ht="15.6" customHeight="1" x14ac:dyDescent="0.2">
      <c r="A559" s="281"/>
      <c r="B559" s="75"/>
      <c r="C559" s="251"/>
      <c r="D559" s="251"/>
      <c r="E559" s="251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</row>
    <row r="560" spans="1:22" ht="15.6" customHeight="1" x14ac:dyDescent="0.2">
      <c r="B560" s="75"/>
      <c r="C560" s="75"/>
      <c r="D560" s="75"/>
      <c r="E560" s="75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</row>
    <row r="561" spans="1:22" ht="15.6" customHeight="1" x14ac:dyDescent="0.2">
      <c r="A561" s="2263">
        <v>23</v>
      </c>
      <c r="B561" s="2263"/>
      <c r="C561" s="2263"/>
      <c r="D561" s="2263"/>
      <c r="E561" s="2263"/>
      <c r="F561" s="2263"/>
      <c r="G561" s="2263"/>
      <c r="H561" s="2263"/>
      <c r="I561" s="2263"/>
      <c r="J561" s="2263"/>
      <c r="K561" s="226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</row>
    <row r="562" spans="1:22" ht="15.6" customHeight="1" x14ac:dyDescent="0.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</row>
    <row r="563" spans="1:22" ht="15.6" customHeight="1" x14ac:dyDescent="0.2">
      <c r="B563" s="75"/>
      <c r="C563" s="75"/>
      <c r="D563" s="75"/>
      <c r="E563" s="75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</row>
    <row r="564" spans="1:22" ht="15.6" customHeight="1" x14ac:dyDescent="0.2">
      <c r="A564" s="2249" t="s">
        <v>1678</v>
      </c>
      <c r="B564" s="2249"/>
      <c r="C564" s="2249"/>
      <c r="D564" s="2249"/>
      <c r="E564" s="2249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</row>
    <row r="565" spans="1:22" ht="15.6" customHeight="1" x14ac:dyDescent="0.2">
      <c r="B565" s="75"/>
      <c r="C565" s="251"/>
      <c r="D565" s="251"/>
      <c r="E565" s="251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</row>
    <row r="566" spans="1:22" ht="15.6" customHeight="1" x14ac:dyDescent="0.25">
      <c r="A566" s="2314" t="s">
        <v>1343</v>
      </c>
      <c r="B566" s="2314"/>
      <c r="C566" s="2314"/>
      <c r="D566" s="2314"/>
      <c r="E566" s="2314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</row>
    <row r="567" spans="1:22" ht="15.6" customHeight="1" x14ac:dyDescent="0.25">
      <c r="A567" s="2314" t="s">
        <v>1344</v>
      </c>
      <c r="B567" s="2314"/>
      <c r="C567" s="2314"/>
      <c r="D567" s="2314"/>
      <c r="E567" s="2314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</row>
    <row r="568" spans="1:22" ht="15.6" customHeight="1" thickBot="1" x14ac:dyDescent="0.3">
      <c r="B568" s="153"/>
      <c r="C568" s="153"/>
      <c r="D568" s="153"/>
      <c r="E568" s="153"/>
      <c r="K568" s="153" t="s">
        <v>190</v>
      </c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</row>
    <row r="569" spans="1:22" ht="61.5" customHeight="1" thickBot="1" x14ac:dyDescent="0.3">
      <c r="A569" s="351" t="s">
        <v>258</v>
      </c>
      <c r="B569" s="160" t="s">
        <v>230</v>
      </c>
      <c r="C569" s="1237" t="s">
        <v>1488</v>
      </c>
      <c r="D569" s="1237" t="s">
        <v>1489</v>
      </c>
      <c r="E569" s="1237" t="s">
        <v>1490</v>
      </c>
      <c r="F569" s="1239" t="s">
        <v>1491</v>
      </c>
      <c r="G569" s="1239" t="s">
        <v>1599</v>
      </c>
      <c r="H569" s="1237" t="s">
        <v>803</v>
      </c>
      <c r="I569" s="1238" t="s">
        <v>804</v>
      </c>
      <c r="J569" s="1238" t="s">
        <v>805</v>
      </c>
      <c r="K569" s="1238" t="s">
        <v>806</v>
      </c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</row>
    <row r="570" spans="1:22" ht="15.6" customHeight="1" thickBot="1" x14ac:dyDescent="0.25">
      <c r="A570" s="342" t="s">
        <v>259</v>
      </c>
      <c r="B570" s="336" t="s">
        <v>260</v>
      </c>
      <c r="C570" s="336" t="s">
        <v>261</v>
      </c>
      <c r="D570" s="337" t="s">
        <v>262</v>
      </c>
      <c r="E570" s="331" t="s">
        <v>282</v>
      </c>
      <c r="F570" s="361" t="s">
        <v>307</v>
      </c>
      <c r="G570" s="361" t="s">
        <v>308</v>
      </c>
      <c r="H570" s="1125" t="s">
        <v>330</v>
      </c>
      <c r="I570" s="359" t="s">
        <v>331</v>
      </c>
      <c r="J570" s="335" t="s">
        <v>332</v>
      </c>
      <c r="K570" s="331" t="s">
        <v>335</v>
      </c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</row>
    <row r="571" spans="1:22" ht="15.6" customHeight="1" x14ac:dyDescent="0.25">
      <c r="A571" s="346" t="s">
        <v>263</v>
      </c>
      <c r="B571" s="2169" t="s">
        <v>231</v>
      </c>
      <c r="C571" s="1386">
        <v>3118</v>
      </c>
      <c r="D571" s="1808"/>
      <c r="E571" s="588"/>
      <c r="F571" s="1256">
        <v>0</v>
      </c>
      <c r="G571" s="1456"/>
      <c r="H571" s="1453"/>
      <c r="I571" s="118">
        <f t="shared" ref="I571:I576" si="45">D571+G571</f>
        <v>0</v>
      </c>
      <c r="J571" s="118">
        <f t="shared" ref="J571:J576" si="46">E571</f>
        <v>0</v>
      </c>
      <c r="K571" s="943">
        <v>0</v>
      </c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</row>
    <row r="572" spans="1:22" ht="15.6" customHeight="1" x14ac:dyDescent="0.25">
      <c r="A572" s="321" t="s">
        <v>264</v>
      </c>
      <c r="B572" s="1241" t="s">
        <v>1326</v>
      </c>
      <c r="C572" s="358"/>
      <c r="D572" s="358"/>
      <c r="E572" s="358"/>
      <c r="F572" s="1256">
        <v>0</v>
      </c>
      <c r="G572" s="976"/>
      <c r="H572" s="977">
        <f>C572</f>
        <v>0</v>
      </c>
      <c r="I572" s="118">
        <f t="shared" si="45"/>
        <v>0</v>
      </c>
      <c r="J572" s="118">
        <f t="shared" si="46"/>
        <v>0</v>
      </c>
      <c r="K572" s="943">
        <v>0</v>
      </c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</row>
    <row r="573" spans="1:22" ht="16.5" customHeight="1" x14ac:dyDescent="0.25">
      <c r="A573" s="318" t="s">
        <v>265</v>
      </c>
      <c r="B573" s="161" t="s">
        <v>232</v>
      </c>
      <c r="C573" s="357"/>
      <c r="D573" s="588"/>
      <c r="E573" s="590"/>
      <c r="F573" s="1251"/>
      <c r="G573" s="978"/>
      <c r="H573" s="121">
        <f>C573+G573</f>
        <v>0</v>
      </c>
      <c r="I573" s="118">
        <f t="shared" si="45"/>
        <v>0</v>
      </c>
      <c r="J573" s="118">
        <f t="shared" si="46"/>
        <v>0</v>
      </c>
      <c r="K573" s="943">
        <v>0</v>
      </c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</row>
    <row r="574" spans="1:22" ht="15.6" customHeight="1" x14ac:dyDescent="0.25">
      <c r="A574" s="318" t="s">
        <v>266</v>
      </c>
      <c r="B574" s="163" t="s">
        <v>1441</v>
      </c>
      <c r="C574" s="358">
        <f>' 27 28 sz. melléklet'!C27</f>
        <v>0</v>
      </c>
      <c r="D574" s="358"/>
      <c r="E574" s="358"/>
      <c r="F574" s="1251">
        <v>0</v>
      </c>
      <c r="G574" s="978"/>
      <c r="H574" s="121">
        <f>C574+G574</f>
        <v>0</v>
      </c>
      <c r="I574" s="118">
        <f t="shared" si="45"/>
        <v>0</v>
      </c>
      <c r="J574" s="118">
        <f t="shared" si="46"/>
        <v>0</v>
      </c>
      <c r="K574" s="943">
        <v>0</v>
      </c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</row>
    <row r="575" spans="1:22" ht="15.6" customHeight="1" x14ac:dyDescent="0.25">
      <c r="A575" s="318" t="s">
        <v>267</v>
      </c>
      <c r="B575" s="161" t="s">
        <v>219</v>
      </c>
      <c r="C575" s="357">
        <v>0</v>
      </c>
      <c r="D575" s="588"/>
      <c r="E575" s="353"/>
      <c r="F575" s="1251"/>
      <c r="G575" s="978"/>
      <c r="H575" s="121">
        <f>C575+G575</f>
        <v>0</v>
      </c>
      <c r="I575" s="118">
        <f t="shared" si="45"/>
        <v>0</v>
      </c>
      <c r="J575" s="118">
        <f t="shared" si="46"/>
        <v>0</v>
      </c>
      <c r="K575" s="943">
        <v>0</v>
      </c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</row>
    <row r="576" spans="1:22" ht="15.6" customHeight="1" thickBot="1" x14ac:dyDescent="0.3">
      <c r="A576" s="298" t="s">
        <v>268</v>
      </c>
      <c r="B576" s="163" t="s">
        <v>1593</v>
      </c>
      <c r="C576" s="1720">
        <v>9356</v>
      </c>
      <c r="D576" s="1720">
        <v>9356</v>
      </c>
      <c r="E576" s="1720">
        <v>9356</v>
      </c>
      <c r="F576" s="1252">
        <f>E576/D576</f>
        <v>1</v>
      </c>
      <c r="G576" s="980"/>
      <c r="H576" s="121">
        <f>C576+G576</f>
        <v>9356</v>
      </c>
      <c r="I576" s="118">
        <f t="shared" si="45"/>
        <v>9356</v>
      </c>
      <c r="J576" s="118">
        <f t="shared" si="46"/>
        <v>9356</v>
      </c>
      <c r="K576" s="943">
        <f>J576/I576</f>
        <v>1</v>
      </c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</row>
    <row r="577" spans="1:22" ht="15.6" customHeight="1" thickBot="1" x14ac:dyDescent="0.25">
      <c r="A577" s="349" t="s">
        <v>269</v>
      </c>
      <c r="B577" s="159" t="s">
        <v>234</v>
      </c>
      <c r="C577" s="128">
        <f>SUM(C571:C576)</f>
        <v>12474</v>
      </c>
      <c r="D577" s="128">
        <f>SUM(D571:D576)</f>
        <v>9356</v>
      </c>
      <c r="E577" s="128">
        <f>SUM(E571:E576)</f>
        <v>9356</v>
      </c>
      <c r="F577" s="1282">
        <f>E577/D577</f>
        <v>1</v>
      </c>
      <c r="G577" s="972">
        <f>SUM(G571:G576)</f>
        <v>0</v>
      </c>
      <c r="H577" s="128">
        <f>SUM(H571:H576)</f>
        <v>9356</v>
      </c>
      <c r="I577" s="128">
        <f>SUM(I571:I576)</f>
        <v>9356</v>
      </c>
      <c r="J577" s="128">
        <f>SUM(J571:J576)</f>
        <v>9356</v>
      </c>
      <c r="K577" s="2218">
        <f>J577/I577</f>
        <v>1</v>
      </c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</row>
    <row r="578" spans="1:22" ht="15.6" customHeight="1" thickBot="1" x14ac:dyDescent="0.25">
      <c r="A578" s="318" t="s">
        <v>270</v>
      </c>
      <c r="E578" s="238"/>
      <c r="F578" s="594"/>
      <c r="G578" s="594"/>
      <c r="H578" s="245"/>
      <c r="I578" s="238"/>
      <c r="J578" s="238"/>
      <c r="K578" s="238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</row>
    <row r="579" spans="1:22" ht="67.5" customHeight="1" thickBot="1" x14ac:dyDescent="0.3">
      <c r="A579" s="318" t="s">
        <v>271</v>
      </c>
      <c r="B579" s="160" t="s">
        <v>235</v>
      </c>
      <c r="C579" s="1237" t="s">
        <v>1488</v>
      </c>
      <c r="D579" s="1237" t="s">
        <v>1489</v>
      </c>
      <c r="E579" s="1237" t="s">
        <v>1490</v>
      </c>
      <c r="F579" s="1239" t="s">
        <v>1491</v>
      </c>
      <c r="G579" s="1239" t="s">
        <v>1599</v>
      </c>
      <c r="H579" s="1237" t="s">
        <v>803</v>
      </c>
      <c r="I579" s="1238" t="s">
        <v>804</v>
      </c>
      <c r="J579" s="1238" t="s">
        <v>805</v>
      </c>
      <c r="K579" s="1238" t="s">
        <v>806</v>
      </c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</row>
    <row r="580" spans="1:22" ht="15.6" customHeight="1" x14ac:dyDescent="0.25">
      <c r="A580" s="318" t="s">
        <v>272</v>
      </c>
      <c r="B580" s="592" t="s">
        <v>247</v>
      </c>
      <c r="C580" s="1386">
        <v>0</v>
      </c>
      <c r="D580" s="1386"/>
      <c r="E580" s="588"/>
      <c r="F580" s="1256"/>
      <c r="G580" s="241"/>
      <c r="H580" s="124"/>
      <c r="I580" s="118"/>
      <c r="J580" s="118"/>
      <c r="K580" s="946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</row>
    <row r="581" spans="1:22" ht="15.6" customHeight="1" x14ac:dyDescent="0.25">
      <c r="A581" s="318" t="s">
        <v>273</v>
      </c>
      <c r="B581" s="259" t="s">
        <v>248</v>
      </c>
      <c r="C581" s="358">
        <v>0</v>
      </c>
      <c r="D581" s="358"/>
      <c r="E581" s="353"/>
      <c r="F581" s="1251"/>
      <c r="G581" s="239"/>
      <c r="H581" s="121"/>
      <c r="I581" s="117"/>
      <c r="J581" s="117"/>
      <c r="K581" s="94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</row>
    <row r="582" spans="1:22" ht="15.6" customHeight="1" x14ac:dyDescent="0.25">
      <c r="A582" s="318" t="s">
        <v>274</v>
      </c>
      <c r="B582" s="259" t="s">
        <v>249</v>
      </c>
      <c r="C582" s="358">
        <v>0</v>
      </c>
      <c r="D582" s="358"/>
      <c r="E582" s="353"/>
      <c r="F582" s="1251">
        <v>0</v>
      </c>
      <c r="G582" s="239"/>
      <c r="H582" s="121"/>
      <c r="I582" s="117">
        <f t="shared" ref="I582:J584" si="47">D582</f>
        <v>0</v>
      </c>
      <c r="J582" s="117">
        <f t="shared" si="47"/>
        <v>0</v>
      </c>
      <c r="K582" s="943">
        <v>0</v>
      </c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</row>
    <row r="583" spans="1:22" ht="15.6" customHeight="1" x14ac:dyDescent="0.25">
      <c r="A583" s="318" t="s">
        <v>275</v>
      </c>
      <c r="B583" s="259" t="s">
        <v>1608</v>
      </c>
      <c r="C583" s="358"/>
      <c r="D583" s="358">
        <v>9356</v>
      </c>
      <c r="E583" s="353">
        <v>9356</v>
      </c>
      <c r="F583" s="1251">
        <f>E583/D583</f>
        <v>1</v>
      </c>
      <c r="G583" s="239"/>
      <c r="H583" s="121"/>
      <c r="I583" s="117">
        <f t="shared" si="47"/>
        <v>9356</v>
      </c>
      <c r="J583" s="117">
        <f t="shared" si="47"/>
        <v>9356</v>
      </c>
      <c r="K583" s="943">
        <f>J583/I583</f>
        <v>1</v>
      </c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</row>
    <row r="584" spans="1:22" ht="15.75" customHeight="1" x14ac:dyDescent="0.25">
      <c r="A584" s="318" t="s">
        <v>276</v>
      </c>
      <c r="B584" s="259" t="s">
        <v>250</v>
      </c>
      <c r="C584" s="358">
        <f>'33_sz_ melléklet'!C81</f>
        <v>12474</v>
      </c>
      <c r="D584" s="358">
        <f>'33_sz_ melléklet'!D81</f>
        <v>0</v>
      </c>
      <c r="E584" s="358">
        <f>'33_sz_ melléklet'!E81</f>
        <v>0</v>
      </c>
      <c r="F584" s="1251">
        <v>0</v>
      </c>
      <c r="G584" s="239"/>
      <c r="H584" s="121">
        <f>C584</f>
        <v>12474</v>
      </c>
      <c r="I584" s="117">
        <f t="shared" si="47"/>
        <v>0</v>
      </c>
      <c r="J584" s="117">
        <f t="shared" si="47"/>
        <v>0</v>
      </c>
      <c r="K584" s="943">
        <v>0</v>
      </c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</row>
    <row r="585" spans="1:22" ht="15.6" customHeight="1" thickBot="1" x14ac:dyDescent="0.3">
      <c r="A585" s="318" t="s">
        <v>277</v>
      </c>
      <c r="B585" s="593" t="s">
        <v>251</v>
      </c>
      <c r="C585" s="358"/>
      <c r="D585" s="358"/>
      <c r="E585" s="358"/>
      <c r="F585" s="1252"/>
      <c r="G585" s="240"/>
      <c r="H585" s="126"/>
      <c r="I585" s="1064"/>
      <c r="J585" s="1064"/>
      <c r="K585" s="945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</row>
    <row r="586" spans="1:22" ht="15.6" customHeight="1" thickBot="1" x14ac:dyDescent="0.25">
      <c r="A586" s="282" t="s">
        <v>278</v>
      </c>
      <c r="B586" s="159" t="s">
        <v>237</v>
      </c>
      <c r="C586" s="511">
        <f>SUM(C580:C585)</f>
        <v>12474</v>
      </c>
      <c r="D586" s="511">
        <f>SUM(D580:D585)</f>
        <v>9356</v>
      </c>
      <c r="E586" s="589">
        <f>SUM(E580:E585)</f>
        <v>9356</v>
      </c>
      <c r="F586" s="1282">
        <f>E586/D586</f>
        <v>1</v>
      </c>
      <c r="G586" s="205">
        <f>SUM(G580:G585)</f>
        <v>0</v>
      </c>
      <c r="H586" s="128">
        <f>SUM(H580:H585)</f>
        <v>12474</v>
      </c>
      <c r="I586" s="128">
        <f>SUM(I580:I585)</f>
        <v>9356</v>
      </c>
      <c r="J586" s="128">
        <f>SUM(J580:J585)</f>
        <v>9356</v>
      </c>
      <c r="K586" s="947">
        <f>J586/I586</f>
        <v>1</v>
      </c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</row>
    <row r="587" spans="1:22" ht="15.6" customHeight="1" x14ac:dyDescent="0.2">
      <c r="A587" s="281"/>
      <c r="B587" s="75"/>
      <c r="C587" s="251"/>
      <c r="D587" s="251"/>
      <c r="E587" s="251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</row>
    <row r="588" spans="1:22" ht="15.6" customHeight="1" x14ac:dyDescent="0.2">
      <c r="A588" s="281"/>
      <c r="B588" s="75"/>
      <c r="C588" s="251"/>
      <c r="D588" s="251"/>
      <c r="E588" s="251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</row>
    <row r="589" spans="1:22" ht="15.6" customHeight="1" x14ac:dyDescent="0.2">
      <c r="A589" s="281"/>
      <c r="B589" s="75"/>
      <c r="C589" s="251"/>
      <c r="D589" s="251"/>
      <c r="E589" s="251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</row>
    <row r="590" spans="1:22" ht="15.6" customHeight="1" x14ac:dyDescent="0.2">
      <c r="A590" s="281"/>
      <c r="B590" s="75"/>
      <c r="C590" s="251"/>
      <c r="D590" s="251"/>
      <c r="E590" s="251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</row>
    <row r="591" spans="1:22" ht="15.6" customHeight="1" x14ac:dyDescent="0.2">
      <c r="A591" s="281"/>
      <c r="B591" s="75"/>
      <c r="C591" s="251"/>
      <c r="D591" s="251"/>
      <c r="E591" s="251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</row>
    <row r="592" spans="1:22" ht="15.6" customHeight="1" x14ac:dyDescent="0.2">
      <c r="B592" s="75"/>
      <c r="C592" s="75"/>
      <c r="D592" s="75"/>
      <c r="E592" s="75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</row>
    <row r="593" spans="1:22" ht="15.6" customHeight="1" x14ac:dyDescent="0.2">
      <c r="A593" s="2263">
        <v>24</v>
      </c>
      <c r="B593" s="2263"/>
      <c r="C593" s="2263"/>
      <c r="D593" s="2263"/>
      <c r="E593" s="2263"/>
      <c r="F593" s="2263"/>
      <c r="G593" s="2263"/>
      <c r="H593" s="2263"/>
      <c r="I593" s="2263"/>
      <c r="J593" s="2263"/>
      <c r="K593" s="226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</row>
    <row r="594" spans="1:22" ht="15.6" customHeight="1" x14ac:dyDescent="0.2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</row>
    <row r="595" spans="1:22" ht="15.6" customHeight="1" x14ac:dyDescent="0.2">
      <c r="B595" s="75"/>
      <c r="C595" s="75"/>
      <c r="D595" s="75"/>
      <c r="E595" s="75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</row>
    <row r="596" spans="1:22" ht="15.6" customHeight="1" x14ac:dyDescent="0.2">
      <c r="A596" s="2249" t="s">
        <v>1678</v>
      </c>
      <c r="B596" s="2249"/>
      <c r="C596" s="2249"/>
      <c r="D596" s="2249"/>
      <c r="E596" s="2249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</row>
    <row r="597" spans="1:22" ht="15.6" customHeight="1" x14ac:dyDescent="0.2">
      <c r="B597" s="75"/>
      <c r="C597" s="251"/>
      <c r="D597" s="251"/>
      <c r="E597" s="251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</row>
    <row r="598" spans="1:22" ht="15.6" customHeight="1" x14ac:dyDescent="0.25">
      <c r="A598" s="2314" t="s">
        <v>1442</v>
      </c>
      <c r="B598" s="2314"/>
      <c r="C598" s="2314"/>
      <c r="D598" s="2314"/>
      <c r="E598" s="2314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</row>
    <row r="599" spans="1:22" ht="15.6" customHeight="1" x14ac:dyDescent="0.25">
      <c r="A599" s="2314" t="s">
        <v>1443</v>
      </c>
      <c r="B599" s="2314"/>
      <c r="C599" s="2314"/>
      <c r="D599" s="2314"/>
      <c r="E599" s="2314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</row>
    <row r="600" spans="1:22" ht="15.6" customHeight="1" thickBot="1" x14ac:dyDescent="0.3">
      <c r="B600" s="153"/>
      <c r="C600" s="153"/>
      <c r="D600" s="153"/>
      <c r="E600" s="153"/>
      <c r="K600" s="153" t="s">
        <v>190</v>
      </c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</row>
    <row r="601" spans="1:22" ht="61.5" customHeight="1" thickBot="1" x14ac:dyDescent="0.3">
      <c r="A601" s="351" t="s">
        <v>258</v>
      </c>
      <c r="B601" s="160" t="s">
        <v>230</v>
      </c>
      <c r="C601" s="1237" t="s">
        <v>1488</v>
      </c>
      <c r="D601" s="1237" t="s">
        <v>1489</v>
      </c>
      <c r="E601" s="1237" t="s">
        <v>1490</v>
      </c>
      <c r="F601" s="1239" t="s">
        <v>1491</v>
      </c>
      <c r="G601" s="1239" t="s">
        <v>1599</v>
      </c>
      <c r="H601" s="1237" t="s">
        <v>803</v>
      </c>
      <c r="I601" s="1238" t="s">
        <v>804</v>
      </c>
      <c r="J601" s="1238" t="s">
        <v>805</v>
      </c>
      <c r="K601" s="1238" t="s">
        <v>806</v>
      </c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</row>
    <row r="602" spans="1:22" ht="15.6" customHeight="1" thickBot="1" x14ac:dyDescent="0.25">
      <c r="A602" s="342" t="s">
        <v>259</v>
      </c>
      <c r="B602" s="336" t="s">
        <v>260</v>
      </c>
      <c r="C602" s="336" t="s">
        <v>261</v>
      </c>
      <c r="D602" s="337" t="s">
        <v>262</v>
      </c>
      <c r="E602" s="331" t="s">
        <v>282</v>
      </c>
      <c r="F602" s="361" t="s">
        <v>307</v>
      </c>
      <c r="G602" s="361" t="s">
        <v>308</v>
      </c>
      <c r="H602" s="1125" t="s">
        <v>330</v>
      </c>
      <c r="I602" s="359" t="s">
        <v>331</v>
      </c>
      <c r="J602" s="335" t="s">
        <v>332</v>
      </c>
      <c r="K602" s="331" t="s">
        <v>335</v>
      </c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</row>
    <row r="603" spans="1:22" ht="15.6" customHeight="1" x14ac:dyDescent="0.25">
      <c r="A603" s="346" t="s">
        <v>263</v>
      </c>
      <c r="B603" s="2169" t="s">
        <v>231</v>
      </c>
      <c r="C603" s="1386"/>
      <c r="D603" s="1808">
        <v>0</v>
      </c>
      <c r="E603" s="588"/>
      <c r="F603" s="1256">
        <v>0</v>
      </c>
      <c r="G603" s="1456"/>
      <c r="H603" s="1453"/>
      <c r="I603" s="118">
        <f t="shared" ref="I603:I608" si="48">D603+G603</f>
        <v>0</v>
      </c>
      <c r="J603" s="118">
        <f t="shared" ref="J603:J608" si="49">E603</f>
        <v>0</v>
      </c>
      <c r="K603" s="943">
        <v>0</v>
      </c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</row>
    <row r="604" spans="1:22" ht="15.6" customHeight="1" x14ac:dyDescent="0.25">
      <c r="A604" s="321" t="s">
        <v>264</v>
      </c>
      <c r="B604" s="1241" t="s">
        <v>1326</v>
      </c>
      <c r="C604" s="358"/>
      <c r="D604" s="358"/>
      <c r="E604" s="358"/>
      <c r="F604" s="1256">
        <v>0</v>
      </c>
      <c r="G604" s="976"/>
      <c r="H604" s="977">
        <f>C604</f>
        <v>0</v>
      </c>
      <c r="I604" s="118">
        <f t="shared" si="48"/>
        <v>0</v>
      </c>
      <c r="J604" s="118">
        <f t="shared" si="49"/>
        <v>0</v>
      </c>
      <c r="K604" s="943">
        <v>0</v>
      </c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</row>
    <row r="605" spans="1:22" ht="15.6" customHeight="1" x14ac:dyDescent="0.25">
      <c r="A605" s="318" t="s">
        <v>265</v>
      </c>
      <c r="B605" s="161" t="s">
        <v>232</v>
      </c>
      <c r="C605" s="357"/>
      <c r="D605" s="588"/>
      <c r="E605" s="590"/>
      <c r="F605" s="1251"/>
      <c r="G605" s="978"/>
      <c r="H605" s="121">
        <f>C605+G605</f>
        <v>0</v>
      </c>
      <c r="I605" s="118">
        <f t="shared" si="48"/>
        <v>0</v>
      </c>
      <c r="J605" s="118">
        <f t="shared" si="49"/>
        <v>0</v>
      </c>
      <c r="K605" s="943">
        <v>0</v>
      </c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</row>
    <row r="606" spans="1:22" ht="18" customHeight="1" x14ac:dyDescent="0.25">
      <c r="A606" s="318" t="s">
        <v>266</v>
      </c>
      <c r="B606" s="163" t="s">
        <v>233</v>
      </c>
      <c r="C606" s="358">
        <v>0</v>
      </c>
      <c r="D606" s="353"/>
      <c r="E606" s="353"/>
      <c r="F606" s="1251"/>
      <c r="G606" s="978"/>
      <c r="H606" s="121">
        <f>C606+G606</f>
        <v>0</v>
      </c>
      <c r="I606" s="118">
        <f t="shared" si="48"/>
        <v>0</v>
      </c>
      <c r="J606" s="118">
        <f t="shared" si="49"/>
        <v>0</v>
      </c>
      <c r="K606" s="94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</row>
    <row r="607" spans="1:22" ht="15.6" customHeight="1" x14ac:dyDescent="0.25">
      <c r="A607" s="318" t="s">
        <v>267</v>
      </c>
      <c r="B607" s="161" t="s">
        <v>219</v>
      </c>
      <c r="C607" s="357">
        <v>0</v>
      </c>
      <c r="D607" s="588"/>
      <c r="E607" s="353"/>
      <c r="F607" s="1251"/>
      <c r="G607" s="978"/>
      <c r="H607" s="121">
        <f>C607+G607</f>
        <v>0</v>
      </c>
      <c r="I607" s="118">
        <f t="shared" si="48"/>
        <v>0</v>
      </c>
      <c r="J607" s="118">
        <f t="shared" si="49"/>
        <v>0</v>
      </c>
      <c r="K607" s="94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</row>
    <row r="608" spans="1:22" ht="15.6" customHeight="1" thickBot="1" x14ac:dyDescent="0.3">
      <c r="A608" s="298" t="s">
        <v>268</v>
      </c>
      <c r="B608" s="163" t="s">
        <v>1593</v>
      </c>
      <c r="C608" s="1720">
        <v>53733</v>
      </c>
      <c r="D608" s="1720">
        <v>53733</v>
      </c>
      <c r="E608" s="1720">
        <v>53733</v>
      </c>
      <c r="F608" s="1252">
        <f>E608/D608</f>
        <v>1</v>
      </c>
      <c r="G608" s="980"/>
      <c r="H608" s="121">
        <f>C608+G608</f>
        <v>53733</v>
      </c>
      <c r="I608" s="118">
        <f t="shared" si="48"/>
        <v>53733</v>
      </c>
      <c r="J608" s="118">
        <f t="shared" si="49"/>
        <v>53733</v>
      </c>
      <c r="K608" s="943">
        <f>J608/I608</f>
        <v>1</v>
      </c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</row>
    <row r="609" spans="1:22" ht="15.6" customHeight="1" thickBot="1" x14ac:dyDescent="0.25">
      <c r="A609" s="349" t="s">
        <v>269</v>
      </c>
      <c r="B609" s="159" t="s">
        <v>234</v>
      </c>
      <c r="C609" s="128">
        <f>SUM(C603:C608)</f>
        <v>53733</v>
      </c>
      <c r="D609" s="128">
        <f>SUM(D603:D608)</f>
        <v>53733</v>
      </c>
      <c r="E609" s="128">
        <f>SUM(E603:E608)</f>
        <v>53733</v>
      </c>
      <c r="F609" s="1282">
        <f>E609/D609</f>
        <v>1</v>
      </c>
      <c r="G609" s="972">
        <f>SUM(G603:G608)</f>
        <v>0</v>
      </c>
      <c r="H609" s="128">
        <f>SUM(H603:H608)</f>
        <v>53733</v>
      </c>
      <c r="I609" s="128">
        <f>SUM(I603:I608)</f>
        <v>53733</v>
      </c>
      <c r="J609" s="128">
        <f>SUM(J603:J608)</f>
        <v>53733</v>
      </c>
      <c r="K609" s="947">
        <f>J609/I609</f>
        <v>1</v>
      </c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</row>
    <row r="610" spans="1:22" ht="15.6" customHeight="1" thickBot="1" x14ac:dyDescent="0.25">
      <c r="A610" s="318" t="s">
        <v>270</v>
      </c>
      <c r="E610" s="238"/>
      <c r="F610" s="594"/>
      <c r="G610" s="594"/>
      <c r="H610" s="245"/>
      <c r="I610" s="238"/>
      <c r="J610" s="238"/>
      <c r="K610" s="238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</row>
    <row r="611" spans="1:22" ht="64.5" customHeight="1" thickBot="1" x14ac:dyDescent="0.3">
      <c r="A611" s="318" t="s">
        <v>271</v>
      </c>
      <c r="B611" s="160" t="s">
        <v>235</v>
      </c>
      <c r="C611" s="1237" t="s">
        <v>1488</v>
      </c>
      <c r="D611" s="1237" t="s">
        <v>1489</v>
      </c>
      <c r="E611" s="1237" t="s">
        <v>1490</v>
      </c>
      <c r="F611" s="1239" t="s">
        <v>1491</v>
      </c>
      <c r="G611" s="1239" t="s">
        <v>1599</v>
      </c>
      <c r="H611" s="1237" t="s">
        <v>803</v>
      </c>
      <c r="I611" s="1238" t="s">
        <v>804</v>
      </c>
      <c r="J611" s="1238" t="s">
        <v>805</v>
      </c>
      <c r="K611" s="1238" t="s">
        <v>806</v>
      </c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</row>
    <row r="612" spans="1:22" ht="15.6" customHeight="1" x14ac:dyDescent="0.25">
      <c r="A612" s="318" t="s">
        <v>272</v>
      </c>
      <c r="B612" s="592" t="s">
        <v>247</v>
      </c>
      <c r="C612" s="1386"/>
      <c r="D612" s="1386"/>
      <c r="E612" s="588"/>
      <c r="F612" s="1256"/>
      <c r="G612" s="241"/>
      <c r="H612" s="124"/>
      <c r="I612" s="118"/>
      <c r="J612" s="118"/>
      <c r="K612" s="946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</row>
    <row r="613" spans="1:22" ht="15.6" customHeight="1" x14ac:dyDescent="0.25">
      <c r="A613" s="318" t="s">
        <v>273</v>
      </c>
      <c r="B613" s="259" t="s">
        <v>248</v>
      </c>
      <c r="C613" s="358"/>
      <c r="D613" s="358"/>
      <c r="E613" s="353"/>
      <c r="F613" s="1251"/>
      <c r="G613" s="239"/>
      <c r="H613" s="121"/>
      <c r="I613" s="117"/>
      <c r="J613" s="117"/>
      <c r="K613" s="94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</row>
    <row r="614" spans="1:22" ht="15.6" customHeight="1" x14ac:dyDescent="0.25">
      <c r="A614" s="318" t="s">
        <v>274</v>
      </c>
      <c r="B614" s="259" t="s">
        <v>249</v>
      </c>
      <c r="C614" s="358"/>
      <c r="D614" s="358"/>
      <c r="E614" s="353"/>
      <c r="F614" s="1251">
        <v>0</v>
      </c>
      <c r="G614" s="239"/>
      <c r="H614" s="121"/>
      <c r="I614" s="117">
        <f t="shared" ref="I614:I616" si="50">D614</f>
        <v>0</v>
      </c>
      <c r="J614" s="117">
        <f t="shared" ref="J614:J616" si="51">E614</f>
        <v>0</v>
      </c>
      <c r="K614" s="943">
        <v>0</v>
      </c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</row>
    <row r="615" spans="1:22" ht="15.6" customHeight="1" x14ac:dyDescent="0.25">
      <c r="A615" s="318" t="s">
        <v>275</v>
      </c>
      <c r="B615" s="259" t="s">
        <v>250</v>
      </c>
      <c r="C615" s="358">
        <f>'33_sz_ melléklet'!C169</f>
        <v>53733</v>
      </c>
      <c r="D615" s="358">
        <f>'33_sz_ melléklet'!D169</f>
        <v>53733</v>
      </c>
      <c r="E615" s="358">
        <f>'33_sz_ melléklet'!E169</f>
        <v>53733</v>
      </c>
      <c r="F615" s="1251">
        <f>E615/D615</f>
        <v>1</v>
      </c>
      <c r="G615" s="239"/>
      <c r="H615" s="121">
        <f>C615</f>
        <v>53733</v>
      </c>
      <c r="I615" s="117">
        <f t="shared" si="50"/>
        <v>53733</v>
      </c>
      <c r="J615" s="117">
        <f t="shared" si="51"/>
        <v>53733</v>
      </c>
      <c r="K615" s="943">
        <f>J615/I615</f>
        <v>1</v>
      </c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</row>
    <row r="616" spans="1:22" ht="19.5" customHeight="1" thickBot="1" x14ac:dyDescent="0.3">
      <c r="A616" s="322" t="s">
        <v>276</v>
      </c>
      <c r="B616" s="593" t="s">
        <v>251</v>
      </c>
      <c r="C616" s="358">
        <f>'32_sz_ melléklet'!C4</f>
        <v>0</v>
      </c>
      <c r="D616" s="358">
        <f>'32_sz_ melléklet'!D4</f>
        <v>0</v>
      </c>
      <c r="E616" s="358">
        <f>'32_sz_ melléklet'!E4</f>
        <v>0</v>
      </c>
      <c r="F616" s="1252">
        <v>0</v>
      </c>
      <c r="G616" s="240"/>
      <c r="H616" s="126">
        <f>G616+C616</f>
        <v>0</v>
      </c>
      <c r="I616" s="1064">
        <f t="shared" si="50"/>
        <v>0</v>
      </c>
      <c r="J616" s="1064">
        <f t="shared" si="51"/>
        <v>0</v>
      </c>
      <c r="K616" s="945">
        <v>0</v>
      </c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</row>
    <row r="617" spans="1:22" ht="15.6" customHeight="1" thickBot="1" x14ac:dyDescent="0.25">
      <c r="A617" s="282" t="s">
        <v>277</v>
      </c>
      <c r="B617" s="159" t="s">
        <v>237</v>
      </c>
      <c r="C617" s="511">
        <f>SUM(C612:C616)</f>
        <v>53733</v>
      </c>
      <c r="D617" s="511">
        <f>SUM(D612:D616)</f>
        <v>53733</v>
      </c>
      <c r="E617" s="589">
        <f>SUM(E612:E616)</f>
        <v>53733</v>
      </c>
      <c r="F617" s="1282">
        <f>E617/D617</f>
        <v>1</v>
      </c>
      <c r="G617" s="205">
        <f>SUM(G612:G616)</f>
        <v>0</v>
      </c>
      <c r="H617" s="128">
        <f>SUM(H612:H616)</f>
        <v>53733</v>
      </c>
      <c r="I617" s="128">
        <f>SUM(I612:I616)</f>
        <v>53733</v>
      </c>
      <c r="J617" s="128">
        <f>SUM(J612:J616)</f>
        <v>53733</v>
      </c>
      <c r="K617" s="947">
        <f>J617/I617</f>
        <v>1</v>
      </c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</row>
    <row r="618" spans="1:22" ht="15.6" customHeight="1" x14ac:dyDescent="0.2">
      <c r="A618" s="281"/>
      <c r="B618" s="75"/>
      <c r="C618" s="251"/>
      <c r="D618" s="251"/>
      <c r="E618" s="251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</row>
    <row r="619" spans="1:22" ht="15.6" customHeight="1" x14ac:dyDescent="0.2">
      <c r="A619" s="281"/>
      <c r="B619" s="75"/>
      <c r="C619" s="251"/>
      <c r="D619" s="251"/>
      <c r="E619" s="251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</row>
    <row r="620" spans="1:22" ht="15.6" customHeight="1" x14ac:dyDescent="0.2">
      <c r="A620" s="281"/>
      <c r="B620" s="75"/>
      <c r="C620" s="251"/>
      <c r="D620" s="251"/>
      <c r="E620" s="251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</row>
    <row r="621" spans="1:22" ht="15.6" customHeight="1" x14ac:dyDescent="0.2">
      <c r="B621" s="75"/>
      <c r="C621" s="75"/>
      <c r="D621" s="75"/>
      <c r="E621" s="75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</row>
    <row r="622" spans="1:22" ht="15.6" customHeight="1" x14ac:dyDescent="0.2">
      <c r="A622" s="2263">
        <v>25</v>
      </c>
      <c r="B622" s="2263"/>
      <c r="C622" s="2263"/>
      <c r="D622" s="2263"/>
      <c r="E622" s="2263"/>
      <c r="F622" s="2263"/>
      <c r="G622" s="2263"/>
      <c r="H622" s="2263"/>
      <c r="I622" s="2263"/>
      <c r="J622" s="2263"/>
      <c r="K622" s="226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</row>
    <row r="623" spans="1:22" ht="15.6" customHeight="1" x14ac:dyDescent="0.2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</row>
    <row r="624" spans="1:22" ht="15.6" customHeight="1" x14ac:dyDescent="0.2">
      <c r="B624" s="75"/>
      <c r="C624" s="75"/>
      <c r="D624" s="75"/>
      <c r="E624" s="75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</row>
    <row r="625" spans="1:22" ht="15.6" customHeight="1" x14ac:dyDescent="0.2">
      <c r="A625" s="2249" t="s">
        <v>1678</v>
      </c>
      <c r="B625" s="2249"/>
      <c r="C625" s="2249"/>
      <c r="D625" s="2249"/>
      <c r="E625" s="2249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</row>
    <row r="626" spans="1:22" ht="15.6" customHeight="1" x14ac:dyDescent="0.2">
      <c r="B626" s="75"/>
      <c r="C626" s="251"/>
      <c r="D626" s="251"/>
      <c r="E626" s="251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</row>
    <row r="627" spans="1:22" ht="15.6" customHeight="1" x14ac:dyDescent="0.25">
      <c r="A627" s="2314" t="s">
        <v>1609</v>
      </c>
      <c r="B627" s="2314"/>
      <c r="C627" s="2314"/>
      <c r="D627" s="2314"/>
      <c r="E627" s="2314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</row>
    <row r="628" spans="1:22" ht="15.6" customHeight="1" x14ac:dyDescent="0.25">
      <c r="A628" s="2314" t="s">
        <v>1610</v>
      </c>
      <c r="B628" s="2314"/>
      <c r="C628" s="2314"/>
      <c r="D628" s="2314"/>
      <c r="E628" s="2314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</row>
    <row r="629" spans="1:22" ht="15.6" customHeight="1" thickBot="1" x14ac:dyDescent="0.3">
      <c r="B629" s="153"/>
      <c r="C629" s="153"/>
      <c r="D629" s="153"/>
      <c r="E629" s="153"/>
      <c r="K629" s="153" t="s">
        <v>190</v>
      </c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</row>
    <row r="630" spans="1:22" ht="60.75" customHeight="1" thickBot="1" x14ac:dyDescent="0.3">
      <c r="A630" s="351" t="s">
        <v>258</v>
      </c>
      <c r="B630" s="160" t="s">
        <v>230</v>
      </c>
      <c r="C630" s="1237" t="s">
        <v>1488</v>
      </c>
      <c r="D630" s="1237" t="s">
        <v>1489</v>
      </c>
      <c r="E630" s="1237" t="s">
        <v>1490</v>
      </c>
      <c r="F630" s="1239" t="s">
        <v>1491</v>
      </c>
      <c r="G630" s="1239" t="s">
        <v>1599</v>
      </c>
      <c r="H630" s="1237" t="s">
        <v>803</v>
      </c>
      <c r="I630" s="1238" t="s">
        <v>804</v>
      </c>
      <c r="J630" s="1238" t="s">
        <v>805</v>
      </c>
      <c r="K630" s="1238" t="s">
        <v>806</v>
      </c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</row>
    <row r="631" spans="1:22" ht="15.6" customHeight="1" thickBot="1" x14ac:dyDescent="0.25">
      <c r="A631" s="342" t="s">
        <v>259</v>
      </c>
      <c r="B631" s="336" t="s">
        <v>260</v>
      </c>
      <c r="C631" s="336" t="s">
        <v>261</v>
      </c>
      <c r="D631" s="337" t="s">
        <v>262</v>
      </c>
      <c r="E631" s="331" t="s">
        <v>282</v>
      </c>
      <c r="F631" s="361" t="s">
        <v>307</v>
      </c>
      <c r="G631" s="361" t="s">
        <v>308</v>
      </c>
      <c r="H631" s="1125" t="s">
        <v>330</v>
      </c>
      <c r="I631" s="359" t="s">
        <v>331</v>
      </c>
      <c r="J631" s="335" t="s">
        <v>332</v>
      </c>
      <c r="K631" s="331" t="s">
        <v>335</v>
      </c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</row>
    <row r="632" spans="1:22" ht="15.6" customHeight="1" x14ac:dyDescent="0.25">
      <c r="A632" s="346" t="s">
        <v>263</v>
      </c>
      <c r="B632" s="2169" t="s">
        <v>231</v>
      </c>
      <c r="C632" s="1386"/>
      <c r="D632" s="1808">
        <v>0</v>
      </c>
      <c r="E632" s="588"/>
      <c r="F632" s="1256">
        <v>0</v>
      </c>
      <c r="G632" s="1456"/>
      <c r="H632" s="1453"/>
      <c r="I632" s="118">
        <f t="shared" ref="I632:I637" si="52">D632+G632</f>
        <v>0</v>
      </c>
      <c r="J632" s="118">
        <f t="shared" ref="J632:J637" si="53">E632</f>
        <v>0</v>
      </c>
      <c r="K632" s="943">
        <v>0</v>
      </c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</row>
    <row r="633" spans="1:22" ht="18.75" customHeight="1" x14ac:dyDescent="0.25">
      <c r="A633" s="321" t="s">
        <v>264</v>
      </c>
      <c r="B633" s="1241" t="s">
        <v>1326</v>
      </c>
      <c r="C633" s="358"/>
      <c r="D633" s="358">
        <f>'25 26 sz. melléklet'!D12</f>
        <v>0</v>
      </c>
      <c r="E633" s="358">
        <f>'25 26 sz. melléklet'!E12</f>
        <v>0</v>
      </c>
      <c r="F633" s="1256">
        <v>0</v>
      </c>
      <c r="G633" s="976"/>
      <c r="H633" s="977">
        <f>C633</f>
        <v>0</v>
      </c>
      <c r="I633" s="118">
        <f t="shared" si="52"/>
        <v>0</v>
      </c>
      <c r="J633" s="118">
        <f t="shared" si="53"/>
        <v>0</v>
      </c>
      <c r="K633" s="943">
        <v>0</v>
      </c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</row>
    <row r="634" spans="1:22" ht="15.6" customHeight="1" x14ac:dyDescent="0.25">
      <c r="A634" s="318" t="s">
        <v>265</v>
      </c>
      <c r="B634" s="161" t="s">
        <v>232</v>
      </c>
      <c r="C634" s="357"/>
      <c r="D634" s="588"/>
      <c r="E634" s="590"/>
      <c r="F634" s="1251"/>
      <c r="G634" s="978"/>
      <c r="H634" s="121">
        <f>C634+G634</f>
        <v>0</v>
      </c>
      <c r="I634" s="118">
        <f t="shared" si="52"/>
        <v>0</v>
      </c>
      <c r="J634" s="118">
        <f t="shared" si="53"/>
        <v>0</v>
      </c>
      <c r="K634" s="943">
        <v>0</v>
      </c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</row>
    <row r="635" spans="1:22" ht="15.6" customHeight="1" x14ac:dyDescent="0.25">
      <c r="A635" s="318" t="s">
        <v>266</v>
      </c>
      <c r="B635" s="163" t="s">
        <v>233</v>
      </c>
      <c r="C635" s="358">
        <v>0</v>
      </c>
      <c r="D635" s="353"/>
      <c r="E635" s="353"/>
      <c r="F635" s="1251"/>
      <c r="G635" s="978"/>
      <c r="H635" s="121">
        <f>C635+G635</f>
        <v>0</v>
      </c>
      <c r="I635" s="118">
        <f t="shared" si="52"/>
        <v>0</v>
      </c>
      <c r="J635" s="118">
        <f t="shared" si="53"/>
        <v>0</v>
      </c>
      <c r="K635" s="94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</row>
    <row r="636" spans="1:22" ht="15.6" customHeight="1" x14ac:dyDescent="0.25">
      <c r="A636" s="318" t="s">
        <v>267</v>
      </c>
      <c r="B636" s="161" t="s">
        <v>219</v>
      </c>
      <c r="C636" s="357">
        <v>0</v>
      </c>
      <c r="D636" s="588"/>
      <c r="E636" s="353"/>
      <c r="F636" s="1251"/>
      <c r="G636" s="978"/>
      <c r="H636" s="121">
        <f>C636+G636</f>
        <v>0</v>
      </c>
      <c r="I636" s="118">
        <f t="shared" si="52"/>
        <v>0</v>
      </c>
      <c r="J636" s="118">
        <f t="shared" si="53"/>
        <v>0</v>
      </c>
      <c r="K636" s="94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</row>
    <row r="637" spans="1:22" ht="19.5" customHeight="1" thickBot="1" x14ac:dyDescent="0.3">
      <c r="A637" s="298" t="s">
        <v>268</v>
      </c>
      <c r="B637" s="163" t="s">
        <v>1435</v>
      </c>
      <c r="C637" s="1720">
        <v>0</v>
      </c>
      <c r="D637" s="1720"/>
      <c r="E637" s="1720"/>
      <c r="F637" s="1252">
        <v>0</v>
      </c>
      <c r="G637" s="980"/>
      <c r="H637" s="121">
        <f>C637+G637</f>
        <v>0</v>
      </c>
      <c r="I637" s="118">
        <f t="shared" si="52"/>
        <v>0</v>
      </c>
      <c r="J637" s="118">
        <f t="shared" si="53"/>
        <v>0</v>
      </c>
      <c r="K637" s="943">
        <v>0</v>
      </c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</row>
    <row r="638" spans="1:22" ht="15.6" customHeight="1" thickBot="1" x14ac:dyDescent="0.25">
      <c r="A638" s="349" t="s">
        <v>269</v>
      </c>
      <c r="B638" s="159" t="s">
        <v>234</v>
      </c>
      <c r="C638" s="128">
        <f>SUM(C632:C637)</f>
        <v>0</v>
      </c>
      <c r="D638" s="128">
        <f>SUM(D632:D637)</f>
        <v>0</v>
      </c>
      <c r="E638" s="128">
        <f>SUM(E632:E637)</f>
        <v>0</v>
      </c>
      <c r="F638" s="1282">
        <v>0</v>
      </c>
      <c r="G638" s="972">
        <f>SUM(G632:G637)</f>
        <v>0</v>
      </c>
      <c r="H638" s="128">
        <f>SUM(H632:H637)</f>
        <v>0</v>
      </c>
      <c r="I638" s="128">
        <f>SUM(I632:I637)</f>
        <v>0</v>
      </c>
      <c r="J638" s="128">
        <f>SUM(J632:J637)</f>
        <v>0</v>
      </c>
      <c r="K638" s="947">
        <v>0</v>
      </c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</row>
    <row r="639" spans="1:22" ht="15.6" customHeight="1" thickBot="1" x14ac:dyDescent="0.25">
      <c r="A639" s="318" t="s">
        <v>270</v>
      </c>
      <c r="E639" s="238"/>
      <c r="F639" s="594"/>
      <c r="G639" s="594"/>
      <c r="H639" s="245"/>
      <c r="I639" s="238"/>
      <c r="J639" s="238"/>
      <c r="K639" s="238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</row>
    <row r="640" spans="1:22" ht="57.75" customHeight="1" thickBot="1" x14ac:dyDescent="0.3">
      <c r="A640" s="318" t="s">
        <v>271</v>
      </c>
      <c r="B640" s="160" t="s">
        <v>235</v>
      </c>
      <c r="C640" s="1237" t="s">
        <v>1488</v>
      </c>
      <c r="D640" s="1237" t="s">
        <v>1489</v>
      </c>
      <c r="E640" s="1237" t="s">
        <v>1490</v>
      </c>
      <c r="F640" s="1239" t="s">
        <v>1491</v>
      </c>
      <c r="G640" s="1239" t="s">
        <v>1599</v>
      </c>
      <c r="H640" s="1237" t="s">
        <v>803</v>
      </c>
      <c r="I640" s="1238" t="s">
        <v>804</v>
      </c>
      <c r="J640" s="1238" t="s">
        <v>805</v>
      </c>
      <c r="K640" s="1238" t="s">
        <v>806</v>
      </c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</row>
    <row r="641" spans="1:22" ht="15.6" customHeight="1" x14ac:dyDescent="0.25">
      <c r="A641" s="318" t="s">
        <v>272</v>
      </c>
      <c r="B641" s="592" t="s">
        <v>247</v>
      </c>
      <c r="C641" s="1386"/>
      <c r="D641" s="1386"/>
      <c r="E641" s="588"/>
      <c r="F641" s="1256"/>
      <c r="G641" s="241"/>
      <c r="H641" s="124"/>
      <c r="I641" s="118"/>
      <c r="J641" s="118"/>
      <c r="K641" s="946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</row>
    <row r="642" spans="1:22" ht="15.6" customHeight="1" x14ac:dyDescent="0.25">
      <c r="A642" s="318" t="s">
        <v>273</v>
      </c>
      <c r="B642" s="259" t="s">
        <v>248</v>
      </c>
      <c r="C642" s="358"/>
      <c r="D642" s="358"/>
      <c r="E642" s="353"/>
      <c r="F642" s="1251"/>
      <c r="G642" s="239"/>
      <c r="H642" s="121"/>
      <c r="I642" s="117"/>
      <c r="J642" s="117"/>
      <c r="K642" s="94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</row>
    <row r="643" spans="1:22" ht="18" customHeight="1" x14ac:dyDescent="0.25">
      <c r="A643" s="318" t="s">
        <v>274</v>
      </c>
      <c r="B643" s="259" t="s">
        <v>249</v>
      </c>
      <c r="C643" s="358"/>
      <c r="D643" s="358"/>
      <c r="E643" s="353"/>
      <c r="F643" s="1251">
        <v>0</v>
      </c>
      <c r="G643" s="239"/>
      <c r="H643" s="121"/>
      <c r="I643" s="117">
        <f t="shared" ref="I643:J645" si="54">D643</f>
        <v>0</v>
      </c>
      <c r="J643" s="117">
        <f t="shared" si="54"/>
        <v>0</v>
      </c>
      <c r="K643" s="943">
        <v>0</v>
      </c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</row>
    <row r="644" spans="1:22" ht="15.6" customHeight="1" x14ac:dyDescent="0.25">
      <c r="A644" s="318" t="s">
        <v>275</v>
      </c>
      <c r="B644" s="259" t="s">
        <v>250</v>
      </c>
      <c r="C644" s="358"/>
      <c r="D644" s="358"/>
      <c r="E644" s="358"/>
      <c r="F644" s="1251">
        <v>0</v>
      </c>
      <c r="G644" s="239"/>
      <c r="H644" s="121">
        <f>C644</f>
        <v>0</v>
      </c>
      <c r="I644" s="117">
        <f t="shared" si="54"/>
        <v>0</v>
      </c>
      <c r="J644" s="117">
        <f t="shared" si="54"/>
        <v>0</v>
      </c>
      <c r="K644" s="943">
        <v>0</v>
      </c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</row>
    <row r="645" spans="1:22" ht="15.6" customHeight="1" thickBot="1" x14ac:dyDescent="0.3">
      <c r="A645" s="322" t="s">
        <v>276</v>
      </c>
      <c r="B645" s="593" t="s">
        <v>251</v>
      </c>
      <c r="C645" s="358"/>
      <c r="D645" s="358"/>
      <c r="E645" s="358">
        <f>'32_sz_ melléklet'!E33</f>
        <v>14524</v>
      </c>
      <c r="F645" s="1252">
        <v>0</v>
      </c>
      <c r="G645" s="240"/>
      <c r="H645" s="126">
        <f>G645+C645</f>
        <v>0</v>
      </c>
      <c r="I645" s="1064">
        <f t="shared" si="54"/>
        <v>0</v>
      </c>
      <c r="J645" s="1064">
        <f t="shared" si="54"/>
        <v>14524</v>
      </c>
      <c r="K645" s="945">
        <v>0</v>
      </c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</row>
    <row r="646" spans="1:22" ht="15.6" customHeight="1" thickBot="1" x14ac:dyDescent="0.25">
      <c r="A646" s="282" t="s">
        <v>277</v>
      </c>
      <c r="B646" s="159" t="s">
        <v>237</v>
      </c>
      <c r="C646" s="511">
        <f>SUM(C641:C645)</f>
        <v>0</v>
      </c>
      <c r="D646" s="511">
        <f>SUM(D641:D645)</f>
        <v>0</v>
      </c>
      <c r="E646" s="589">
        <f>SUM(E641:E645)</f>
        <v>14524</v>
      </c>
      <c r="F646" s="1282">
        <v>0</v>
      </c>
      <c r="G646" s="205">
        <f>SUM(G641:G645)</f>
        <v>0</v>
      </c>
      <c r="H646" s="128">
        <f>SUM(H641:H645)</f>
        <v>0</v>
      </c>
      <c r="I646" s="128">
        <f>SUM(I641:I645)</f>
        <v>0</v>
      </c>
      <c r="J646" s="128">
        <f>SUM(J641:J645)</f>
        <v>14524</v>
      </c>
      <c r="K646" s="947">
        <v>0</v>
      </c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</row>
    <row r="647" spans="1:22" ht="18" customHeight="1" x14ac:dyDescent="0.2">
      <c r="A647" s="281"/>
      <c r="B647" s="75"/>
      <c r="C647" s="251"/>
      <c r="D647" s="251"/>
      <c r="E647" s="251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</row>
    <row r="648" spans="1:22" ht="15.6" customHeight="1" x14ac:dyDescent="0.2">
      <c r="A648" s="281"/>
      <c r="B648" s="75"/>
      <c r="C648" s="251"/>
      <c r="D648" s="251"/>
      <c r="E648" s="251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</row>
    <row r="649" spans="1:22" ht="15.6" customHeight="1" x14ac:dyDescent="0.2">
      <c r="A649" s="281"/>
      <c r="B649" s="75"/>
      <c r="C649" s="251"/>
      <c r="D649" s="251"/>
      <c r="E649" s="251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</row>
    <row r="650" spans="1:22" ht="15.6" customHeight="1" x14ac:dyDescent="0.2">
      <c r="A650" s="281"/>
      <c r="B650" s="75"/>
      <c r="C650" s="251"/>
      <c r="D650" s="251"/>
      <c r="E650" s="251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</row>
    <row r="651" spans="1:22" ht="15.6" customHeight="1" x14ac:dyDescent="0.2">
      <c r="A651" s="281"/>
      <c r="B651" s="75"/>
      <c r="C651" s="251"/>
      <c r="D651" s="251"/>
      <c r="E651" s="251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</row>
    <row r="652" spans="1:22" ht="15.6" customHeight="1" x14ac:dyDescent="0.2">
      <c r="A652" s="2263">
        <v>26</v>
      </c>
      <c r="B652" s="2263"/>
      <c r="C652" s="2263"/>
      <c r="D652" s="2263"/>
      <c r="E652" s="2263"/>
      <c r="F652" s="2263"/>
      <c r="G652" s="2263"/>
      <c r="H652" s="2263"/>
      <c r="I652" s="2263"/>
      <c r="J652" s="2263"/>
      <c r="K652" s="226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</row>
    <row r="653" spans="1:22" ht="15.6" customHeight="1" x14ac:dyDescent="0.2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</row>
    <row r="654" spans="1:22" ht="15.6" customHeight="1" x14ac:dyDescent="0.2">
      <c r="B654" s="75"/>
      <c r="C654" s="75"/>
      <c r="D654" s="75"/>
      <c r="E654" s="75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</row>
    <row r="655" spans="1:22" ht="15.6" customHeight="1" x14ac:dyDescent="0.2">
      <c r="A655" s="2249" t="s">
        <v>1678</v>
      </c>
      <c r="B655" s="2249"/>
      <c r="C655" s="2249"/>
      <c r="D655" s="2249"/>
      <c r="E655" s="2249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</row>
    <row r="656" spans="1:22" ht="15.6" customHeight="1" x14ac:dyDescent="0.2">
      <c r="B656" s="75"/>
      <c r="C656" s="251"/>
      <c r="D656" s="251"/>
      <c r="E656" s="251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</row>
    <row r="657" spans="1:11" ht="15.6" customHeight="1" x14ac:dyDescent="0.25">
      <c r="A657" s="2314" t="s">
        <v>1611</v>
      </c>
      <c r="B657" s="2314"/>
      <c r="C657" s="2314"/>
      <c r="D657" s="2314"/>
      <c r="E657" s="2314"/>
    </row>
    <row r="658" spans="1:11" ht="15.6" customHeight="1" x14ac:dyDescent="0.25">
      <c r="A658" s="2314" t="s">
        <v>1610</v>
      </c>
      <c r="B658" s="2314"/>
      <c r="C658" s="2314"/>
      <c r="D658" s="2314"/>
      <c r="E658" s="2314"/>
    </row>
    <row r="659" spans="1:11" ht="15.6" customHeight="1" thickBot="1" x14ac:dyDescent="0.3">
      <c r="B659" s="153"/>
      <c r="C659" s="153"/>
      <c r="D659" s="153"/>
      <c r="E659" s="153"/>
      <c r="K659" s="153" t="s">
        <v>190</v>
      </c>
    </row>
    <row r="660" spans="1:11" ht="58.5" customHeight="1" thickBot="1" x14ac:dyDescent="0.3">
      <c r="A660" s="351" t="s">
        <v>258</v>
      </c>
      <c r="B660" s="160" t="s">
        <v>230</v>
      </c>
      <c r="C660" s="1237" t="s">
        <v>1488</v>
      </c>
      <c r="D660" s="1237" t="s">
        <v>1489</v>
      </c>
      <c r="E660" s="1237" t="s">
        <v>1490</v>
      </c>
      <c r="F660" s="1239" t="s">
        <v>1491</v>
      </c>
      <c r="G660" s="1239" t="s">
        <v>1599</v>
      </c>
      <c r="H660" s="1237" t="s">
        <v>803</v>
      </c>
      <c r="I660" s="1238" t="s">
        <v>804</v>
      </c>
      <c r="J660" s="1238" t="s">
        <v>805</v>
      </c>
      <c r="K660" s="1238" t="s">
        <v>806</v>
      </c>
    </row>
    <row r="661" spans="1:11" ht="13.5" thickBot="1" x14ac:dyDescent="0.25">
      <c r="A661" s="342" t="s">
        <v>259</v>
      </c>
      <c r="B661" s="336" t="s">
        <v>260</v>
      </c>
      <c r="C661" s="336" t="s">
        <v>261</v>
      </c>
      <c r="D661" s="337" t="s">
        <v>262</v>
      </c>
      <c r="E661" s="331" t="s">
        <v>282</v>
      </c>
      <c r="F661" s="361" t="s">
        <v>307</v>
      </c>
      <c r="G661" s="361" t="s">
        <v>308</v>
      </c>
      <c r="H661" s="1125" t="s">
        <v>330</v>
      </c>
      <c r="I661" s="359" t="s">
        <v>331</v>
      </c>
      <c r="J661" s="335" t="s">
        <v>332</v>
      </c>
      <c r="K661" s="331" t="s">
        <v>335</v>
      </c>
    </row>
    <row r="662" spans="1:11" ht="15" x14ac:dyDescent="0.25">
      <c r="A662" s="346" t="s">
        <v>263</v>
      </c>
      <c r="B662" s="161" t="s">
        <v>231</v>
      </c>
      <c r="C662" s="1386"/>
      <c r="D662" s="1808"/>
      <c r="E662" s="588"/>
      <c r="F662" s="1256">
        <v>0</v>
      </c>
      <c r="G662" s="1456"/>
      <c r="H662" s="1453"/>
      <c r="I662" s="118">
        <f t="shared" ref="I662:I667" si="55">D662+G662</f>
        <v>0</v>
      </c>
      <c r="J662" s="118">
        <f t="shared" ref="J662:J667" si="56">E662</f>
        <v>0</v>
      </c>
      <c r="K662" s="943">
        <v>0</v>
      </c>
    </row>
    <row r="663" spans="1:11" ht="15" x14ac:dyDescent="0.25">
      <c r="A663" s="321" t="s">
        <v>264</v>
      </c>
      <c r="B663" s="162" t="s">
        <v>1300</v>
      </c>
      <c r="C663" s="358"/>
      <c r="D663" s="358">
        <f>'25 26 sz. melléklet'!D11</f>
        <v>0</v>
      </c>
      <c r="E663" s="358">
        <f>'25 26 sz. melléklet'!E11</f>
        <v>0</v>
      </c>
      <c r="F663" s="1256">
        <v>0</v>
      </c>
      <c r="G663" s="976"/>
      <c r="H663" s="977">
        <f>C663</f>
        <v>0</v>
      </c>
      <c r="I663" s="118">
        <f t="shared" si="55"/>
        <v>0</v>
      </c>
      <c r="J663" s="118">
        <f t="shared" si="56"/>
        <v>0</v>
      </c>
      <c r="K663" s="943">
        <v>0</v>
      </c>
    </row>
    <row r="664" spans="1:11" ht="17.25" customHeight="1" x14ac:dyDescent="0.25">
      <c r="A664" s="318" t="s">
        <v>265</v>
      </c>
      <c r="B664" s="161" t="s">
        <v>232</v>
      </c>
      <c r="C664" s="357"/>
      <c r="D664" s="588"/>
      <c r="E664" s="590"/>
      <c r="F664" s="1251"/>
      <c r="G664" s="978"/>
      <c r="H664" s="121">
        <f>C664+G664</f>
        <v>0</v>
      </c>
      <c r="I664" s="118">
        <f t="shared" si="55"/>
        <v>0</v>
      </c>
      <c r="J664" s="118">
        <f t="shared" si="56"/>
        <v>0</v>
      </c>
      <c r="K664" s="943">
        <v>0</v>
      </c>
    </row>
    <row r="665" spans="1:11" ht="15.6" customHeight="1" x14ac:dyDescent="0.25">
      <c r="A665" s="318" t="s">
        <v>266</v>
      </c>
      <c r="B665" s="163" t="s">
        <v>233</v>
      </c>
      <c r="C665" s="358">
        <v>0</v>
      </c>
      <c r="D665" s="353"/>
      <c r="E665" s="353"/>
      <c r="F665" s="1251"/>
      <c r="G665" s="978"/>
      <c r="H665" s="121">
        <f>C665+G665</f>
        <v>0</v>
      </c>
      <c r="I665" s="118">
        <f t="shared" si="55"/>
        <v>0</v>
      </c>
      <c r="J665" s="118">
        <f t="shared" si="56"/>
        <v>0</v>
      </c>
      <c r="K665" s="943"/>
    </row>
    <row r="666" spans="1:11" ht="15.75" customHeight="1" x14ac:dyDescent="0.25">
      <c r="A666" s="318" t="s">
        <v>267</v>
      </c>
      <c r="B666" s="161" t="s">
        <v>219</v>
      </c>
      <c r="C666" s="357">
        <v>0</v>
      </c>
      <c r="D666" s="588"/>
      <c r="E666" s="353"/>
      <c r="F666" s="1251"/>
      <c r="G666" s="978"/>
      <c r="H666" s="121">
        <f>C666+G666</f>
        <v>0</v>
      </c>
      <c r="I666" s="118">
        <f t="shared" si="55"/>
        <v>0</v>
      </c>
      <c r="J666" s="118">
        <f t="shared" si="56"/>
        <v>0</v>
      </c>
      <c r="K666" s="943"/>
    </row>
    <row r="667" spans="1:11" ht="15.75" thickBot="1" x14ac:dyDescent="0.3">
      <c r="A667" s="298" t="s">
        <v>268</v>
      </c>
      <c r="B667" s="163" t="s">
        <v>1435</v>
      </c>
      <c r="C667" s="1720"/>
      <c r="D667" s="1720"/>
      <c r="E667" s="1720"/>
      <c r="F667" s="1252">
        <v>0</v>
      </c>
      <c r="G667" s="980"/>
      <c r="H667" s="121">
        <f>C667+G667</f>
        <v>0</v>
      </c>
      <c r="I667" s="118">
        <f t="shared" si="55"/>
        <v>0</v>
      </c>
      <c r="J667" s="118">
        <f t="shared" si="56"/>
        <v>0</v>
      </c>
      <c r="K667" s="943">
        <v>0</v>
      </c>
    </row>
    <row r="668" spans="1:11" ht="15" thickBot="1" x14ac:dyDescent="0.25">
      <c r="A668" s="349" t="s">
        <v>269</v>
      </c>
      <c r="B668" s="159" t="s">
        <v>234</v>
      </c>
      <c r="C668" s="128">
        <f>SUM(C662:C667)</f>
        <v>0</v>
      </c>
      <c r="D668" s="128">
        <f>SUM(D662:D667)</f>
        <v>0</v>
      </c>
      <c r="E668" s="128">
        <f>SUM(E662:E667)</f>
        <v>0</v>
      </c>
      <c r="F668" s="1282">
        <v>0</v>
      </c>
      <c r="G668" s="972">
        <f>SUM(G662:G667)</f>
        <v>0</v>
      </c>
      <c r="H668" s="128">
        <f>SUM(H662:H667)</f>
        <v>0</v>
      </c>
      <c r="I668" s="128">
        <f>SUM(I662:I667)</f>
        <v>0</v>
      </c>
      <c r="J668" s="128">
        <f>SUM(J662:J667)</f>
        <v>0</v>
      </c>
      <c r="K668" s="947">
        <v>0</v>
      </c>
    </row>
    <row r="669" spans="1:11" ht="13.5" thickBot="1" x14ac:dyDescent="0.25">
      <c r="A669" s="318" t="s">
        <v>270</v>
      </c>
      <c r="E669" s="238"/>
      <c r="F669" s="594"/>
      <c r="G669" s="594"/>
      <c r="H669" s="245"/>
      <c r="I669" s="238"/>
      <c r="J669" s="238"/>
      <c r="K669" s="238"/>
    </row>
    <row r="670" spans="1:11" ht="58.5" thickBot="1" x14ac:dyDescent="0.3">
      <c r="A670" s="318" t="s">
        <v>271</v>
      </c>
      <c r="B670" s="160" t="s">
        <v>235</v>
      </c>
      <c r="C670" s="1237" t="s">
        <v>1488</v>
      </c>
      <c r="D670" s="1237" t="s">
        <v>1489</v>
      </c>
      <c r="E670" s="1237" t="s">
        <v>1490</v>
      </c>
      <c r="F670" s="1239" t="s">
        <v>1491</v>
      </c>
      <c r="G670" s="1239" t="s">
        <v>1599</v>
      </c>
      <c r="H670" s="1237" t="s">
        <v>803</v>
      </c>
      <c r="I670" s="1238" t="s">
        <v>804</v>
      </c>
      <c r="J670" s="1238" t="s">
        <v>805</v>
      </c>
      <c r="K670" s="1238" t="s">
        <v>806</v>
      </c>
    </row>
    <row r="671" spans="1:11" ht="15.75" x14ac:dyDescent="0.25">
      <c r="A671" s="318" t="s">
        <v>272</v>
      </c>
      <c r="B671" s="592" t="s">
        <v>247</v>
      </c>
      <c r="C671" s="1386"/>
      <c r="D671" s="1386"/>
      <c r="E671" s="588"/>
      <c r="F671" s="1256"/>
      <c r="G671" s="241"/>
      <c r="H671" s="124"/>
      <c r="I671" s="118"/>
      <c r="J671" s="118"/>
      <c r="K671" s="946"/>
    </row>
    <row r="672" spans="1:11" ht="15.75" x14ac:dyDescent="0.25">
      <c r="A672" s="318" t="s">
        <v>273</v>
      </c>
      <c r="B672" s="259" t="s">
        <v>248</v>
      </c>
      <c r="C672" s="358"/>
      <c r="D672" s="358"/>
      <c r="E672" s="353"/>
      <c r="F672" s="1251"/>
      <c r="G672" s="239"/>
      <c r="H672" s="121"/>
      <c r="I672" s="117"/>
      <c r="J672" s="117"/>
      <c r="K672" s="943"/>
    </row>
    <row r="673" spans="1:11" ht="15.75" x14ac:dyDescent="0.25">
      <c r="A673" s="318" t="s">
        <v>274</v>
      </c>
      <c r="B673" s="259" t="s">
        <v>249</v>
      </c>
      <c r="C673" s="358"/>
      <c r="D673" s="358"/>
      <c r="E673" s="353"/>
      <c r="F673" s="1251">
        <v>0</v>
      </c>
      <c r="G673" s="239"/>
      <c r="H673" s="121"/>
      <c r="I673" s="117">
        <f t="shared" ref="I673:J675" si="57">D673</f>
        <v>0</v>
      </c>
      <c r="J673" s="117">
        <f t="shared" si="57"/>
        <v>0</v>
      </c>
      <c r="K673" s="943">
        <v>0</v>
      </c>
    </row>
    <row r="674" spans="1:11" ht="15.75" x14ac:dyDescent="0.25">
      <c r="A674" s="318" t="s">
        <v>275</v>
      </c>
      <c r="B674" s="259" t="s">
        <v>250</v>
      </c>
      <c r="C674" s="358"/>
      <c r="D674" s="358"/>
      <c r="E674" s="358"/>
      <c r="F674" s="1251">
        <v>0</v>
      </c>
      <c r="G674" s="239"/>
      <c r="H674" s="121">
        <f>C674</f>
        <v>0</v>
      </c>
      <c r="I674" s="117">
        <f t="shared" si="57"/>
        <v>0</v>
      </c>
      <c r="J674" s="117">
        <f t="shared" si="57"/>
        <v>0</v>
      </c>
      <c r="K674" s="943">
        <v>0</v>
      </c>
    </row>
    <row r="675" spans="1:11" ht="16.5" thickBot="1" x14ac:dyDescent="0.3">
      <c r="A675" s="322" t="s">
        <v>276</v>
      </c>
      <c r="B675" s="593" t="s">
        <v>251</v>
      </c>
      <c r="C675" s="358"/>
      <c r="D675" s="358">
        <f>'32_sz_ melléklet'!D27</f>
        <v>0</v>
      </c>
      <c r="E675" s="358">
        <f>'32_sz_ melléklet'!E27</f>
        <v>0</v>
      </c>
      <c r="F675" s="1252">
        <v>0</v>
      </c>
      <c r="G675" s="240"/>
      <c r="H675" s="126">
        <f>C675+G675</f>
        <v>0</v>
      </c>
      <c r="I675" s="117">
        <f t="shared" si="57"/>
        <v>0</v>
      </c>
      <c r="J675" s="117">
        <f t="shared" si="57"/>
        <v>0</v>
      </c>
      <c r="K675" s="945">
        <v>0</v>
      </c>
    </row>
    <row r="676" spans="1:11" ht="16.899999999999999" customHeight="1" thickBot="1" x14ac:dyDescent="0.25">
      <c r="A676" s="282" t="s">
        <v>277</v>
      </c>
      <c r="B676" s="159" t="s">
        <v>237</v>
      </c>
      <c r="C676" s="511">
        <f>SUM(C671:C675)</f>
        <v>0</v>
      </c>
      <c r="D676" s="511">
        <f>SUM(D671:D675)</f>
        <v>0</v>
      </c>
      <c r="E676" s="589">
        <f>SUM(E671:E675)</f>
        <v>0</v>
      </c>
      <c r="F676" s="1282">
        <v>0</v>
      </c>
      <c r="G676" s="205">
        <f>SUM(G671:G675)</f>
        <v>0</v>
      </c>
      <c r="H676" s="128">
        <f>SUM(H671:H675)</f>
        <v>0</v>
      </c>
      <c r="I676" s="128">
        <f>SUM(I671:I675)</f>
        <v>0</v>
      </c>
      <c r="J676" s="128">
        <f>SUM(J671:J675)</f>
        <v>0</v>
      </c>
      <c r="K676" s="947">
        <v>0</v>
      </c>
    </row>
    <row r="677" spans="1:11" ht="14.25" x14ac:dyDescent="0.2">
      <c r="A677" s="281"/>
      <c r="B677" s="75"/>
      <c r="C677" s="251"/>
      <c r="D677" s="251"/>
      <c r="E677" s="251"/>
    </row>
    <row r="678" spans="1:11" ht="14.25" x14ac:dyDescent="0.2">
      <c r="A678" s="281"/>
      <c r="B678" s="75"/>
      <c r="C678" s="251"/>
      <c r="D678" s="251"/>
      <c r="E678" s="251"/>
    </row>
    <row r="679" spans="1:11" ht="14.25" x14ac:dyDescent="0.2">
      <c r="A679" s="281"/>
      <c r="B679" s="75"/>
      <c r="C679" s="251"/>
      <c r="D679" s="251"/>
      <c r="E679" s="251"/>
    </row>
    <row r="680" spans="1:11" ht="14.25" x14ac:dyDescent="0.2">
      <c r="A680" s="281"/>
      <c r="B680" s="75"/>
      <c r="C680" s="251"/>
      <c r="D680" s="251"/>
      <c r="E680" s="251"/>
    </row>
    <row r="681" spans="1:11" ht="14.25" x14ac:dyDescent="0.2">
      <c r="A681" s="281"/>
      <c r="B681" s="75"/>
      <c r="C681" s="251"/>
      <c r="D681" s="251"/>
      <c r="E681" s="251"/>
    </row>
    <row r="682" spans="1:11" ht="14.25" x14ac:dyDescent="0.2">
      <c r="B682" s="75"/>
      <c r="C682" s="75"/>
      <c r="D682" s="75"/>
      <c r="E682" s="75"/>
    </row>
    <row r="683" spans="1:11" x14ac:dyDescent="0.2">
      <c r="A683" s="2263">
        <v>27</v>
      </c>
      <c r="B683" s="2263"/>
      <c r="C683" s="2263"/>
      <c r="D683" s="2263"/>
      <c r="E683" s="2263"/>
      <c r="F683" s="2263"/>
      <c r="G683" s="2263"/>
      <c r="H683" s="2263"/>
      <c r="I683" s="2263"/>
      <c r="J683" s="2263"/>
      <c r="K683" s="2263"/>
    </row>
    <row r="684" spans="1:11" ht="23.25" customHeight="1" x14ac:dyDescent="0.2">
      <c r="B684" s="75"/>
      <c r="C684" s="75"/>
      <c r="D684" s="75"/>
      <c r="E684" s="75"/>
    </row>
    <row r="685" spans="1:11" x14ac:dyDescent="0.2">
      <c r="A685" s="2249" t="s">
        <v>1678</v>
      </c>
      <c r="B685" s="2249"/>
      <c r="C685" s="2249"/>
      <c r="D685" s="2249"/>
      <c r="E685" s="2249"/>
    </row>
    <row r="686" spans="1:11" ht="14.25" x14ac:dyDescent="0.2">
      <c r="B686" s="75"/>
      <c r="C686" s="251"/>
      <c r="D686" s="251"/>
      <c r="E686" s="251"/>
    </row>
    <row r="687" spans="1:11" ht="15.75" x14ac:dyDescent="0.25">
      <c r="B687" s="96" t="s">
        <v>1492</v>
      </c>
      <c r="C687" s="17"/>
      <c r="D687" s="17"/>
      <c r="E687" s="17"/>
    </row>
    <row r="688" spans="1:11" ht="15.75" x14ac:dyDescent="0.25">
      <c r="B688" s="17"/>
      <c r="C688" s="17"/>
      <c r="D688" s="17"/>
      <c r="E688" s="17"/>
    </row>
    <row r="689" spans="1:10" ht="16.5" thickBot="1" x14ac:dyDescent="0.3">
      <c r="B689" s="17"/>
      <c r="C689" s="17"/>
      <c r="D689" s="17"/>
      <c r="E689" s="17"/>
      <c r="F689" s="17"/>
      <c r="G689" s="17"/>
      <c r="H689" s="17"/>
      <c r="I689" s="17" t="s">
        <v>190</v>
      </c>
      <c r="J689" s="17"/>
    </row>
    <row r="690" spans="1:10" ht="32.25" thickBot="1" x14ac:dyDescent="0.3">
      <c r="A690" s="1236" t="s">
        <v>258</v>
      </c>
      <c r="B690" s="2339" t="s">
        <v>236</v>
      </c>
      <c r="C690" s="2346"/>
      <c r="D690" s="277" t="s">
        <v>807</v>
      </c>
      <c r="E690" s="1483"/>
      <c r="F690" s="2354" t="s">
        <v>199</v>
      </c>
      <c r="G690" s="2355"/>
      <c r="H690" s="2339" t="s">
        <v>200</v>
      </c>
      <c r="I690" s="2340"/>
      <c r="J690" s="1484" t="s">
        <v>808</v>
      </c>
    </row>
    <row r="691" spans="1:10" ht="13.5" thickBot="1" x14ac:dyDescent="0.25">
      <c r="A691" s="342" t="s">
        <v>259</v>
      </c>
      <c r="B691" s="2342" t="s">
        <v>260</v>
      </c>
      <c r="C691" s="2343"/>
      <c r="D691" s="2344" t="s">
        <v>261</v>
      </c>
      <c r="E691" s="2345"/>
      <c r="F691" s="2350" t="s">
        <v>262</v>
      </c>
      <c r="G691" s="2351"/>
      <c r="H691" s="2352" t="s">
        <v>282</v>
      </c>
      <c r="I691" s="2353"/>
      <c r="J691" s="157" t="s">
        <v>307</v>
      </c>
    </row>
    <row r="692" spans="1:10" ht="15.75" customHeight="1" x14ac:dyDescent="0.25">
      <c r="A692" s="346" t="s">
        <v>263</v>
      </c>
      <c r="B692" s="2325" t="s">
        <v>257</v>
      </c>
      <c r="C692" s="2326"/>
      <c r="D692" s="2327">
        <f>'6 7_sz_melléklet'!C87</f>
        <v>0</v>
      </c>
      <c r="E692" s="2328"/>
      <c r="F692" s="2327">
        <f>'6 7_sz_melléklet'!E87</f>
        <v>0</v>
      </c>
      <c r="G692" s="2328"/>
      <c r="H692" s="2327">
        <f>'6 7_sz_melléklet'!G87</f>
        <v>0</v>
      </c>
      <c r="I692" s="2328"/>
      <c r="J692" s="1233">
        <v>0</v>
      </c>
    </row>
    <row r="693" spans="1:10" ht="15.75" customHeight="1" x14ac:dyDescent="0.25">
      <c r="A693" s="321" t="s">
        <v>264</v>
      </c>
      <c r="B693" s="2329" t="s">
        <v>256</v>
      </c>
      <c r="C693" s="2330"/>
      <c r="D693" s="2319">
        <v>0</v>
      </c>
      <c r="E693" s="2320"/>
      <c r="F693" s="2319">
        <v>0</v>
      </c>
      <c r="G693" s="2320"/>
      <c r="H693" s="2319">
        <v>0</v>
      </c>
      <c r="I693" s="2320"/>
      <c r="J693" s="1234">
        <v>0</v>
      </c>
    </row>
    <row r="694" spans="1:10" ht="15.75" customHeight="1" thickBot="1" x14ac:dyDescent="0.3">
      <c r="A694" s="322" t="s">
        <v>265</v>
      </c>
      <c r="B694" s="2331"/>
      <c r="C694" s="2332"/>
      <c r="D694" s="2333"/>
      <c r="E694" s="2334"/>
      <c r="F694" s="2335"/>
      <c r="G694" s="2336"/>
      <c r="H694" s="2337"/>
      <c r="I694" s="2338"/>
      <c r="J694" s="1235"/>
    </row>
    <row r="695" spans="1:10" ht="16.5" thickBot="1" x14ac:dyDescent="0.3">
      <c r="A695" s="282" t="s">
        <v>266</v>
      </c>
      <c r="B695" s="2323" t="s">
        <v>16</v>
      </c>
      <c r="C695" s="2324"/>
      <c r="D695" s="2321">
        <f>D692+D693</f>
        <v>0</v>
      </c>
      <c r="E695" s="2322"/>
      <c r="F695" s="2321">
        <f>F692+F693</f>
        <v>0</v>
      </c>
      <c r="G695" s="2322"/>
      <c r="H695" s="2321">
        <f>H692+H693</f>
        <v>0</v>
      </c>
      <c r="I695" s="2322"/>
      <c r="J695" s="1482">
        <v>0</v>
      </c>
    </row>
    <row r="696" spans="1:10" ht="14.25" x14ac:dyDescent="0.2">
      <c r="B696" s="75"/>
      <c r="C696" s="75"/>
      <c r="D696" s="75"/>
      <c r="E696" s="75"/>
    </row>
    <row r="697" spans="1:10" ht="14.25" x14ac:dyDescent="0.2">
      <c r="B697" s="75"/>
      <c r="C697" s="75"/>
      <c r="D697" s="75"/>
      <c r="E697" s="75"/>
    </row>
    <row r="698" spans="1:10" ht="14.25" x14ac:dyDescent="0.2">
      <c r="B698" s="75"/>
      <c r="C698" s="75"/>
      <c r="D698" s="75"/>
      <c r="E698" s="75"/>
    </row>
    <row r="699" spans="1:10" ht="14.25" x14ac:dyDescent="0.2">
      <c r="B699" s="75"/>
      <c r="C699" s="75"/>
      <c r="D699" s="75"/>
      <c r="E699" s="75"/>
    </row>
    <row r="700" spans="1:10" ht="14.25" x14ac:dyDescent="0.2">
      <c r="B700" s="75"/>
      <c r="C700" s="75"/>
      <c r="D700" s="75"/>
      <c r="E700" s="75"/>
    </row>
    <row r="701" spans="1:10" ht="14.25" x14ac:dyDescent="0.2">
      <c r="B701" s="75"/>
      <c r="C701" s="75"/>
      <c r="D701" s="75"/>
      <c r="E701" s="75"/>
    </row>
    <row r="702" spans="1:10" ht="14.25" x14ac:dyDescent="0.2">
      <c r="B702" s="75"/>
      <c r="C702" s="75"/>
      <c r="D702" s="75"/>
      <c r="E702" s="75"/>
    </row>
    <row r="703" spans="1:10" ht="14.25" x14ac:dyDescent="0.2">
      <c r="B703" s="75"/>
      <c r="C703" s="75"/>
      <c r="D703" s="75"/>
      <c r="E703" s="75"/>
    </row>
    <row r="704" spans="1:10" ht="14.25" x14ac:dyDescent="0.2">
      <c r="B704" s="75"/>
      <c r="C704" s="75"/>
      <c r="D704" s="75"/>
      <c r="E704" s="75"/>
    </row>
    <row r="705" spans="2:5" ht="14.25" x14ac:dyDescent="0.2">
      <c r="B705" s="75"/>
      <c r="C705" s="75"/>
      <c r="D705" s="75"/>
      <c r="E705" s="75"/>
    </row>
    <row r="706" spans="2:5" ht="14.25" x14ac:dyDescent="0.2">
      <c r="B706" s="75"/>
      <c r="C706" s="75"/>
      <c r="D706" s="75"/>
      <c r="E706" s="75"/>
    </row>
    <row r="707" spans="2:5" ht="14.25" x14ac:dyDescent="0.2">
      <c r="B707" s="75"/>
      <c r="C707" s="75"/>
      <c r="D707" s="75"/>
      <c r="E707" s="75"/>
    </row>
    <row r="708" spans="2:5" ht="14.25" x14ac:dyDescent="0.2">
      <c r="B708" s="75"/>
      <c r="C708" s="75"/>
      <c r="D708" s="75"/>
      <c r="E708" s="75"/>
    </row>
    <row r="709" spans="2:5" ht="14.25" x14ac:dyDescent="0.2">
      <c r="B709" s="75"/>
      <c r="C709" s="75"/>
      <c r="D709" s="75"/>
      <c r="E709" s="75"/>
    </row>
    <row r="710" spans="2:5" ht="14.25" x14ac:dyDescent="0.2">
      <c r="B710" s="75"/>
      <c r="C710" s="75"/>
      <c r="D710" s="75"/>
      <c r="E710" s="75"/>
    </row>
    <row r="711" spans="2:5" ht="14.25" x14ac:dyDescent="0.2">
      <c r="B711" s="75"/>
      <c r="C711" s="75"/>
      <c r="D711" s="75"/>
      <c r="E711" s="75"/>
    </row>
    <row r="712" spans="2:5" ht="14.25" x14ac:dyDescent="0.2">
      <c r="B712" s="75"/>
      <c r="C712" s="75"/>
      <c r="D712" s="75"/>
      <c r="E712" s="75"/>
    </row>
    <row r="713" spans="2:5" ht="14.25" x14ac:dyDescent="0.2">
      <c r="B713" s="75"/>
      <c r="C713" s="75"/>
      <c r="D713" s="75"/>
      <c r="E713" s="75"/>
    </row>
    <row r="714" spans="2:5" ht="14.25" x14ac:dyDescent="0.2">
      <c r="B714" s="75"/>
      <c r="C714" s="75"/>
      <c r="D714" s="75"/>
      <c r="E714" s="75"/>
    </row>
    <row r="715" spans="2:5" ht="14.25" x14ac:dyDescent="0.2">
      <c r="B715" s="75"/>
      <c r="C715" s="75"/>
      <c r="D715" s="75"/>
      <c r="E715" s="75"/>
    </row>
    <row r="716" spans="2:5" ht="14.25" x14ac:dyDescent="0.2">
      <c r="B716" s="75"/>
      <c r="C716" s="75"/>
      <c r="D716" s="75"/>
      <c r="E716" s="75"/>
    </row>
    <row r="717" spans="2:5" ht="14.25" x14ac:dyDescent="0.2">
      <c r="B717" s="75"/>
      <c r="C717" s="75"/>
      <c r="D717" s="75"/>
      <c r="E717" s="75"/>
    </row>
    <row r="718" spans="2:5" ht="14.25" x14ac:dyDescent="0.2">
      <c r="B718" s="75"/>
      <c r="C718" s="75"/>
      <c r="D718" s="75"/>
      <c r="E718" s="75"/>
    </row>
    <row r="719" spans="2:5" ht="14.25" x14ac:dyDescent="0.2">
      <c r="B719" s="75"/>
      <c r="C719" s="75"/>
      <c r="D719" s="75"/>
      <c r="E719" s="75"/>
    </row>
    <row r="720" spans="2:5" ht="14.25" x14ac:dyDescent="0.2">
      <c r="B720" s="75"/>
      <c r="C720" s="75"/>
      <c r="D720" s="75"/>
      <c r="E720" s="75"/>
    </row>
    <row r="721" spans="2:5" ht="15.75" customHeight="1" x14ac:dyDescent="0.2">
      <c r="B721" s="75"/>
      <c r="C721" s="75"/>
      <c r="D721" s="75"/>
      <c r="E721" s="75"/>
    </row>
    <row r="722" spans="2:5" ht="15.75" customHeight="1" x14ac:dyDescent="0.2"/>
    <row r="790" spans="11:11" ht="15.75" x14ac:dyDescent="0.25">
      <c r="K790" s="17"/>
    </row>
    <row r="791" spans="11:11" ht="15.75" x14ac:dyDescent="0.25">
      <c r="K791" s="17"/>
    </row>
    <row r="792" spans="11:11" ht="15.75" x14ac:dyDescent="0.25">
      <c r="K792" s="17"/>
    </row>
    <row r="845" ht="15.75" customHeight="1" x14ac:dyDescent="0.2"/>
    <row r="846" ht="15.75" customHeight="1" x14ac:dyDescent="0.2"/>
    <row r="875" ht="15.75" customHeight="1" x14ac:dyDescent="0.2"/>
    <row r="876" ht="15.75" customHeight="1" x14ac:dyDescent="0.2"/>
    <row r="969" ht="15.75" customHeight="1" x14ac:dyDescent="0.2"/>
    <row r="970" ht="15.75" customHeight="1" x14ac:dyDescent="0.2"/>
    <row r="1000" ht="15.75" customHeight="1" x14ac:dyDescent="0.2"/>
    <row r="1001" ht="15.75" customHeight="1" x14ac:dyDescent="0.2"/>
    <row r="1030" ht="20.25" customHeight="1" x14ac:dyDescent="0.2"/>
    <row r="1031" ht="15.75" customHeight="1" x14ac:dyDescent="0.2"/>
    <row r="1032" ht="15.75" customHeight="1" x14ac:dyDescent="0.2"/>
    <row r="1063" ht="33.75" customHeight="1" x14ac:dyDescent="0.2"/>
    <row r="1084" ht="15.75" customHeight="1" x14ac:dyDescent="0.2"/>
    <row r="1085" ht="15.75" customHeight="1" x14ac:dyDescent="0.2"/>
  </sheetData>
  <mergeCells count="138">
    <mergeCell ref="A421:K421"/>
    <mergeCell ref="A422:E422"/>
    <mergeCell ref="A418:E418"/>
    <mergeCell ref="A420:K420"/>
    <mergeCell ref="A304:E304"/>
    <mergeCell ref="A327:K327"/>
    <mergeCell ref="A330:E330"/>
    <mergeCell ref="A332:K332"/>
    <mergeCell ref="A333:K333"/>
    <mergeCell ref="A334:E334"/>
    <mergeCell ref="A385:K385"/>
    <mergeCell ref="A388:E388"/>
    <mergeCell ref="A390:K390"/>
    <mergeCell ref="A391:K391"/>
    <mergeCell ref="A392:E392"/>
    <mergeCell ref="A415:K415"/>
    <mergeCell ref="A356:K356"/>
    <mergeCell ref="A359:E359"/>
    <mergeCell ref="A361:K361"/>
    <mergeCell ref="A362:K362"/>
    <mergeCell ref="A363:E363"/>
    <mergeCell ref="A302:K302"/>
    <mergeCell ref="A303:K303"/>
    <mergeCell ref="A1:E1"/>
    <mergeCell ref="B691:C691"/>
    <mergeCell ref="A41:E41"/>
    <mergeCell ref="A506:E506"/>
    <mergeCell ref="A532:K532"/>
    <mergeCell ref="A535:E535"/>
    <mergeCell ref="D691:E691"/>
    <mergeCell ref="B690:C690"/>
    <mergeCell ref="A538:E538"/>
    <mergeCell ref="A3:K3"/>
    <mergeCell ref="A37:E37"/>
    <mergeCell ref="F691:G691"/>
    <mergeCell ref="H691:I691"/>
    <mergeCell ref="A209:K209"/>
    <mergeCell ref="A127:K127"/>
    <mergeCell ref="A153:E153"/>
    <mergeCell ref="A155:K155"/>
    <mergeCell ref="A156:K156"/>
    <mergeCell ref="A4:K4"/>
    <mergeCell ref="A5:K5"/>
    <mergeCell ref="A7:K7"/>
    <mergeCell ref="F690:G690"/>
    <mergeCell ref="H690:I690"/>
    <mergeCell ref="A235:K235"/>
    <mergeCell ref="A683:K683"/>
    <mergeCell ref="A685:E685"/>
    <mergeCell ref="A622:K622"/>
    <mergeCell ref="A67:E67"/>
    <mergeCell ref="A9:K9"/>
    <mergeCell ref="A8:K8"/>
    <mergeCell ref="A39:K39"/>
    <mergeCell ref="A40:K40"/>
    <mergeCell ref="A244:K244"/>
    <mergeCell ref="A245:E245"/>
    <mergeCell ref="A264:K264"/>
    <mergeCell ref="A268:K268"/>
    <mergeCell ref="A271:E271"/>
    <mergeCell ref="A273:K273"/>
    <mergeCell ref="A274:K274"/>
    <mergeCell ref="A275:E275"/>
    <mergeCell ref="A294:K294"/>
    <mergeCell ref="A297:K297"/>
    <mergeCell ref="A212:E212"/>
    <mergeCell ref="A214:K214"/>
    <mergeCell ref="A215:K215"/>
    <mergeCell ref="A216:E216"/>
    <mergeCell ref="H695:I695"/>
    <mergeCell ref="A593:K593"/>
    <mergeCell ref="A596:E596"/>
    <mergeCell ref="A598:E598"/>
    <mergeCell ref="A599:E599"/>
    <mergeCell ref="A537:K537"/>
    <mergeCell ref="A627:E627"/>
    <mergeCell ref="A628:E628"/>
    <mergeCell ref="A566:E566"/>
    <mergeCell ref="B695:C695"/>
    <mergeCell ref="D695:E695"/>
    <mergeCell ref="B692:C692"/>
    <mergeCell ref="D692:E692"/>
    <mergeCell ref="B693:C693"/>
    <mergeCell ref="D693:E693"/>
    <mergeCell ref="B694:C694"/>
    <mergeCell ref="D694:E694"/>
    <mergeCell ref="F695:G695"/>
    <mergeCell ref="A561:K561"/>
    <mergeCell ref="F694:G694"/>
    <mergeCell ref="H694:I694"/>
    <mergeCell ref="F692:G692"/>
    <mergeCell ref="H692:I692"/>
    <mergeCell ref="F693:G693"/>
    <mergeCell ref="H693:I693"/>
    <mergeCell ref="A238:K238"/>
    <mergeCell ref="A241:E241"/>
    <mergeCell ref="A243:K243"/>
    <mergeCell ref="A658:E658"/>
    <mergeCell ref="A502:K502"/>
    <mergeCell ref="A625:E625"/>
    <mergeCell ref="A564:E564"/>
    <mergeCell ref="A567:E567"/>
    <mergeCell ref="A510:I510"/>
    <mergeCell ref="A652:K652"/>
    <mergeCell ref="A655:E655"/>
    <mergeCell ref="A657:E657"/>
    <mergeCell ref="A300:E300"/>
    <mergeCell ref="A443:K443"/>
    <mergeCell ref="A446:E446"/>
    <mergeCell ref="A448:K448"/>
    <mergeCell ref="A449:K449"/>
    <mergeCell ref="A450:E450"/>
    <mergeCell ref="A473:K473"/>
    <mergeCell ref="A476:E476"/>
    <mergeCell ref="A478:K478"/>
    <mergeCell ref="A479:K479"/>
    <mergeCell ref="A480:E480"/>
    <mergeCell ref="A186:K186"/>
    <mergeCell ref="A187:E187"/>
    <mergeCell ref="A185:K185"/>
    <mergeCell ref="A35:K35"/>
    <mergeCell ref="A64:K64"/>
    <mergeCell ref="A92:K92"/>
    <mergeCell ref="A121:K121"/>
    <mergeCell ref="A150:K150"/>
    <mergeCell ref="A98:K98"/>
    <mergeCell ref="A128:E128"/>
    <mergeCell ref="A99:E99"/>
    <mergeCell ref="A124:E124"/>
    <mergeCell ref="A126:K126"/>
    <mergeCell ref="A157:E157"/>
    <mergeCell ref="A181:K181"/>
    <mergeCell ref="A69:K69"/>
    <mergeCell ref="A70:K70"/>
    <mergeCell ref="A71:E71"/>
    <mergeCell ref="A95:E95"/>
    <mergeCell ref="A97:K97"/>
    <mergeCell ref="A183:E183"/>
  </mergeCells>
  <phoneticPr fontId="62" type="noConversion"/>
  <pageMargins left="0.39370078740157483" right="0.39370078740157483" top="0.39370078740157483" bottom="0.39370078740157483" header="0.51181102362204722" footer="0.51181102362204722"/>
  <pageSetup paperSize="9" firstPageNumber="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G46"/>
  <sheetViews>
    <sheetView topLeftCell="A25" workbookViewId="0">
      <selection activeCell="L19" sqref="L19"/>
    </sheetView>
  </sheetViews>
  <sheetFormatPr defaultRowHeight="12.75" x14ac:dyDescent="0.2"/>
  <cols>
    <col min="1" max="2" width="9.140625" customWidth="1"/>
    <col min="4" max="4" width="22" customWidth="1"/>
    <col min="5" max="5" width="18.85546875" customWidth="1"/>
  </cols>
  <sheetData>
    <row r="2" spans="1:7" x14ac:dyDescent="0.2">
      <c r="A2" s="2249" t="s">
        <v>1679</v>
      </c>
      <c r="B2" s="2249"/>
      <c r="C2" s="2249"/>
      <c r="D2" s="2249"/>
      <c r="E2" s="2249"/>
      <c r="F2" s="1"/>
      <c r="G2" s="1"/>
    </row>
    <row r="3" spans="1:7" x14ac:dyDescent="0.2">
      <c r="A3" s="1"/>
      <c r="B3" s="1"/>
      <c r="C3" s="1"/>
      <c r="D3" s="1"/>
      <c r="E3" s="35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ht="15.75" x14ac:dyDescent="0.25">
      <c r="A5" s="1"/>
      <c r="B5" s="96" t="s">
        <v>72</v>
      </c>
      <c r="C5" s="1"/>
      <c r="D5" s="1"/>
      <c r="E5" s="1"/>
      <c r="F5" s="1"/>
      <c r="G5" s="1"/>
    </row>
    <row r="6" spans="1:7" ht="15.75" x14ac:dyDescent="0.25">
      <c r="A6" s="1"/>
      <c r="B6" s="96" t="s">
        <v>73</v>
      </c>
      <c r="C6" s="96"/>
      <c r="D6" s="96"/>
      <c r="E6" s="96"/>
      <c r="F6" s="1"/>
      <c r="G6" s="1"/>
    </row>
    <row r="7" spans="1:7" ht="15.75" x14ac:dyDescent="0.25">
      <c r="A7" s="1"/>
      <c r="B7" s="96"/>
      <c r="C7" s="96"/>
      <c r="D7" s="96"/>
      <c r="E7" s="96"/>
      <c r="F7" s="1"/>
      <c r="G7" s="1"/>
    </row>
    <row r="8" spans="1:7" ht="15.75" x14ac:dyDescent="0.25">
      <c r="A8" s="1"/>
      <c r="B8" s="96"/>
      <c r="C8" s="96"/>
      <c r="D8" s="96" t="s">
        <v>1493</v>
      </c>
      <c r="E8" s="96"/>
      <c r="F8" s="1"/>
      <c r="G8" s="1"/>
    </row>
    <row r="9" spans="1:7" ht="15.75" x14ac:dyDescent="0.25">
      <c r="A9" s="1"/>
      <c r="B9" s="96"/>
      <c r="C9" s="96"/>
      <c r="D9" s="96"/>
      <c r="E9" s="96"/>
      <c r="F9" s="1"/>
      <c r="G9" s="1"/>
    </row>
    <row r="10" spans="1:7" ht="15.75" x14ac:dyDescent="0.25">
      <c r="A10" s="1"/>
      <c r="B10" s="96"/>
      <c r="C10" s="96"/>
      <c r="D10" s="96"/>
      <c r="E10" s="96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ht="15.75" x14ac:dyDescent="0.25">
      <c r="A12" s="17" t="s">
        <v>74</v>
      </c>
      <c r="B12" s="14"/>
      <c r="C12" s="14"/>
      <c r="D12" s="14"/>
    </row>
    <row r="15" spans="1:7" ht="15.75" x14ac:dyDescent="0.25">
      <c r="A15" s="17" t="s">
        <v>75</v>
      </c>
      <c r="B15" s="17"/>
      <c r="C15" s="17"/>
      <c r="D15" s="17"/>
      <c r="E15" s="17"/>
      <c r="F15" s="1"/>
    </row>
    <row r="16" spans="1:7" ht="15.75" x14ac:dyDescent="0.25">
      <c r="A16" s="17" t="s">
        <v>76</v>
      </c>
      <c r="B16" s="17"/>
      <c r="C16" s="17"/>
      <c r="D16" s="17"/>
      <c r="E16" s="17"/>
      <c r="F16" s="1"/>
    </row>
    <row r="17" spans="1:6" x14ac:dyDescent="0.2">
      <c r="A17" s="300" t="s">
        <v>77</v>
      </c>
      <c r="B17" s="1"/>
      <c r="C17" s="1"/>
      <c r="D17" s="1"/>
      <c r="E17" s="1"/>
      <c r="F17" s="1"/>
    </row>
    <row r="18" spans="1:6" x14ac:dyDescent="0.2">
      <c r="A18" s="300"/>
      <c r="B18" s="1"/>
      <c r="C18" s="1"/>
      <c r="D18" s="1"/>
      <c r="E18" s="1"/>
      <c r="F18" s="1"/>
    </row>
    <row r="19" spans="1:6" x14ac:dyDescent="0.2">
      <c r="A19" s="300"/>
      <c r="B19" s="1"/>
      <c r="C19" s="1"/>
      <c r="D19" s="1"/>
      <c r="E19" s="1"/>
      <c r="F19" s="1"/>
    </row>
    <row r="20" spans="1:6" ht="13.5" thickBot="1" x14ac:dyDescent="0.25">
      <c r="A20" s="1"/>
      <c r="B20" s="1"/>
      <c r="C20" s="1"/>
      <c r="D20" s="1"/>
      <c r="E20" s="1"/>
      <c r="F20" s="1"/>
    </row>
    <row r="21" spans="1:6" x14ac:dyDescent="0.2">
      <c r="A21" s="301"/>
      <c r="B21" s="302"/>
      <c r="C21" s="303"/>
      <c r="D21" s="304"/>
      <c r="E21" s="305" t="s">
        <v>78</v>
      </c>
      <c r="F21" s="1"/>
    </row>
    <row r="22" spans="1:6" x14ac:dyDescent="0.2">
      <c r="A22" s="306" t="s">
        <v>79</v>
      </c>
      <c r="B22" s="2356" t="s">
        <v>80</v>
      </c>
      <c r="C22" s="2357"/>
      <c r="D22" s="2358"/>
      <c r="E22" s="306" t="s">
        <v>81</v>
      </c>
      <c r="F22" s="1"/>
    </row>
    <row r="23" spans="1:6" ht="13.5" thickBot="1" x14ac:dyDescent="0.25">
      <c r="A23" s="247"/>
      <c r="B23" s="168"/>
      <c r="C23" s="150"/>
      <c r="D23" s="307"/>
      <c r="E23" s="107" t="s">
        <v>82</v>
      </c>
      <c r="F23" s="1"/>
    </row>
    <row r="24" spans="1:6" x14ac:dyDescent="0.2">
      <c r="A24" s="301"/>
      <c r="B24" s="1"/>
      <c r="C24" s="1"/>
      <c r="D24" s="1"/>
      <c r="E24" s="305"/>
      <c r="F24" s="1"/>
    </row>
    <row r="25" spans="1:6" x14ac:dyDescent="0.2">
      <c r="A25" s="308">
        <v>1</v>
      </c>
      <c r="B25" s="170" t="s">
        <v>83</v>
      </c>
      <c r="C25" s="170"/>
      <c r="D25" s="170"/>
      <c r="E25" s="20"/>
      <c r="F25" s="1"/>
    </row>
    <row r="26" spans="1:6" x14ac:dyDescent="0.2">
      <c r="A26" s="165">
        <v>2</v>
      </c>
      <c r="B26" s="1" t="s">
        <v>84</v>
      </c>
      <c r="C26" s="1"/>
      <c r="D26" s="171"/>
      <c r="E26" s="24"/>
      <c r="F26" s="1"/>
    </row>
    <row r="27" spans="1:6" x14ac:dyDescent="0.2">
      <c r="A27" s="308"/>
      <c r="B27" s="170" t="s">
        <v>85</v>
      </c>
      <c r="C27" s="170"/>
      <c r="D27" s="169"/>
      <c r="E27" s="20"/>
      <c r="F27" s="1"/>
    </row>
    <row r="28" spans="1:6" x14ac:dyDescent="0.2">
      <c r="A28" s="165">
        <v>3</v>
      </c>
      <c r="B28" s="1" t="s">
        <v>86</v>
      </c>
      <c r="C28" s="1"/>
      <c r="D28" s="171"/>
      <c r="E28" s="24"/>
      <c r="F28" s="1"/>
    </row>
    <row r="29" spans="1:6" x14ac:dyDescent="0.2">
      <c r="A29" s="308"/>
      <c r="B29" s="170" t="s">
        <v>87</v>
      </c>
      <c r="C29" s="170"/>
      <c r="D29" s="169"/>
      <c r="E29" s="20"/>
      <c r="F29" s="1"/>
    </row>
    <row r="30" spans="1:6" x14ac:dyDescent="0.2">
      <c r="A30" s="308">
        <v>4</v>
      </c>
      <c r="B30" s="170" t="s">
        <v>88</v>
      </c>
      <c r="C30" s="170"/>
      <c r="D30" s="169"/>
      <c r="E30" s="20"/>
      <c r="F30" s="1"/>
    </row>
    <row r="31" spans="1:6" x14ac:dyDescent="0.2">
      <c r="A31" s="165">
        <v>5</v>
      </c>
      <c r="B31" s="1" t="s">
        <v>89</v>
      </c>
      <c r="C31" s="1"/>
      <c r="D31" s="171"/>
      <c r="E31" s="24"/>
      <c r="F31" s="1"/>
    </row>
    <row r="32" spans="1:6" x14ac:dyDescent="0.2">
      <c r="A32" s="308"/>
      <c r="B32" s="170" t="s">
        <v>90</v>
      </c>
      <c r="C32" s="170"/>
      <c r="D32" s="169"/>
      <c r="E32" s="20"/>
      <c r="F32" s="1"/>
    </row>
    <row r="33" spans="1:6" x14ac:dyDescent="0.2">
      <c r="A33" s="309">
        <v>6</v>
      </c>
      <c r="B33" s="5" t="s">
        <v>91</v>
      </c>
      <c r="C33" s="4"/>
      <c r="D33" s="152"/>
      <c r="E33" s="22"/>
      <c r="F33" s="1"/>
    </row>
    <row r="34" spans="1:6" ht="13.5" thickBot="1" x14ac:dyDescent="0.25">
      <c r="A34" s="166">
        <v>7</v>
      </c>
      <c r="B34" s="150" t="s">
        <v>92</v>
      </c>
      <c r="C34" s="150"/>
      <c r="D34" s="307"/>
      <c r="E34" s="137"/>
      <c r="F34" s="1"/>
    </row>
    <row r="35" spans="1:6" ht="16.5" thickBot="1" x14ac:dyDescent="0.3">
      <c r="A35" s="1"/>
      <c r="B35" s="102" t="s">
        <v>16</v>
      </c>
      <c r="C35" s="173"/>
      <c r="D35" s="174"/>
      <c r="E35" s="172"/>
      <c r="F35" s="1"/>
    </row>
    <row r="36" spans="1:6" x14ac:dyDescent="0.2">
      <c r="A36" s="1"/>
      <c r="B36" s="1"/>
      <c r="C36" s="1"/>
      <c r="D36" s="1"/>
      <c r="E36" s="1"/>
      <c r="F36" s="1"/>
    </row>
    <row r="37" spans="1:6" x14ac:dyDescent="0.2">
      <c r="A37" s="2359" t="s">
        <v>339</v>
      </c>
      <c r="B37" s="2277"/>
      <c r="C37" s="2277"/>
      <c r="D37" s="2277"/>
      <c r="E37" s="2277"/>
      <c r="F37" s="1"/>
    </row>
    <row r="38" spans="1:6" x14ac:dyDescent="0.2">
      <c r="A38" s="2359" t="s">
        <v>93</v>
      </c>
      <c r="B38" s="2277"/>
      <c r="C38" s="2277"/>
      <c r="D38" s="2277"/>
      <c r="E38" s="2277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 t="s">
        <v>1494</v>
      </c>
      <c r="C40" s="1"/>
      <c r="D40" s="1"/>
      <c r="E40" s="1"/>
      <c r="F40" s="1"/>
    </row>
    <row r="41" spans="1:6" x14ac:dyDescent="0.2">
      <c r="A41" s="1"/>
      <c r="B41" s="1"/>
      <c r="C41" s="1"/>
      <c r="D41" s="1"/>
      <c r="E41" s="1"/>
      <c r="F41" s="1"/>
    </row>
    <row r="42" spans="1:6" x14ac:dyDescent="0.2">
      <c r="A42" s="1"/>
      <c r="B42" s="1"/>
      <c r="C42" s="1"/>
      <c r="D42" s="1"/>
      <c r="E42" s="1"/>
      <c r="F42" s="1"/>
    </row>
    <row r="43" spans="1:6" x14ac:dyDescent="0.2">
      <c r="A43" s="1"/>
      <c r="B43" s="1"/>
      <c r="C43" s="1"/>
      <c r="D43" s="1"/>
      <c r="E43" s="1" t="s">
        <v>94</v>
      </c>
      <c r="F43" s="1"/>
    </row>
    <row r="44" spans="1:6" x14ac:dyDescent="0.2">
      <c r="A44" s="1"/>
      <c r="B44" s="1"/>
      <c r="C44" s="1"/>
      <c r="D44" s="1"/>
      <c r="E44" s="1" t="s">
        <v>95</v>
      </c>
      <c r="F44" s="1"/>
    </row>
    <row r="46" spans="1:6" ht="10.5" customHeight="1" x14ac:dyDescent="0.2"/>
  </sheetData>
  <mergeCells count="4">
    <mergeCell ref="B22:D22"/>
    <mergeCell ref="A37:E37"/>
    <mergeCell ref="A38:E38"/>
    <mergeCell ref="A2:E2"/>
  </mergeCells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43"/>
  <sheetViews>
    <sheetView topLeftCell="A25" workbookViewId="0">
      <selection activeCell="Q14" sqref="Q14"/>
    </sheetView>
  </sheetViews>
  <sheetFormatPr defaultRowHeight="12.75" x14ac:dyDescent="0.2"/>
  <cols>
    <col min="1" max="1" width="21.5703125" customWidth="1"/>
    <col min="2" max="12" width="9.7109375" customWidth="1"/>
    <col min="13" max="13" width="9.5703125" customWidth="1"/>
  </cols>
  <sheetData>
    <row r="1" spans="1:13" x14ac:dyDescent="0.2">
      <c r="A1" s="2249" t="s">
        <v>1680</v>
      </c>
      <c r="B1" s="2277"/>
      <c r="C1" s="2277"/>
      <c r="D1" s="2277"/>
      <c r="E1" s="2277"/>
      <c r="F1" s="2277"/>
    </row>
    <row r="2" spans="1:13" x14ac:dyDescent="0.2">
      <c r="A2" s="2276" t="s">
        <v>387</v>
      </c>
      <c r="B2" s="2276"/>
      <c r="C2" s="2276"/>
      <c r="D2" s="2276"/>
      <c r="E2" s="2276"/>
      <c r="F2" s="2276"/>
      <c r="G2" s="2276"/>
      <c r="H2" s="2276"/>
      <c r="I2" s="2276"/>
      <c r="J2" s="2276"/>
      <c r="K2" s="2276"/>
      <c r="L2" s="2276"/>
      <c r="M2" s="2276"/>
    </row>
    <row r="3" spans="1:13" ht="13.5" thickBot="1" x14ac:dyDescent="0.25">
      <c r="A3" s="1"/>
      <c r="B3" s="2360" t="s">
        <v>39</v>
      </c>
      <c r="C3" s="2277"/>
      <c r="D3" s="2277"/>
      <c r="E3" s="2277"/>
      <c r="F3" s="2277"/>
      <c r="G3" s="2277"/>
      <c r="H3" s="2277"/>
      <c r="I3" s="2277"/>
      <c r="J3" s="2277"/>
      <c r="K3" s="2277"/>
      <c r="L3" s="2277"/>
      <c r="M3" s="2277"/>
    </row>
    <row r="4" spans="1:13" ht="38.25" x14ac:dyDescent="0.2">
      <c r="A4" s="139" t="s">
        <v>3</v>
      </c>
      <c r="B4" s="514" t="s">
        <v>352</v>
      </c>
      <c r="C4" s="514" t="s">
        <v>460</v>
      </c>
      <c r="D4" s="514" t="s">
        <v>1087</v>
      </c>
      <c r="E4" s="514" t="s">
        <v>1140</v>
      </c>
      <c r="F4" s="514" t="s">
        <v>1199</v>
      </c>
      <c r="G4" s="514" t="s">
        <v>1269</v>
      </c>
      <c r="H4" s="514" t="s">
        <v>1272</v>
      </c>
      <c r="I4" s="514" t="s">
        <v>1333</v>
      </c>
      <c r="J4" s="514" t="s">
        <v>1446</v>
      </c>
      <c r="K4" s="514" t="s">
        <v>1639</v>
      </c>
      <c r="L4" s="443" t="s">
        <v>1640</v>
      </c>
      <c r="M4" s="444" t="s">
        <v>16</v>
      </c>
    </row>
    <row r="5" spans="1:13" ht="17.25" customHeight="1" x14ac:dyDescent="0.2">
      <c r="A5" s="445" t="s">
        <v>353</v>
      </c>
      <c r="B5" s="512">
        <f>'14 16_sz_ melléklet'!D94+'14 16_sz_ melléklet'!D100+'14 16_sz_ melléklet'!D90</f>
        <v>1361211</v>
      </c>
      <c r="C5" s="512">
        <f>B5*1.005</f>
        <v>1368017.0549999999</v>
      </c>
      <c r="D5" s="512">
        <f>C5*1.003</f>
        <v>1372121.1061649998</v>
      </c>
      <c r="E5" s="512">
        <f t="shared" ref="E5:L5" si="0">D5*1.003</f>
        <v>1376237.4694834945</v>
      </c>
      <c r="F5" s="512">
        <f t="shared" si="0"/>
        <v>1380366.181891945</v>
      </c>
      <c r="G5" s="512">
        <f t="shared" si="0"/>
        <v>1384507.2804376206</v>
      </c>
      <c r="H5" s="512">
        <f t="shared" si="0"/>
        <v>1388660.8022789333</v>
      </c>
      <c r="I5" s="512">
        <f t="shared" si="0"/>
        <v>1392826.78468577</v>
      </c>
      <c r="J5" s="512">
        <f t="shared" si="0"/>
        <v>1397005.2650398272</v>
      </c>
      <c r="K5" s="512">
        <f t="shared" si="0"/>
        <v>1401196.2808349465</v>
      </c>
      <c r="L5" s="512">
        <f t="shared" si="0"/>
        <v>1405399.8696774512</v>
      </c>
      <c r="M5" s="517">
        <f t="shared" ref="M5:M12" si="1">SUM(B5:L5)</f>
        <v>15227549.095494987</v>
      </c>
    </row>
    <row r="6" spans="1:13" ht="24.75" customHeight="1" x14ac:dyDescent="0.2">
      <c r="A6" s="445" t="s">
        <v>354</v>
      </c>
      <c r="B6" s="512">
        <f>'22 24  sz. melléklet'!D37+'22 24  sz. melléklet'!D38</f>
        <v>119542</v>
      </c>
      <c r="C6" s="512">
        <f>B6*1.03</f>
        <v>123128.26000000001</v>
      </c>
      <c r="D6" s="512">
        <f t="shared" ref="D6:L6" si="2">C6*1.03</f>
        <v>126822.10780000001</v>
      </c>
      <c r="E6" s="512">
        <f t="shared" si="2"/>
        <v>130626.77103400002</v>
      </c>
      <c r="F6" s="512">
        <f t="shared" si="2"/>
        <v>134545.57416502002</v>
      </c>
      <c r="G6" s="512">
        <f t="shared" si="2"/>
        <v>138581.94138997063</v>
      </c>
      <c r="H6" s="512">
        <f t="shared" si="2"/>
        <v>142739.39963166974</v>
      </c>
      <c r="I6" s="512">
        <f t="shared" si="2"/>
        <v>147021.58162061984</v>
      </c>
      <c r="J6" s="512">
        <f t="shared" si="2"/>
        <v>151432.22906923844</v>
      </c>
      <c r="K6" s="512">
        <f t="shared" si="2"/>
        <v>155975.19594131559</v>
      </c>
      <c r="L6" s="512">
        <f t="shared" si="2"/>
        <v>160654.45181955505</v>
      </c>
      <c r="M6" s="517">
        <f t="shared" si="1"/>
        <v>1531069.5124713893</v>
      </c>
    </row>
    <row r="7" spans="1:13" ht="25.5" customHeight="1" x14ac:dyDescent="0.2">
      <c r="A7" s="445" t="s">
        <v>355</v>
      </c>
      <c r="B7" s="512">
        <f>'22 24  sz. melléklet'!C39</f>
        <v>0</v>
      </c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7">
        <f t="shared" si="1"/>
        <v>0</v>
      </c>
    </row>
    <row r="8" spans="1:13" ht="49.5" customHeight="1" x14ac:dyDescent="0.2">
      <c r="A8" s="445" t="s">
        <v>356</v>
      </c>
      <c r="B8" s="512">
        <f>'22 24  sz. melléklet'!D21</f>
        <v>117000</v>
      </c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7">
        <f t="shared" si="1"/>
        <v>117000</v>
      </c>
    </row>
    <row r="9" spans="1:13" ht="18.75" customHeight="1" x14ac:dyDescent="0.2">
      <c r="A9" s="445" t="s">
        <v>357</v>
      </c>
      <c r="B9" s="512">
        <f>'14 16_sz_ melléklet'!D127+'14 16_sz_ melléklet'!D128</f>
        <v>3500</v>
      </c>
      <c r="C9" s="512">
        <f>B9*1.003</f>
        <v>3510.4999999999995</v>
      </c>
      <c r="D9" s="512">
        <f t="shared" ref="D9:L9" si="3">C9*1.003</f>
        <v>3521.0314999999991</v>
      </c>
      <c r="E9" s="512">
        <f t="shared" si="3"/>
        <v>3531.5945944999989</v>
      </c>
      <c r="F9" s="512">
        <f t="shared" si="3"/>
        <v>3542.1893782834986</v>
      </c>
      <c r="G9" s="512">
        <f t="shared" si="3"/>
        <v>3552.8159464183486</v>
      </c>
      <c r="H9" s="512">
        <f t="shared" si="3"/>
        <v>3563.4743942576033</v>
      </c>
      <c r="I9" s="512">
        <f t="shared" si="3"/>
        <v>3574.1648174403758</v>
      </c>
      <c r="J9" s="512">
        <f t="shared" si="3"/>
        <v>3584.8873118926967</v>
      </c>
      <c r="K9" s="512">
        <f t="shared" si="3"/>
        <v>3595.6419738283744</v>
      </c>
      <c r="L9" s="512">
        <f t="shared" si="3"/>
        <v>3606.4288997498593</v>
      </c>
      <c r="M9" s="517">
        <f t="shared" si="1"/>
        <v>39082.728816370749</v>
      </c>
    </row>
    <row r="10" spans="1:13" ht="25.5" customHeight="1" thickBot="1" x14ac:dyDescent="0.25">
      <c r="A10" s="445" t="s">
        <v>358</v>
      </c>
      <c r="B10" s="512"/>
      <c r="C10" s="512"/>
      <c r="D10" s="512"/>
      <c r="E10" s="512"/>
      <c r="F10" s="512"/>
      <c r="G10" s="512"/>
      <c r="H10" s="512"/>
      <c r="I10" s="512"/>
      <c r="J10" s="512"/>
      <c r="K10" s="512"/>
      <c r="L10" s="512"/>
      <c r="M10" s="517">
        <f t="shared" si="1"/>
        <v>0</v>
      </c>
    </row>
    <row r="11" spans="1:13" ht="18" customHeight="1" thickBot="1" x14ac:dyDescent="0.25">
      <c r="A11" s="441" t="s">
        <v>359</v>
      </c>
      <c r="B11" s="116">
        <f t="shared" ref="B11:L11" si="4">SUM(B5:B10)</f>
        <v>1601253</v>
      </c>
      <c r="C11" s="116">
        <f t="shared" si="4"/>
        <v>1494655.8149999999</v>
      </c>
      <c r="D11" s="116">
        <f t="shared" si="4"/>
        <v>1502464.2454649999</v>
      </c>
      <c r="E11" s="116">
        <f t="shared" si="4"/>
        <v>1510395.8351119945</v>
      </c>
      <c r="F11" s="116">
        <f t="shared" si="4"/>
        <v>1518453.9454352483</v>
      </c>
      <c r="G11" s="116">
        <f t="shared" si="4"/>
        <v>1526642.0377740096</v>
      </c>
      <c r="H11" s="116">
        <f t="shared" si="4"/>
        <v>1534963.6763048607</v>
      </c>
      <c r="I11" s="116">
        <f t="shared" si="4"/>
        <v>1543422.5311238302</v>
      </c>
      <c r="J11" s="116">
        <f t="shared" si="4"/>
        <v>1552022.3814209583</v>
      </c>
      <c r="K11" s="116">
        <f t="shared" si="4"/>
        <v>1560767.1187500905</v>
      </c>
      <c r="L11" s="116">
        <f t="shared" si="4"/>
        <v>1569660.7503967562</v>
      </c>
      <c r="M11" s="515">
        <f t="shared" si="1"/>
        <v>16914701.336782746</v>
      </c>
    </row>
    <row r="12" spans="1:13" ht="16.5" customHeight="1" x14ac:dyDescent="0.2">
      <c r="A12" s="446" t="s">
        <v>360</v>
      </c>
      <c r="B12" s="435">
        <f>B11/2</f>
        <v>800626.5</v>
      </c>
      <c r="C12" s="435">
        <f t="shared" ref="C12:L12" si="5">C11/2</f>
        <v>747327.90749999997</v>
      </c>
      <c r="D12" s="435">
        <f t="shared" si="5"/>
        <v>751232.12273249996</v>
      </c>
      <c r="E12" s="435">
        <f t="shared" si="5"/>
        <v>755197.91755599726</v>
      </c>
      <c r="F12" s="435">
        <f t="shared" si="5"/>
        <v>759226.97271762416</v>
      </c>
      <c r="G12" s="435">
        <f t="shared" si="5"/>
        <v>763321.01888700482</v>
      </c>
      <c r="H12" s="435">
        <f t="shared" si="5"/>
        <v>767481.83815243037</v>
      </c>
      <c r="I12" s="435">
        <f t="shared" si="5"/>
        <v>771711.26556191512</v>
      </c>
      <c r="J12" s="435">
        <f t="shared" si="5"/>
        <v>776011.19071047916</v>
      </c>
      <c r="K12" s="435">
        <f t="shared" si="5"/>
        <v>780383.55937504524</v>
      </c>
      <c r="L12" s="435">
        <f t="shared" si="5"/>
        <v>784830.37519837811</v>
      </c>
      <c r="M12" s="516">
        <f t="shared" si="1"/>
        <v>8457350.668391373</v>
      </c>
    </row>
    <row r="13" spans="1:13" ht="33.75" customHeight="1" x14ac:dyDescent="0.2">
      <c r="A13" s="447" t="s">
        <v>361</v>
      </c>
      <c r="B13" s="513">
        <v>0</v>
      </c>
      <c r="C13" s="513">
        <v>0</v>
      </c>
      <c r="D13" s="513">
        <v>0</v>
      </c>
      <c r="E13" s="513">
        <v>0</v>
      </c>
      <c r="F13" s="513">
        <v>0</v>
      </c>
      <c r="G13" s="513">
        <v>0</v>
      </c>
      <c r="H13" s="513">
        <v>0</v>
      </c>
      <c r="I13" s="513">
        <v>0</v>
      </c>
      <c r="J13" s="513">
        <v>0</v>
      </c>
      <c r="K13" s="513">
        <v>0</v>
      </c>
      <c r="L13" s="513">
        <v>0</v>
      </c>
      <c r="M13" s="496">
        <v>0</v>
      </c>
    </row>
    <row r="14" spans="1:13" ht="25.5" customHeight="1" x14ac:dyDescent="0.2">
      <c r="A14" s="445" t="s">
        <v>362</v>
      </c>
      <c r="B14" s="512">
        <v>0</v>
      </c>
      <c r="C14" s="512">
        <v>0</v>
      </c>
      <c r="D14" s="512">
        <v>0</v>
      </c>
      <c r="E14" s="512">
        <v>0</v>
      </c>
      <c r="F14" s="512">
        <v>0</v>
      </c>
      <c r="G14" s="512">
        <v>0</v>
      </c>
      <c r="H14" s="512">
        <v>0</v>
      </c>
      <c r="I14" s="512">
        <v>0</v>
      </c>
      <c r="J14" s="512">
        <v>0</v>
      </c>
      <c r="K14" s="512">
        <v>0</v>
      </c>
      <c r="L14" s="512">
        <v>0</v>
      </c>
      <c r="M14" s="508">
        <v>0</v>
      </c>
    </row>
    <row r="15" spans="1:13" ht="16.5" customHeight="1" x14ac:dyDescent="0.2">
      <c r="A15" s="445" t="s">
        <v>363</v>
      </c>
      <c r="B15" s="512"/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08"/>
    </row>
    <row r="16" spans="1:13" ht="24.75" customHeight="1" x14ac:dyDescent="0.2">
      <c r="A16" s="445" t="s">
        <v>364</v>
      </c>
      <c r="B16" s="512"/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08"/>
    </row>
    <row r="17" spans="1:13" ht="33" customHeight="1" x14ac:dyDescent="0.2">
      <c r="A17" s="445" t="s">
        <v>365</v>
      </c>
      <c r="B17" s="512"/>
      <c r="C17" s="512"/>
      <c r="D17" s="512"/>
      <c r="E17" s="512"/>
      <c r="F17" s="512"/>
      <c r="G17" s="512"/>
      <c r="H17" s="512"/>
      <c r="I17" s="512"/>
      <c r="J17" s="512"/>
      <c r="K17" s="512"/>
      <c r="L17" s="512"/>
      <c r="M17" s="508"/>
    </row>
    <row r="18" spans="1:13" ht="51" customHeight="1" x14ac:dyDescent="0.2">
      <c r="A18" s="445" t="s">
        <v>366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08"/>
    </row>
    <row r="19" spans="1:13" ht="26.25" customHeight="1" thickBot="1" x14ac:dyDescent="0.25">
      <c r="A19" s="448" t="s">
        <v>367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6">
        <f>SUM(B19:L19)</f>
        <v>0</v>
      </c>
    </row>
    <row r="20" spans="1:13" ht="24.75" customHeight="1" thickBot="1" x14ac:dyDescent="0.25">
      <c r="A20" s="442" t="s">
        <v>368</v>
      </c>
      <c r="B20" s="436">
        <f>SUM(B13:B19)</f>
        <v>0</v>
      </c>
      <c r="C20" s="436">
        <f t="shared" ref="C20:L20" si="6">SUM(C13:C19)</f>
        <v>0</v>
      </c>
      <c r="D20" s="436">
        <f t="shared" si="6"/>
        <v>0</v>
      </c>
      <c r="E20" s="436">
        <f t="shared" si="6"/>
        <v>0</v>
      </c>
      <c r="F20" s="436">
        <f t="shared" si="6"/>
        <v>0</v>
      </c>
      <c r="G20" s="436">
        <f t="shared" si="6"/>
        <v>0</v>
      </c>
      <c r="H20" s="436">
        <f t="shared" si="6"/>
        <v>0</v>
      </c>
      <c r="I20" s="436">
        <f t="shared" si="6"/>
        <v>0</v>
      </c>
      <c r="J20" s="436">
        <f t="shared" si="6"/>
        <v>0</v>
      </c>
      <c r="K20" s="436">
        <f t="shared" si="6"/>
        <v>0</v>
      </c>
      <c r="L20" s="436">
        <f t="shared" si="6"/>
        <v>0</v>
      </c>
      <c r="M20" s="437">
        <f>SUM(B20:L20)</f>
        <v>0</v>
      </c>
    </row>
    <row r="21" spans="1:13" ht="38.25" customHeight="1" thickBot="1" x14ac:dyDescent="0.25">
      <c r="A21" s="441" t="s">
        <v>369</v>
      </c>
      <c r="B21" s="116">
        <f>B12-B20</f>
        <v>800626.5</v>
      </c>
      <c r="C21" s="116">
        <f t="shared" ref="C21:M21" si="7">C12-C20</f>
        <v>747327.90749999997</v>
      </c>
      <c r="D21" s="116">
        <f t="shared" si="7"/>
        <v>751232.12273249996</v>
      </c>
      <c r="E21" s="116">
        <f t="shared" si="7"/>
        <v>755197.91755599726</v>
      </c>
      <c r="F21" s="116">
        <f t="shared" si="7"/>
        <v>759226.97271762416</v>
      </c>
      <c r="G21" s="116">
        <f t="shared" si="7"/>
        <v>763321.01888700482</v>
      </c>
      <c r="H21" s="116">
        <f t="shared" si="7"/>
        <v>767481.83815243037</v>
      </c>
      <c r="I21" s="116">
        <f t="shared" si="7"/>
        <v>771711.26556191512</v>
      </c>
      <c r="J21" s="116">
        <f t="shared" si="7"/>
        <v>776011.19071047916</v>
      </c>
      <c r="K21" s="116">
        <f t="shared" si="7"/>
        <v>780383.55937504524</v>
      </c>
      <c r="L21" s="116">
        <f t="shared" si="7"/>
        <v>784830.37519837811</v>
      </c>
      <c r="M21" s="515">
        <f t="shared" si="7"/>
        <v>8457350.668391373</v>
      </c>
    </row>
    <row r="22" spans="1:13" x14ac:dyDescent="0.2">
      <c r="A22" s="1" t="s">
        <v>370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4.2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1"/>
    </row>
    <row r="25" spans="1:13" x14ac:dyDescent="0.2">
      <c r="A25" s="1"/>
    </row>
    <row r="26" spans="1:13" x14ac:dyDescent="0.2">
      <c r="A26" s="1"/>
    </row>
    <row r="27" spans="1:13" x14ac:dyDescent="0.2">
      <c r="A27" s="1"/>
    </row>
    <row r="28" spans="1:13" x14ac:dyDescent="0.2">
      <c r="A28" s="1"/>
    </row>
    <row r="29" spans="1:13" x14ac:dyDescent="0.2">
      <c r="A29" s="1"/>
    </row>
    <row r="30" spans="1:13" x14ac:dyDescent="0.2">
      <c r="A30" s="1"/>
    </row>
    <row r="31" spans="1:13" x14ac:dyDescent="0.2">
      <c r="A31" s="1"/>
    </row>
    <row r="32" spans="1:13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s="15" customFormat="1" x14ac:dyDescent="0.2">
      <c r="A42" s="35"/>
    </row>
    <row r="43" spans="1:1" x14ac:dyDescent="0.2">
      <c r="A43" s="1"/>
    </row>
  </sheetData>
  <mergeCells count="3">
    <mergeCell ref="B3:M3"/>
    <mergeCell ref="A1:F1"/>
    <mergeCell ref="A2:M2"/>
  </mergeCells>
  <phoneticPr fontId="62" type="noConversion"/>
  <pageMargins left="0.39370078740157483" right="0.15748031496062992" top="0.19685039370078741" bottom="0.19685039370078741" header="0.51181102362204722" footer="0.51181102362204722"/>
  <pageSetup paperSize="9" firstPageNumber="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3:M34"/>
  <sheetViews>
    <sheetView workbookViewId="0">
      <selection activeCell="P23" sqref="P23"/>
    </sheetView>
  </sheetViews>
  <sheetFormatPr defaultRowHeight="12.75" x14ac:dyDescent="0.2"/>
  <cols>
    <col min="1" max="1" width="5" customWidth="1"/>
    <col min="2" max="2" width="14.28515625" customWidth="1"/>
    <col min="3" max="3" width="14.140625" customWidth="1"/>
    <col min="4" max="4" width="14.42578125" customWidth="1"/>
    <col min="5" max="5" width="12.85546875" customWidth="1"/>
    <col min="6" max="6" width="12.7109375" customWidth="1"/>
    <col min="7" max="7" width="10.28515625" customWidth="1"/>
    <col min="8" max="8" width="10.5703125" customWidth="1"/>
    <col min="9" max="9" width="10.42578125" customWidth="1"/>
    <col min="10" max="10" width="10.28515625" customWidth="1"/>
    <col min="11" max="11" width="12.28515625" customWidth="1"/>
    <col min="12" max="12" width="10.42578125" customWidth="1"/>
    <col min="13" max="13" width="10" customWidth="1"/>
  </cols>
  <sheetData>
    <row r="3" spans="1:13" ht="15" x14ac:dyDescent="0.25">
      <c r="A3" s="2249" t="s">
        <v>1681</v>
      </c>
      <c r="B3" s="2277"/>
      <c r="C3" s="2277"/>
      <c r="D3" s="2277"/>
      <c r="E3" s="2277"/>
      <c r="F3" s="2277"/>
      <c r="G3" s="1"/>
      <c r="H3" s="1"/>
      <c r="I3" s="153"/>
      <c r="J3" s="153"/>
      <c r="K3" s="1"/>
    </row>
    <row r="4" spans="1:13" x14ac:dyDescent="0.2"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x14ac:dyDescent="0.2"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5" customHeight="1" x14ac:dyDescent="0.25">
      <c r="A6" s="2268" t="s">
        <v>98</v>
      </c>
      <c r="B6" s="2268"/>
      <c r="C6" s="2268"/>
      <c r="D6" s="2268"/>
      <c r="E6" s="2268"/>
      <c r="F6" s="2268"/>
      <c r="G6" s="2268"/>
      <c r="H6" s="2268"/>
      <c r="I6" s="2268"/>
      <c r="J6" s="2268"/>
      <c r="K6" s="2268"/>
      <c r="L6" s="96"/>
      <c r="M6" s="96"/>
    </row>
    <row r="7" spans="1:13" x14ac:dyDescent="0.2">
      <c r="A7" s="2276" t="s">
        <v>352</v>
      </c>
      <c r="B7" s="2276"/>
      <c r="C7" s="2276"/>
      <c r="D7" s="2276"/>
      <c r="E7" s="2276"/>
      <c r="F7" s="2276"/>
      <c r="G7" s="2276"/>
      <c r="H7" s="2276"/>
      <c r="I7" s="2276"/>
      <c r="J7" s="2276"/>
      <c r="K7" s="2276"/>
      <c r="L7" s="35"/>
      <c r="M7" s="35"/>
    </row>
    <row r="8" spans="1:13" x14ac:dyDescent="0.2">
      <c r="B8" s="1"/>
      <c r="C8" s="1"/>
      <c r="D8" s="1"/>
      <c r="E8" s="1"/>
      <c r="F8" s="1"/>
      <c r="G8" s="1"/>
      <c r="H8" s="1"/>
      <c r="I8" s="1"/>
      <c r="J8" s="1"/>
      <c r="K8" s="1"/>
    </row>
    <row r="9" spans="1:13" ht="13.5" thickBot="1" x14ac:dyDescent="0.25">
      <c r="B9" s="1"/>
      <c r="C9" s="1"/>
      <c r="D9" s="1"/>
      <c r="E9" s="1"/>
      <c r="F9" s="1"/>
      <c r="G9" s="1"/>
      <c r="H9" s="1"/>
      <c r="I9" s="1"/>
      <c r="J9" s="19" t="s">
        <v>4</v>
      </c>
      <c r="K9" s="1"/>
      <c r="L9" s="19"/>
    </row>
    <row r="10" spans="1:13" ht="13.5" customHeight="1" thickBot="1" x14ac:dyDescent="0.25">
      <c r="A10" s="2289" t="s">
        <v>258</v>
      </c>
      <c r="B10" s="154" t="s">
        <v>99</v>
      </c>
      <c r="C10" s="2362" t="s">
        <v>218</v>
      </c>
      <c r="D10" s="2366"/>
      <c r="E10" s="2361" t="s">
        <v>219</v>
      </c>
      <c r="F10" s="2366"/>
      <c r="G10" s="2361" t="s">
        <v>220</v>
      </c>
      <c r="H10" s="2366"/>
      <c r="I10" s="2361" t="s">
        <v>221</v>
      </c>
      <c r="J10" s="2362"/>
      <c r="K10" s="2363" t="s">
        <v>1612</v>
      </c>
    </row>
    <row r="11" spans="1:13" ht="13.5" thickBot="1" x14ac:dyDescent="0.25">
      <c r="A11" s="2365"/>
      <c r="B11" s="156"/>
      <c r="C11" s="155" t="s">
        <v>100</v>
      </c>
      <c r="D11" s="157" t="s">
        <v>101</v>
      </c>
      <c r="E11" s="157" t="s">
        <v>222</v>
      </c>
      <c r="F11" s="157" t="s">
        <v>223</v>
      </c>
      <c r="G11" s="157" t="s">
        <v>224</v>
      </c>
      <c r="H11" s="157" t="s">
        <v>223</v>
      </c>
      <c r="I11" s="157" t="s">
        <v>225</v>
      </c>
      <c r="J11" s="155" t="s">
        <v>226</v>
      </c>
      <c r="K11" s="2364"/>
    </row>
    <row r="12" spans="1:13" ht="13.5" thickBot="1" x14ac:dyDescent="0.25">
      <c r="A12" s="342" t="s">
        <v>259</v>
      </c>
      <c r="B12" s="319" t="s">
        <v>260</v>
      </c>
      <c r="C12" s="319" t="s">
        <v>261</v>
      </c>
      <c r="D12" s="319" t="s">
        <v>262</v>
      </c>
      <c r="E12" s="319" t="s">
        <v>282</v>
      </c>
      <c r="F12" s="319" t="s">
        <v>307</v>
      </c>
      <c r="G12" s="319" t="s">
        <v>308</v>
      </c>
      <c r="H12" s="319" t="s">
        <v>330</v>
      </c>
      <c r="I12" s="319" t="s">
        <v>331</v>
      </c>
      <c r="J12" s="155" t="s">
        <v>332</v>
      </c>
      <c r="K12" s="157" t="s">
        <v>335</v>
      </c>
    </row>
    <row r="13" spans="1:13" x14ac:dyDescent="0.2">
      <c r="A13" s="346" t="s">
        <v>263</v>
      </c>
      <c r="B13" s="158" t="s">
        <v>102</v>
      </c>
      <c r="C13" s="130">
        <v>700000</v>
      </c>
      <c r="D13" s="124">
        <v>1100000</v>
      </c>
      <c r="E13" s="439">
        <v>0</v>
      </c>
      <c r="F13" s="118"/>
      <c r="G13" s="129">
        <v>0</v>
      </c>
      <c r="H13" s="27">
        <v>0</v>
      </c>
      <c r="I13" s="129">
        <v>0</v>
      </c>
      <c r="J13" s="390">
        <v>0</v>
      </c>
      <c r="K13" s="124"/>
    </row>
    <row r="14" spans="1:13" x14ac:dyDescent="0.2">
      <c r="A14" s="321" t="s">
        <v>264</v>
      </c>
      <c r="B14" s="158" t="s">
        <v>103</v>
      </c>
      <c r="C14" s="130">
        <v>850000</v>
      </c>
      <c r="D14" s="124">
        <v>1350000</v>
      </c>
      <c r="E14" s="124">
        <v>300000</v>
      </c>
      <c r="F14" s="118"/>
      <c r="G14" s="121">
        <v>0</v>
      </c>
      <c r="H14" s="100">
        <v>0</v>
      </c>
      <c r="I14" s="121">
        <v>0</v>
      </c>
      <c r="J14" s="239">
        <v>0</v>
      </c>
      <c r="K14" s="121"/>
    </row>
    <row r="15" spans="1:13" x14ac:dyDescent="0.2">
      <c r="A15" s="264" t="s">
        <v>265</v>
      </c>
      <c r="B15" s="158" t="s">
        <v>104</v>
      </c>
      <c r="C15" s="130">
        <v>900000</v>
      </c>
      <c r="D15" s="124">
        <v>1200000</v>
      </c>
      <c r="E15" s="124">
        <v>0</v>
      </c>
      <c r="F15" s="130">
        <v>150000</v>
      </c>
      <c r="G15" s="129">
        <v>0</v>
      </c>
      <c r="H15" s="27">
        <v>0</v>
      </c>
      <c r="I15" s="129">
        <v>0</v>
      </c>
      <c r="J15" s="197">
        <v>0</v>
      </c>
      <c r="K15" s="121">
        <v>200000</v>
      </c>
    </row>
    <row r="16" spans="1:13" x14ac:dyDescent="0.2">
      <c r="A16" s="264" t="s">
        <v>266</v>
      </c>
      <c r="B16" s="158" t="s">
        <v>105</v>
      </c>
      <c r="C16" s="130">
        <v>1000000</v>
      </c>
      <c r="D16" s="124">
        <v>1000000</v>
      </c>
      <c r="E16" s="124">
        <v>0</v>
      </c>
      <c r="F16" s="130">
        <v>150000</v>
      </c>
      <c r="G16" s="121">
        <v>0</v>
      </c>
      <c r="H16" s="100">
        <v>0</v>
      </c>
      <c r="I16" s="121">
        <v>0</v>
      </c>
      <c r="J16" s="239">
        <v>0</v>
      </c>
      <c r="K16" s="121">
        <v>300000</v>
      </c>
    </row>
    <row r="17" spans="1:11" x14ac:dyDescent="0.2">
      <c r="A17" s="264" t="s">
        <v>267</v>
      </c>
      <c r="B17" s="158" t="s">
        <v>106</v>
      </c>
      <c r="C17" s="130">
        <v>1000000</v>
      </c>
      <c r="D17" s="124">
        <v>1000000</v>
      </c>
      <c r="E17" s="124">
        <v>150000</v>
      </c>
      <c r="F17" s="130">
        <v>150000</v>
      </c>
      <c r="G17" s="129">
        <v>0</v>
      </c>
      <c r="H17" s="27">
        <v>0</v>
      </c>
      <c r="I17" s="129">
        <v>0</v>
      </c>
      <c r="J17" s="197">
        <v>0</v>
      </c>
      <c r="K17" s="121">
        <v>500000</v>
      </c>
    </row>
    <row r="18" spans="1:11" x14ac:dyDescent="0.2">
      <c r="A18" s="264" t="s">
        <v>268</v>
      </c>
      <c r="B18" s="158" t="s">
        <v>107</v>
      </c>
      <c r="C18" s="130">
        <v>1200000</v>
      </c>
      <c r="D18" s="124">
        <v>2200000</v>
      </c>
      <c r="E18" s="124">
        <v>150000</v>
      </c>
      <c r="F18" s="130">
        <v>150000</v>
      </c>
      <c r="G18" s="121">
        <v>0</v>
      </c>
      <c r="H18" s="100">
        <v>0</v>
      </c>
      <c r="I18" s="121">
        <v>0</v>
      </c>
      <c r="J18" s="239">
        <v>0</v>
      </c>
      <c r="K18" s="121">
        <v>1000000</v>
      </c>
    </row>
    <row r="19" spans="1:11" x14ac:dyDescent="0.2">
      <c r="A19" s="264" t="s">
        <v>269</v>
      </c>
      <c r="B19" s="158" t="s">
        <v>108</v>
      </c>
      <c r="C19" s="130">
        <v>1000000</v>
      </c>
      <c r="D19" s="124">
        <v>2100000</v>
      </c>
      <c r="E19" s="124">
        <v>150000</v>
      </c>
      <c r="F19" s="118">
        <v>200000</v>
      </c>
      <c r="G19" s="129">
        <v>0</v>
      </c>
      <c r="H19" s="27">
        <v>0</v>
      </c>
      <c r="I19" s="129">
        <v>120000</v>
      </c>
      <c r="J19" s="197">
        <v>0</v>
      </c>
      <c r="K19" s="121">
        <v>310226</v>
      </c>
    </row>
    <row r="20" spans="1:11" x14ac:dyDescent="0.2">
      <c r="A20" s="264" t="s">
        <v>270</v>
      </c>
      <c r="B20" s="158" t="s">
        <v>109</v>
      </c>
      <c r="C20" s="130">
        <v>1200000</v>
      </c>
      <c r="D20" s="124">
        <v>1300000</v>
      </c>
      <c r="E20" s="124">
        <v>150000</v>
      </c>
      <c r="F20" s="118">
        <v>150000</v>
      </c>
      <c r="G20" s="121">
        <v>0</v>
      </c>
      <c r="H20" s="100">
        <v>0</v>
      </c>
      <c r="I20" s="121">
        <v>0</v>
      </c>
      <c r="J20" s="239">
        <v>0</v>
      </c>
      <c r="K20" s="121"/>
    </row>
    <row r="21" spans="1:11" x14ac:dyDescent="0.2">
      <c r="A21" s="264" t="s">
        <v>271</v>
      </c>
      <c r="B21" s="158" t="s">
        <v>110</v>
      </c>
      <c r="C21" s="130">
        <v>3605397</v>
      </c>
      <c r="D21" s="124">
        <v>2200000</v>
      </c>
      <c r="E21" s="124">
        <v>150000</v>
      </c>
      <c r="F21" s="118">
        <v>110000</v>
      </c>
      <c r="G21" s="129">
        <v>0</v>
      </c>
      <c r="H21" s="27">
        <v>0</v>
      </c>
      <c r="I21" s="129">
        <v>0</v>
      </c>
      <c r="J21" s="197">
        <v>0</v>
      </c>
      <c r="K21" s="121"/>
    </row>
    <row r="22" spans="1:11" x14ac:dyDescent="0.2">
      <c r="A22" s="264" t="s">
        <v>272</v>
      </c>
      <c r="B22" s="158" t="s">
        <v>111</v>
      </c>
      <c r="C22" s="130">
        <v>1100000</v>
      </c>
      <c r="D22" s="124">
        <v>1100000</v>
      </c>
      <c r="E22" s="124">
        <v>150000</v>
      </c>
      <c r="F22" s="118">
        <v>110000</v>
      </c>
      <c r="G22" s="121">
        <v>0</v>
      </c>
      <c r="H22" s="391">
        <v>0</v>
      </c>
      <c r="I22" s="121">
        <v>0</v>
      </c>
      <c r="J22" s="392">
        <v>0</v>
      </c>
      <c r="K22" s="121"/>
    </row>
    <row r="23" spans="1:11" x14ac:dyDescent="0.2">
      <c r="A23" s="264" t="s">
        <v>273</v>
      </c>
      <c r="B23" s="158" t="s">
        <v>112</v>
      </c>
      <c r="C23" s="130">
        <v>1000000</v>
      </c>
      <c r="D23" s="124">
        <v>1100000</v>
      </c>
      <c r="E23" s="124">
        <v>150000</v>
      </c>
      <c r="F23" s="118">
        <v>110000</v>
      </c>
      <c r="G23" s="121">
        <v>0</v>
      </c>
      <c r="H23" s="100">
        <v>0</v>
      </c>
      <c r="I23" s="121">
        <v>285000</v>
      </c>
      <c r="J23" s="239">
        <v>0</v>
      </c>
      <c r="K23" s="121"/>
    </row>
    <row r="24" spans="1:11" ht="13.5" thickBot="1" x14ac:dyDescent="0.25">
      <c r="A24" s="311" t="s">
        <v>274</v>
      </c>
      <c r="B24" s="109" t="s">
        <v>113</v>
      </c>
      <c r="C24" s="130">
        <f>1401579+6000120+7020-772844-405000-1</f>
        <v>6230874</v>
      </c>
      <c r="D24" s="340">
        <f>1018207+6599520+7020-773250</f>
        <v>6851497</v>
      </c>
      <c r="E24" s="340">
        <v>23250</v>
      </c>
      <c r="F24" s="1355">
        <v>93250</v>
      </c>
      <c r="G24" s="129">
        <v>0</v>
      </c>
      <c r="H24" s="27"/>
      <c r="I24" s="129">
        <v>0</v>
      </c>
      <c r="J24" s="197">
        <v>0</v>
      </c>
      <c r="K24" s="126"/>
    </row>
    <row r="25" spans="1:11" ht="13.5" thickBot="1" x14ac:dyDescent="0.25">
      <c r="A25" s="282" t="s">
        <v>275</v>
      </c>
      <c r="B25" s="140" t="s">
        <v>16</v>
      </c>
      <c r="C25" s="208">
        <f>SUM(C13:C24)</f>
        <v>19786271</v>
      </c>
      <c r="D25" s="128">
        <f t="shared" ref="D25:I25" si="0">SUM(D13:D24)</f>
        <v>22501497</v>
      </c>
      <c r="E25" s="208">
        <f t="shared" si="0"/>
        <v>1373250</v>
      </c>
      <c r="F25" s="128">
        <f t="shared" si="0"/>
        <v>1373250</v>
      </c>
      <c r="G25" s="208">
        <f t="shared" si="0"/>
        <v>0</v>
      </c>
      <c r="H25" s="128">
        <f t="shared" si="0"/>
        <v>0</v>
      </c>
      <c r="I25" s="208">
        <f t="shared" si="0"/>
        <v>405000</v>
      </c>
      <c r="J25" s="201">
        <f>SUM(J13:J24)</f>
        <v>0</v>
      </c>
      <c r="K25" s="128">
        <f>SUM(K13:K24)</f>
        <v>2310226</v>
      </c>
    </row>
    <row r="27" spans="1:11" x14ac:dyDescent="0.2">
      <c r="C27" s="63"/>
    </row>
    <row r="28" spans="1:11" x14ac:dyDescent="0.2">
      <c r="C28" s="63"/>
    </row>
    <row r="29" spans="1:11" x14ac:dyDescent="0.2">
      <c r="C29" s="63"/>
    </row>
    <row r="30" spans="1:11" x14ac:dyDescent="0.2">
      <c r="C30" s="63"/>
    </row>
    <row r="31" spans="1:11" x14ac:dyDescent="0.2">
      <c r="C31" s="63"/>
    </row>
    <row r="32" spans="1:11" x14ac:dyDescent="0.2">
      <c r="C32" s="63"/>
    </row>
    <row r="33" spans="3:3" x14ac:dyDescent="0.2">
      <c r="C33" s="63"/>
    </row>
    <row r="34" spans="3:3" x14ac:dyDescent="0.2">
      <c r="C34" s="63"/>
    </row>
  </sheetData>
  <mergeCells count="9">
    <mergeCell ref="I10:J10"/>
    <mergeCell ref="K10:K11"/>
    <mergeCell ref="A6:K6"/>
    <mergeCell ref="A7:K7"/>
    <mergeCell ref="A3:F3"/>
    <mergeCell ref="A10:A11"/>
    <mergeCell ref="C10:D10"/>
    <mergeCell ref="E10:F10"/>
    <mergeCell ref="G10:H10"/>
  </mergeCells>
  <pageMargins left="0.55118110236220474" right="0.55118110236220474" top="0.78740157480314965" bottom="0.78740157480314965" header="0.51181102362204722" footer="0.51181102362204722"/>
  <pageSetup paperSize="9" firstPageNumber="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51"/>
  <sheetViews>
    <sheetView workbookViewId="0">
      <selection activeCell="Q18" sqref="Q18"/>
    </sheetView>
  </sheetViews>
  <sheetFormatPr defaultRowHeight="12.75" x14ac:dyDescent="0.2"/>
  <cols>
    <col min="1" max="1" width="5.5703125" customWidth="1"/>
    <col min="2" max="2" width="11.7109375" customWidth="1"/>
    <col min="3" max="3" width="11.5703125" customWidth="1"/>
    <col min="4" max="4" width="11.7109375" customWidth="1"/>
    <col min="5" max="5" width="10.7109375" customWidth="1"/>
    <col min="6" max="6" width="12" customWidth="1"/>
    <col min="7" max="7" width="13.7109375" customWidth="1"/>
    <col min="8" max="9" width="12.140625" customWidth="1"/>
    <col min="10" max="10" width="11.5703125" customWidth="1"/>
    <col min="11" max="11" width="12.5703125" customWidth="1"/>
    <col min="12" max="12" width="14.140625" customWidth="1"/>
  </cols>
  <sheetData>
    <row r="1" spans="1:12" x14ac:dyDescent="0.2">
      <c r="A1" s="2249" t="s">
        <v>1682</v>
      </c>
      <c r="B1" s="2277"/>
      <c r="C1" s="2277"/>
      <c r="D1" s="2277"/>
      <c r="E1" s="2277"/>
      <c r="F1" s="2277"/>
      <c r="G1" s="2367"/>
      <c r="H1" s="2367"/>
      <c r="I1" s="2367"/>
      <c r="J1" s="2367"/>
      <c r="K1" s="2367"/>
      <c r="L1" s="2367"/>
    </row>
    <row r="2" spans="1:12" ht="7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B3" s="2367" t="s">
        <v>1423</v>
      </c>
      <c r="C3" s="2367"/>
      <c r="D3" s="2367"/>
      <c r="E3" s="2367"/>
      <c r="F3" s="2367"/>
      <c r="G3" s="2367"/>
      <c r="H3" s="2367"/>
      <c r="I3" s="2367"/>
      <c r="J3" s="2367"/>
      <c r="K3" s="2367"/>
      <c r="L3" s="2367"/>
    </row>
    <row r="4" spans="1:12" x14ac:dyDescent="0.2">
      <c r="B4" s="2367" t="s">
        <v>114</v>
      </c>
      <c r="C4" s="2367"/>
      <c r="D4" s="2367"/>
      <c r="E4" s="2367"/>
      <c r="F4" s="2367"/>
      <c r="G4" s="2367"/>
      <c r="H4" s="2367"/>
      <c r="I4" s="2367"/>
      <c r="J4" s="2367"/>
      <c r="K4" s="2367"/>
      <c r="L4" s="2367"/>
    </row>
    <row r="5" spans="1:12" ht="13.5" thickBot="1" x14ac:dyDescent="0.25">
      <c r="B5" s="70"/>
      <c r="C5" s="70"/>
      <c r="D5" s="70"/>
      <c r="E5" s="70"/>
      <c r="F5" s="70"/>
      <c r="G5" s="70"/>
      <c r="H5" s="70"/>
      <c r="I5" s="70"/>
      <c r="J5" s="70"/>
      <c r="K5" s="70"/>
      <c r="L5" s="70" t="s">
        <v>115</v>
      </c>
    </row>
    <row r="6" spans="1:12" ht="13.5" thickBot="1" x14ac:dyDescent="0.25">
      <c r="A6" s="2289" t="s">
        <v>258</v>
      </c>
      <c r="B6" s="2368" t="s">
        <v>116</v>
      </c>
      <c r="C6" s="2370" t="s">
        <v>117</v>
      </c>
      <c r="D6" s="2370"/>
      <c r="E6" s="2371" t="s">
        <v>118</v>
      </c>
      <c r="F6" s="2371"/>
      <c r="G6" s="2371"/>
      <c r="H6" s="2371"/>
      <c r="I6" s="2371"/>
      <c r="J6" s="2371"/>
      <c r="K6" s="2371"/>
      <c r="L6" s="2372" t="s">
        <v>119</v>
      </c>
    </row>
    <row r="7" spans="1:12" ht="33.75" customHeight="1" thickBot="1" x14ac:dyDescent="0.25">
      <c r="A7" s="2365"/>
      <c r="B7" s="2369"/>
      <c r="C7" s="235" t="s">
        <v>120</v>
      </c>
      <c r="D7" s="235" t="s">
        <v>121</v>
      </c>
      <c r="E7" s="236" t="s">
        <v>1495</v>
      </c>
      <c r="F7" s="236"/>
      <c r="G7" s="236"/>
      <c r="H7" s="236"/>
      <c r="I7" s="236"/>
      <c r="J7" s="236"/>
      <c r="K7" s="236"/>
      <c r="L7" s="2373"/>
    </row>
    <row r="8" spans="1:12" ht="14.25" customHeight="1" thickBot="1" x14ac:dyDescent="0.25">
      <c r="A8" s="342" t="s">
        <v>333</v>
      </c>
      <c r="B8" s="342" t="s">
        <v>334</v>
      </c>
      <c r="C8" s="342" t="s">
        <v>261</v>
      </c>
      <c r="D8" s="342" t="s">
        <v>262</v>
      </c>
      <c r="E8" s="342" t="s">
        <v>282</v>
      </c>
      <c r="F8" s="342" t="s">
        <v>307</v>
      </c>
      <c r="G8" s="342" t="s">
        <v>308</v>
      </c>
      <c r="H8" s="342" t="s">
        <v>335</v>
      </c>
      <c r="I8" s="342" t="s">
        <v>331</v>
      </c>
      <c r="J8" s="342" t="s">
        <v>332</v>
      </c>
      <c r="K8" s="342" t="s">
        <v>335</v>
      </c>
      <c r="L8" s="342" t="s">
        <v>336</v>
      </c>
    </row>
    <row r="9" spans="1:12" ht="43.5" customHeight="1" x14ac:dyDescent="0.2">
      <c r="A9" s="345" t="s">
        <v>263</v>
      </c>
      <c r="B9" s="1851" t="s">
        <v>1496</v>
      </c>
      <c r="C9" s="1852"/>
      <c r="D9" s="1853"/>
      <c r="E9" s="1853"/>
      <c r="F9" s="1853"/>
      <c r="G9" s="1854">
        <v>0</v>
      </c>
      <c r="H9" s="1855"/>
      <c r="I9" s="1855"/>
      <c r="J9" s="1855"/>
      <c r="K9" s="1855"/>
      <c r="L9" s="1856">
        <f>SUM(C9:K9)</f>
        <v>0</v>
      </c>
    </row>
    <row r="10" spans="1:12" ht="28.5" customHeight="1" x14ac:dyDescent="0.2">
      <c r="A10" s="265" t="s">
        <v>264</v>
      </c>
      <c r="B10" s="362" t="s">
        <v>1497</v>
      </c>
      <c r="C10" s="53"/>
      <c r="D10" s="53">
        <f>'13_sz_ melléklet'!D219</f>
        <v>1373250</v>
      </c>
      <c r="E10" s="53"/>
      <c r="F10" s="53"/>
      <c r="G10" s="54">
        <v>0</v>
      </c>
      <c r="H10" s="55"/>
      <c r="I10" s="55"/>
      <c r="J10" s="55"/>
      <c r="K10" s="55"/>
      <c r="L10" s="834">
        <f>SUM(C10:K10)</f>
        <v>1373250</v>
      </c>
    </row>
    <row r="11" spans="1:12" ht="24.75" customHeight="1" x14ac:dyDescent="0.2">
      <c r="A11" s="264" t="s">
        <v>265</v>
      </c>
      <c r="B11" s="362" t="s">
        <v>122</v>
      </c>
      <c r="C11" s="56"/>
      <c r="D11" s="53"/>
      <c r="E11" s="53"/>
      <c r="F11" s="53"/>
      <c r="G11" s="54"/>
      <c r="H11" s="55"/>
      <c r="I11" s="55"/>
      <c r="J11" s="55"/>
      <c r="K11" s="55"/>
      <c r="L11" s="834"/>
    </row>
    <row r="12" spans="1:12" x14ac:dyDescent="0.2">
      <c r="A12" s="264" t="s">
        <v>266</v>
      </c>
      <c r="B12" s="363" t="s">
        <v>185</v>
      </c>
      <c r="C12" s="57">
        <v>0</v>
      </c>
      <c r="D12" s="60">
        <v>1373250</v>
      </c>
      <c r="E12" s="30"/>
      <c r="F12" s="53"/>
      <c r="G12" s="58"/>
      <c r="H12" s="59"/>
      <c r="I12" s="23"/>
      <c r="J12" s="23"/>
      <c r="K12" s="59"/>
      <c r="L12" s="196">
        <f t="shared" ref="L12:L22" si="0">SUM(C12:K12)</f>
        <v>1373250</v>
      </c>
    </row>
    <row r="13" spans="1:12" x14ac:dyDescent="0.2">
      <c r="A13" s="264" t="s">
        <v>267</v>
      </c>
      <c r="B13" s="363" t="s">
        <v>185</v>
      </c>
      <c r="C13" s="57">
        <v>0</v>
      </c>
      <c r="D13" s="60">
        <v>0</v>
      </c>
      <c r="E13" s="30"/>
      <c r="F13" s="53"/>
      <c r="G13" s="58"/>
      <c r="H13" s="59"/>
      <c r="I13" s="23"/>
      <c r="J13" s="23"/>
      <c r="K13" s="59"/>
      <c r="L13" s="196">
        <f t="shared" si="0"/>
        <v>0</v>
      </c>
    </row>
    <row r="14" spans="1:12" x14ac:dyDescent="0.2">
      <c r="A14" s="264" t="s">
        <v>268</v>
      </c>
      <c r="B14" s="363" t="s">
        <v>186</v>
      </c>
      <c r="C14" s="57">
        <v>0</v>
      </c>
      <c r="D14" s="60">
        <v>0</v>
      </c>
      <c r="E14" s="30"/>
      <c r="F14" s="53"/>
      <c r="G14" s="58"/>
      <c r="H14" s="59"/>
      <c r="I14" s="23"/>
      <c r="J14" s="23"/>
      <c r="K14" s="59"/>
      <c r="L14" s="196">
        <f t="shared" si="0"/>
        <v>0</v>
      </c>
    </row>
    <row r="15" spans="1:12" x14ac:dyDescent="0.2">
      <c r="A15" s="264" t="s">
        <v>269</v>
      </c>
      <c r="B15" s="363" t="s">
        <v>187</v>
      </c>
      <c r="C15" s="57">
        <v>0</v>
      </c>
      <c r="D15" s="60">
        <v>0</v>
      </c>
      <c r="E15" s="30"/>
      <c r="F15" s="53"/>
      <c r="G15" s="58"/>
      <c r="H15" s="59"/>
      <c r="I15" s="23"/>
      <c r="J15" s="23"/>
      <c r="K15" s="59"/>
      <c r="L15" s="196">
        <f t="shared" si="0"/>
        <v>0</v>
      </c>
    </row>
    <row r="16" spans="1:12" x14ac:dyDescent="0.2">
      <c r="A16" s="264" t="s">
        <v>270</v>
      </c>
      <c r="B16" s="363" t="s">
        <v>188</v>
      </c>
      <c r="C16" s="57">
        <v>0</v>
      </c>
      <c r="D16" s="60">
        <v>0</v>
      </c>
      <c r="E16" s="30"/>
      <c r="F16" s="53"/>
      <c r="G16" s="58"/>
      <c r="H16" s="59"/>
      <c r="I16" s="23"/>
      <c r="J16" s="23"/>
      <c r="K16" s="59"/>
      <c r="L16" s="196">
        <f t="shared" si="0"/>
        <v>0</v>
      </c>
    </row>
    <row r="17" spans="1:12" x14ac:dyDescent="0.2">
      <c r="A17" s="264" t="s">
        <v>271</v>
      </c>
      <c r="B17" s="363" t="s">
        <v>1066</v>
      </c>
      <c r="C17" s="57">
        <v>0</v>
      </c>
      <c r="D17" s="60">
        <v>0</v>
      </c>
      <c r="E17" s="30"/>
      <c r="F17" s="53"/>
      <c r="G17" s="58"/>
      <c r="H17" s="59"/>
      <c r="I17" s="23"/>
      <c r="J17" s="23"/>
      <c r="K17" s="59"/>
      <c r="L17" s="196">
        <f t="shared" si="0"/>
        <v>0</v>
      </c>
    </row>
    <row r="18" spans="1:12" x14ac:dyDescent="0.2">
      <c r="A18" s="264" t="s">
        <v>272</v>
      </c>
      <c r="B18" s="363" t="s">
        <v>1141</v>
      </c>
      <c r="C18" s="57">
        <v>0</v>
      </c>
      <c r="D18" s="60">
        <v>0</v>
      </c>
      <c r="E18" s="30"/>
      <c r="F18" s="53"/>
      <c r="G18" s="58"/>
      <c r="H18" s="59"/>
      <c r="I18" s="23"/>
      <c r="J18" s="23"/>
      <c r="K18" s="59"/>
      <c r="L18" s="196">
        <f t="shared" si="0"/>
        <v>0</v>
      </c>
    </row>
    <row r="19" spans="1:12" x14ac:dyDescent="0.2">
      <c r="A19" s="264" t="s">
        <v>273</v>
      </c>
      <c r="B19" s="363" t="s">
        <v>1142</v>
      </c>
      <c r="C19" s="57">
        <v>0</v>
      </c>
      <c r="D19" s="60">
        <v>0</v>
      </c>
      <c r="E19" s="30"/>
      <c r="F19" s="53"/>
      <c r="G19" s="58"/>
      <c r="H19" s="59"/>
      <c r="I19" s="23"/>
      <c r="J19" s="23"/>
      <c r="K19" s="59"/>
      <c r="L19" s="196">
        <f t="shared" si="0"/>
        <v>0</v>
      </c>
    </row>
    <row r="20" spans="1:12" x14ac:dyDescent="0.2">
      <c r="A20" s="264" t="s">
        <v>274</v>
      </c>
      <c r="B20" s="363" t="s">
        <v>1143</v>
      </c>
      <c r="C20" s="57">
        <v>0</v>
      </c>
      <c r="D20" s="60">
        <v>0</v>
      </c>
      <c r="E20" s="30"/>
      <c r="F20" s="53"/>
      <c r="G20" s="58"/>
      <c r="H20" s="59"/>
      <c r="I20" s="23"/>
      <c r="J20" s="23"/>
      <c r="K20" s="59"/>
      <c r="L20" s="196">
        <f t="shared" si="0"/>
        <v>0</v>
      </c>
    </row>
    <row r="21" spans="1:12" x14ac:dyDescent="0.2">
      <c r="A21" s="264" t="s">
        <v>275</v>
      </c>
      <c r="B21" s="363" t="s">
        <v>1144</v>
      </c>
      <c r="C21" s="57">
        <v>0</v>
      </c>
      <c r="D21" s="60">
        <v>0</v>
      </c>
      <c r="E21" s="30"/>
      <c r="F21" s="53"/>
      <c r="G21" s="58"/>
      <c r="H21" s="59"/>
      <c r="I21" s="23"/>
      <c r="J21" s="23"/>
      <c r="K21" s="59"/>
      <c r="L21" s="196">
        <f t="shared" si="0"/>
        <v>0</v>
      </c>
    </row>
    <row r="22" spans="1:12" x14ac:dyDescent="0.2">
      <c r="A22" s="264" t="s">
        <v>276</v>
      </c>
      <c r="B22" s="363" t="s">
        <v>1145</v>
      </c>
      <c r="C22" s="61">
        <v>0</v>
      </c>
      <c r="D22" s="60">
        <v>0</v>
      </c>
      <c r="E22" s="30"/>
      <c r="F22" s="60"/>
      <c r="G22" s="10"/>
      <c r="H22" s="29"/>
      <c r="I22" s="29"/>
      <c r="J22" s="23"/>
      <c r="K22" s="29"/>
      <c r="L22" s="204">
        <f t="shared" si="0"/>
        <v>0</v>
      </c>
    </row>
    <row r="23" spans="1:12" x14ac:dyDescent="0.2">
      <c r="A23" s="264" t="s">
        <v>277</v>
      </c>
      <c r="B23" s="363" t="s">
        <v>1146</v>
      </c>
      <c r="C23" s="57"/>
      <c r="D23" s="52"/>
      <c r="E23" s="30"/>
      <c r="F23" s="52"/>
      <c r="G23" s="7"/>
      <c r="H23" s="23"/>
      <c r="I23" s="23"/>
      <c r="J23" s="23"/>
      <c r="K23" s="23"/>
      <c r="L23" s="204">
        <f t="shared" ref="L23:L30" si="1">SUM(C23:K23)</f>
        <v>0</v>
      </c>
    </row>
    <row r="24" spans="1:12" x14ac:dyDescent="0.2">
      <c r="A24" s="264" t="s">
        <v>278</v>
      </c>
      <c r="B24" s="363" t="s">
        <v>1147</v>
      </c>
      <c r="C24" s="57"/>
      <c r="D24" s="52"/>
      <c r="E24" s="30"/>
      <c r="F24" s="52"/>
      <c r="G24" s="7"/>
      <c r="H24" s="23"/>
      <c r="I24" s="23"/>
      <c r="J24" s="23"/>
      <c r="K24" s="23"/>
      <c r="L24" s="204">
        <f t="shared" si="1"/>
        <v>0</v>
      </c>
    </row>
    <row r="25" spans="1:12" x14ac:dyDescent="0.2">
      <c r="A25" s="264" t="s">
        <v>279</v>
      </c>
      <c r="B25" s="363" t="s">
        <v>1148</v>
      </c>
      <c r="C25" s="57"/>
      <c r="D25" s="52"/>
      <c r="E25" s="30"/>
      <c r="F25" s="52"/>
      <c r="G25" s="7"/>
      <c r="H25" s="23"/>
      <c r="I25" s="23"/>
      <c r="J25" s="23"/>
      <c r="K25" s="23"/>
      <c r="L25" s="204">
        <f t="shared" si="1"/>
        <v>0</v>
      </c>
    </row>
    <row r="26" spans="1:12" x14ac:dyDescent="0.2">
      <c r="A26" s="264" t="s">
        <v>280</v>
      </c>
      <c r="B26" s="363" t="s">
        <v>1200</v>
      </c>
      <c r="C26" s="57"/>
      <c r="D26" s="52"/>
      <c r="E26" s="30"/>
      <c r="F26" s="52"/>
      <c r="G26" s="7"/>
      <c r="H26" s="23"/>
      <c r="I26" s="23"/>
      <c r="J26" s="23"/>
      <c r="K26" s="23"/>
      <c r="L26" s="204">
        <f t="shared" si="1"/>
        <v>0</v>
      </c>
    </row>
    <row r="27" spans="1:12" x14ac:dyDescent="0.2">
      <c r="A27" s="264" t="s">
        <v>281</v>
      </c>
      <c r="B27" s="363" t="s">
        <v>1270</v>
      </c>
      <c r="C27" s="57"/>
      <c r="D27" s="52"/>
      <c r="E27" s="30"/>
      <c r="F27" s="52"/>
      <c r="G27" s="7"/>
      <c r="H27" s="23"/>
      <c r="I27" s="23"/>
      <c r="J27" s="23"/>
      <c r="K27" s="23"/>
      <c r="L27" s="204">
        <f t="shared" si="1"/>
        <v>0</v>
      </c>
    </row>
    <row r="28" spans="1:12" x14ac:dyDescent="0.2">
      <c r="A28" s="264" t="s">
        <v>283</v>
      </c>
      <c r="B28" s="363" t="s">
        <v>1271</v>
      </c>
      <c r="C28" s="57"/>
      <c r="D28" s="52"/>
      <c r="E28" s="30"/>
      <c r="F28" s="52"/>
      <c r="G28" s="7"/>
      <c r="H28" s="23"/>
      <c r="I28" s="23"/>
      <c r="J28" s="23"/>
      <c r="K28" s="23"/>
      <c r="L28" s="204">
        <f t="shared" si="1"/>
        <v>0</v>
      </c>
    </row>
    <row r="29" spans="1:12" x14ac:dyDescent="0.2">
      <c r="A29" s="264" t="s">
        <v>284</v>
      </c>
      <c r="B29" s="363" t="s">
        <v>1334</v>
      </c>
      <c r="C29" s="57"/>
      <c r="D29" s="52"/>
      <c r="E29" s="30"/>
      <c r="F29" s="52"/>
      <c r="G29" s="7"/>
      <c r="H29" s="23"/>
      <c r="I29" s="23"/>
      <c r="J29" s="23"/>
      <c r="K29" s="23"/>
      <c r="L29" s="196">
        <f t="shared" si="1"/>
        <v>0</v>
      </c>
    </row>
    <row r="30" spans="1:12" ht="13.5" thickBot="1" x14ac:dyDescent="0.25">
      <c r="A30" s="274" t="s">
        <v>285</v>
      </c>
      <c r="B30" s="2235" t="s">
        <v>1409</v>
      </c>
      <c r="C30" s="835"/>
      <c r="D30" s="835"/>
      <c r="E30" s="835"/>
      <c r="F30" s="835"/>
      <c r="G30" s="836"/>
      <c r="H30" s="837"/>
      <c r="I30" s="838"/>
      <c r="J30" s="837"/>
      <c r="K30" s="837"/>
      <c r="L30" s="604">
        <f t="shared" si="1"/>
        <v>0</v>
      </c>
    </row>
    <row r="31" spans="1:12" x14ac:dyDescent="0.2">
      <c r="B31" s="62"/>
      <c r="E31" s="63"/>
      <c r="F31" s="63"/>
      <c r="G31" s="63"/>
      <c r="H31" s="63"/>
      <c r="I31" s="63"/>
      <c r="J31" s="63"/>
      <c r="K31" s="63"/>
      <c r="L31" s="27"/>
    </row>
    <row r="32" spans="1:12" x14ac:dyDescent="0.2">
      <c r="B32" s="62"/>
      <c r="L32" s="27"/>
    </row>
    <row r="33" spans="2:12" x14ac:dyDescent="0.2">
      <c r="B33" s="62"/>
      <c r="L33" s="27"/>
    </row>
    <row r="34" spans="2:12" x14ac:dyDescent="0.2">
      <c r="B34" s="62"/>
      <c r="L34" s="27"/>
    </row>
    <row r="35" spans="2:12" x14ac:dyDescent="0.2">
      <c r="B35" s="62"/>
      <c r="L35" s="27"/>
    </row>
    <row r="36" spans="2:12" x14ac:dyDescent="0.2">
      <c r="B36" s="62"/>
      <c r="E36" s="63"/>
      <c r="F36" s="63"/>
      <c r="G36" s="63"/>
      <c r="H36" s="63"/>
      <c r="I36" s="63"/>
      <c r="J36" s="63"/>
      <c r="K36" s="63"/>
      <c r="L36" s="27"/>
    </row>
    <row r="37" spans="2:12" x14ac:dyDescent="0.2">
      <c r="B37" s="62"/>
      <c r="L37" s="27"/>
    </row>
    <row r="38" spans="2:12" x14ac:dyDescent="0.2">
      <c r="B38" s="62"/>
      <c r="L38" s="27"/>
    </row>
    <row r="39" spans="2:12" x14ac:dyDescent="0.2">
      <c r="B39" s="62"/>
      <c r="L39" s="27"/>
    </row>
    <row r="40" spans="2:12" x14ac:dyDescent="0.2">
      <c r="B40" s="62"/>
      <c r="L40" s="27"/>
    </row>
    <row r="41" spans="2:12" x14ac:dyDescent="0.2">
      <c r="B41" s="62"/>
      <c r="L41" s="27"/>
    </row>
    <row r="42" spans="2:12" ht="13.5" customHeight="1" x14ac:dyDescent="0.2">
      <c r="B42" s="62"/>
      <c r="L42" s="27"/>
    </row>
    <row r="43" spans="2:12" x14ac:dyDescent="0.2">
      <c r="B43" s="62"/>
      <c r="L43" s="27"/>
    </row>
    <row r="44" spans="2:12" x14ac:dyDescent="0.2">
      <c r="B44" s="62"/>
      <c r="L44" s="27"/>
    </row>
    <row r="45" spans="2:12" x14ac:dyDescent="0.2">
      <c r="B45" s="62"/>
      <c r="L45" s="27"/>
    </row>
    <row r="46" spans="2:12" x14ac:dyDescent="0.2">
      <c r="B46" s="62"/>
      <c r="L46" s="27"/>
    </row>
    <row r="47" spans="2:12" x14ac:dyDescent="0.2">
      <c r="B47" s="62"/>
      <c r="L47" s="27"/>
    </row>
    <row r="48" spans="2:12" x14ac:dyDescent="0.2">
      <c r="B48" s="62"/>
      <c r="L48" s="27"/>
    </row>
    <row r="49" spans="2:12" x14ac:dyDescent="0.2">
      <c r="B49" s="62"/>
      <c r="L49" s="27"/>
    </row>
    <row r="50" spans="2:12" x14ac:dyDescent="0.2">
      <c r="B50" s="62"/>
      <c r="L50" s="27"/>
    </row>
    <row r="51" spans="2:12" x14ac:dyDescent="0.2">
      <c r="C51" s="63"/>
      <c r="D51" s="63"/>
      <c r="E51" s="63"/>
      <c r="F51" s="63"/>
      <c r="G51" s="63"/>
      <c r="H51" s="63"/>
      <c r="I51" s="63"/>
      <c r="J51" s="63"/>
      <c r="K51" s="63"/>
      <c r="L51" s="63"/>
    </row>
  </sheetData>
  <mergeCells count="9">
    <mergeCell ref="A6:A7"/>
    <mergeCell ref="A1:F1"/>
    <mergeCell ref="G1:L1"/>
    <mergeCell ref="B3:L3"/>
    <mergeCell ref="B4:L4"/>
    <mergeCell ref="B6:B7"/>
    <mergeCell ref="C6:D6"/>
    <mergeCell ref="E6:K6"/>
    <mergeCell ref="L6:L7"/>
  </mergeCells>
  <phoneticPr fontId="62" type="noConversion"/>
  <pageMargins left="0.39370078740157483" right="0.39370078740157483" top="0.39370078740157483" bottom="0.39370078740157483" header="0.51181102362204722" footer="0.51181102362204722"/>
  <pageSetup paperSize="9" firstPageNumber="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38"/>
  <sheetViews>
    <sheetView topLeftCell="A40" workbookViewId="0">
      <selection activeCell="F31" sqref="F31"/>
    </sheetView>
  </sheetViews>
  <sheetFormatPr defaultRowHeight="12.75" x14ac:dyDescent="0.2"/>
  <cols>
    <col min="1" max="1" width="6.5703125" customWidth="1"/>
    <col min="2" max="2" width="40.28515625" customWidth="1"/>
    <col min="3" max="3" width="19.28515625" customWidth="1"/>
    <col min="4" max="4" width="21.28515625" customWidth="1"/>
  </cols>
  <sheetData>
    <row r="1" spans="1:4" x14ac:dyDescent="0.2">
      <c r="B1" s="1"/>
      <c r="C1" s="1"/>
      <c r="D1" s="179"/>
    </row>
    <row r="2" spans="1:4" x14ac:dyDescent="0.2">
      <c r="A2" s="275" t="s">
        <v>1683</v>
      </c>
    </row>
    <row r="3" spans="1:4" x14ac:dyDescent="0.2">
      <c r="B3" s="1"/>
      <c r="C3" s="1"/>
      <c r="D3" s="1"/>
    </row>
    <row r="4" spans="1:4" x14ac:dyDescent="0.2">
      <c r="B4" s="1"/>
      <c r="C4" s="1"/>
      <c r="D4" s="1"/>
    </row>
    <row r="5" spans="1:4" ht="15.75" x14ac:dyDescent="0.25">
      <c r="B5" s="2305" t="s">
        <v>123</v>
      </c>
      <c r="C5" s="2305"/>
      <c r="D5" s="2305"/>
    </row>
    <row r="6" spans="1:4" ht="15.75" x14ac:dyDescent="0.25">
      <c r="B6" s="2268" t="s">
        <v>1498</v>
      </c>
      <c r="C6" s="2268"/>
      <c r="D6" s="2268"/>
    </row>
    <row r="7" spans="1:4" ht="15.75" x14ac:dyDescent="0.25">
      <c r="B7" s="2268" t="s">
        <v>124</v>
      </c>
      <c r="C7" s="2268"/>
      <c r="D7" s="2268"/>
    </row>
    <row r="8" spans="1:4" ht="15.75" x14ac:dyDescent="0.25">
      <c r="B8" s="18"/>
      <c r="C8" s="18"/>
      <c r="D8" s="18"/>
    </row>
    <row r="9" spans="1:4" x14ac:dyDescent="0.2">
      <c r="B9" s="1"/>
      <c r="C9" s="1"/>
      <c r="D9" s="1"/>
    </row>
    <row r="10" spans="1:4" x14ac:dyDescent="0.2">
      <c r="B10" s="1"/>
      <c r="C10" s="1"/>
      <c r="D10" s="1"/>
    </row>
    <row r="11" spans="1:4" x14ac:dyDescent="0.2">
      <c r="B11" s="1"/>
      <c r="C11" s="1"/>
      <c r="D11" s="1"/>
    </row>
    <row r="12" spans="1:4" ht="13.5" thickBot="1" x14ac:dyDescent="0.25">
      <c r="B12" s="1"/>
      <c r="C12" s="1"/>
      <c r="D12" s="33" t="s">
        <v>4</v>
      </c>
    </row>
    <row r="13" spans="1:4" ht="26.25" thickBot="1" x14ac:dyDescent="0.25">
      <c r="A13" s="351" t="s">
        <v>258</v>
      </c>
      <c r="B13" s="344" t="s">
        <v>3</v>
      </c>
      <c r="C13" s="372" t="s">
        <v>125</v>
      </c>
      <c r="D13" s="373" t="s">
        <v>126</v>
      </c>
    </row>
    <row r="14" spans="1:4" ht="13.5" thickBot="1" x14ac:dyDescent="0.25">
      <c r="A14" s="342" t="s">
        <v>259</v>
      </c>
      <c r="B14" s="359" t="s">
        <v>260</v>
      </c>
      <c r="C14" s="360" t="s">
        <v>261</v>
      </c>
      <c r="D14" s="361" t="s">
        <v>262</v>
      </c>
    </row>
    <row r="15" spans="1:4" ht="15.75" x14ac:dyDescent="0.2">
      <c r="A15" s="346" t="s">
        <v>263</v>
      </c>
      <c r="B15" s="51" t="s">
        <v>127</v>
      </c>
      <c r="C15" s="180">
        <f>'11 12 sz_melléklet'!C39</f>
        <v>15000</v>
      </c>
      <c r="D15" s="374" t="s">
        <v>128</v>
      </c>
    </row>
    <row r="16" spans="1:4" ht="15.75" x14ac:dyDescent="0.2">
      <c r="A16" s="321" t="s">
        <v>264</v>
      </c>
      <c r="B16" s="39" t="s">
        <v>129</v>
      </c>
      <c r="C16" s="181">
        <v>0</v>
      </c>
      <c r="D16" s="375" t="s">
        <v>128</v>
      </c>
    </row>
    <row r="17" spans="1:4" ht="15.75" x14ac:dyDescent="0.2">
      <c r="A17" s="296" t="s">
        <v>265</v>
      </c>
      <c r="B17" s="39" t="s">
        <v>130</v>
      </c>
      <c r="C17" s="181">
        <f>'11 12 sz_melléklet'!C41</f>
        <v>0</v>
      </c>
      <c r="D17" s="375" t="s">
        <v>128</v>
      </c>
    </row>
    <row r="18" spans="1:4" ht="15.75" x14ac:dyDescent="0.2">
      <c r="A18" s="296" t="s">
        <v>266</v>
      </c>
      <c r="B18" s="151" t="s">
        <v>1410</v>
      </c>
      <c r="C18" s="182">
        <f>'11 12 sz_melléklet'!D40</f>
        <v>3500</v>
      </c>
      <c r="D18" s="375" t="s">
        <v>128</v>
      </c>
    </row>
    <row r="19" spans="1:4" ht="16.5" thickBot="1" x14ac:dyDescent="0.25">
      <c r="A19" s="298" t="s">
        <v>267</v>
      </c>
      <c r="B19" s="9" t="s">
        <v>1088</v>
      </c>
      <c r="C19" s="11">
        <v>0</v>
      </c>
      <c r="D19" s="375" t="s">
        <v>128</v>
      </c>
    </row>
    <row r="20" spans="1:4" ht="16.5" thickBot="1" x14ac:dyDescent="0.25">
      <c r="A20" s="282" t="s">
        <v>268</v>
      </c>
      <c r="B20" s="378" t="s">
        <v>34</v>
      </c>
      <c r="C20" s="376">
        <f>SUM(C15:C19)</f>
        <v>18500</v>
      </c>
      <c r="D20" s="377"/>
    </row>
    <row r="26" spans="1:4" x14ac:dyDescent="0.2">
      <c r="A26" s="275" t="s">
        <v>1684</v>
      </c>
    </row>
    <row r="27" spans="1:4" ht="14.25" x14ac:dyDescent="0.2">
      <c r="B27" s="64"/>
      <c r="C27" s="65"/>
    </row>
    <row r="28" spans="1:4" ht="14.25" x14ac:dyDescent="0.2">
      <c r="B28" s="64"/>
      <c r="C28" s="68"/>
    </row>
    <row r="29" spans="1:4" ht="15.75" x14ac:dyDescent="0.25">
      <c r="B29" s="2376" t="s">
        <v>123</v>
      </c>
      <c r="C29" s="2376"/>
    </row>
    <row r="30" spans="1:4" ht="15.75" x14ac:dyDescent="0.25">
      <c r="B30" s="2374" t="s">
        <v>1499</v>
      </c>
      <c r="C30" s="2374"/>
    </row>
    <row r="31" spans="1:4" x14ac:dyDescent="0.2">
      <c r="B31" s="2375"/>
      <c r="C31" s="2375"/>
    </row>
    <row r="32" spans="1:4" ht="13.5" thickBot="1" x14ac:dyDescent="0.25">
      <c r="B32" s="64"/>
      <c r="C32" s="66" t="s">
        <v>4</v>
      </c>
    </row>
    <row r="33" spans="1:4" ht="26.25" thickBot="1" x14ac:dyDescent="0.25">
      <c r="A33" s="351" t="s">
        <v>258</v>
      </c>
      <c r="B33" s="364">
        <v>4</v>
      </c>
      <c r="C33" s="365" t="s">
        <v>142</v>
      </c>
    </row>
    <row r="34" spans="1:4" ht="13.5" thickBot="1" x14ac:dyDescent="0.25">
      <c r="A34" s="342" t="s">
        <v>259</v>
      </c>
      <c r="B34" s="359" t="s">
        <v>260</v>
      </c>
      <c r="C34" s="366" t="s">
        <v>261</v>
      </c>
      <c r="D34" s="33"/>
    </row>
    <row r="35" spans="1:4" x14ac:dyDescent="0.2">
      <c r="A35" s="346" t="s">
        <v>263</v>
      </c>
      <c r="B35" s="69" t="s">
        <v>1500</v>
      </c>
      <c r="C35" s="367">
        <v>2251349</v>
      </c>
    </row>
    <row r="36" spans="1:4" x14ac:dyDescent="0.2">
      <c r="A36" s="321" t="s">
        <v>264</v>
      </c>
      <c r="B36" s="69" t="s">
        <v>143</v>
      </c>
      <c r="C36" s="368">
        <f>'1_sz_ melléklet'!E31</f>
        <v>23874747</v>
      </c>
    </row>
    <row r="37" spans="1:4" x14ac:dyDescent="0.2">
      <c r="A37" s="296" t="s">
        <v>265</v>
      </c>
      <c r="B37" s="69" t="s">
        <v>144</v>
      </c>
      <c r="C37" s="369">
        <f>'1_sz_ melléklet'!K31</f>
        <v>23874747</v>
      </c>
    </row>
    <row r="38" spans="1:4" ht="13.5" thickBot="1" x14ac:dyDescent="0.25">
      <c r="A38" s="312" t="s">
        <v>266</v>
      </c>
      <c r="B38" s="370" t="s">
        <v>1501</v>
      </c>
      <c r="C38" s="371">
        <f>C35+C36-C37</f>
        <v>2251349</v>
      </c>
    </row>
  </sheetData>
  <mergeCells count="6">
    <mergeCell ref="B30:C30"/>
    <mergeCell ref="B31:C31"/>
    <mergeCell ref="B5:D5"/>
    <mergeCell ref="B6:D6"/>
    <mergeCell ref="B7:D7"/>
    <mergeCell ref="B29:C29"/>
  </mergeCells>
  <pageMargins left="0.55118110236220474" right="0.55118110236220474" top="0.98425196850393704" bottom="0.98425196850393704" header="0.51181102362204722" footer="0.51181102362204722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4"/>
  <sheetViews>
    <sheetView topLeftCell="A166" workbookViewId="0">
      <selection activeCell="J128" sqref="J128"/>
    </sheetView>
  </sheetViews>
  <sheetFormatPr defaultRowHeight="12.75" x14ac:dyDescent="0.2"/>
  <cols>
    <col min="1" max="1" width="4" customWidth="1"/>
    <col min="2" max="2" width="38.42578125" customWidth="1"/>
    <col min="3" max="3" width="12.140625" customWidth="1"/>
    <col min="4" max="4" width="13.28515625" customWidth="1"/>
    <col min="5" max="5" width="12.42578125" customWidth="1"/>
    <col min="6" max="6" width="11.42578125" customWidth="1"/>
  </cols>
  <sheetData>
    <row r="1" spans="1:6" ht="19.5" customHeight="1" x14ac:dyDescent="0.2">
      <c r="A1" s="2249" t="s">
        <v>1643</v>
      </c>
      <c r="B1" s="2249"/>
      <c r="C1" s="2249"/>
      <c r="D1" s="2249"/>
      <c r="E1" s="2249"/>
    </row>
    <row r="2" spans="1:6" x14ac:dyDescent="0.2">
      <c r="A2" s="275"/>
      <c r="B2" s="275"/>
      <c r="C2" s="275"/>
      <c r="D2" s="275"/>
      <c r="E2" s="275"/>
    </row>
    <row r="3" spans="1:6" ht="15.75" x14ac:dyDescent="0.25">
      <c r="B3" s="2268" t="s">
        <v>1462</v>
      </c>
      <c r="C3" s="2268"/>
      <c r="D3" s="2268"/>
      <c r="E3" s="2268"/>
    </row>
    <row r="4" spans="1:6" ht="15.75" x14ac:dyDescent="0.25">
      <c r="B4" s="18"/>
      <c r="C4" s="18"/>
      <c r="D4" s="18"/>
      <c r="E4" s="18"/>
    </row>
    <row r="5" spans="1:6" ht="13.5" thickBot="1" x14ac:dyDescent="0.25">
      <c r="B5" s="1"/>
      <c r="C5" s="1"/>
      <c r="D5" s="1"/>
      <c r="E5" s="19" t="s">
        <v>7</v>
      </c>
    </row>
    <row r="6" spans="1:6" ht="13.5" thickBot="1" x14ac:dyDescent="0.25">
      <c r="A6" s="2272" t="s">
        <v>258</v>
      </c>
      <c r="B6" s="2274" t="s">
        <v>11</v>
      </c>
      <c r="C6" s="2269" t="s">
        <v>9</v>
      </c>
      <c r="D6" s="2270"/>
      <c r="E6" s="2270"/>
      <c r="F6" s="2271"/>
    </row>
    <row r="7" spans="1:6" ht="26.25" thickBot="1" x14ac:dyDescent="0.25">
      <c r="A7" s="2273"/>
      <c r="B7" s="2275"/>
      <c r="C7" s="859" t="s">
        <v>198</v>
      </c>
      <c r="D7" s="860" t="s">
        <v>199</v>
      </c>
      <c r="E7" s="859" t="s">
        <v>775</v>
      </c>
      <c r="F7" s="857" t="s">
        <v>201</v>
      </c>
    </row>
    <row r="8" spans="1:6" x14ac:dyDescent="0.2">
      <c r="A8" s="417" t="s">
        <v>259</v>
      </c>
      <c r="B8" s="418" t="s">
        <v>260</v>
      </c>
      <c r="C8" s="427" t="s">
        <v>261</v>
      </c>
      <c r="D8" s="428" t="s">
        <v>262</v>
      </c>
      <c r="E8" s="518" t="s">
        <v>282</v>
      </c>
      <c r="F8" s="519" t="s">
        <v>307</v>
      </c>
    </row>
    <row r="9" spans="1:6" x14ac:dyDescent="0.2">
      <c r="A9" s="265" t="s">
        <v>263</v>
      </c>
      <c r="B9" s="270" t="s">
        <v>215</v>
      </c>
      <c r="C9" s="239"/>
      <c r="D9" s="121"/>
      <c r="E9" s="239"/>
      <c r="F9" s="952"/>
    </row>
    <row r="10" spans="1:6" s="15" customFormat="1" x14ac:dyDescent="0.2">
      <c r="A10" s="264" t="s">
        <v>264</v>
      </c>
      <c r="B10" s="152" t="s">
        <v>526</v>
      </c>
      <c r="C10" s="239">
        <v>600738</v>
      </c>
      <c r="D10" s="121">
        <v>602127</v>
      </c>
      <c r="E10" s="239">
        <v>570752</v>
      </c>
      <c r="F10" s="952">
        <f>E10/D10</f>
        <v>0.94789305246235434</v>
      </c>
    </row>
    <row r="11" spans="1:6" x14ac:dyDescent="0.2">
      <c r="A11" s="264" t="s">
        <v>265</v>
      </c>
      <c r="B11" s="169" t="s">
        <v>528</v>
      </c>
      <c r="C11" s="239">
        <v>91303</v>
      </c>
      <c r="D11" s="121">
        <v>92444</v>
      </c>
      <c r="E11" s="239">
        <v>92417</v>
      </c>
      <c r="F11" s="952">
        <f>E11/D11</f>
        <v>0.99970793128813118</v>
      </c>
    </row>
    <row r="12" spans="1:6" x14ac:dyDescent="0.2">
      <c r="A12" s="264" t="s">
        <v>266</v>
      </c>
      <c r="B12" s="169" t="s">
        <v>527</v>
      </c>
      <c r="C12" s="239">
        <v>263044</v>
      </c>
      <c r="D12" s="121">
        <v>300651</v>
      </c>
      <c r="E12" s="239">
        <v>267103</v>
      </c>
      <c r="F12" s="952">
        <f>E12/D12</f>
        <v>0.88841547175961499</v>
      </c>
    </row>
    <row r="13" spans="1:6" x14ac:dyDescent="0.2">
      <c r="A13" s="264" t="s">
        <v>267</v>
      </c>
      <c r="B13" s="169" t="s">
        <v>529</v>
      </c>
      <c r="C13" s="239"/>
      <c r="D13" s="121"/>
      <c r="E13" s="239"/>
      <c r="F13" s="952"/>
    </row>
    <row r="14" spans="1:6" x14ac:dyDescent="0.2">
      <c r="A14" s="264" t="s">
        <v>268</v>
      </c>
      <c r="B14" s="169" t="s">
        <v>530</v>
      </c>
      <c r="C14" s="239"/>
      <c r="D14" s="121"/>
      <c r="E14" s="239"/>
      <c r="F14" s="952"/>
    </row>
    <row r="15" spans="1:6" x14ac:dyDescent="0.2">
      <c r="A15" s="264" t="s">
        <v>269</v>
      </c>
      <c r="B15" s="169" t="s">
        <v>531</v>
      </c>
      <c r="C15" s="239">
        <f>C16+C17+C18+C19+C20+C21+C22</f>
        <v>0</v>
      </c>
      <c r="D15" s="239">
        <f>D16+D17+D18+D19+D20+D21+D22</f>
        <v>0</v>
      </c>
      <c r="E15" s="239">
        <f>E16+E17+E18+E19+E20+E21+E22</f>
        <v>0</v>
      </c>
      <c r="F15" s="952">
        <v>0</v>
      </c>
    </row>
    <row r="16" spans="1:6" ht="13.5" customHeight="1" x14ac:dyDescent="0.2">
      <c r="A16" s="264" t="s">
        <v>270</v>
      </c>
      <c r="B16" s="169" t="s">
        <v>535</v>
      </c>
      <c r="C16" s="239">
        <v>0</v>
      </c>
      <c r="D16" s="121">
        <v>0</v>
      </c>
      <c r="E16" s="239">
        <v>0</v>
      </c>
      <c r="F16" s="952">
        <v>0</v>
      </c>
    </row>
    <row r="17" spans="1:6" x14ac:dyDescent="0.2">
      <c r="A17" s="264" t="s">
        <v>271</v>
      </c>
      <c r="B17" s="169" t="s">
        <v>536</v>
      </c>
      <c r="C17" s="239"/>
      <c r="D17" s="121"/>
      <c r="E17" s="239"/>
      <c r="F17" s="952"/>
    </row>
    <row r="18" spans="1:6" x14ac:dyDescent="0.2">
      <c r="A18" s="264" t="s">
        <v>272</v>
      </c>
      <c r="B18" s="169" t="s">
        <v>537</v>
      </c>
      <c r="C18" s="239"/>
      <c r="D18" s="121"/>
      <c r="E18" s="239"/>
      <c r="F18" s="952"/>
    </row>
    <row r="19" spans="1:6" s="15" customFormat="1" x14ac:dyDescent="0.2">
      <c r="A19" s="264" t="s">
        <v>273</v>
      </c>
      <c r="B19" s="271" t="s">
        <v>533</v>
      </c>
      <c r="C19" s="198"/>
      <c r="D19" s="125"/>
      <c r="E19" s="239"/>
      <c r="F19" s="952"/>
    </row>
    <row r="20" spans="1:6" x14ac:dyDescent="0.2">
      <c r="A20" s="264" t="s">
        <v>274</v>
      </c>
      <c r="B20" s="536" t="s">
        <v>534</v>
      </c>
      <c r="C20" s="242"/>
      <c r="D20" s="122"/>
      <c r="E20" s="239"/>
      <c r="F20" s="952"/>
    </row>
    <row r="21" spans="1:6" x14ac:dyDescent="0.2">
      <c r="A21" s="264" t="s">
        <v>275</v>
      </c>
      <c r="B21" s="537" t="s">
        <v>532</v>
      </c>
      <c r="C21" s="242"/>
      <c r="D21" s="122"/>
      <c r="E21" s="239"/>
      <c r="F21" s="952"/>
    </row>
    <row r="22" spans="1:6" x14ac:dyDescent="0.2">
      <c r="A22" s="264" t="s">
        <v>276</v>
      </c>
      <c r="B22" s="108" t="s">
        <v>764</v>
      </c>
      <c r="C22" s="242"/>
      <c r="D22" s="126"/>
      <c r="E22" s="239"/>
      <c r="F22" s="952">
        <v>0</v>
      </c>
    </row>
    <row r="23" spans="1:6" ht="13.5" thickBot="1" x14ac:dyDescent="0.25">
      <c r="A23" s="264" t="s">
        <v>277</v>
      </c>
      <c r="B23" s="171" t="s">
        <v>539</v>
      </c>
      <c r="C23" s="240"/>
      <c r="D23" s="126"/>
      <c r="E23" s="239"/>
      <c r="F23" s="1146"/>
    </row>
    <row r="24" spans="1:6" s="15" customFormat="1" ht="13.5" thickBot="1" x14ac:dyDescent="0.25">
      <c r="A24" s="421" t="s">
        <v>278</v>
      </c>
      <c r="B24" s="422" t="s">
        <v>5</v>
      </c>
      <c r="C24" s="432">
        <f>C10+C11+C12+C13+C15+C23</f>
        <v>955085</v>
      </c>
      <c r="D24" s="432">
        <f>D10+D11+D12+D13+D15+D23</f>
        <v>995222</v>
      </c>
      <c r="E24" s="432">
        <f>E10+E11+E12+E13+E15+E23</f>
        <v>930272</v>
      </c>
      <c r="F24" s="1336">
        <f>E24/D24</f>
        <v>0.93473817901935452</v>
      </c>
    </row>
    <row r="25" spans="1:6" s="15" customFormat="1" ht="13.5" thickTop="1" x14ac:dyDescent="0.2">
      <c r="A25" s="413"/>
      <c r="B25" s="270"/>
      <c r="C25" s="197"/>
      <c r="D25" s="197"/>
      <c r="E25" s="197"/>
      <c r="F25" s="1099"/>
    </row>
    <row r="26" spans="1:6" s="15" customFormat="1" x14ac:dyDescent="0.2">
      <c r="A26" s="265" t="s">
        <v>279</v>
      </c>
      <c r="B26" s="272" t="s">
        <v>216</v>
      </c>
      <c r="C26" s="241"/>
      <c r="D26" s="124"/>
      <c r="E26" s="241"/>
      <c r="F26" s="951"/>
    </row>
    <row r="27" spans="1:6" s="15" customFormat="1" x14ac:dyDescent="0.2">
      <c r="A27" s="264" t="s">
        <v>280</v>
      </c>
      <c r="B27" s="169" t="s">
        <v>540</v>
      </c>
      <c r="C27" s="239">
        <f>'33_sz_ melléklet'!C27</f>
        <v>19111</v>
      </c>
      <c r="D27" s="239">
        <f>'33_sz_ melléklet'!D27</f>
        <v>2762</v>
      </c>
      <c r="E27" s="239">
        <f>'33_sz_ melléklet'!E27</f>
        <v>998</v>
      </c>
      <c r="F27" s="952">
        <f>E27/D27</f>
        <v>0.36133236784938449</v>
      </c>
    </row>
    <row r="28" spans="1:6" s="15" customFormat="1" x14ac:dyDescent="0.2">
      <c r="A28" s="264" t="s">
        <v>281</v>
      </c>
      <c r="B28" s="169" t="s">
        <v>541</v>
      </c>
      <c r="C28" s="239">
        <f>'32_sz_ melléklet'!C17</f>
        <v>0</v>
      </c>
      <c r="D28" s="239">
        <f>'32_sz_ melléklet'!D17</f>
        <v>16349</v>
      </c>
      <c r="E28" s="239">
        <f>'32_sz_ melléklet'!E17</f>
        <v>16347</v>
      </c>
      <c r="F28" s="952">
        <f>E28/D28</f>
        <v>0.999877668358921</v>
      </c>
    </row>
    <row r="29" spans="1:6" x14ac:dyDescent="0.2">
      <c r="A29" s="264" t="s">
        <v>283</v>
      </c>
      <c r="B29" s="169" t="s">
        <v>542</v>
      </c>
      <c r="C29" s="239">
        <f>C30+C31+C32</f>
        <v>0</v>
      </c>
      <c r="D29" s="239">
        <f>D30+D31+D32</f>
        <v>0</v>
      </c>
      <c r="E29" s="239">
        <f>E30+E31+E32</f>
        <v>0</v>
      </c>
      <c r="F29" s="952">
        <v>0</v>
      </c>
    </row>
    <row r="30" spans="1:6" ht="13.5" customHeight="1" x14ac:dyDescent="0.2">
      <c r="A30" s="264" t="s">
        <v>284</v>
      </c>
      <c r="B30" s="271" t="s">
        <v>543</v>
      </c>
      <c r="C30" s="239"/>
      <c r="D30" s="121"/>
      <c r="E30" s="239"/>
      <c r="F30" s="952"/>
    </row>
    <row r="31" spans="1:6" x14ac:dyDescent="0.2">
      <c r="A31" s="264" t="s">
        <v>285</v>
      </c>
      <c r="B31" s="271" t="s">
        <v>544</v>
      </c>
      <c r="C31" s="239"/>
      <c r="D31" s="121"/>
      <c r="E31" s="239"/>
      <c r="F31" s="952"/>
    </row>
    <row r="32" spans="1:6" ht="12.75" customHeight="1" x14ac:dyDescent="0.2">
      <c r="A32" s="264" t="s">
        <v>286</v>
      </c>
      <c r="B32" s="271" t="s">
        <v>545</v>
      </c>
      <c r="C32" s="239"/>
      <c r="D32" s="121"/>
      <c r="E32" s="239"/>
      <c r="F32" s="1130"/>
    </row>
    <row r="33" spans="1:6" x14ac:dyDescent="0.2">
      <c r="A33" s="264" t="s">
        <v>287</v>
      </c>
      <c r="B33" s="271" t="s">
        <v>546</v>
      </c>
      <c r="C33" s="239"/>
      <c r="D33" s="121"/>
      <c r="E33" s="239"/>
      <c r="F33" s="1130"/>
    </row>
    <row r="34" spans="1:6" x14ac:dyDescent="0.2">
      <c r="A34" s="264" t="s">
        <v>288</v>
      </c>
      <c r="B34" s="536" t="s">
        <v>547</v>
      </c>
      <c r="C34" s="239"/>
      <c r="D34" s="121"/>
      <c r="E34" s="239"/>
      <c r="F34" s="1130"/>
    </row>
    <row r="35" spans="1:6" x14ac:dyDescent="0.2">
      <c r="A35" s="264" t="s">
        <v>289</v>
      </c>
      <c r="B35" s="230" t="s">
        <v>548</v>
      </c>
      <c r="C35" s="239"/>
      <c r="D35" s="121"/>
      <c r="E35" s="239"/>
      <c r="F35" s="1130"/>
    </row>
    <row r="36" spans="1:6" x14ac:dyDescent="0.2">
      <c r="A36" s="264" t="s">
        <v>290</v>
      </c>
      <c r="B36" s="686" t="s">
        <v>549</v>
      </c>
      <c r="C36" s="239"/>
      <c r="D36" s="121"/>
      <c r="E36" s="239"/>
      <c r="F36" s="1130"/>
    </row>
    <row r="37" spans="1:6" x14ac:dyDescent="0.2">
      <c r="A37" s="264" t="s">
        <v>291</v>
      </c>
      <c r="B37" s="169"/>
      <c r="C37" s="239"/>
      <c r="D37" s="121"/>
      <c r="E37" s="239"/>
      <c r="F37" s="952"/>
    </row>
    <row r="38" spans="1:6" ht="13.5" thickBot="1" x14ac:dyDescent="0.25">
      <c r="A38" s="264" t="s">
        <v>292</v>
      </c>
      <c r="B38" s="171"/>
      <c r="C38" s="242"/>
      <c r="D38" s="242"/>
      <c r="E38" s="242"/>
      <c r="F38" s="1315"/>
    </row>
    <row r="39" spans="1:6" ht="13.5" thickBot="1" x14ac:dyDescent="0.25">
      <c r="A39" s="421" t="s">
        <v>765</v>
      </c>
      <c r="B39" s="422" t="s">
        <v>6</v>
      </c>
      <c r="C39" s="432">
        <f>C27+C28+C29+C37+C38</f>
        <v>19111</v>
      </c>
      <c r="D39" s="432">
        <f>D27+D28+D29+D37+D38</f>
        <v>19111</v>
      </c>
      <c r="E39" s="432">
        <f>E27+E28+E29+E37+E38</f>
        <v>17345</v>
      </c>
      <c r="F39" s="1336">
        <f>E39/D39</f>
        <v>0.9075924860028256</v>
      </c>
    </row>
    <row r="40" spans="1:6" ht="27" thickTop="1" thickBot="1" x14ac:dyDescent="0.25">
      <c r="A40" s="421" t="s">
        <v>294</v>
      </c>
      <c r="B40" s="426" t="s">
        <v>403</v>
      </c>
      <c r="C40" s="431">
        <f>C24+C39</f>
        <v>974196</v>
      </c>
      <c r="D40" s="431">
        <f>D24+D39</f>
        <v>1014333</v>
      </c>
      <c r="E40" s="431">
        <f>E24+E39</f>
        <v>947617</v>
      </c>
      <c r="F40" s="1336">
        <f>E40/D40</f>
        <v>0.93422672830322984</v>
      </c>
    </row>
    <row r="41" spans="1:6" ht="13.5" thickTop="1" x14ac:dyDescent="0.2">
      <c r="A41" s="413"/>
      <c r="B41" s="550"/>
      <c r="C41" s="207"/>
      <c r="D41" s="207"/>
      <c r="E41" s="207"/>
      <c r="F41" s="1136"/>
    </row>
    <row r="42" spans="1:6" x14ac:dyDescent="0.2">
      <c r="A42" s="265" t="s">
        <v>295</v>
      </c>
      <c r="B42" s="341" t="s">
        <v>404</v>
      </c>
      <c r="C42" s="430"/>
      <c r="D42" s="124"/>
      <c r="E42" s="241"/>
      <c r="F42" s="951"/>
    </row>
    <row r="43" spans="1:6" ht="15.75" customHeight="1" x14ac:dyDescent="0.2">
      <c r="A43" s="264" t="s">
        <v>296</v>
      </c>
      <c r="B43" s="170" t="s">
        <v>565</v>
      </c>
      <c r="C43" s="244"/>
      <c r="D43" s="121"/>
      <c r="E43" s="239"/>
      <c r="F43" s="952"/>
    </row>
    <row r="44" spans="1:6" x14ac:dyDescent="0.2">
      <c r="A44" s="264" t="s">
        <v>297</v>
      </c>
      <c r="B44" s="480" t="s">
        <v>563</v>
      </c>
      <c r="C44" s="543"/>
      <c r="D44" s="126"/>
      <c r="E44" s="240"/>
      <c r="F44" s="1133"/>
    </row>
    <row r="45" spans="1:6" x14ac:dyDescent="0.2">
      <c r="A45" s="264" t="s">
        <v>298</v>
      </c>
      <c r="B45" s="480" t="s">
        <v>562</v>
      </c>
      <c r="C45" s="543"/>
      <c r="D45" s="126"/>
      <c r="E45" s="240"/>
      <c r="F45" s="1133"/>
    </row>
    <row r="46" spans="1:6" x14ac:dyDescent="0.2">
      <c r="A46" s="264" t="s">
        <v>299</v>
      </c>
      <c r="B46" s="480" t="s">
        <v>564</v>
      </c>
      <c r="C46" s="543"/>
      <c r="D46" s="126"/>
      <c r="E46" s="240"/>
      <c r="F46" s="1133"/>
    </row>
    <row r="47" spans="1:6" x14ac:dyDescent="0.2">
      <c r="A47" s="264" t="s">
        <v>300</v>
      </c>
      <c r="B47" s="538" t="s">
        <v>566</v>
      </c>
      <c r="C47" s="543"/>
      <c r="D47" s="126"/>
      <c r="E47" s="240"/>
      <c r="F47" s="1133"/>
    </row>
    <row r="48" spans="1:6" x14ac:dyDescent="0.2">
      <c r="A48" s="264" t="s">
        <v>301</v>
      </c>
      <c r="B48" s="539" t="s">
        <v>569</v>
      </c>
      <c r="C48" s="543"/>
      <c r="D48" s="126"/>
      <c r="E48" s="240"/>
      <c r="F48" s="1133"/>
    </row>
    <row r="49" spans="1:6" ht="14.25" customHeight="1" x14ac:dyDescent="0.2">
      <c r="A49" s="264" t="s">
        <v>302</v>
      </c>
      <c r="B49" s="540" t="s">
        <v>568</v>
      </c>
      <c r="C49" s="543"/>
      <c r="D49" s="126"/>
      <c r="E49" s="240"/>
      <c r="F49" s="1133"/>
    </row>
    <row r="50" spans="1:6" ht="25.5" customHeight="1" x14ac:dyDescent="0.2">
      <c r="A50" s="264" t="s">
        <v>303</v>
      </c>
      <c r="B50" s="1708" t="s">
        <v>567</v>
      </c>
      <c r="C50" s="244"/>
      <c r="D50" s="121"/>
      <c r="E50" s="239"/>
      <c r="F50" s="952"/>
    </row>
    <row r="51" spans="1:6" ht="13.5" thickBot="1" x14ac:dyDescent="0.25">
      <c r="A51" s="264" t="s">
        <v>304</v>
      </c>
      <c r="B51" s="1712" t="s">
        <v>1083</v>
      </c>
      <c r="C51" s="1713"/>
      <c r="D51" s="197"/>
      <c r="E51" s="197"/>
      <c r="F51" s="1099"/>
    </row>
    <row r="52" spans="1:6" ht="13.5" thickBot="1" x14ac:dyDescent="0.25">
      <c r="A52" s="282" t="s">
        <v>305</v>
      </c>
      <c r="B52" s="231" t="s">
        <v>570</v>
      </c>
      <c r="C52" s="544"/>
      <c r="D52" s="205"/>
      <c r="E52" s="123"/>
      <c r="F52" s="998"/>
    </row>
    <row r="53" spans="1:6" ht="15.75" customHeight="1" x14ac:dyDescent="0.2">
      <c r="A53" s="413"/>
      <c r="B53" s="35"/>
      <c r="C53" s="555"/>
      <c r="D53" s="557"/>
      <c r="E53" s="530"/>
      <c r="F53" s="1365"/>
    </row>
    <row r="54" spans="1:6" ht="13.5" customHeight="1" thickBot="1" x14ac:dyDescent="0.25">
      <c r="A54" s="434" t="s">
        <v>306</v>
      </c>
      <c r="B54" s="548" t="s">
        <v>406</v>
      </c>
      <c r="C54" s="554">
        <f>C40+C52</f>
        <v>974196</v>
      </c>
      <c r="D54" s="556">
        <f>D40+D52</f>
        <v>1014333</v>
      </c>
      <c r="E54" s="554">
        <f>E40+E52</f>
        <v>947617</v>
      </c>
      <c r="F54" s="1340">
        <f>E54/D54</f>
        <v>0.93422672830322984</v>
      </c>
    </row>
    <row r="55" spans="1:6" ht="12" customHeight="1" thickTop="1" x14ac:dyDescent="0.2"/>
    <row r="59" spans="1:6" x14ac:dyDescent="0.2">
      <c r="A59" s="2263">
        <v>2</v>
      </c>
      <c r="B59" s="2263"/>
      <c r="C59" s="2263"/>
      <c r="D59" s="2263"/>
      <c r="E59" s="2263"/>
      <c r="F59" s="2263"/>
    </row>
    <row r="61" spans="1:6" x14ac:dyDescent="0.2">
      <c r="A61" s="2249" t="s">
        <v>1643</v>
      </c>
      <c r="B61" s="2249"/>
      <c r="C61" s="2249"/>
      <c r="D61" s="2249"/>
      <c r="E61" s="2249"/>
    </row>
    <row r="62" spans="1:6" x14ac:dyDescent="0.2">
      <c r="A62" s="275"/>
      <c r="B62" s="275"/>
      <c r="C62" s="275"/>
      <c r="D62" s="275"/>
      <c r="E62" s="275"/>
    </row>
    <row r="63" spans="1:6" ht="15.75" x14ac:dyDescent="0.25">
      <c r="B63" s="2268" t="s">
        <v>1462</v>
      </c>
      <c r="C63" s="2268"/>
      <c r="D63" s="2268"/>
      <c r="E63" s="2268"/>
    </row>
    <row r="64" spans="1:6" ht="15.75" x14ac:dyDescent="0.25">
      <c r="B64" s="18"/>
      <c r="C64" s="18"/>
      <c r="D64" s="18"/>
      <c r="E64" s="18"/>
    </row>
    <row r="65" spans="1:6" ht="13.5" thickBot="1" x14ac:dyDescent="0.25">
      <c r="B65" s="1"/>
      <c r="C65" s="1"/>
      <c r="D65" s="1"/>
      <c r="E65" s="19" t="s">
        <v>7</v>
      </c>
    </row>
    <row r="66" spans="1:6" ht="13.5" thickBot="1" x14ac:dyDescent="0.25">
      <c r="A66" s="2272" t="s">
        <v>258</v>
      </c>
      <c r="B66" s="2274" t="s">
        <v>11</v>
      </c>
      <c r="C66" s="2269" t="s">
        <v>779</v>
      </c>
      <c r="D66" s="2270"/>
      <c r="E66" s="2270"/>
      <c r="F66" s="2271"/>
    </row>
    <row r="67" spans="1:6" ht="26.25" thickBot="1" x14ac:dyDescent="0.25">
      <c r="A67" s="2273"/>
      <c r="B67" s="2275"/>
      <c r="C67" s="859" t="s">
        <v>198</v>
      </c>
      <c r="D67" s="860" t="s">
        <v>199</v>
      </c>
      <c r="E67" s="859" t="s">
        <v>775</v>
      </c>
      <c r="F67" s="857" t="s">
        <v>201</v>
      </c>
    </row>
    <row r="68" spans="1:6" x14ac:dyDescent="0.2">
      <c r="A68" s="417" t="s">
        <v>259</v>
      </c>
      <c r="B68" s="418" t="s">
        <v>260</v>
      </c>
      <c r="C68" s="427" t="s">
        <v>261</v>
      </c>
      <c r="D68" s="428" t="s">
        <v>262</v>
      </c>
      <c r="E68" s="518" t="s">
        <v>282</v>
      </c>
      <c r="F68" s="519" t="s">
        <v>307</v>
      </c>
    </row>
    <row r="69" spans="1:6" x14ac:dyDescent="0.2">
      <c r="A69" s="265" t="s">
        <v>263</v>
      </c>
      <c r="B69" s="270" t="s">
        <v>215</v>
      </c>
      <c r="C69" s="239"/>
      <c r="D69" s="121"/>
      <c r="E69" s="239"/>
      <c r="F69" s="952"/>
    </row>
    <row r="70" spans="1:6" x14ac:dyDescent="0.2">
      <c r="A70" s="264" t="s">
        <v>264</v>
      </c>
      <c r="B70" s="152" t="s">
        <v>526</v>
      </c>
      <c r="C70" s="239">
        <v>555419</v>
      </c>
      <c r="D70" s="121">
        <v>562055</v>
      </c>
      <c r="E70" s="239">
        <v>549336</v>
      </c>
      <c r="F70" s="952">
        <f>E70/D70</f>
        <v>0.97737054202880502</v>
      </c>
    </row>
    <row r="71" spans="1:6" x14ac:dyDescent="0.2">
      <c r="A71" s="264" t="s">
        <v>265</v>
      </c>
      <c r="B71" s="169" t="s">
        <v>528</v>
      </c>
      <c r="C71" s="239">
        <v>73275</v>
      </c>
      <c r="D71" s="121">
        <v>75618</v>
      </c>
      <c r="E71" s="239">
        <v>70500</v>
      </c>
      <c r="F71" s="952">
        <f>E71/D71</f>
        <v>0.93231770213441245</v>
      </c>
    </row>
    <row r="72" spans="1:6" x14ac:dyDescent="0.2">
      <c r="A72" s="264" t="s">
        <v>266</v>
      </c>
      <c r="B72" s="169" t="s">
        <v>527</v>
      </c>
      <c r="C72" s="239">
        <v>122915</v>
      </c>
      <c r="D72" s="121">
        <v>159460</v>
      </c>
      <c r="E72" s="239">
        <v>137794</v>
      </c>
      <c r="F72" s="952">
        <f>E72/D72</f>
        <v>0.86412893515615197</v>
      </c>
    </row>
    <row r="73" spans="1:6" x14ac:dyDescent="0.2">
      <c r="A73" s="264" t="s">
        <v>267</v>
      </c>
      <c r="B73" s="169" t="s">
        <v>529</v>
      </c>
      <c r="C73" s="239"/>
      <c r="D73" s="121"/>
      <c r="E73" s="239"/>
      <c r="F73" s="952"/>
    </row>
    <row r="74" spans="1:6" x14ac:dyDescent="0.2">
      <c r="A74" s="264" t="s">
        <v>268</v>
      </c>
      <c r="B74" s="169" t="s">
        <v>530</v>
      </c>
      <c r="C74" s="239"/>
      <c r="D74" s="121"/>
      <c r="E74" s="239"/>
      <c r="F74" s="952"/>
    </row>
    <row r="75" spans="1:6" x14ac:dyDescent="0.2">
      <c r="A75" s="264" t="s">
        <v>269</v>
      </c>
      <c r="B75" s="169" t="s">
        <v>531</v>
      </c>
      <c r="C75" s="239">
        <f>C76+C77+C78+C79+C80+C81+C82</f>
        <v>22700</v>
      </c>
      <c r="D75" s="239">
        <f>D76+D77+D78+D79+D80+D81+D82</f>
        <v>24313</v>
      </c>
      <c r="E75" s="239">
        <f>E76+E77+E78+E79+E80+E81+E82</f>
        <v>24313</v>
      </c>
      <c r="F75" s="952">
        <f>E75/D75</f>
        <v>1</v>
      </c>
    </row>
    <row r="76" spans="1:6" x14ac:dyDescent="0.2">
      <c r="A76" s="264" t="s">
        <v>270</v>
      </c>
      <c r="B76" s="169" t="s">
        <v>535</v>
      </c>
      <c r="C76" s="239">
        <f>'6 7_sz_melléklet'!C9</f>
        <v>22700</v>
      </c>
      <c r="D76" s="239">
        <f>'6 7_sz_melléklet'!D9</f>
        <v>24313</v>
      </c>
      <c r="E76" s="239">
        <f>'6 7_sz_melléklet'!E9</f>
        <v>24313</v>
      </c>
      <c r="F76" s="952">
        <f>E76/D76</f>
        <v>1</v>
      </c>
    </row>
    <row r="77" spans="1:6" x14ac:dyDescent="0.2">
      <c r="A77" s="264" t="s">
        <v>271</v>
      </c>
      <c r="B77" s="169" t="s">
        <v>536</v>
      </c>
      <c r="C77" s="121"/>
      <c r="D77" s="121"/>
      <c r="E77" s="121"/>
      <c r="F77" s="952">
        <v>0</v>
      </c>
    </row>
    <row r="78" spans="1:6" x14ac:dyDescent="0.2">
      <c r="A78" s="264" t="s">
        <v>272</v>
      </c>
      <c r="B78" s="169" t="s">
        <v>537</v>
      </c>
      <c r="C78" s="239"/>
      <c r="D78" s="121"/>
      <c r="E78" s="239"/>
      <c r="F78" s="952"/>
    </row>
    <row r="79" spans="1:6" x14ac:dyDescent="0.2">
      <c r="A79" s="264" t="s">
        <v>273</v>
      </c>
      <c r="B79" s="271" t="s">
        <v>533</v>
      </c>
      <c r="C79" s="198"/>
      <c r="D79" s="125"/>
      <c r="E79" s="239"/>
      <c r="F79" s="952"/>
    </row>
    <row r="80" spans="1:6" x14ac:dyDescent="0.2">
      <c r="A80" s="264" t="s">
        <v>274</v>
      </c>
      <c r="B80" s="536" t="s">
        <v>534</v>
      </c>
      <c r="C80" s="242"/>
      <c r="D80" s="122"/>
      <c r="E80" s="239"/>
      <c r="F80" s="952"/>
    </row>
    <row r="81" spans="1:6" x14ac:dyDescent="0.2">
      <c r="A81" s="264" t="s">
        <v>275</v>
      </c>
      <c r="B81" s="537" t="s">
        <v>532</v>
      </c>
      <c r="C81" s="242"/>
      <c r="D81" s="122"/>
      <c r="E81" s="239"/>
      <c r="F81" s="952"/>
    </row>
    <row r="82" spans="1:6" x14ac:dyDescent="0.2">
      <c r="A82" s="264" t="s">
        <v>276</v>
      </c>
      <c r="B82" s="108" t="s">
        <v>764</v>
      </c>
      <c r="C82" s="242"/>
      <c r="D82" s="126"/>
      <c r="E82" s="239"/>
      <c r="F82" s="952">
        <v>0</v>
      </c>
    </row>
    <row r="83" spans="1:6" ht="13.5" thickBot="1" x14ac:dyDescent="0.25">
      <c r="A83" s="264" t="s">
        <v>277</v>
      </c>
      <c r="B83" s="171" t="s">
        <v>539</v>
      </c>
      <c r="C83" s="240"/>
      <c r="D83" s="126"/>
      <c r="E83" s="239"/>
      <c r="F83" s="1146"/>
    </row>
    <row r="84" spans="1:6" ht="13.5" thickBot="1" x14ac:dyDescent="0.25">
      <c r="A84" s="421" t="s">
        <v>278</v>
      </c>
      <c r="B84" s="422" t="s">
        <v>5</v>
      </c>
      <c r="C84" s="432">
        <f>C70+C71+C72+C73+C75+C83</f>
        <v>774309</v>
      </c>
      <c r="D84" s="432">
        <f>D70+D71+D72+D73+D75+D83</f>
        <v>821446</v>
      </c>
      <c r="E84" s="432">
        <f>E70+E71+E72+E73+E75+E83</f>
        <v>781943</v>
      </c>
      <c r="F84" s="1336">
        <f>E84/D84</f>
        <v>0.95191041163996171</v>
      </c>
    </row>
    <row r="85" spans="1:6" ht="13.5" thickTop="1" x14ac:dyDescent="0.2">
      <c r="A85" s="413"/>
      <c r="B85" s="270"/>
      <c r="C85" s="197"/>
      <c r="D85" s="197"/>
      <c r="E85" s="197"/>
      <c r="F85" s="1099"/>
    </row>
    <row r="86" spans="1:6" x14ac:dyDescent="0.2">
      <c r="A86" s="265" t="s">
        <v>279</v>
      </c>
      <c r="B86" s="272" t="s">
        <v>216</v>
      </c>
      <c r="C86" s="241"/>
      <c r="D86" s="124"/>
      <c r="E86" s="241"/>
      <c r="F86" s="951"/>
    </row>
    <row r="87" spans="1:6" x14ac:dyDescent="0.2">
      <c r="A87" s="264" t="s">
        <v>280</v>
      </c>
      <c r="B87" s="169" t="s">
        <v>540</v>
      </c>
      <c r="C87" s="239">
        <f>'33_sz_ melléklet'!C17</f>
        <v>33856</v>
      </c>
      <c r="D87" s="239">
        <f>'33_sz_ melléklet'!D17</f>
        <v>33856</v>
      </c>
      <c r="E87" s="239">
        <f>'33_sz_ melléklet'!E17</f>
        <v>66</v>
      </c>
      <c r="F87" s="952">
        <f>E87/D87</f>
        <v>1.9494328922495274E-3</v>
      </c>
    </row>
    <row r="88" spans="1:6" x14ac:dyDescent="0.2">
      <c r="A88" s="264" t="s">
        <v>281</v>
      </c>
      <c r="B88" s="169" t="s">
        <v>541</v>
      </c>
      <c r="C88" s="239">
        <f>'32_sz_ melléklet'!C12</f>
        <v>24049</v>
      </c>
      <c r="D88" s="239">
        <f>'32_sz_ melléklet'!D12</f>
        <v>20239</v>
      </c>
      <c r="E88" s="239">
        <f>'32_sz_ melléklet'!E12</f>
        <v>0</v>
      </c>
      <c r="F88" s="952">
        <f>E88/D88</f>
        <v>0</v>
      </c>
    </row>
    <row r="89" spans="1:6" x14ac:dyDescent="0.2">
      <c r="A89" s="264" t="s">
        <v>283</v>
      </c>
      <c r="B89" s="169" t="s">
        <v>542</v>
      </c>
      <c r="C89" s="198">
        <f>C90+C91+C92</f>
        <v>0</v>
      </c>
      <c r="D89" s="198">
        <f>D90+D91+D92</f>
        <v>0</v>
      </c>
      <c r="E89" s="198">
        <f>E90+E91+E92</f>
        <v>0</v>
      </c>
      <c r="F89" s="952">
        <v>0</v>
      </c>
    </row>
    <row r="90" spans="1:6" x14ac:dyDescent="0.2">
      <c r="A90" s="264" t="s">
        <v>284</v>
      </c>
      <c r="B90" s="271" t="s">
        <v>543</v>
      </c>
      <c r="C90" s="239"/>
      <c r="D90" s="121"/>
      <c r="E90" s="239"/>
      <c r="F90" s="952"/>
    </row>
    <row r="91" spans="1:6" x14ac:dyDescent="0.2">
      <c r="A91" s="264" t="s">
        <v>285</v>
      </c>
      <c r="B91" s="271" t="s">
        <v>544</v>
      </c>
      <c r="C91" s="239"/>
      <c r="D91" s="121"/>
      <c r="E91" s="239"/>
      <c r="F91" s="952"/>
    </row>
    <row r="92" spans="1:6" x14ac:dyDescent="0.2">
      <c r="A92" s="264" t="s">
        <v>286</v>
      </c>
      <c r="B92" s="271" t="s">
        <v>545</v>
      </c>
      <c r="C92" s="239"/>
      <c r="D92" s="121"/>
      <c r="E92" s="239"/>
      <c r="F92" s="1130"/>
    </row>
    <row r="93" spans="1:6" x14ac:dyDescent="0.2">
      <c r="A93" s="264" t="s">
        <v>287</v>
      </c>
      <c r="B93" s="271" t="s">
        <v>546</v>
      </c>
      <c r="C93" s="239"/>
      <c r="D93" s="121"/>
      <c r="E93" s="239"/>
      <c r="F93" s="1130"/>
    </row>
    <row r="94" spans="1:6" x14ac:dyDescent="0.2">
      <c r="A94" s="264" t="s">
        <v>288</v>
      </c>
      <c r="B94" s="536" t="s">
        <v>547</v>
      </c>
      <c r="C94" s="239"/>
      <c r="D94" s="121"/>
      <c r="E94" s="239"/>
      <c r="F94" s="1130"/>
    </row>
    <row r="95" spans="1:6" x14ac:dyDescent="0.2">
      <c r="A95" s="264" t="s">
        <v>289</v>
      </c>
      <c r="B95" s="230" t="s">
        <v>548</v>
      </c>
      <c r="C95" s="239"/>
      <c r="D95" s="121"/>
      <c r="E95" s="239"/>
      <c r="F95" s="1130"/>
    </row>
    <row r="96" spans="1:6" x14ac:dyDescent="0.2">
      <c r="A96" s="264" t="s">
        <v>290</v>
      </c>
      <c r="B96" s="686" t="s">
        <v>549</v>
      </c>
      <c r="C96" s="239"/>
      <c r="D96" s="121"/>
      <c r="E96" s="239"/>
      <c r="F96" s="1130"/>
    </row>
    <row r="97" spans="1:6" ht="17.25" customHeight="1" x14ac:dyDescent="0.2">
      <c r="A97" s="264" t="s">
        <v>291</v>
      </c>
      <c r="B97" s="169"/>
      <c r="C97" s="239"/>
      <c r="D97" s="121"/>
      <c r="E97" s="239"/>
      <c r="F97" s="952"/>
    </row>
    <row r="98" spans="1:6" ht="13.5" thickBot="1" x14ac:dyDescent="0.25">
      <c r="A98" s="264" t="s">
        <v>292</v>
      </c>
      <c r="B98" s="171"/>
      <c r="C98" s="242"/>
      <c r="D98" s="242"/>
      <c r="E98" s="242"/>
      <c r="F98" s="1315"/>
    </row>
    <row r="99" spans="1:6" ht="13.5" thickBot="1" x14ac:dyDescent="0.25">
      <c r="A99" s="421" t="s">
        <v>765</v>
      </c>
      <c r="B99" s="422" t="s">
        <v>6</v>
      </c>
      <c r="C99" s="432">
        <f>C87+C88+C89+C97+C98</f>
        <v>57905</v>
      </c>
      <c r="D99" s="432">
        <f>D87+D88+D89+D97+D98</f>
        <v>54095</v>
      </c>
      <c r="E99" s="432">
        <f>E87+E88+E89+E97+E98</f>
        <v>66</v>
      </c>
      <c r="F99" s="1336">
        <f>E99/D99</f>
        <v>1.2200757925871152E-3</v>
      </c>
    </row>
    <row r="100" spans="1:6" ht="27" thickTop="1" thickBot="1" x14ac:dyDescent="0.25">
      <c r="A100" s="421" t="s">
        <v>294</v>
      </c>
      <c r="B100" s="426" t="s">
        <v>403</v>
      </c>
      <c r="C100" s="431">
        <f>C84+C99</f>
        <v>832214</v>
      </c>
      <c r="D100" s="431">
        <f>D84+D99</f>
        <v>875541</v>
      </c>
      <c r="E100" s="431">
        <f>E84+E99</f>
        <v>782009</v>
      </c>
      <c r="F100" s="1346">
        <f>E100/D100</f>
        <v>0.89317233573299248</v>
      </c>
    </row>
    <row r="101" spans="1:6" ht="16.5" customHeight="1" thickTop="1" x14ac:dyDescent="0.2">
      <c r="A101" s="413"/>
      <c r="B101" s="550"/>
      <c r="C101" s="207"/>
      <c r="D101" s="207"/>
      <c r="E101" s="207"/>
      <c r="F101" s="1136"/>
    </row>
    <row r="102" spans="1:6" ht="15.75" customHeight="1" x14ac:dyDescent="0.2">
      <c r="A102" s="265" t="s">
        <v>295</v>
      </c>
      <c r="B102" s="341" t="s">
        <v>404</v>
      </c>
      <c r="C102" s="430"/>
      <c r="D102" s="124"/>
      <c r="E102" s="241"/>
      <c r="F102" s="951"/>
    </row>
    <row r="103" spans="1:6" x14ac:dyDescent="0.2">
      <c r="A103" s="264" t="s">
        <v>296</v>
      </c>
      <c r="B103" s="170" t="s">
        <v>565</v>
      </c>
      <c r="C103" s="244"/>
      <c r="D103" s="121"/>
      <c r="E103" s="239"/>
      <c r="F103" s="952"/>
    </row>
    <row r="104" spans="1:6" x14ac:dyDescent="0.2">
      <c r="A104" s="264" t="s">
        <v>297</v>
      </c>
      <c r="B104" s="480" t="s">
        <v>563</v>
      </c>
      <c r="C104" s="543"/>
      <c r="D104" s="126"/>
      <c r="E104" s="240"/>
      <c r="F104" s="1133"/>
    </row>
    <row r="105" spans="1:6" x14ac:dyDescent="0.2">
      <c r="A105" s="264" t="s">
        <v>298</v>
      </c>
      <c r="B105" s="480" t="s">
        <v>562</v>
      </c>
      <c r="C105" s="543"/>
      <c r="D105" s="126"/>
      <c r="E105" s="240"/>
      <c r="F105" s="1133"/>
    </row>
    <row r="106" spans="1:6" x14ac:dyDescent="0.2">
      <c r="A106" s="264" t="s">
        <v>299</v>
      </c>
      <c r="B106" s="480" t="s">
        <v>564</v>
      </c>
      <c r="C106" s="543"/>
      <c r="D106" s="126"/>
      <c r="E106" s="240"/>
      <c r="F106" s="1133"/>
    </row>
    <row r="107" spans="1:6" x14ac:dyDescent="0.2">
      <c r="A107" s="264" t="s">
        <v>300</v>
      </c>
      <c r="B107" s="538" t="s">
        <v>566</v>
      </c>
      <c r="C107" s="543"/>
      <c r="D107" s="126"/>
      <c r="E107" s="240"/>
      <c r="F107" s="1133"/>
    </row>
    <row r="108" spans="1:6" x14ac:dyDescent="0.2">
      <c r="A108" s="264" t="s">
        <v>301</v>
      </c>
      <c r="B108" s="539" t="s">
        <v>569</v>
      </c>
      <c r="C108" s="543"/>
      <c r="D108" s="126"/>
      <c r="E108" s="240"/>
      <c r="F108" s="1133"/>
    </row>
    <row r="109" spans="1:6" x14ac:dyDescent="0.2">
      <c r="A109" s="264" t="s">
        <v>302</v>
      </c>
      <c r="B109" s="540" t="s">
        <v>568</v>
      </c>
      <c r="C109" s="543"/>
      <c r="D109" s="126"/>
      <c r="E109" s="240"/>
      <c r="F109" s="1133"/>
    </row>
    <row r="110" spans="1:6" x14ac:dyDescent="0.2">
      <c r="A110" s="264" t="s">
        <v>303</v>
      </c>
      <c r="B110" s="1708" t="s">
        <v>567</v>
      </c>
      <c r="C110" s="244"/>
      <c r="D110" s="121"/>
      <c r="E110" s="239"/>
      <c r="F110" s="952"/>
    </row>
    <row r="111" spans="1:6" ht="13.5" thickBot="1" x14ac:dyDescent="0.25">
      <c r="A111" s="264" t="s">
        <v>304</v>
      </c>
      <c r="B111" s="1712" t="s">
        <v>1083</v>
      </c>
      <c r="C111" s="1713"/>
      <c r="D111" s="197"/>
      <c r="E111" s="197"/>
      <c r="F111" s="1099"/>
    </row>
    <row r="112" spans="1:6" ht="13.5" thickBot="1" x14ac:dyDescent="0.25">
      <c r="A112" s="282" t="s">
        <v>305</v>
      </c>
      <c r="B112" s="231" t="s">
        <v>570</v>
      </c>
      <c r="C112" s="544"/>
      <c r="D112" s="205"/>
      <c r="E112" s="123"/>
      <c r="F112" s="998"/>
    </row>
    <row r="113" spans="1:6" x14ac:dyDescent="0.2">
      <c r="A113" s="413"/>
      <c r="B113" s="35"/>
      <c r="C113" s="555"/>
      <c r="D113" s="557"/>
      <c r="E113" s="530"/>
      <c r="F113" s="1365"/>
    </row>
    <row r="114" spans="1:6" ht="13.5" thickBot="1" x14ac:dyDescent="0.25">
      <c r="A114" s="434" t="s">
        <v>306</v>
      </c>
      <c r="B114" s="548" t="s">
        <v>406</v>
      </c>
      <c r="C114" s="554">
        <f>C100+C112</f>
        <v>832214</v>
      </c>
      <c r="D114" s="556">
        <f>D100+D112</f>
        <v>875541</v>
      </c>
      <c r="E114" s="554">
        <f>E100+E112</f>
        <v>782009</v>
      </c>
      <c r="F114" s="1340">
        <f>E114/D114</f>
        <v>0.89317233573299248</v>
      </c>
    </row>
    <row r="115" spans="1:6" ht="13.5" thickTop="1" x14ac:dyDescent="0.2"/>
    <row r="118" spans="1:6" x14ac:dyDescent="0.2">
      <c r="A118" s="2263">
        <v>3</v>
      </c>
      <c r="B118" s="2263"/>
      <c r="C118" s="2263"/>
      <c r="D118" s="2263"/>
      <c r="E118" s="2263"/>
      <c r="F118" s="2263"/>
    </row>
    <row r="120" spans="1:6" x14ac:dyDescent="0.2">
      <c r="A120" s="2249" t="s">
        <v>1643</v>
      </c>
      <c r="B120" s="2249"/>
      <c r="C120" s="2249"/>
      <c r="D120" s="2249"/>
      <c r="E120" s="2249"/>
    </row>
    <row r="121" spans="1:6" x14ac:dyDescent="0.2">
      <c r="A121" s="275"/>
      <c r="B121" s="275"/>
      <c r="C121" s="275"/>
      <c r="D121" s="275"/>
      <c r="E121" s="275"/>
    </row>
    <row r="122" spans="1:6" ht="15.75" x14ac:dyDescent="0.25">
      <c r="B122" s="2268" t="s">
        <v>1462</v>
      </c>
      <c r="C122" s="2268"/>
      <c r="D122" s="2268"/>
      <c r="E122" s="2268"/>
    </row>
    <row r="123" spans="1:6" ht="15.75" x14ac:dyDescent="0.25">
      <c r="B123" s="18"/>
      <c r="C123" s="18"/>
      <c r="D123" s="18"/>
      <c r="E123" s="18"/>
    </row>
    <row r="124" spans="1:6" ht="13.5" thickBot="1" x14ac:dyDescent="0.25">
      <c r="B124" s="1"/>
      <c r="C124" s="1"/>
      <c r="D124" s="1"/>
      <c r="E124" s="19" t="s">
        <v>7</v>
      </c>
    </row>
    <row r="125" spans="1:6" ht="13.5" thickBot="1" x14ac:dyDescent="0.25">
      <c r="A125" s="2272" t="s">
        <v>258</v>
      </c>
      <c r="B125" s="2274" t="s">
        <v>11</v>
      </c>
      <c r="C125" s="2269" t="s">
        <v>348</v>
      </c>
      <c r="D125" s="2270"/>
      <c r="E125" s="2270"/>
      <c r="F125" s="2271"/>
    </row>
    <row r="126" spans="1:6" ht="26.25" thickBot="1" x14ac:dyDescent="0.25">
      <c r="A126" s="2273"/>
      <c r="B126" s="2275"/>
      <c r="C126" s="859" t="s">
        <v>198</v>
      </c>
      <c r="D126" s="860" t="s">
        <v>199</v>
      </c>
      <c r="E126" s="859" t="s">
        <v>775</v>
      </c>
      <c r="F126" s="857" t="s">
        <v>201</v>
      </c>
    </row>
    <row r="127" spans="1:6" x14ac:dyDescent="0.2">
      <c r="A127" s="417" t="s">
        <v>259</v>
      </c>
      <c r="B127" s="418" t="s">
        <v>260</v>
      </c>
      <c r="C127" s="427" t="s">
        <v>261</v>
      </c>
      <c r="D127" s="428" t="s">
        <v>262</v>
      </c>
      <c r="E127" s="518" t="s">
        <v>282</v>
      </c>
      <c r="F127" s="519" t="s">
        <v>307</v>
      </c>
    </row>
    <row r="128" spans="1:6" x14ac:dyDescent="0.2">
      <c r="A128" s="265" t="s">
        <v>263</v>
      </c>
      <c r="B128" s="270" t="s">
        <v>215</v>
      </c>
      <c r="C128" s="239"/>
      <c r="D128" s="121"/>
      <c r="E128" s="239"/>
      <c r="F128" s="952"/>
    </row>
    <row r="129" spans="1:6" x14ac:dyDescent="0.2">
      <c r="A129" s="264" t="s">
        <v>264</v>
      </c>
      <c r="B129" s="152" t="s">
        <v>526</v>
      </c>
      <c r="C129" s="239">
        <f>C70+C10</f>
        <v>1156157</v>
      </c>
      <c r="D129" s="239">
        <f>D70+D10</f>
        <v>1164182</v>
      </c>
      <c r="E129" s="239">
        <f>E70+E10</f>
        <v>1120088</v>
      </c>
      <c r="F129" s="952">
        <f>E129/D129</f>
        <v>0.96212447881860397</v>
      </c>
    </row>
    <row r="130" spans="1:6" x14ac:dyDescent="0.2">
      <c r="A130" s="264" t="s">
        <v>265</v>
      </c>
      <c r="B130" s="169" t="s">
        <v>528</v>
      </c>
      <c r="C130" s="239">
        <f t="shared" ref="C130:E142" si="0">C71+C11</f>
        <v>164578</v>
      </c>
      <c r="D130" s="239">
        <f t="shared" si="0"/>
        <v>168062</v>
      </c>
      <c r="E130" s="239">
        <f t="shared" si="0"/>
        <v>162917</v>
      </c>
      <c r="F130" s="952">
        <f>E130/D130</f>
        <v>0.9693862979138651</v>
      </c>
    </row>
    <row r="131" spans="1:6" x14ac:dyDescent="0.2">
      <c r="A131" s="264" t="s">
        <v>266</v>
      </c>
      <c r="B131" s="169" t="s">
        <v>527</v>
      </c>
      <c r="C131" s="239">
        <f t="shared" si="0"/>
        <v>385959</v>
      </c>
      <c r="D131" s="239">
        <f t="shared" si="0"/>
        <v>460111</v>
      </c>
      <c r="E131" s="239">
        <f t="shared" si="0"/>
        <v>404897</v>
      </c>
      <c r="F131" s="952">
        <f>E131/D131</f>
        <v>0.87999852209575513</v>
      </c>
    </row>
    <row r="132" spans="1:6" x14ac:dyDescent="0.2">
      <c r="A132" s="264" t="s">
        <v>267</v>
      </c>
      <c r="B132" s="169" t="s">
        <v>529</v>
      </c>
      <c r="C132" s="239">
        <f t="shared" si="0"/>
        <v>0</v>
      </c>
      <c r="D132" s="239">
        <f t="shared" si="0"/>
        <v>0</v>
      </c>
      <c r="E132" s="239">
        <f t="shared" si="0"/>
        <v>0</v>
      </c>
      <c r="F132" s="952">
        <v>0</v>
      </c>
    </row>
    <row r="133" spans="1:6" x14ac:dyDescent="0.2">
      <c r="A133" s="264" t="s">
        <v>268</v>
      </c>
      <c r="B133" s="169" t="s">
        <v>530</v>
      </c>
      <c r="C133" s="239">
        <f t="shared" si="0"/>
        <v>0</v>
      </c>
      <c r="D133" s="239">
        <f t="shared" si="0"/>
        <v>0</v>
      </c>
      <c r="E133" s="239">
        <f t="shared" si="0"/>
        <v>0</v>
      </c>
      <c r="F133" s="952">
        <v>0</v>
      </c>
    </row>
    <row r="134" spans="1:6" x14ac:dyDescent="0.2">
      <c r="A134" s="264" t="s">
        <v>269</v>
      </c>
      <c r="B134" s="169" t="s">
        <v>531</v>
      </c>
      <c r="C134" s="239">
        <f t="shared" si="0"/>
        <v>22700</v>
      </c>
      <c r="D134" s="239">
        <f t="shared" si="0"/>
        <v>24313</v>
      </c>
      <c r="E134" s="239">
        <f t="shared" si="0"/>
        <v>24313</v>
      </c>
      <c r="F134" s="952">
        <f>E134/D134</f>
        <v>1</v>
      </c>
    </row>
    <row r="135" spans="1:6" x14ac:dyDescent="0.2">
      <c r="A135" s="264" t="s">
        <v>270</v>
      </c>
      <c r="B135" s="169" t="s">
        <v>535</v>
      </c>
      <c r="C135" s="239">
        <f t="shared" si="0"/>
        <v>22700</v>
      </c>
      <c r="D135" s="239">
        <f t="shared" si="0"/>
        <v>24313</v>
      </c>
      <c r="E135" s="239">
        <f t="shared" si="0"/>
        <v>24313</v>
      </c>
      <c r="F135" s="952">
        <f>E135/D135</f>
        <v>1</v>
      </c>
    </row>
    <row r="136" spans="1:6" x14ac:dyDescent="0.2">
      <c r="A136" s="264" t="s">
        <v>271</v>
      </c>
      <c r="B136" s="169" t="s">
        <v>536</v>
      </c>
      <c r="C136" s="239">
        <f t="shared" si="0"/>
        <v>0</v>
      </c>
      <c r="D136" s="239">
        <f t="shared" si="0"/>
        <v>0</v>
      </c>
      <c r="E136" s="239">
        <f t="shared" si="0"/>
        <v>0</v>
      </c>
      <c r="F136" s="952">
        <v>0</v>
      </c>
    </row>
    <row r="137" spans="1:6" x14ac:dyDescent="0.2">
      <c r="A137" s="264" t="s">
        <v>272</v>
      </c>
      <c r="B137" s="169" t="s">
        <v>537</v>
      </c>
      <c r="C137" s="239">
        <f t="shared" si="0"/>
        <v>0</v>
      </c>
      <c r="D137" s="239">
        <f t="shared" si="0"/>
        <v>0</v>
      </c>
      <c r="E137" s="239">
        <f t="shared" si="0"/>
        <v>0</v>
      </c>
      <c r="F137" s="952">
        <v>0</v>
      </c>
    </row>
    <row r="138" spans="1:6" x14ac:dyDescent="0.2">
      <c r="A138" s="264" t="s">
        <v>273</v>
      </c>
      <c r="B138" s="271" t="s">
        <v>533</v>
      </c>
      <c r="C138" s="239">
        <f t="shared" si="0"/>
        <v>0</v>
      </c>
      <c r="D138" s="239">
        <f t="shared" si="0"/>
        <v>0</v>
      </c>
      <c r="E138" s="239">
        <f t="shared" si="0"/>
        <v>0</v>
      </c>
      <c r="F138" s="952">
        <v>0</v>
      </c>
    </row>
    <row r="139" spans="1:6" x14ac:dyDescent="0.2">
      <c r="A139" s="264" t="s">
        <v>274</v>
      </c>
      <c r="B139" s="536" t="s">
        <v>534</v>
      </c>
      <c r="C139" s="239">
        <f t="shared" si="0"/>
        <v>0</v>
      </c>
      <c r="D139" s="239">
        <f t="shared" si="0"/>
        <v>0</v>
      </c>
      <c r="E139" s="239">
        <f t="shared" si="0"/>
        <v>0</v>
      </c>
      <c r="F139" s="952">
        <v>0</v>
      </c>
    </row>
    <row r="140" spans="1:6" x14ac:dyDescent="0.2">
      <c r="A140" s="264" t="s">
        <v>275</v>
      </c>
      <c r="B140" s="537" t="s">
        <v>532</v>
      </c>
      <c r="C140" s="239">
        <f t="shared" si="0"/>
        <v>0</v>
      </c>
      <c r="D140" s="239">
        <f t="shared" si="0"/>
        <v>0</v>
      </c>
      <c r="E140" s="239">
        <f t="shared" si="0"/>
        <v>0</v>
      </c>
      <c r="F140" s="952">
        <v>0</v>
      </c>
    </row>
    <row r="141" spans="1:6" x14ac:dyDescent="0.2">
      <c r="A141" s="264" t="s">
        <v>276</v>
      </c>
      <c r="B141" s="108" t="s">
        <v>764</v>
      </c>
      <c r="C141" s="239">
        <f t="shared" si="0"/>
        <v>0</v>
      </c>
      <c r="D141" s="239">
        <f t="shared" si="0"/>
        <v>0</v>
      </c>
      <c r="E141" s="239">
        <f t="shared" si="0"/>
        <v>0</v>
      </c>
      <c r="F141" s="952">
        <v>0</v>
      </c>
    </row>
    <row r="142" spans="1:6" ht="13.5" thickBot="1" x14ac:dyDescent="0.25">
      <c r="A142" s="264" t="s">
        <v>277</v>
      </c>
      <c r="B142" s="171" t="s">
        <v>539</v>
      </c>
      <c r="C142" s="239">
        <f t="shared" si="0"/>
        <v>0</v>
      </c>
      <c r="D142" s="239">
        <f t="shared" si="0"/>
        <v>0</v>
      </c>
      <c r="E142" s="239">
        <f t="shared" si="0"/>
        <v>0</v>
      </c>
      <c r="F142" s="952">
        <v>0</v>
      </c>
    </row>
    <row r="143" spans="1:6" ht="13.5" thickBot="1" x14ac:dyDescent="0.25">
      <c r="A143" s="421" t="s">
        <v>278</v>
      </c>
      <c r="B143" s="422" t="s">
        <v>5</v>
      </c>
      <c r="C143" s="432">
        <f>C129+C130+C131+C132+C134+C142</f>
        <v>1729394</v>
      </c>
      <c r="D143" s="432">
        <f>D129+D130+D131+D132+D134+D142</f>
        <v>1816668</v>
      </c>
      <c r="E143" s="432">
        <f>E129+E130+E131+E132+E134+E142</f>
        <v>1712215</v>
      </c>
      <c r="F143" s="1336">
        <f>E143/D143</f>
        <v>0.94250297797946569</v>
      </c>
    </row>
    <row r="144" spans="1:6" ht="13.5" thickTop="1" x14ac:dyDescent="0.2">
      <c r="A144" s="413"/>
      <c r="B144" s="270"/>
      <c r="C144" s="197"/>
      <c r="D144" s="197"/>
      <c r="E144" s="197"/>
      <c r="F144" s="1099"/>
    </row>
    <row r="145" spans="1:6" x14ac:dyDescent="0.2">
      <c r="A145" s="265" t="s">
        <v>279</v>
      </c>
      <c r="B145" s="272" t="s">
        <v>216</v>
      </c>
      <c r="C145" s="241"/>
      <c r="D145" s="124"/>
      <c r="E145" s="241"/>
      <c r="F145" s="951"/>
    </row>
    <row r="146" spans="1:6" x14ac:dyDescent="0.2">
      <c r="A146" s="264" t="s">
        <v>280</v>
      </c>
      <c r="B146" s="169" t="s">
        <v>540</v>
      </c>
      <c r="C146" s="239">
        <f>C87+C27</f>
        <v>52967</v>
      </c>
      <c r="D146" s="239">
        <f>D87+D27</f>
        <v>36618</v>
      </c>
      <c r="E146" s="239">
        <f>E87+E27</f>
        <v>1064</v>
      </c>
      <c r="F146" s="952">
        <f>E146/D146</f>
        <v>2.905674804740838E-2</v>
      </c>
    </row>
    <row r="147" spans="1:6" x14ac:dyDescent="0.2">
      <c r="A147" s="264" t="s">
        <v>281</v>
      </c>
      <c r="B147" s="169" t="s">
        <v>541</v>
      </c>
      <c r="C147" s="239">
        <f t="shared" ref="C147:E155" si="1">C88+C28</f>
        <v>24049</v>
      </c>
      <c r="D147" s="239">
        <f t="shared" si="1"/>
        <v>36588</v>
      </c>
      <c r="E147" s="239">
        <f t="shared" si="1"/>
        <v>16347</v>
      </c>
      <c r="F147" s="952">
        <f>E147/D147</f>
        <v>0.44678583142013772</v>
      </c>
    </row>
    <row r="148" spans="1:6" x14ac:dyDescent="0.2">
      <c r="A148" s="264" t="s">
        <v>283</v>
      </c>
      <c r="B148" s="169" t="s">
        <v>542</v>
      </c>
      <c r="C148" s="239">
        <f t="shared" si="1"/>
        <v>0</v>
      </c>
      <c r="D148" s="239">
        <f t="shared" si="1"/>
        <v>0</v>
      </c>
      <c r="E148" s="239">
        <f t="shared" si="1"/>
        <v>0</v>
      </c>
      <c r="F148" s="952">
        <v>0</v>
      </c>
    </row>
    <row r="149" spans="1:6" x14ac:dyDescent="0.2">
      <c r="A149" s="264" t="s">
        <v>284</v>
      </c>
      <c r="B149" s="271" t="s">
        <v>543</v>
      </c>
      <c r="C149" s="239">
        <f t="shared" si="1"/>
        <v>0</v>
      </c>
      <c r="D149" s="239">
        <f t="shared" si="1"/>
        <v>0</v>
      </c>
      <c r="E149" s="239">
        <f t="shared" si="1"/>
        <v>0</v>
      </c>
      <c r="F149" s="952">
        <v>0</v>
      </c>
    </row>
    <row r="150" spans="1:6" x14ac:dyDescent="0.2">
      <c r="A150" s="264" t="s">
        <v>285</v>
      </c>
      <c r="B150" s="271" t="s">
        <v>544</v>
      </c>
      <c r="C150" s="239">
        <f t="shared" si="1"/>
        <v>0</v>
      </c>
      <c r="D150" s="239">
        <f t="shared" si="1"/>
        <v>0</v>
      </c>
      <c r="E150" s="239">
        <f t="shared" si="1"/>
        <v>0</v>
      </c>
      <c r="F150" s="952">
        <v>0</v>
      </c>
    </row>
    <row r="151" spans="1:6" x14ac:dyDescent="0.2">
      <c r="A151" s="264" t="s">
        <v>286</v>
      </c>
      <c r="B151" s="271" t="s">
        <v>545</v>
      </c>
      <c r="C151" s="239">
        <f t="shared" si="1"/>
        <v>0</v>
      </c>
      <c r="D151" s="239">
        <f t="shared" si="1"/>
        <v>0</v>
      </c>
      <c r="E151" s="239">
        <f t="shared" si="1"/>
        <v>0</v>
      </c>
      <c r="F151" s="952">
        <v>0</v>
      </c>
    </row>
    <row r="152" spans="1:6" x14ac:dyDescent="0.2">
      <c r="A152" s="264" t="s">
        <v>287</v>
      </c>
      <c r="B152" s="271" t="s">
        <v>546</v>
      </c>
      <c r="C152" s="239">
        <f t="shared" si="1"/>
        <v>0</v>
      </c>
      <c r="D152" s="239">
        <f t="shared" si="1"/>
        <v>0</v>
      </c>
      <c r="E152" s="239">
        <f t="shared" si="1"/>
        <v>0</v>
      </c>
      <c r="F152" s="952">
        <v>0</v>
      </c>
    </row>
    <row r="153" spans="1:6" x14ac:dyDescent="0.2">
      <c r="A153" s="264" t="s">
        <v>288</v>
      </c>
      <c r="B153" s="536" t="s">
        <v>547</v>
      </c>
      <c r="C153" s="239">
        <f t="shared" si="1"/>
        <v>0</v>
      </c>
      <c r="D153" s="239">
        <f t="shared" si="1"/>
        <v>0</v>
      </c>
      <c r="E153" s="239">
        <f t="shared" si="1"/>
        <v>0</v>
      </c>
      <c r="F153" s="952">
        <v>0</v>
      </c>
    </row>
    <row r="154" spans="1:6" x14ac:dyDescent="0.2">
      <c r="A154" s="264" t="s">
        <v>289</v>
      </c>
      <c r="B154" s="230" t="s">
        <v>548</v>
      </c>
      <c r="C154" s="239">
        <f t="shared" si="1"/>
        <v>0</v>
      </c>
      <c r="D154" s="239">
        <f t="shared" si="1"/>
        <v>0</v>
      </c>
      <c r="E154" s="239">
        <f t="shared" si="1"/>
        <v>0</v>
      </c>
      <c r="F154" s="952">
        <v>0</v>
      </c>
    </row>
    <row r="155" spans="1:6" x14ac:dyDescent="0.2">
      <c r="A155" s="264" t="s">
        <v>290</v>
      </c>
      <c r="B155" s="686" t="s">
        <v>549</v>
      </c>
      <c r="C155" s="239">
        <f t="shared" si="1"/>
        <v>0</v>
      </c>
      <c r="D155" s="239">
        <f t="shared" si="1"/>
        <v>0</v>
      </c>
      <c r="E155" s="239">
        <f t="shared" si="1"/>
        <v>0</v>
      </c>
      <c r="F155" s="952">
        <v>0</v>
      </c>
    </row>
    <row r="156" spans="1:6" x14ac:dyDescent="0.2">
      <c r="A156" s="264" t="s">
        <v>291</v>
      </c>
      <c r="B156" s="169"/>
      <c r="C156" s="239"/>
      <c r="D156" s="121"/>
      <c r="E156" s="239"/>
      <c r="F156" s="952"/>
    </row>
    <row r="157" spans="1:6" ht="13.5" thickBot="1" x14ac:dyDescent="0.25">
      <c r="A157" s="264" t="s">
        <v>292</v>
      </c>
      <c r="B157" s="171"/>
      <c r="C157" s="242"/>
      <c r="D157" s="242"/>
      <c r="E157" s="242"/>
      <c r="F157" s="1315"/>
    </row>
    <row r="158" spans="1:6" ht="13.5" thickBot="1" x14ac:dyDescent="0.25">
      <c r="A158" s="421" t="s">
        <v>765</v>
      </c>
      <c r="B158" s="422" t="s">
        <v>6</v>
      </c>
      <c r="C158" s="432">
        <f>C146+C147+C148+C156+C157</f>
        <v>77016</v>
      </c>
      <c r="D158" s="432">
        <f>D146+D147+D148+D156+D157</f>
        <v>73206</v>
      </c>
      <c r="E158" s="432">
        <f>E146+E147+E148+E156+E157</f>
        <v>17411</v>
      </c>
      <c r="F158" s="1336">
        <f>E158/D158</f>
        <v>0.23783569652760703</v>
      </c>
    </row>
    <row r="159" spans="1:6" ht="27" thickTop="1" thickBot="1" x14ac:dyDescent="0.25">
      <c r="A159" s="421" t="s">
        <v>294</v>
      </c>
      <c r="B159" s="426" t="s">
        <v>403</v>
      </c>
      <c r="C159" s="431">
        <f>C143+C158</f>
        <v>1806410</v>
      </c>
      <c r="D159" s="431">
        <f>D143+D158</f>
        <v>1889874</v>
      </c>
      <c r="E159" s="431">
        <f>E143+E158</f>
        <v>1729626</v>
      </c>
      <c r="F159" s="1346">
        <f>E159/D159</f>
        <v>0.9152070455490684</v>
      </c>
    </row>
    <row r="160" spans="1:6" ht="13.5" thickTop="1" x14ac:dyDescent="0.2">
      <c r="A160" s="413"/>
      <c r="B160" s="550"/>
      <c r="C160" s="207"/>
      <c r="D160" s="207"/>
      <c r="E160" s="207"/>
      <c r="F160" s="1136"/>
    </row>
    <row r="161" spans="1:6" x14ac:dyDescent="0.2">
      <c r="A161" s="265" t="s">
        <v>295</v>
      </c>
      <c r="B161" s="341" t="s">
        <v>404</v>
      </c>
      <c r="C161" s="430"/>
      <c r="D161" s="124"/>
      <c r="E161" s="241"/>
      <c r="F161" s="951"/>
    </row>
    <row r="162" spans="1:6" x14ac:dyDescent="0.2">
      <c r="A162" s="264" t="s">
        <v>296</v>
      </c>
      <c r="B162" s="170" t="s">
        <v>565</v>
      </c>
      <c r="C162" s="239">
        <f>C103+C43</f>
        <v>0</v>
      </c>
      <c r="D162" s="239">
        <f>D103+D43</f>
        <v>0</v>
      </c>
      <c r="E162" s="239">
        <f>E103+E43</f>
        <v>0</v>
      </c>
      <c r="F162" s="952">
        <v>0</v>
      </c>
    </row>
    <row r="163" spans="1:6" x14ac:dyDescent="0.2">
      <c r="A163" s="264" t="s">
        <v>297</v>
      </c>
      <c r="B163" s="480" t="s">
        <v>563</v>
      </c>
      <c r="C163" s="239">
        <f t="shared" ref="C163:E170" si="2">C104+C44</f>
        <v>0</v>
      </c>
      <c r="D163" s="239">
        <f t="shared" si="2"/>
        <v>0</v>
      </c>
      <c r="E163" s="239">
        <f t="shared" si="2"/>
        <v>0</v>
      </c>
      <c r="F163" s="952">
        <v>0</v>
      </c>
    </row>
    <row r="164" spans="1:6" x14ac:dyDescent="0.2">
      <c r="A164" s="264" t="s">
        <v>298</v>
      </c>
      <c r="B164" s="480" t="s">
        <v>562</v>
      </c>
      <c r="C164" s="239">
        <f t="shared" si="2"/>
        <v>0</v>
      </c>
      <c r="D164" s="239">
        <f t="shared" si="2"/>
        <v>0</v>
      </c>
      <c r="E164" s="239">
        <f t="shared" si="2"/>
        <v>0</v>
      </c>
      <c r="F164" s="952">
        <v>0</v>
      </c>
    </row>
    <row r="165" spans="1:6" x14ac:dyDescent="0.2">
      <c r="A165" s="264" t="s">
        <v>299</v>
      </c>
      <c r="B165" s="480" t="s">
        <v>564</v>
      </c>
      <c r="C165" s="239">
        <f t="shared" si="2"/>
        <v>0</v>
      </c>
      <c r="D165" s="239">
        <f t="shared" si="2"/>
        <v>0</v>
      </c>
      <c r="E165" s="239">
        <f t="shared" si="2"/>
        <v>0</v>
      </c>
      <c r="F165" s="952">
        <v>0</v>
      </c>
    </row>
    <row r="166" spans="1:6" x14ac:dyDescent="0.2">
      <c r="A166" s="264" t="s">
        <v>300</v>
      </c>
      <c r="B166" s="538" t="s">
        <v>566</v>
      </c>
      <c r="C166" s="239">
        <f t="shared" si="2"/>
        <v>0</v>
      </c>
      <c r="D166" s="239">
        <f t="shared" si="2"/>
        <v>0</v>
      </c>
      <c r="E166" s="239">
        <f t="shared" si="2"/>
        <v>0</v>
      </c>
      <c r="F166" s="952">
        <v>0</v>
      </c>
    </row>
    <row r="167" spans="1:6" x14ac:dyDescent="0.2">
      <c r="A167" s="264" t="s">
        <v>301</v>
      </c>
      <c r="B167" s="539" t="s">
        <v>569</v>
      </c>
      <c r="C167" s="239">
        <f t="shared" si="2"/>
        <v>0</v>
      </c>
      <c r="D167" s="239">
        <f t="shared" si="2"/>
        <v>0</v>
      </c>
      <c r="E167" s="239">
        <f t="shared" si="2"/>
        <v>0</v>
      </c>
      <c r="F167" s="952">
        <v>0</v>
      </c>
    </row>
    <row r="168" spans="1:6" x14ac:dyDescent="0.2">
      <c r="A168" s="264" t="s">
        <v>302</v>
      </c>
      <c r="B168" s="540" t="s">
        <v>568</v>
      </c>
      <c r="C168" s="239">
        <f t="shared" si="2"/>
        <v>0</v>
      </c>
      <c r="D168" s="239">
        <f t="shared" si="2"/>
        <v>0</v>
      </c>
      <c r="E168" s="239">
        <f t="shared" si="2"/>
        <v>0</v>
      </c>
      <c r="F168" s="952">
        <v>0</v>
      </c>
    </row>
    <row r="169" spans="1:6" x14ac:dyDescent="0.2">
      <c r="A169" s="264" t="s">
        <v>303</v>
      </c>
      <c r="B169" s="1708" t="s">
        <v>567</v>
      </c>
      <c r="C169" s="239">
        <f t="shared" si="2"/>
        <v>0</v>
      </c>
      <c r="D169" s="239">
        <f t="shared" si="2"/>
        <v>0</v>
      </c>
      <c r="E169" s="239">
        <f t="shared" si="2"/>
        <v>0</v>
      </c>
      <c r="F169" s="952">
        <v>0</v>
      </c>
    </row>
    <row r="170" spans="1:6" ht="13.5" thickBot="1" x14ac:dyDescent="0.25">
      <c r="A170" s="413" t="s">
        <v>304</v>
      </c>
      <c r="B170" s="1712" t="s">
        <v>1083</v>
      </c>
      <c r="C170" s="239">
        <f t="shared" si="2"/>
        <v>0</v>
      </c>
      <c r="D170" s="239">
        <f t="shared" si="2"/>
        <v>0</v>
      </c>
      <c r="E170" s="239">
        <f t="shared" si="2"/>
        <v>0</v>
      </c>
      <c r="F170" s="952">
        <v>0</v>
      </c>
    </row>
    <row r="171" spans="1:6" ht="13.5" thickBot="1" x14ac:dyDescent="0.25">
      <c r="A171" s="282" t="s">
        <v>305</v>
      </c>
      <c r="B171" s="231" t="s">
        <v>570</v>
      </c>
      <c r="C171" s="569">
        <f>SUM(C162:C169)</f>
        <v>0</v>
      </c>
      <c r="D171" s="569">
        <f>SUM(D162:D169)</f>
        <v>0</v>
      </c>
      <c r="E171" s="569">
        <f>SUM(E162:E169)</f>
        <v>0</v>
      </c>
      <c r="F171" s="991">
        <v>0</v>
      </c>
    </row>
    <row r="172" spans="1:6" x14ac:dyDescent="0.2">
      <c r="A172" s="413"/>
      <c r="B172" s="35"/>
      <c r="C172" s="555"/>
      <c r="D172" s="557"/>
      <c r="E172" s="530"/>
      <c r="F172" s="1365"/>
    </row>
    <row r="173" spans="1:6" ht="13.5" thickBot="1" x14ac:dyDescent="0.25">
      <c r="A173" s="434" t="s">
        <v>306</v>
      </c>
      <c r="B173" s="548" t="s">
        <v>406</v>
      </c>
      <c r="C173" s="554">
        <f>C159+C171</f>
        <v>1806410</v>
      </c>
      <c r="D173" s="556">
        <f>D159+D171</f>
        <v>1889874</v>
      </c>
      <c r="E173" s="554">
        <f>E159+E171</f>
        <v>1729626</v>
      </c>
      <c r="F173" s="1340">
        <f>E173/D173</f>
        <v>0.9152070455490684</v>
      </c>
    </row>
    <row r="174" spans="1:6" ht="13.5" thickTop="1" x14ac:dyDescent="0.2"/>
  </sheetData>
  <mergeCells count="17">
    <mergeCell ref="A125:A126"/>
    <mergeCell ref="B125:B126"/>
    <mergeCell ref="C125:F125"/>
    <mergeCell ref="A6:A7"/>
    <mergeCell ref="B6:B7"/>
    <mergeCell ref="C6:F6"/>
    <mergeCell ref="A120:E120"/>
    <mergeCell ref="B122:E122"/>
    <mergeCell ref="A59:F59"/>
    <mergeCell ref="A118:F118"/>
    <mergeCell ref="A66:A67"/>
    <mergeCell ref="B66:B67"/>
    <mergeCell ref="C66:F66"/>
    <mergeCell ref="A1:E1"/>
    <mergeCell ref="B3:E3"/>
    <mergeCell ref="A61:E61"/>
    <mergeCell ref="B63:E63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40"/>
  <sheetViews>
    <sheetView topLeftCell="A16" workbookViewId="0">
      <selection activeCell="H14" sqref="H14"/>
    </sheetView>
  </sheetViews>
  <sheetFormatPr defaultRowHeight="12.75" x14ac:dyDescent="0.2"/>
  <cols>
    <col min="1" max="1" width="5.42578125" customWidth="1"/>
    <col min="2" max="2" width="64.28515625" customWidth="1"/>
    <col min="3" max="3" width="17.5703125" customWidth="1"/>
  </cols>
  <sheetData>
    <row r="1" spans="1:6" x14ac:dyDescent="0.2">
      <c r="A1" s="275" t="s">
        <v>1685</v>
      </c>
    </row>
    <row r="2" spans="1:6" ht="12" customHeight="1" x14ac:dyDescent="0.2">
      <c r="B2" s="64"/>
      <c r="C2" s="65"/>
    </row>
    <row r="3" spans="1:6" ht="15.75" x14ac:dyDescent="0.25">
      <c r="B3" s="2376" t="s">
        <v>123</v>
      </c>
      <c r="C3" s="2376"/>
      <c r="D3" s="38"/>
      <c r="E3" s="38"/>
      <c r="F3" s="38"/>
    </row>
    <row r="4" spans="1:6" ht="15.75" x14ac:dyDescent="0.25">
      <c r="B4" s="2374" t="s">
        <v>1502</v>
      </c>
      <c r="C4" s="2374"/>
      <c r="D4" s="12"/>
      <c r="E4" s="12"/>
      <c r="F4" s="12"/>
    </row>
    <row r="5" spans="1:6" x14ac:dyDescent="0.2">
      <c r="B5" s="66"/>
      <c r="C5" s="66"/>
    </row>
    <row r="6" spans="1:6" ht="13.5" thickBot="1" x14ac:dyDescent="0.25">
      <c r="B6" s="66"/>
      <c r="C6" s="67" t="s">
        <v>4</v>
      </c>
    </row>
    <row r="7" spans="1:6" ht="12.75" customHeight="1" x14ac:dyDescent="0.2">
      <c r="A7" s="2289" t="s">
        <v>258</v>
      </c>
      <c r="B7" s="2380" t="s">
        <v>131</v>
      </c>
      <c r="C7" s="2382" t="s">
        <v>132</v>
      </c>
    </row>
    <row r="8" spans="1:6" ht="13.5" customHeight="1" thickBot="1" x14ac:dyDescent="0.25">
      <c r="A8" s="2365"/>
      <c r="B8" s="2381"/>
      <c r="C8" s="2383"/>
    </row>
    <row r="9" spans="1:6" ht="13.5" thickBot="1" x14ac:dyDescent="0.25">
      <c r="A9" s="342" t="s">
        <v>333</v>
      </c>
      <c r="B9" s="359" t="s">
        <v>260</v>
      </c>
      <c r="C9" s="361" t="s">
        <v>261</v>
      </c>
    </row>
    <row r="10" spans="1:6" ht="15.75" x14ac:dyDescent="0.2">
      <c r="A10" s="345" t="s">
        <v>263</v>
      </c>
      <c r="B10" s="2075" t="s">
        <v>133</v>
      </c>
      <c r="C10" s="2081"/>
    </row>
    <row r="11" spans="1:6" ht="15.75" x14ac:dyDescent="0.2">
      <c r="A11" s="265" t="s">
        <v>264</v>
      </c>
      <c r="B11" s="2075" t="s">
        <v>239</v>
      </c>
      <c r="C11" s="2081"/>
    </row>
    <row r="12" spans="1:6" ht="15.75" x14ac:dyDescent="0.2">
      <c r="A12" s="264" t="s">
        <v>265</v>
      </c>
      <c r="B12" s="2075" t="s">
        <v>240</v>
      </c>
      <c r="C12" s="2082"/>
    </row>
    <row r="13" spans="1:6" ht="15.75" x14ac:dyDescent="0.2">
      <c r="A13" s="264" t="s">
        <v>266</v>
      </c>
      <c r="B13" s="2075" t="s">
        <v>241</v>
      </c>
      <c r="C13" s="2081"/>
    </row>
    <row r="14" spans="1:6" ht="15.75" x14ac:dyDescent="0.25">
      <c r="A14" s="264" t="s">
        <v>267</v>
      </c>
      <c r="B14" s="2076" t="s">
        <v>134</v>
      </c>
      <c r="C14" s="2083"/>
    </row>
    <row r="15" spans="1:6" ht="15.75" x14ac:dyDescent="0.25">
      <c r="A15" s="264" t="s">
        <v>268</v>
      </c>
      <c r="B15" s="2077" t="s">
        <v>1149</v>
      </c>
      <c r="C15" s="2084">
        <v>530</v>
      </c>
    </row>
    <row r="16" spans="1:6" ht="15.75" x14ac:dyDescent="0.25">
      <c r="A16" s="264" t="s">
        <v>269</v>
      </c>
      <c r="B16" s="2077" t="s">
        <v>1150</v>
      </c>
      <c r="C16" s="2084">
        <v>2810</v>
      </c>
    </row>
    <row r="17" spans="1:3" ht="15.75" x14ac:dyDescent="0.25">
      <c r="A17" s="264" t="s">
        <v>270</v>
      </c>
      <c r="B17" s="2076" t="s">
        <v>242</v>
      </c>
      <c r="C17" s="2084"/>
    </row>
    <row r="18" spans="1:3" ht="15.75" x14ac:dyDescent="0.25">
      <c r="A18" s="264" t="s">
        <v>271</v>
      </c>
      <c r="B18" s="2078" t="s">
        <v>243</v>
      </c>
      <c r="C18" s="2084"/>
    </row>
    <row r="19" spans="1:3" ht="15.75" x14ac:dyDescent="0.25">
      <c r="A19" s="264" t="s">
        <v>272</v>
      </c>
      <c r="B19" s="2078" t="s">
        <v>244</v>
      </c>
      <c r="C19" s="2084"/>
    </row>
    <row r="20" spans="1:3" ht="15.75" x14ac:dyDescent="0.25">
      <c r="A20" s="264"/>
      <c r="B20" s="2078" t="s">
        <v>1301</v>
      </c>
      <c r="C20" s="2084"/>
    </row>
    <row r="21" spans="1:3" ht="15.75" x14ac:dyDescent="0.25">
      <c r="A21" s="264" t="s">
        <v>273</v>
      </c>
      <c r="B21" s="2078" t="s">
        <v>1302</v>
      </c>
      <c r="C21" s="2084"/>
    </row>
    <row r="22" spans="1:3" ht="15.75" x14ac:dyDescent="0.25">
      <c r="A22" s="264" t="s">
        <v>274</v>
      </c>
      <c r="B22" s="2078" t="s">
        <v>245</v>
      </c>
      <c r="C22" s="2084"/>
    </row>
    <row r="23" spans="1:3" ht="15.75" x14ac:dyDescent="0.25">
      <c r="A23" s="264" t="s">
        <v>275</v>
      </c>
      <c r="B23" s="2079" t="s">
        <v>1195</v>
      </c>
      <c r="C23" s="2084"/>
    </row>
    <row r="24" spans="1:3" ht="15.75" x14ac:dyDescent="0.25">
      <c r="A24" s="264" t="s">
        <v>276</v>
      </c>
      <c r="B24" s="2078" t="s">
        <v>135</v>
      </c>
      <c r="C24" s="2084"/>
    </row>
    <row r="25" spans="1:3" ht="17.25" customHeight="1" x14ac:dyDescent="0.25">
      <c r="A25" s="264" t="s">
        <v>277</v>
      </c>
      <c r="B25" s="2079" t="s">
        <v>136</v>
      </c>
      <c r="C25" s="2084"/>
    </row>
    <row r="26" spans="1:3" ht="16.5" customHeight="1" x14ac:dyDescent="0.25">
      <c r="A26" s="264" t="s">
        <v>278</v>
      </c>
      <c r="B26" s="2079" t="s">
        <v>137</v>
      </c>
      <c r="C26" s="2084"/>
    </row>
    <row r="27" spans="1:3" ht="26.25" x14ac:dyDescent="0.25">
      <c r="A27" s="264" t="s">
        <v>279</v>
      </c>
      <c r="B27" s="2079" t="s">
        <v>138</v>
      </c>
      <c r="C27" s="2084"/>
    </row>
    <row r="28" spans="1:3" ht="15.75" x14ac:dyDescent="0.25">
      <c r="A28" s="264" t="s">
        <v>280</v>
      </c>
      <c r="B28" s="2079" t="s">
        <v>139</v>
      </c>
      <c r="C28" s="2084"/>
    </row>
    <row r="29" spans="1:3" ht="16.5" thickBot="1" x14ac:dyDescent="0.3">
      <c r="A29" s="274" t="s">
        <v>281</v>
      </c>
      <c r="B29" s="2080" t="s">
        <v>140</v>
      </c>
      <c r="C29" s="2085">
        <f>SUM(C10:C28)</f>
        <v>3340</v>
      </c>
    </row>
    <row r="30" spans="1:3" x14ac:dyDescent="0.2">
      <c r="B30" s="64"/>
      <c r="C30" s="64"/>
    </row>
    <row r="31" spans="1:3" ht="12.75" customHeight="1" x14ac:dyDescent="0.2">
      <c r="B31" s="2379" t="s">
        <v>141</v>
      </c>
      <c r="C31" s="2379"/>
    </row>
    <row r="32" spans="1:3" ht="12.75" customHeight="1" x14ac:dyDescent="0.2">
      <c r="B32" s="2379" t="s">
        <v>1151</v>
      </c>
      <c r="C32" s="2379"/>
    </row>
    <row r="33" spans="2:3" ht="13.5" customHeight="1" x14ac:dyDescent="0.2">
      <c r="B33" s="2379" t="s">
        <v>1152</v>
      </c>
      <c r="C33" s="2379"/>
    </row>
    <row r="34" spans="2:3" ht="27" customHeight="1" x14ac:dyDescent="0.2">
      <c r="B34" s="2377" t="s">
        <v>1153</v>
      </c>
      <c r="C34" s="2378"/>
    </row>
    <row r="35" spans="2:3" x14ac:dyDescent="0.2">
      <c r="B35" s="64"/>
      <c r="C35" s="64"/>
    </row>
    <row r="36" spans="2:3" x14ac:dyDescent="0.2">
      <c r="B36" s="64"/>
      <c r="C36" s="64"/>
    </row>
    <row r="37" spans="2:3" x14ac:dyDescent="0.2">
      <c r="B37" s="64"/>
      <c r="C37" s="64"/>
    </row>
    <row r="38" spans="2:3" x14ac:dyDescent="0.2">
      <c r="B38" s="64"/>
      <c r="C38" s="64"/>
    </row>
    <row r="39" spans="2:3" x14ac:dyDescent="0.2">
      <c r="B39" s="64"/>
      <c r="C39" s="64"/>
    </row>
    <row r="40" spans="2:3" x14ac:dyDescent="0.2">
      <c r="B40" s="64"/>
      <c r="C40" s="64"/>
    </row>
  </sheetData>
  <mergeCells count="9">
    <mergeCell ref="B34:C34"/>
    <mergeCell ref="A7:A8"/>
    <mergeCell ref="B33:C33"/>
    <mergeCell ref="B3:C3"/>
    <mergeCell ref="B4:C4"/>
    <mergeCell ref="B7:B8"/>
    <mergeCell ref="C7:C8"/>
    <mergeCell ref="B31:C31"/>
    <mergeCell ref="B32:C32"/>
  </mergeCells>
  <phoneticPr fontId="62" type="noConversion"/>
  <pageMargins left="0.74803149606299213" right="0.55118110236220474" top="0.98425196850393704" bottom="0.98425196850393704" header="0.51181102362204722" footer="0.51181102362204722"/>
  <pageSetup paperSize="9" firstPageNumber="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37"/>
  <sheetViews>
    <sheetView topLeftCell="A13" workbookViewId="0">
      <selection activeCell="J32" sqref="J32"/>
    </sheetView>
  </sheetViews>
  <sheetFormatPr defaultRowHeight="12.75" x14ac:dyDescent="0.2"/>
  <cols>
    <col min="1" max="1" width="6.28515625" customWidth="1"/>
    <col min="2" max="2" width="18.85546875" customWidth="1"/>
    <col min="3" max="3" width="24.28515625" customWidth="1"/>
    <col min="4" max="4" width="18.85546875" customWidth="1"/>
    <col min="5" max="5" width="15" customWidth="1"/>
    <col min="6" max="6" width="15.140625" customWidth="1"/>
    <col min="7" max="7" width="16.28515625" customWidth="1"/>
    <col min="8" max="8" width="15.85546875" customWidth="1"/>
  </cols>
  <sheetData>
    <row r="1" spans="1:8" x14ac:dyDescent="0.2">
      <c r="B1" s="2249" t="s">
        <v>1686</v>
      </c>
      <c r="C1" s="2277"/>
      <c r="D1" s="2277"/>
      <c r="E1" s="2277"/>
      <c r="F1" s="2277"/>
      <c r="G1" s="2277"/>
      <c r="H1" s="2277"/>
    </row>
    <row r="2" spans="1:8" ht="15.75" x14ac:dyDescent="0.25">
      <c r="A2" s="2268" t="s">
        <v>145</v>
      </c>
      <c r="B2" s="2263"/>
      <c r="C2" s="2263"/>
      <c r="D2" s="2263"/>
      <c r="E2" s="2263"/>
      <c r="F2" s="2263"/>
      <c r="G2" s="2263"/>
      <c r="H2" s="2263"/>
    </row>
    <row r="3" spans="1:8" x14ac:dyDescent="0.2">
      <c r="A3" s="2276" t="s">
        <v>146</v>
      </c>
      <c r="B3" s="2277"/>
      <c r="C3" s="2277"/>
      <c r="D3" s="2277"/>
      <c r="E3" s="2277"/>
      <c r="F3" s="2277"/>
      <c r="G3" s="2277"/>
      <c r="H3" s="2277"/>
    </row>
    <row r="4" spans="1:8" x14ac:dyDescent="0.2">
      <c r="A4" s="2276" t="s">
        <v>1503</v>
      </c>
      <c r="B4" s="2263"/>
      <c r="C4" s="2263"/>
      <c r="D4" s="2263"/>
      <c r="E4" s="2263"/>
      <c r="F4" s="2263"/>
      <c r="G4" s="2263"/>
      <c r="H4" s="2263"/>
    </row>
    <row r="5" spans="1:8" ht="13.5" thickBot="1" x14ac:dyDescent="0.25">
      <c r="B5" s="1"/>
      <c r="C5" s="1"/>
      <c r="D5" s="1"/>
      <c r="E5" s="1"/>
      <c r="F5" s="1"/>
      <c r="G5" s="1"/>
      <c r="H5" s="19" t="s">
        <v>4</v>
      </c>
    </row>
    <row r="6" spans="1:8" ht="13.5" customHeight="1" thickBot="1" x14ac:dyDescent="0.25">
      <c r="A6" s="2306" t="s">
        <v>258</v>
      </c>
      <c r="B6" s="2395" t="s">
        <v>147</v>
      </c>
      <c r="C6" s="2397" t="s">
        <v>148</v>
      </c>
      <c r="D6" s="380" t="s">
        <v>149</v>
      </c>
      <c r="E6" s="381" t="s">
        <v>64</v>
      </c>
      <c r="F6" s="1347" t="s">
        <v>150</v>
      </c>
      <c r="G6" s="2392" t="s">
        <v>837</v>
      </c>
      <c r="H6" s="382" t="s">
        <v>151</v>
      </c>
    </row>
    <row r="7" spans="1:8" ht="13.5" thickBot="1" x14ac:dyDescent="0.25">
      <c r="A7" s="2307"/>
      <c r="B7" s="2396"/>
      <c r="C7" s="2396"/>
      <c r="D7" s="165" t="s">
        <v>152</v>
      </c>
      <c r="E7" s="95" t="s">
        <v>153</v>
      </c>
      <c r="F7" s="1348" t="s">
        <v>154</v>
      </c>
      <c r="G7" s="2393"/>
      <c r="H7" s="383" t="s">
        <v>155</v>
      </c>
    </row>
    <row r="8" spans="1:8" ht="13.5" thickBot="1" x14ac:dyDescent="0.25">
      <c r="A8" s="2307"/>
      <c r="B8" s="2396"/>
      <c r="C8" s="2396"/>
      <c r="D8" s="165" t="s">
        <v>156</v>
      </c>
      <c r="E8" s="95" t="s">
        <v>157</v>
      </c>
      <c r="F8" s="1348" t="s">
        <v>157</v>
      </c>
      <c r="G8" s="2394"/>
      <c r="H8" s="383" t="s">
        <v>1047</v>
      </c>
    </row>
    <row r="9" spans="1:8" ht="13.5" thickBot="1" x14ac:dyDescent="0.25">
      <c r="A9" s="319" t="s">
        <v>333</v>
      </c>
      <c r="B9" s="359" t="s">
        <v>260</v>
      </c>
      <c r="C9" s="366" t="s">
        <v>261</v>
      </c>
      <c r="D9" s="379" t="s">
        <v>262</v>
      </c>
      <c r="E9" s="285" t="s">
        <v>282</v>
      </c>
      <c r="F9" s="964" t="s">
        <v>307</v>
      </c>
      <c r="G9" s="157"/>
      <c r="H9" s="286" t="s">
        <v>308</v>
      </c>
    </row>
    <row r="10" spans="1:8" x14ac:dyDescent="0.2">
      <c r="A10" s="310" t="s">
        <v>263</v>
      </c>
      <c r="B10" s="31" t="s">
        <v>158</v>
      </c>
      <c r="C10" s="20" t="s">
        <v>1182</v>
      </c>
      <c r="D10" s="21"/>
      <c r="E10" s="26">
        <f>'13_sz_ melléklet'!E219</f>
        <v>1373250</v>
      </c>
      <c r="F10" s="209">
        <f>'2_sz_ melléklet'!E227</f>
        <v>1373250</v>
      </c>
      <c r="G10" s="209"/>
      <c r="H10" s="194">
        <f>D10+E10-F10-G10</f>
        <v>0</v>
      </c>
    </row>
    <row r="11" spans="1:8" x14ac:dyDescent="0.2">
      <c r="A11" s="321" t="s">
        <v>264</v>
      </c>
      <c r="B11" s="5" t="s">
        <v>158</v>
      </c>
      <c r="C11" s="22"/>
      <c r="D11" s="7"/>
      <c r="E11" s="28"/>
      <c r="F11" s="145"/>
      <c r="G11" s="145"/>
      <c r="H11" s="194">
        <f>D11+E11-F11-G11</f>
        <v>0</v>
      </c>
    </row>
    <row r="12" spans="1:8" x14ac:dyDescent="0.2">
      <c r="A12" s="296" t="s">
        <v>265</v>
      </c>
      <c r="B12" s="5" t="s">
        <v>158</v>
      </c>
      <c r="C12" s="20"/>
      <c r="D12" s="21"/>
      <c r="E12" s="26"/>
      <c r="F12" s="209"/>
      <c r="G12" s="209"/>
      <c r="H12" s="194">
        <f>D12+E12-F12-G12</f>
        <v>0</v>
      </c>
    </row>
    <row r="13" spans="1:8" x14ac:dyDescent="0.2">
      <c r="A13" s="296" t="s">
        <v>266</v>
      </c>
      <c r="B13" s="5" t="s">
        <v>158</v>
      </c>
      <c r="C13" s="22"/>
      <c r="D13" s="7"/>
      <c r="E13" s="28"/>
      <c r="F13" s="210"/>
      <c r="G13" s="210"/>
      <c r="H13" s="194">
        <f>D13+E13-F13-G13</f>
        <v>0</v>
      </c>
    </row>
    <row r="14" spans="1:8" ht="13.5" thickBot="1" x14ac:dyDescent="0.25">
      <c r="A14" s="296" t="s">
        <v>267</v>
      </c>
      <c r="B14" s="9" t="s">
        <v>391</v>
      </c>
      <c r="C14" s="22"/>
      <c r="D14" s="7"/>
      <c r="E14" s="28"/>
      <c r="F14" s="30"/>
      <c r="G14" s="145"/>
      <c r="H14" s="194">
        <f>D14+E14-F14-G14</f>
        <v>0</v>
      </c>
    </row>
    <row r="15" spans="1:8" ht="13.5" thickBot="1" x14ac:dyDescent="0.25">
      <c r="A15" s="347" t="s">
        <v>268</v>
      </c>
      <c r="B15" s="384" t="s">
        <v>16</v>
      </c>
      <c r="C15" s="379" t="s">
        <v>159</v>
      </c>
      <c r="D15" s="97">
        <f>SUM(D10:D14)</f>
        <v>0</v>
      </c>
      <c r="E15" s="208">
        <f>SUM(E10:E14)</f>
        <v>1373250</v>
      </c>
      <c r="F15" s="1349">
        <f>SUM(F10:F14)</f>
        <v>1373250</v>
      </c>
      <c r="G15" s="128">
        <f>SUM(G10:G14)</f>
        <v>0</v>
      </c>
      <c r="H15" s="192">
        <f>SUM(H10:H14)</f>
        <v>0</v>
      </c>
    </row>
    <row r="16" spans="1:8" x14ac:dyDescent="0.2">
      <c r="B16" s="1" t="s">
        <v>838</v>
      </c>
      <c r="C16" s="95"/>
      <c r="D16" s="27"/>
      <c r="E16" s="27"/>
      <c r="F16" s="27"/>
      <c r="G16" s="27"/>
      <c r="H16" s="27"/>
    </row>
    <row r="17" spans="1:8" x14ac:dyDescent="0.2">
      <c r="B17" s="1"/>
      <c r="C17" s="95"/>
      <c r="D17" s="27"/>
      <c r="E17" s="27"/>
      <c r="F17" s="27"/>
      <c r="G17" s="27"/>
      <c r="H17" s="27"/>
    </row>
    <row r="18" spans="1:8" x14ac:dyDescent="0.2">
      <c r="B18" s="1"/>
      <c r="C18" s="95"/>
      <c r="D18" s="27"/>
      <c r="E18" s="27"/>
      <c r="F18" s="27"/>
      <c r="G18" s="27"/>
      <c r="H18" s="27"/>
    </row>
    <row r="19" spans="1:8" x14ac:dyDescent="0.2">
      <c r="B19" s="2249" t="s">
        <v>1687</v>
      </c>
      <c r="C19" s="2277"/>
      <c r="D19" s="2277"/>
      <c r="E19" s="2277"/>
      <c r="F19" s="2277"/>
      <c r="G19" s="2277"/>
    </row>
    <row r="20" spans="1:8" ht="15.75" x14ac:dyDescent="0.25">
      <c r="A20" s="2268" t="s">
        <v>160</v>
      </c>
      <c r="B20" s="2263"/>
      <c r="C20" s="2263"/>
      <c r="D20" s="2263"/>
      <c r="E20" s="2263"/>
      <c r="F20" s="2263"/>
      <c r="G20" s="2263"/>
    </row>
    <row r="21" spans="1:8" x14ac:dyDescent="0.2">
      <c r="A21" s="2276" t="s">
        <v>161</v>
      </c>
      <c r="B21" s="2263"/>
      <c r="C21" s="2263"/>
      <c r="D21" s="2263"/>
      <c r="E21" s="2263"/>
      <c r="F21" s="2263"/>
      <c r="G21" s="2263"/>
    </row>
    <row r="22" spans="1:8" x14ac:dyDescent="0.2">
      <c r="A22" s="2276" t="s">
        <v>1504</v>
      </c>
      <c r="B22" s="2277"/>
      <c r="C22" s="2277"/>
      <c r="D22" s="2277"/>
      <c r="E22" s="2277"/>
      <c r="F22" s="2277"/>
      <c r="G22" s="2277"/>
    </row>
    <row r="23" spans="1:8" ht="13.5" thickBot="1" x14ac:dyDescent="0.25">
      <c r="B23" s="1"/>
      <c r="C23" s="35"/>
      <c r="D23" s="35"/>
      <c r="E23" s="35"/>
      <c r="F23" s="1"/>
      <c r="G23" s="19" t="s">
        <v>4</v>
      </c>
    </row>
    <row r="24" spans="1:8" ht="13.5" thickBot="1" x14ac:dyDescent="0.25">
      <c r="A24" s="2306" t="s">
        <v>258</v>
      </c>
      <c r="B24" s="2388" t="s">
        <v>162</v>
      </c>
      <c r="C24" s="2388"/>
      <c r="D24" s="380" t="s">
        <v>163</v>
      </c>
      <c r="E24" s="381" t="s">
        <v>164</v>
      </c>
      <c r="F24" s="380" t="s">
        <v>165</v>
      </c>
      <c r="G24" s="382" t="s">
        <v>166</v>
      </c>
    </row>
    <row r="25" spans="1:8" ht="13.5" thickBot="1" x14ac:dyDescent="0.25">
      <c r="A25" s="2307"/>
      <c r="B25" s="2389"/>
      <c r="C25" s="2389"/>
      <c r="D25" s="165" t="s">
        <v>152</v>
      </c>
      <c r="E25" s="95" t="s">
        <v>167</v>
      </c>
      <c r="F25" s="165" t="s">
        <v>168</v>
      </c>
      <c r="G25" s="383" t="s">
        <v>169</v>
      </c>
    </row>
    <row r="26" spans="1:8" ht="13.5" thickBot="1" x14ac:dyDescent="0.25">
      <c r="A26" s="2307"/>
      <c r="B26" s="2389"/>
      <c r="C26" s="2389"/>
      <c r="D26" s="166" t="s">
        <v>170</v>
      </c>
      <c r="E26" s="167" t="s">
        <v>171</v>
      </c>
      <c r="F26" s="166" t="s">
        <v>157</v>
      </c>
      <c r="G26" s="385" t="s">
        <v>1048</v>
      </c>
    </row>
    <row r="27" spans="1:8" ht="13.5" thickBot="1" x14ac:dyDescent="0.25">
      <c r="A27" s="319" t="s">
        <v>333</v>
      </c>
      <c r="B27" s="2386" t="s">
        <v>260</v>
      </c>
      <c r="C27" s="2387"/>
      <c r="D27" s="379" t="s">
        <v>261</v>
      </c>
      <c r="E27" s="285" t="s">
        <v>262</v>
      </c>
      <c r="F27" s="379" t="s">
        <v>282</v>
      </c>
      <c r="G27" s="286" t="s">
        <v>307</v>
      </c>
    </row>
    <row r="28" spans="1:8" x14ac:dyDescent="0.2">
      <c r="A28" s="730" t="s">
        <v>263</v>
      </c>
      <c r="B28" s="1352" t="s">
        <v>378</v>
      </c>
      <c r="C28" s="1354"/>
      <c r="D28" s="473">
        <v>302</v>
      </c>
      <c r="E28" s="474"/>
      <c r="F28" s="474">
        <f>'29 sz. mell'!E27</f>
        <v>0</v>
      </c>
      <c r="G28" s="474">
        <f>D28+E28-F28</f>
        <v>302</v>
      </c>
    </row>
    <row r="29" spans="1:8" x14ac:dyDescent="0.2">
      <c r="A29" s="505" t="s">
        <v>264</v>
      </c>
      <c r="B29" s="101" t="s">
        <v>379</v>
      </c>
      <c r="C29" s="170"/>
      <c r="D29" s="209">
        <v>354</v>
      </c>
      <c r="E29" s="194"/>
      <c r="F29" s="194"/>
      <c r="G29" s="194">
        <f t="shared" ref="G29:G36" si="0">D29+E29-F29</f>
        <v>354</v>
      </c>
    </row>
    <row r="30" spans="1:8" x14ac:dyDescent="0.2">
      <c r="A30" s="505" t="s">
        <v>265</v>
      </c>
      <c r="B30" s="101" t="s">
        <v>380</v>
      </c>
      <c r="C30" s="170"/>
      <c r="D30" s="209">
        <v>49455</v>
      </c>
      <c r="E30" s="194">
        <f>'11 12 sz_melléklet'!E39</f>
        <v>5500</v>
      </c>
      <c r="F30" s="194">
        <f>'29 sz. mell'!E24</f>
        <v>7025</v>
      </c>
      <c r="G30" s="194">
        <f t="shared" si="0"/>
        <v>47930</v>
      </c>
    </row>
    <row r="31" spans="1:8" x14ac:dyDescent="0.2">
      <c r="A31" s="505" t="s">
        <v>266</v>
      </c>
      <c r="B31" s="1318" t="s">
        <v>1130</v>
      </c>
      <c r="C31" s="1547"/>
      <c r="D31" s="146">
        <v>7332</v>
      </c>
      <c r="E31" s="194">
        <f>'11 12 sz_melléklet'!E40</f>
        <v>3500</v>
      </c>
      <c r="F31" s="194">
        <f>'29 sz. mell'!E25</f>
        <v>1151</v>
      </c>
      <c r="G31" s="194">
        <f t="shared" si="0"/>
        <v>9681</v>
      </c>
    </row>
    <row r="32" spans="1:8" x14ac:dyDescent="0.2">
      <c r="A32" s="505" t="s">
        <v>267</v>
      </c>
      <c r="B32" s="2390" t="s">
        <v>1128</v>
      </c>
      <c r="C32" s="2391"/>
      <c r="D32" s="124">
        <v>0</v>
      </c>
      <c r="E32" s="118"/>
      <c r="F32" s="118">
        <f>'29 sz. mell'!E28</f>
        <v>0</v>
      </c>
      <c r="G32" s="118">
        <f t="shared" si="0"/>
        <v>0</v>
      </c>
    </row>
    <row r="33" spans="1:7" x14ac:dyDescent="0.2">
      <c r="A33" s="505" t="s">
        <v>268</v>
      </c>
      <c r="B33" s="2384" t="s">
        <v>1304</v>
      </c>
      <c r="C33" s="2385"/>
      <c r="D33" s="129">
        <v>5000</v>
      </c>
      <c r="E33" s="121">
        <f>'11 12 sz_melléklet'!E31</f>
        <v>0</v>
      </c>
      <c r="F33" s="121">
        <f>'29 sz. mell'!E16</f>
        <v>5000</v>
      </c>
      <c r="G33" s="118">
        <f t="shared" si="0"/>
        <v>0</v>
      </c>
    </row>
    <row r="34" spans="1:7" x14ac:dyDescent="0.2">
      <c r="A34" s="505" t="s">
        <v>269</v>
      </c>
      <c r="B34" s="2384" t="s">
        <v>1305</v>
      </c>
      <c r="C34" s="2385"/>
      <c r="D34" s="121">
        <v>4000</v>
      </c>
      <c r="E34" s="120">
        <f>'11 12 sz_melléklet'!E32</f>
        <v>0</v>
      </c>
      <c r="F34" s="120">
        <f>'29 sz. mell'!E17</f>
        <v>4000</v>
      </c>
      <c r="G34" s="118">
        <f t="shared" si="0"/>
        <v>0</v>
      </c>
    </row>
    <row r="35" spans="1:7" x14ac:dyDescent="0.2">
      <c r="A35" s="505" t="s">
        <v>270</v>
      </c>
      <c r="B35" s="131" t="s">
        <v>839</v>
      </c>
      <c r="C35" s="632"/>
      <c r="D35" s="121">
        <v>300000</v>
      </c>
      <c r="E35" s="117"/>
      <c r="F35" s="117"/>
      <c r="G35" s="118">
        <f t="shared" si="0"/>
        <v>300000</v>
      </c>
    </row>
    <row r="36" spans="1:7" ht="13.5" thickBot="1" x14ac:dyDescent="0.25">
      <c r="A36" s="505" t="s">
        <v>271</v>
      </c>
      <c r="B36" s="1545" t="s">
        <v>1303</v>
      </c>
      <c r="C36" s="2074"/>
      <c r="D36" s="340">
        <v>50000</v>
      </c>
      <c r="E36" s="1355">
        <f>'11 12 sz_melléklet'!E30</f>
        <v>0</v>
      </c>
      <c r="F36" s="1355">
        <f>'29 sz. mell'!E15</f>
        <v>0</v>
      </c>
      <c r="G36" s="117">
        <f t="shared" si="0"/>
        <v>50000</v>
      </c>
    </row>
    <row r="37" spans="1:7" ht="13.5" thickBot="1" x14ac:dyDescent="0.25">
      <c r="A37" s="282" t="s">
        <v>272</v>
      </c>
      <c r="B37" s="1350" t="s">
        <v>16</v>
      </c>
      <c r="C37" s="1351"/>
      <c r="D37" s="1840">
        <f>SUM(D28:D36)</f>
        <v>416443</v>
      </c>
      <c r="E37" s="1840">
        <f>SUM(E28:E36)</f>
        <v>9000</v>
      </c>
      <c r="F37" s="1841">
        <f>SUM(F28:F36)</f>
        <v>17176</v>
      </c>
      <c r="G37" s="128">
        <f>SUM(G28:G36)</f>
        <v>408267</v>
      </c>
    </row>
  </sheetData>
  <mergeCells count="18">
    <mergeCell ref="A6:A8"/>
    <mergeCell ref="A24:A26"/>
    <mergeCell ref="B1:H1"/>
    <mergeCell ref="A2:H2"/>
    <mergeCell ref="A3:H3"/>
    <mergeCell ref="A4:H4"/>
    <mergeCell ref="G6:G8"/>
    <mergeCell ref="B6:B8"/>
    <mergeCell ref="C6:C8"/>
    <mergeCell ref="B34:C34"/>
    <mergeCell ref="B27:C27"/>
    <mergeCell ref="B19:G19"/>
    <mergeCell ref="A20:G20"/>
    <mergeCell ref="A21:G21"/>
    <mergeCell ref="A22:G22"/>
    <mergeCell ref="B24:C26"/>
    <mergeCell ref="B33:C33"/>
    <mergeCell ref="B32:C32"/>
  </mergeCells>
  <phoneticPr fontId="62" type="noConversion"/>
  <pageMargins left="0.59055118110236227" right="0.59055118110236227" top="0.59055118110236227" bottom="0.59055118110236227" header="0.51181102362204722" footer="0.51181102362204722"/>
  <pageSetup paperSize="9" firstPageNumber="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N74"/>
  <sheetViews>
    <sheetView workbookViewId="0">
      <selection activeCell="Q22" sqref="Q22"/>
    </sheetView>
  </sheetViews>
  <sheetFormatPr defaultRowHeight="12.75" x14ac:dyDescent="0.2"/>
  <cols>
    <col min="1" max="1" width="4.7109375" customWidth="1"/>
    <col min="2" max="2" width="13.5703125" customWidth="1"/>
    <col min="3" max="3" width="16.5703125" customWidth="1"/>
    <col min="4" max="4" width="9.5703125" customWidth="1"/>
    <col min="5" max="5" width="9.140625" customWidth="1"/>
    <col min="11" max="11" width="9.5703125" customWidth="1"/>
  </cols>
  <sheetData>
    <row r="2" spans="1:14" x14ac:dyDescent="0.2">
      <c r="A2" s="2249" t="s">
        <v>1688</v>
      </c>
      <c r="B2" s="2277"/>
      <c r="C2" s="2277"/>
      <c r="D2" s="2277"/>
      <c r="E2" s="2277"/>
      <c r="F2" s="2277"/>
      <c r="G2" s="1"/>
      <c r="H2" s="1"/>
      <c r="I2" s="1"/>
      <c r="J2" s="1"/>
      <c r="K2" s="70"/>
      <c r="L2" s="1"/>
      <c r="M2" s="1"/>
    </row>
    <row r="3" spans="1:14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8.75" x14ac:dyDescent="0.3">
      <c r="B4" s="2401" t="s">
        <v>123</v>
      </c>
      <c r="C4" s="2401"/>
      <c r="D4" s="2401"/>
      <c r="E4" s="2401"/>
      <c r="F4" s="2401"/>
      <c r="G4" s="2401"/>
      <c r="H4" s="2401"/>
      <c r="I4" s="2401"/>
      <c r="J4" s="2401"/>
      <c r="K4" s="2401"/>
      <c r="L4" s="2401"/>
      <c r="M4" s="2401"/>
    </row>
    <row r="5" spans="1:14" ht="18.75" x14ac:dyDescent="0.3">
      <c r="B5" s="2402" t="s">
        <v>1505</v>
      </c>
      <c r="C5" s="2402"/>
      <c r="D5" s="2402"/>
      <c r="E5" s="2402"/>
      <c r="F5" s="2402"/>
      <c r="G5" s="2402"/>
      <c r="H5" s="2402"/>
      <c r="I5" s="2402"/>
      <c r="J5" s="2402"/>
      <c r="K5" s="2402"/>
      <c r="L5" s="2402"/>
      <c r="M5" s="2402"/>
    </row>
    <row r="6" spans="1:14" ht="18" x14ac:dyDescent="0.25">
      <c r="B6" s="71"/>
      <c r="C6" s="71"/>
      <c r="D6" s="71"/>
      <c r="E6" s="71"/>
      <c r="F6" s="71"/>
    </row>
    <row r="7" spans="1:14" ht="18" x14ac:dyDescent="0.25">
      <c r="B7" s="71"/>
      <c r="C7" s="71"/>
      <c r="D7" s="71"/>
      <c r="E7" s="71"/>
      <c r="F7" s="71"/>
    </row>
    <row r="8" spans="1:14" ht="13.5" thickBot="1" x14ac:dyDescent="0.25">
      <c r="H8" s="2403"/>
      <c r="I8" s="2403"/>
      <c r="J8" s="2403"/>
      <c r="K8" s="2403"/>
      <c r="L8" s="37" t="s">
        <v>39</v>
      </c>
    </row>
    <row r="9" spans="1:14" ht="15" thickBot="1" x14ac:dyDescent="0.25">
      <c r="A9" s="2289" t="s">
        <v>258</v>
      </c>
      <c r="B9" s="2404" t="s">
        <v>172</v>
      </c>
      <c r="C9" s="2406" t="s">
        <v>148</v>
      </c>
      <c r="D9" s="2408" t="s">
        <v>1506</v>
      </c>
      <c r="E9" s="2398" t="s">
        <v>173</v>
      </c>
      <c r="F9" s="2399"/>
      <c r="G9" s="2399"/>
      <c r="H9" s="2399"/>
      <c r="I9" s="2399"/>
      <c r="J9" s="2399"/>
      <c r="K9" s="2399"/>
      <c r="L9" s="2399"/>
      <c r="M9" s="2399"/>
      <c r="N9" s="2400"/>
    </row>
    <row r="10" spans="1:14" ht="32.25" customHeight="1" thickBot="1" x14ac:dyDescent="0.25">
      <c r="A10" s="2365"/>
      <c r="B10" s="2405"/>
      <c r="C10" s="2407"/>
      <c r="D10" s="2409"/>
      <c r="E10" s="1850" t="s">
        <v>185</v>
      </c>
      <c r="F10" s="1850" t="s">
        <v>186</v>
      </c>
      <c r="G10" s="1850" t="s">
        <v>187</v>
      </c>
      <c r="H10" s="1850" t="s">
        <v>188</v>
      </c>
      <c r="I10" s="1850" t="s">
        <v>1066</v>
      </c>
      <c r="J10" s="1850" t="s">
        <v>1141</v>
      </c>
      <c r="K10" s="1850" t="s">
        <v>1142</v>
      </c>
      <c r="L10" s="1850" t="s">
        <v>1143</v>
      </c>
      <c r="M10" s="1850" t="s">
        <v>1144</v>
      </c>
      <c r="N10" s="2172" t="s">
        <v>1145</v>
      </c>
    </row>
    <row r="11" spans="1:14" ht="18" customHeight="1" thickBot="1" x14ac:dyDescent="0.25">
      <c r="A11" s="342" t="s">
        <v>259</v>
      </c>
      <c r="B11" s="319" t="s">
        <v>334</v>
      </c>
      <c r="C11" s="319" t="s">
        <v>261</v>
      </c>
      <c r="D11" s="626" t="s">
        <v>262</v>
      </c>
      <c r="E11" s="1849" t="s">
        <v>282</v>
      </c>
      <c r="F11" s="1849" t="s">
        <v>307</v>
      </c>
      <c r="G11" s="1849" t="s">
        <v>308</v>
      </c>
      <c r="H11" s="1849" t="s">
        <v>330</v>
      </c>
      <c r="I11" s="1849" t="s">
        <v>331</v>
      </c>
      <c r="J11" s="1849" t="s">
        <v>332</v>
      </c>
      <c r="K11" s="1849" t="s">
        <v>335</v>
      </c>
      <c r="L11" s="1849" t="s">
        <v>336</v>
      </c>
      <c r="M11" s="1849" t="s">
        <v>337</v>
      </c>
      <c r="N11" s="1849" t="s">
        <v>338</v>
      </c>
    </row>
    <row r="12" spans="1:14" ht="31.5" customHeight="1" x14ac:dyDescent="0.25">
      <c r="A12" s="346" t="s">
        <v>263</v>
      </c>
      <c r="B12" s="141" t="s">
        <v>174</v>
      </c>
      <c r="C12" s="386"/>
      <c r="D12" s="839">
        <v>0</v>
      </c>
      <c r="E12" s="842"/>
      <c r="F12" s="636"/>
      <c r="G12" s="636"/>
      <c r="H12" s="636"/>
      <c r="I12" s="636"/>
      <c r="J12" s="636"/>
      <c r="K12" s="636"/>
      <c r="L12" s="637"/>
      <c r="M12" s="638"/>
      <c r="N12" s="639"/>
    </row>
    <row r="13" spans="1:14" ht="31.5" customHeight="1" x14ac:dyDescent="0.25">
      <c r="A13" s="296" t="s">
        <v>264</v>
      </c>
      <c r="B13" s="72" t="s">
        <v>174</v>
      </c>
      <c r="C13" s="73"/>
      <c r="D13" s="77">
        <f>'  46 47_sz_ melléklet'!D12</f>
        <v>0</v>
      </c>
      <c r="E13" s="842"/>
      <c r="F13" s="640"/>
      <c r="G13" s="641"/>
      <c r="H13" s="640"/>
      <c r="I13" s="642"/>
      <c r="J13" s="77"/>
      <c r="K13" s="643"/>
      <c r="L13" s="644"/>
      <c r="M13" s="645"/>
      <c r="N13" s="639"/>
    </row>
    <row r="14" spans="1:14" ht="26.25" customHeight="1" x14ac:dyDescent="0.25">
      <c r="A14" s="296" t="s">
        <v>265</v>
      </c>
      <c r="B14" s="72" t="s">
        <v>174</v>
      </c>
      <c r="C14" s="73"/>
      <c r="D14" s="77">
        <v>0</v>
      </c>
      <c r="E14" s="842"/>
      <c r="F14" s="640"/>
      <c r="G14" s="641"/>
      <c r="H14" s="640"/>
      <c r="I14" s="642"/>
      <c r="J14" s="77"/>
      <c r="K14" s="646"/>
      <c r="L14" s="642"/>
      <c r="M14" s="164"/>
      <c r="N14" s="647"/>
    </row>
    <row r="15" spans="1:14" ht="24.75" customHeight="1" x14ac:dyDescent="0.25">
      <c r="A15" s="296" t="s">
        <v>266</v>
      </c>
      <c r="B15" s="74" t="s">
        <v>174</v>
      </c>
      <c r="C15" s="73"/>
      <c r="D15" s="77">
        <v>0</v>
      </c>
      <c r="E15" s="842"/>
      <c r="F15" s="640"/>
      <c r="G15" s="641"/>
      <c r="H15" s="640"/>
      <c r="I15" s="640"/>
      <c r="J15" s="640"/>
      <c r="K15" s="640"/>
      <c r="L15" s="641"/>
      <c r="M15" s="645"/>
      <c r="N15" s="648"/>
    </row>
    <row r="16" spans="1:14" ht="18.75" customHeight="1" x14ac:dyDescent="0.25">
      <c r="A16" s="296" t="s">
        <v>267</v>
      </c>
      <c r="B16" s="72" t="s">
        <v>174</v>
      </c>
      <c r="C16" s="73"/>
      <c r="D16" s="77">
        <v>0</v>
      </c>
      <c r="E16" s="842"/>
      <c r="F16" s="640"/>
      <c r="G16" s="640"/>
      <c r="H16" s="640"/>
      <c r="I16" s="640"/>
      <c r="J16" s="641"/>
      <c r="K16" s="646"/>
      <c r="L16" s="642"/>
      <c r="M16" s="164"/>
      <c r="N16" s="647"/>
    </row>
    <row r="17" spans="1:14" ht="19.5" customHeight="1" thickBot="1" x14ac:dyDescent="0.3">
      <c r="A17" s="298" t="s">
        <v>268</v>
      </c>
      <c r="B17" s="522" t="s">
        <v>175</v>
      </c>
      <c r="C17" s="523"/>
      <c r="D17" s="840">
        <v>0</v>
      </c>
      <c r="E17" s="842"/>
      <c r="F17" s="650"/>
      <c r="G17" s="649"/>
      <c r="H17" s="650"/>
      <c r="I17" s="650"/>
      <c r="J17" s="649"/>
      <c r="K17" s="651"/>
      <c r="L17" s="649"/>
      <c r="M17" s="105"/>
      <c r="N17" s="204"/>
    </row>
    <row r="18" spans="1:14" ht="24.75" customHeight="1" thickBot="1" x14ac:dyDescent="0.25">
      <c r="A18" s="282" t="s">
        <v>269</v>
      </c>
      <c r="B18" s="524" t="s">
        <v>34</v>
      </c>
      <c r="C18" s="525" t="s">
        <v>176</v>
      </c>
      <c r="D18" s="841">
        <f>SUM(D12:D17)</f>
        <v>0</v>
      </c>
      <c r="E18" s="843"/>
      <c r="F18" s="526">
        <f t="shared" ref="F18:K18" si="0">SUM(F12:F17)</f>
        <v>0</v>
      </c>
      <c r="G18" s="526">
        <f t="shared" si="0"/>
        <v>0</v>
      </c>
      <c r="H18" s="526">
        <f t="shared" si="0"/>
        <v>0</v>
      </c>
      <c r="I18" s="526">
        <f t="shared" si="0"/>
        <v>0</v>
      </c>
      <c r="J18" s="526">
        <f t="shared" si="0"/>
        <v>0</v>
      </c>
      <c r="K18" s="527">
        <f t="shared" si="0"/>
        <v>0</v>
      </c>
      <c r="L18" s="528">
        <f>SUM(L12:L17)</f>
        <v>0</v>
      </c>
      <c r="M18" s="528">
        <f>SUM(M12:M17)</f>
        <v>0</v>
      </c>
      <c r="N18" s="529">
        <f>SUM(N12:N17)</f>
        <v>0</v>
      </c>
    </row>
    <row r="19" spans="1:14" ht="14.25" x14ac:dyDescent="0.2">
      <c r="B19" s="35"/>
      <c r="C19" s="75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4" ht="14.25" x14ac:dyDescent="0.2">
      <c r="B20" s="35"/>
      <c r="C20" s="75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14" ht="14.25" x14ac:dyDescent="0.2">
      <c r="B21" s="35"/>
      <c r="C21" s="75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4" ht="14.25" x14ac:dyDescent="0.2">
      <c r="B22" s="35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4" ht="14.25" x14ac:dyDescent="0.2">
      <c r="B23" s="35"/>
      <c r="C23" s="75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4" ht="14.25" x14ac:dyDescent="0.2">
      <c r="B24" s="35"/>
      <c r="C24" s="75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4" ht="14.25" x14ac:dyDescent="0.2">
      <c r="B25" s="35"/>
      <c r="C25" s="75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4" ht="14.25" x14ac:dyDescent="0.2">
      <c r="B26" s="35"/>
      <c r="C26" s="75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4" ht="14.25" x14ac:dyDescent="0.2">
      <c r="B27" s="35"/>
      <c r="C27" s="75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38" ht="15" customHeight="1" x14ac:dyDescent="0.2"/>
    <row r="39" ht="35.25" customHeight="1" x14ac:dyDescent="0.2"/>
    <row r="40" ht="18" customHeight="1" x14ac:dyDescent="0.2"/>
    <row r="41" ht="39" customHeight="1" x14ac:dyDescent="0.2"/>
    <row r="42" ht="33" customHeight="1" x14ac:dyDescent="0.2"/>
    <row r="43" ht="32.25" customHeight="1" x14ac:dyDescent="0.2"/>
    <row r="44" ht="30.75" customHeight="1" x14ac:dyDescent="0.2"/>
    <row r="45" ht="21" customHeight="1" x14ac:dyDescent="0.2"/>
    <row r="46" ht="21.75" customHeight="1" x14ac:dyDescent="0.2"/>
    <row r="47" ht="23.25" customHeight="1" x14ac:dyDescent="0.2"/>
    <row r="64" ht="15" customHeight="1" x14ac:dyDescent="0.2"/>
    <row r="65" ht="24" customHeight="1" x14ac:dyDescent="0.2"/>
    <row r="66" ht="16.5" customHeight="1" x14ac:dyDescent="0.2"/>
    <row r="67" ht="27.75" customHeight="1" x14ac:dyDescent="0.2"/>
    <row r="68" ht="29.25" customHeight="1" x14ac:dyDescent="0.2"/>
    <row r="69" ht="34.5" customHeight="1" x14ac:dyDescent="0.2"/>
    <row r="70" ht="29.25" customHeight="1" x14ac:dyDescent="0.2"/>
    <row r="71" ht="29.25" customHeight="1" x14ac:dyDescent="0.2"/>
    <row r="72" ht="21.75" customHeight="1" x14ac:dyDescent="0.2"/>
    <row r="73" ht="24" customHeight="1" x14ac:dyDescent="0.2"/>
    <row r="74" ht="24" customHeight="1" x14ac:dyDescent="0.2"/>
  </sheetData>
  <mergeCells count="9">
    <mergeCell ref="E9:N9"/>
    <mergeCell ref="A2:F2"/>
    <mergeCell ref="A9:A10"/>
    <mergeCell ref="B4:M4"/>
    <mergeCell ref="B5:M5"/>
    <mergeCell ref="H8:K8"/>
    <mergeCell ref="B9:B10"/>
    <mergeCell ref="C9:C10"/>
    <mergeCell ref="D9:D10"/>
  </mergeCells>
  <phoneticPr fontId="62" type="noConversion"/>
  <pageMargins left="0.51181102362204722" right="0.51181102362204722" top="0.74803149606299213" bottom="0.74803149606299213" header="0.51181102362204722" footer="0.51181102362204722"/>
  <pageSetup paperSize="9" firstPageNumber="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K49"/>
  <sheetViews>
    <sheetView topLeftCell="A40" workbookViewId="0">
      <selection activeCell="J41" sqref="J41"/>
    </sheetView>
  </sheetViews>
  <sheetFormatPr defaultRowHeight="12.75" x14ac:dyDescent="0.2"/>
  <cols>
    <col min="1" max="1" width="4.42578125" customWidth="1"/>
    <col min="2" max="2" width="34.42578125" customWidth="1"/>
    <col min="3" max="3" width="13.28515625" customWidth="1"/>
    <col min="4" max="4" width="12.85546875" customWidth="1"/>
    <col min="5" max="5" width="13" customWidth="1"/>
    <col min="6" max="6" width="12.42578125" customWidth="1"/>
  </cols>
  <sheetData>
    <row r="1" spans="1:6" x14ac:dyDescent="0.2">
      <c r="A1" s="275" t="s">
        <v>1689</v>
      </c>
      <c r="B1" s="2107"/>
      <c r="C1" s="2107"/>
      <c r="D1" s="2107"/>
      <c r="E1" s="2107"/>
      <c r="F1" s="2107"/>
    </row>
    <row r="2" spans="1:6" ht="15" x14ac:dyDescent="0.25">
      <c r="A2" s="2107"/>
      <c r="B2" s="1592"/>
      <c r="C2" s="1592"/>
      <c r="D2" s="2108"/>
      <c r="E2" s="2107"/>
      <c r="F2" s="2107"/>
    </row>
    <row r="3" spans="1:6" ht="15.75" x14ac:dyDescent="0.25">
      <c r="A3" s="2107"/>
      <c r="B3" s="2417" t="s">
        <v>123</v>
      </c>
      <c r="C3" s="2417"/>
      <c r="D3" s="2417"/>
      <c r="E3" s="2418"/>
      <c r="F3" s="2418"/>
    </row>
    <row r="4" spans="1:6" ht="15.75" x14ac:dyDescent="0.25">
      <c r="A4" s="2107"/>
      <c r="B4" s="2419" t="s">
        <v>177</v>
      </c>
      <c r="C4" s="2419"/>
      <c r="D4" s="2419"/>
      <c r="E4" s="2418"/>
      <c r="F4" s="2418"/>
    </row>
    <row r="5" spans="1:6" ht="15.75" x14ac:dyDescent="0.25">
      <c r="A5" s="2107"/>
      <c r="B5" s="2419" t="s">
        <v>1482</v>
      </c>
      <c r="C5" s="2419"/>
      <c r="D5" s="2419"/>
      <c r="E5" s="2418"/>
      <c r="F5" s="2418"/>
    </row>
    <row r="6" spans="1:6" ht="15.75" x14ac:dyDescent="0.25">
      <c r="A6" s="2107"/>
      <c r="B6" s="683"/>
      <c r="C6" s="683"/>
      <c r="D6" s="683"/>
      <c r="E6" s="2107"/>
      <c r="F6" s="2107"/>
    </row>
    <row r="7" spans="1:6" ht="13.5" thickBot="1" x14ac:dyDescent="0.25">
      <c r="A7" s="2107"/>
      <c r="B7" s="1592"/>
      <c r="C7" s="1592"/>
      <c r="D7" s="2109"/>
      <c r="E7" s="2109" t="s">
        <v>7</v>
      </c>
      <c r="F7" s="2107"/>
    </row>
    <row r="8" spans="1:6" ht="16.5" customHeight="1" thickBot="1" x14ac:dyDescent="0.25">
      <c r="A8" s="2289" t="s">
        <v>258</v>
      </c>
      <c r="B8" s="2412" t="s">
        <v>178</v>
      </c>
      <c r="C8" s="2420" t="s">
        <v>381</v>
      </c>
      <c r="D8" s="2301" t="s">
        <v>382</v>
      </c>
      <c r="E8" s="2422" t="s">
        <v>200</v>
      </c>
      <c r="F8" s="2424" t="s">
        <v>201</v>
      </c>
    </row>
    <row r="9" spans="1:6" ht="13.5" thickBot="1" x14ac:dyDescent="0.25">
      <c r="A9" s="2365"/>
      <c r="B9" s="2413"/>
      <c r="C9" s="2421"/>
      <c r="D9" s="2260"/>
      <c r="E9" s="2423"/>
      <c r="F9" s="2260"/>
    </row>
    <row r="10" spans="1:6" ht="13.5" thickBot="1" x14ac:dyDescent="0.25">
      <c r="A10" s="1186" t="s">
        <v>333</v>
      </c>
      <c r="B10" s="2110" t="s">
        <v>260</v>
      </c>
      <c r="C10" s="2111" t="s">
        <v>261</v>
      </c>
      <c r="D10" s="2112" t="s">
        <v>262</v>
      </c>
      <c r="E10" s="266" t="s">
        <v>282</v>
      </c>
      <c r="F10" s="2113" t="s">
        <v>307</v>
      </c>
    </row>
    <row r="11" spans="1:6" x14ac:dyDescent="0.2">
      <c r="A11" s="2114" t="s">
        <v>263</v>
      </c>
      <c r="B11" s="2115" t="s">
        <v>133</v>
      </c>
      <c r="C11" s="183"/>
      <c r="D11" s="2116"/>
      <c r="E11" s="2117"/>
      <c r="F11" s="2118"/>
    </row>
    <row r="12" spans="1:6" x14ac:dyDescent="0.2">
      <c r="A12" s="2119" t="s">
        <v>264</v>
      </c>
      <c r="B12" s="2115" t="s">
        <v>239</v>
      </c>
      <c r="C12" s="183"/>
      <c r="D12" s="2120"/>
      <c r="E12" s="500"/>
      <c r="F12" s="2121">
        <v>0</v>
      </c>
    </row>
    <row r="13" spans="1:6" ht="25.5" x14ac:dyDescent="0.2">
      <c r="A13" s="2122" t="s">
        <v>265</v>
      </c>
      <c r="B13" s="2115" t="s">
        <v>1227</v>
      </c>
      <c r="C13" s="183"/>
      <c r="D13" s="2120">
        <v>89</v>
      </c>
      <c r="E13" s="500">
        <v>89</v>
      </c>
      <c r="F13" s="2121">
        <f>E13/D13</f>
        <v>1</v>
      </c>
    </row>
    <row r="14" spans="1:6" x14ac:dyDescent="0.2">
      <c r="A14" s="2122" t="s">
        <v>266</v>
      </c>
      <c r="B14" s="2115" t="s">
        <v>241</v>
      </c>
      <c r="C14" s="183"/>
      <c r="D14" s="2120"/>
      <c r="E14" s="500"/>
      <c r="F14" s="2121">
        <v>0</v>
      </c>
    </row>
    <row r="15" spans="1:6" x14ac:dyDescent="0.2">
      <c r="A15" s="2122" t="s">
        <v>267</v>
      </c>
      <c r="B15" s="387" t="s">
        <v>134</v>
      </c>
      <c r="C15" s="2123"/>
      <c r="D15" s="2120"/>
      <c r="E15" s="500"/>
      <c r="F15" s="2121"/>
    </row>
    <row r="16" spans="1:6" ht="25.5" x14ac:dyDescent="0.2">
      <c r="A16" s="2122" t="s">
        <v>268</v>
      </c>
      <c r="B16" s="387" t="s">
        <v>1154</v>
      </c>
      <c r="C16" s="2123">
        <v>530</v>
      </c>
      <c r="D16" s="2123">
        <v>579</v>
      </c>
      <c r="E16" s="2124">
        <v>579</v>
      </c>
      <c r="F16" s="2121">
        <f>E16/D16</f>
        <v>1</v>
      </c>
    </row>
    <row r="17" spans="1:6" x14ac:dyDescent="0.2">
      <c r="A17" s="2122" t="s">
        <v>269</v>
      </c>
      <c r="B17" s="387" t="s">
        <v>1155</v>
      </c>
      <c r="C17" s="2123">
        <v>2810</v>
      </c>
      <c r="D17" s="2123">
        <v>2672</v>
      </c>
      <c r="E17" s="500">
        <v>2424</v>
      </c>
      <c r="F17" s="2121">
        <f>E17/D17</f>
        <v>0.90718562874251496</v>
      </c>
    </row>
    <row r="18" spans="1:6" x14ac:dyDescent="0.2">
      <c r="A18" s="2122" t="s">
        <v>270</v>
      </c>
      <c r="B18" s="387" t="s">
        <v>242</v>
      </c>
      <c r="C18" s="2123"/>
      <c r="D18" s="2123"/>
      <c r="E18" s="500"/>
      <c r="F18" s="2121"/>
    </row>
    <row r="19" spans="1:6" ht="25.5" x14ac:dyDescent="0.2">
      <c r="A19" s="2122" t="s">
        <v>271</v>
      </c>
      <c r="B19" s="387" t="s">
        <v>1195</v>
      </c>
      <c r="C19" s="2123"/>
      <c r="D19" s="2125"/>
      <c r="E19" s="500"/>
      <c r="F19" s="2121">
        <v>0</v>
      </c>
    </row>
    <row r="20" spans="1:6" x14ac:dyDescent="0.2">
      <c r="A20" s="2122" t="s">
        <v>272</v>
      </c>
      <c r="B20" s="387" t="s">
        <v>1348</v>
      </c>
      <c r="C20" s="2123"/>
      <c r="D20" s="2126"/>
      <c r="E20" s="500"/>
      <c r="F20" s="2121">
        <v>0</v>
      </c>
    </row>
    <row r="21" spans="1:6" ht="25.5" x14ac:dyDescent="0.2">
      <c r="A21" s="2122" t="s">
        <v>273</v>
      </c>
      <c r="B21" s="387" t="s">
        <v>136</v>
      </c>
      <c r="C21" s="2123"/>
      <c r="D21" s="2126"/>
      <c r="E21" s="500"/>
      <c r="F21" s="2121">
        <v>0</v>
      </c>
    </row>
    <row r="22" spans="1:6" ht="38.25" x14ac:dyDescent="0.2">
      <c r="A22" s="2122" t="s">
        <v>274</v>
      </c>
      <c r="B22" s="387" t="s">
        <v>137</v>
      </c>
      <c r="C22" s="2123"/>
      <c r="D22" s="2126"/>
      <c r="E22" s="500"/>
      <c r="F22" s="2121">
        <v>0</v>
      </c>
    </row>
    <row r="23" spans="1:6" ht="38.25" x14ac:dyDescent="0.2">
      <c r="A23" s="2122" t="s">
        <v>275</v>
      </c>
      <c r="B23" s="387" t="s">
        <v>138</v>
      </c>
      <c r="C23" s="2123"/>
      <c r="D23" s="2126"/>
      <c r="E23" s="500"/>
      <c r="F23" s="2121">
        <v>0</v>
      </c>
    </row>
    <row r="24" spans="1:6" ht="26.25" thickBot="1" x14ac:dyDescent="0.25">
      <c r="A24" s="2127" t="s">
        <v>276</v>
      </c>
      <c r="B24" s="387" t="s">
        <v>139</v>
      </c>
      <c r="C24" s="2123"/>
      <c r="D24" s="2128"/>
      <c r="E24" s="2129"/>
      <c r="F24" s="2130"/>
    </row>
    <row r="25" spans="1:6" ht="13.5" thickBot="1" x14ac:dyDescent="0.25">
      <c r="A25" s="2131" t="s">
        <v>277</v>
      </c>
      <c r="B25" s="2132" t="s">
        <v>16</v>
      </c>
      <c r="C25" s="2133">
        <f>SUM(C11:C24)</f>
        <v>3340</v>
      </c>
      <c r="D25" s="2133">
        <f>SUM(D11:D24)</f>
        <v>3340</v>
      </c>
      <c r="E25" s="2133">
        <f>SUM(E11:E24)</f>
        <v>3092</v>
      </c>
      <c r="F25" s="2134">
        <f>E25/D25</f>
        <v>0.92574850299401201</v>
      </c>
    </row>
    <row r="26" spans="1:6" x14ac:dyDescent="0.2">
      <c r="A26" s="82"/>
      <c r="B26" s="82"/>
      <c r="C26" s="82"/>
      <c r="D26" s="82"/>
      <c r="E26" s="82"/>
      <c r="F26" s="82"/>
    </row>
    <row r="27" spans="1:6" x14ac:dyDescent="0.2">
      <c r="B27" s="35"/>
      <c r="C27" s="1"/>
      <c r="D27" s="1"/>
    </row>
    <row r="28" spans="1:6" x14ac:dyDescent="0.2">
      <c r="A28" s="275" t="s">
        <v>1690</v>
      </c>
    </row>
    <row r="29" spans="1:6" x14ac:dyDescent="0.2">
      <c r="B29" s="1"/>
      <c r="C29" s="1"/>
      <c r="D29" s="1"/>
    </row>
    <row r="30" spans="1:6" ht="15.75" x14ac:dyDescent="0.25">
      <c r="A30" s="2305" t="s">
        <v>123</v>
      </c>
      <c r="B30" s="2277"/>
      <c r="C30" s="2277"/>
      <c r="D30" s="2277"/>
      <c r="E30" s="2277"/>
      <c r="F30" s="2277"/>
    </row>
    <row r="31" spans="1:6" ht="15.75" x14ac:dyDescent="0.25">
      <c r="A31" s="2268" t="s">
        <v>180</v>
      </c>
      <c r="B31" s="2277"/>
      <c r="C31" s="2277"/>
      <c r="D31" s="2277"/>
      <c r="E31" s="2277"/>
      <c r="F31" s="2277"/>
    </row>
    <row r="32" spans="1:6" ht="15.75" x14ac:dyDescent="0.25">
      <c r="A32" s="2268" t="s">
        <v>1482</v>
      </c>
      <c r="B32" s="2277"/>
      <c r="C32" s="2277"/>
      <c r="D32" s="2277"/>
      <c r="E32" s="2277"/>
      <c r="F32" s="2277"/>
    </row>
    <row r="33" spans="1:11" x14ac:dyDescent="0.2">
      <c r="B33" s="1"/>
      <c r="C33" s="1"/>
      <c r="D33" s="1"/>
    </row>
    <row r="34" spans="1:11" ht="13.5" thickBot="1" x14ac:dyDescent="0.25">
      <c r="B34" s="1"/>
      <c r="C34" s="1"/>
      <c r="D34" s="49" t="s">
        <v>181</v>
      </c>
    </row>
    <row r="35" spans="1:11" ht="16.5" customHeight="1" thickBot="1" x14ac:dyDescent="0.3">
      <c r="A35" s="2289" t="s">
        <v>258</v>
      </c>
      <c r="B35" s="2410" t="s">
        <v>3</v>
      </c>
      <c r="C35" s="2414" t="s">
        <v>179</v>
      </c>
      <c r="D35" s="2415"/>
      <c r="E35" s="2416"/>
      <c r="F35" s="96"/>
    </row>
    <row r="36" spans="1:11" ht="16.5" thickBot="1" x14ac:dyDescent="0.3">
      <c r="A36" s="2260"/>
      <c r="B36" s="2411"/>
      <c r="C36" s="1630">
        <v>44562</v>
      </c>
      <c r="D36" s="1630">
        <v>44926</v>
      </c>
      <c r="E36" s="1838" t="s">
        <v>1059</v>
      </c>
    </row>
    <row r="37" spans="1:11" x14ac:dyDescent="0.2">
      <c r="A37" s="342" t="s">
        <v>333</v>
      </c>
      <c r="B37" s="1842" t="s">
        <v>260</v>
      </c>
      <c r="C37" s="1843" t="s">
        <v>261</v>
      </c>
      <c r="D37" s="154" t="s">
        <v>262</v>
      </c>
      <c r="E37" s="383" t="s">
        <v>282</v>
      </c>
    </row>
    <row r="38" spans="1:11" x14ac:dyDescent="0.2">
      <c r="A38" s="458" t="s">
        <v>263</v>
      </c>
      <c r="B38" s="1834" t="s">
        <v>1056</v>
      </c>
      <c r="C38" s="1844">
        <v>0</v>
      </c>
      <c r="D38" s="1836">
        <v>0</v>
      </c>
      <c r="E38" s="117">
        <f>D38-C38</f>
        <v>0</v>
      </c>
    </row>
    <row r="39" spans="1:11" x14ac:dyDescent="0.2">
      <c r="A39" s="458" t="s">
        <v>264</v>
      </c>
      <c r="B39" s="1834" t="s">
        <v>914</v>
      </c>
      <c r="C39" s="1844">
        <v>0</v>
      </c>
      <c r="D39" s="1836">
        <v>0</v>
      </c>
      <c r="E39" s="117">
        <f>D39-C39</f>
        <v>0</v>
      </c>
    </row>
    <row r="40" spans="1:11" x14ac:dyDescent="0.2">
      <c r="A40" s="458" t="s">
        <v>265</v>
      </c>
      <c r="B40" s="1834" t="s">
        <v>915</v>
      </c>
      <c r="C40" s="1844">
        <f>'60. mell.'!D139</f>
        <v>2251349</v>
      </c>
      <c r="D40" s="1836">
        <f>'60. mell.'!E139</f>
        <v>2943703</v>
      </c>
      <c r="E40" s="117">
        <f>D40-C40</f>
        <v>692354</v>
      </c>
    </row>
    <row r="41" spans="1:11" ht="13.5" thickBot="1" x14ac:dyDescent="0.25">
      <c r="A41" s="2173" t="s">
        <v>266</v>
      </c>
      <c r="B41" s="1834" t="s">
        <v>916</v>
      </c>
      <c r="C41" s="1844"/>
      <c r="D41" s="1836"/>
      <c r="E41" s="117">
        <f>D41-C41</f>
        <v>0</v>
      </c>
    </row>
    <row r="42" spans="1:11" ht="13.5" thickBot="1" x14ac:dyDescent="0.25">
      <c r="A42" s="328" t="s">
        <v>267</v>
      </c>
      <c r="B42" s="231" t="s">
        <v>1058</v>
      </c>
      <c r="C42" s="201">
        <f>SUM(C38:C41)</f>
        <v>2251349</v>
      </c>
      <c r="D42" s="128">
        <f>SUM(D38:D41)</f>
        <v>2943703</v>
      </c>
      <c r="E42" s="192">
        <f>SUM(E38:E41)</f>
        <v>692354</v>
      </c>
    </row>
    <row r="43" spans="1:11" x14ac:dyDescent="0.2">
      <c r="B43" s="1"/>
    </row>
    <row r="44" spans="1:11" x14ac:dyDescent="0.2">
      <c r="B44" s="1"/>
      <c r="C44" s="1"/>
      <c r="D44" s="1"/>
    </row>
    <row r="45" spans="1:11" x14ac:dyDescent="0.2">
      <c r="B45" s="1"/>
      <c r="C45" s="1"/>
      <c r="D45" s="1"/>
    </row>
    <row r="46" spans="1:11" x14ac:dyDescent="0.2">
      <c r="B46" s="1"/>
      <c r="C46" s="1"/>
      <c r="D46" s="1"/>
      <c r="K46" t="s">
        <v>31</v>
      </c>
    </row>
    <row r="47" spans="1:11" x14ac:dyDescent="0.2">
      <c r="B47" s="1"/>
      <c r="C47" s="1"/>
      <c r="D47" s="1"/>
    </row>
    <row r="48" spans="1:11" x14ac:dyDescent="0.2">
      <c r="B48" s="1"/>
      <c r="C48" s="1"/>
      <c r="D48" s="1"/>
    </row>
    <row r="49" spans="2:4" x14ac:dyDescent="0.2">
      <c r="B49" s="1"/>
      <c r="C49" s="1"/>
      <c r="D49" s="1"/>
    </row>
  </sheetData>
  <mergeCells count="15">
    <mergeCell ref="B3:F3"/>
    <mergeCell ref="B4:F4"/>
    <mergeCell ref="B5:F5"/>
    <mergeCell ref="C8:C9"/>
    <mergeCell ref="D8:D9"/>
    <mergeCell ref="E8:E9"/>
    <mergeCell ref="F8:F9"/>
    <mergeCell ref="A32:F32"/>
    <mergeCell ref="A35:A36"/>
    <mergeCell ref="A8:A9"/>
    <mergeCell ref="B35:B36"/>
    <mergeCell ref="A30:F30"/>
    <mergeCell ref="A31:F31"/>
    <mergeCell ref="B8:B9"/>
    <mergeCell ref="C35:E35"/>
  </mergeCells>
  <phoneticPr fontId="62" type="noConversion"/>
  <pageMargins left="0.74803149606299213" right="0.35433070866141736" top="0.59055118110236227" bottom="0.59055118110236227" header="0.51181102362204722" footer="0.51181102362204722"/>
  <pageSetup paperSize="9" firstPageNumber="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Y37"/>
  <sheetViews>
    <sheetView workbookViewId="0">
      <selection activeCell="O19" sqref="O19"/>
    </sheetView>
  </sheetViews>
  <sheetFormatPr defaultRowHeight="12.75" x14ac:dyDescent="0.2"/>
  <cols>
    <col min="1" max="1" width="6.42578125" customWidth="1"/>
    <col min="2" max="2" width="22.85546875" customWidth="1"/>
    <col min="3" max="3" width="8.28515625" customWidth="1"/>
    <col min="4" max="4" width="8.5703125" customWidth="1"/>
    <col min="5" max="5" width="9.28515625" customWidth="1"/>
    <col min="6" max="6" width="8.5703125" customWidth="1"/>
    <col min="7" max="7" width="8.140625" customWidth="1"/>
    <col min="8" max="8" width="8.7109375" customWidth="1"/>
    <col min="9" max="9" width="9.5703125" customWidth="1"/>
    <col min="11" max="11" width="8.28515625" customWidth="1"/>
    <col min="15" max="15" width="8.140625" customWidth="1"/>
    <col min="16" max="20" width="7" customWidth="1"/>
    <col min="21" max="21" width="13" customWidth="1"/>
  </cols>
  <sheetData>
    <row r="1" spans="1:25" x14ac:dyDescent="0.2">
      <c r="B1" s="2249" t="s">
        <v>1691</v>
      </c>
      <c r="C1" s="2277"/>
      <c r="D1" s="2277"/>
      <c r="E1" s="2277"/>
      <c r="F1" s="2277"/>
      <c r="G1" s="2277"/>
      <c r="H1" s="2249"/>
      <c r="I1" s="2277"/>
      <c r="J1" s="2277"/>
      <c r="K1" s="2277"/>
      <c r="L1" s="2277"/>
      <c r="M1" s="2277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x14ac:dyDescent="0.2">
      <c r="B2" s="275"/>
      <c r="H2" s="275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5" ht="15.75" x14ac:dyDescent="0.25">
      <c r="B3" s="2305" t="s">
        <v>182</v>
      </c>
      <c r="C3" s="2305"/>
      <c r="D3" s="2305"/>
      <c r="E3" s="2305"/>
      <c r="F3" s="2305"/>
      <c r="G3" s="2305"/>
      <c r="H3" s="2305"/>
      <c r="I3" s="2305"/>
      <c r="J3" s="2305"/>
      <c r="K3" s="2305"/>
      <c r="L3" s="2305"/>
      <c r="M3" s="2305"/>
      <c r="N3" s="2305"/>
    </row>
    <row r="4" spans="1:25" ht="12" customHeight="1" thickBot="1" x14ac:dyDescent="0.25">
      <c r="B4" s="1"/>
      <c r="C4" s="2360" t="s">
        <v>39</v>
      </c>
      <c r="D4" s="2360"/>
      <c r="E4" s="2360"/>
      <c r="F4" s="2360"/>
      <c r="G4" s="2360"/>
      <c r="H4" s="2360"/>
      <c r="I4" s="2360"/>
      <c r="J4" s="2360"/>
      <c r="K4" s="2360"/>
      <c r="L4" s="2360"/>
      <c r="M4" s="2360"/>
      <c r="N4" s="2360"/>
    </row>
    <row r="5" spans="1:25" ht="26.25" customHeight="1" thickBot="1" x14ac:dyDescent="0.25">
      <c r="A5" s="351" t="s">
        <v>258</v>
      </c>
      <c r="B5" s="394" t="s">
        <v>3</v>
      </c>
      <c r="C5" s="393" t="s">
        <v>185</v>
      </c>
      <c r="D5" s="393" t="s">
        <v>186</v>
      </c>
      <c r="E5" s="393" t="s">
        <v>187</v>
      </c>
      <c r="F5" s="393" t="s">
        <v>188</v>
      </c>
      <c r="G5" s="393" t="s">
        <v>1066</v>
      </c>
      <c r="H5" s="393" t="s">
        <v>1141</v>
      </c>
      <c r="I5" s="393" t="s">
        <v>1142</v>
      </c>
      <c r="J5" s="393" t="s">
        <v>1143</v>
      </c>
      <c r="K5" s="393" t="s">
        <v>1144</v>
      </c>
      <c r="L5" s="393" t="s">
        <v>1145</v>
      </c>
      <c r="M5" s="393" t="s">
        <v>1146</v>
      </c>
      <c r="N5" s="2237" t="s">
        <v>1147</v>
      </c>
    </row>
    <row r="6" spans="1:25" ht="12.75" customHeight="1" thickBot="1" x14ac:dyDescent="0.25">
      <c r="A6" s="342" t="s">
        <v>259</v>
      </c>
      <c r="B6" s="319" t="s">
        <v>334</v>
      </c>
      <c r="C6" s="319" t="s">
        <v>1156</v>
      </c>
      <c r="D6" s="319" t="s">
        <v>1157</v>
      </c>
      <c r="E6" s="319" t="s">
        <v>1158</v>
      </c>
      <c r="F6" s="319" t="s">
        <v>1159</v>
      </c>
      <c r="G6" s="335" t="s">
        <v>1160</v>
      </c>
      <c r="H6" s="335" t="s">
        <v>1161</v>
      </c>
      <c r="I6" s="335" t="s">
        <v>858</v>
      </c>
      <c r="J6" s="335" t="s">
        <v>1162</v>
      </c>
      <c r="K6" s="361" t="s">
        <v>1163</v>
      </c>
      <c r="L6" s="929" t="s">
        <v>1164</v>
      </c>
      <c r="M6" s="361" t="s">
        <v>1165</v>
      </c>
      <c r="N6" s="361" t="s">
        <v>1166</v>
      </c>
    </row>
    <row r="7" spans="1:25" ht="26.25" customHeight="1" x14ac:dyDescent="0.2">
      <c r="A7" s="264" t="s">
        <v>263</v>
      </c>
      <c r="B7" s="395" t="s">
        <v>183</v>
      </c>
      <c r="C7" s="79">
        <v>11500</v>
      </c>
      <c r="D7" s="79">
        <v>11500</v>
      </c>
      <c r="E7" s="79">
        <v>3375</v>
      </c>
      <c r="F7" s="79"/>
      <c r="G7" s="79"/>
      <c r="H7" s="175">
        <v>0</v>
      </c>
      <c r="I7" s="178">
        <v>0</v>
      </c>
      <c r="J7" s="175">
        <v>0</v>
      </c>
      <c r="K7" s="631">
        <v>0</v>
      </c>
      <c r="L7" s="1783">
        <v>0</v>
      </c>
      <c r="M7" s="1783">
        <v>0</v>
      </c>
      <c r="N7" s="2174">
        <v>0</v>
      </c>
    </row>
    <row r="8" spans="1:25" ht="46.5" customHeight="1" x14ac:dyDescent="0.2">
      <c r="A8" s="264" t="s">
        <v>264</v>
      </c>
      <c r="B8" s="395" t="s">
        <v>1507</v>
      </c>
      <c r="C8" s="80"/>
      <c r="D8" s="80"/>
      <c r="E8" s="80"/>
      <c r="F8" s="80"/>
      <c r="G8" s="80"/>
      <c r="H8" s="80"/>
      <c r="I8" s="176"/>
      <c r="J8" s="104"/>
      <c r="K8" s="176"/>
      <c r="L8" s="628"/>
      <c r="M8" s="901"/>
      <c r="N8" s="628"/>
    </row>
    <row r="9" spans="1:25" ht="37.5" customHeight="1" x14ac:dyDescent="0.2">
      <c r="A9" s="264" t="s">
        <v>265</v>
      </c>
      <c r="B9" s="396"/>
      <c r="C9" s="255"/>
      <c r="D9" s="255"/>
      <c r="E9" s="255"/>
      <c r="F9" s="255"/>
      <c r="G9" s="255"/>
      <c r="H9" s="255"/>
      <c r="I9" s="256"/>
      <c r="J9" s="104"/>
      <c r="K9" s="627"/>
      <c r="L9" s="628"/>
      <c r="M9" s="901"/>
      <c r="N9" s="628"/>
    </row>
    <row r="10" spans="1:25" ht="39.75" customHeight="1" x14ac:dyDescent="0.2">
      <c r="A10" s="264" t="s">
        <v>266</v>
      </c>
      <c r="B10" s="1873"/>
      <c r="C10" s="1874"/>
      <c r="D10" s="1874"/>
      <c r="E10" s="1874"/>
      <c r="F10" s="1874"/>
      <c r="G10" s="1874"/>
      <c r="H10" s="1874"/>
      <c r="I10" s="1875"/>
      <c r="J10" s="104"/>
      <c r="K10" s="1876"/>
      <c r="L10" s="628"/>
      <c r="M10" s="901"/>
      <c r="N10" s="628"/>
    </row>
    <row r="11" spans="1:25" ht="30.75" customHeight="1" thickBot="1" x14ac:dyDescent="0.25">
      <c r="A11" s="311" t="s">
        <v>267</v>
      </c>
      <c r="B11" s="397"/>
      <c r="C11" s="252"/>
      <c r="D11" s="252"/>
      <c r="E11" s="252"/>
      <c r="F11" s="252"/>
      <c r="G11" s="252"/>
      <c r="H11" s="252"/>
      <c r="I11" s="253"/>
      <c r="J11" s="1872"/>
      <c r="K11" s="254"/>
      <c r="L11" s="245"/>
      <c r="M11" s="594"/>
      <c r="N11" s="864"/>
    </row>
    <row r="12" spans="1:25" ht="30.75" customHeight="1" thickBot="1" x14ac:dyDescent="0.25">
      <c r="A12" s="282" t="s">
        <v>268</v>
      </c>
      <c r="B12" s="398" t="s">
        <v>184</v>
      </c>
      <c r="C12" s="177">
        <f t="shared" ref="C12:N12" si="0">SUM(C7:C11)</f>
        <v>11500</v>
      </c>
      <c r="D12" s="177">
        <f t="shared" si="0"/>
        <v>11500</v>
      </c>
      <c r="E12" s="177">
        <f t="shared" si="0"/>
        <v>3375</v>
      </c>
      <c r="F12" s="177">
        <f t="shared" si="0"/>
        <v>0</v>
      </c>
      <c r="G12" s="177">
        <f t="shared" si="0"/>
        <v>0</v>
      </c>
      <c r="H12" s="177">
        <f t="shared" si="0"/>
        <v>0</v>
      </c>
      <c r="I12" s="177">
        <f t="shared" si="0"/>
        <v>0</v>
      </c>
      <c r="J12" s="177">
        <f t="shared" si="0"/>
        <v>0</v>
      </c>
      <c r="K12" s="177">
        <f t="shared" si="0"/>
        <v>0</v>
      </c>
      <c r="L12" s="177">
        <f t="shared" si="0"/>
        <v>0</v>
      </c>
      <c r="M12" s="177">
        <f t="shared" si="0"/>
        <v>0</v>
      </c>
      <c r="N12" s="2238">
        <f t="shared" si="0"/>
        <v>0</v>
      </c>
    </row>
    <row r="13" spans="1:25" x14ac:dyDescent="0.2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</row>
    <row r="14" spans="1:25" ht="20.25" customHeight="1" x14ac:dyDescent="0.2"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O14" s="81"/>
      <c r="P14" s="1"/>
      <c r="Q14" s="1"/>
      <c r="R14" s="1"/>
      <c r="S14" s="1"/>
      <c r="U14" s="1"/>
    </row>
    <row r="15" spans="1:25" ht="24" customHeight="1" x14ac:dyDescent="0.2">
      <c r="P15" s="82"/>
      <c r="Q15" s="82"/>
      <c r="R15" s="82"/>
      <c r="S15" s="82"/>
      <c r="U15" s="1"/>
    </row>
    <row r="16" spans="1:25" x14ac:dyDescent="0.2">
      <c r="N16" s="83"/>
      <c r="P16" s="82"/>
      <c r="Q16" s="82"/>
      <c r="R16" s="82"/>
      <c r="S16" s="82"/>
      <c r="U16" s="1"/>
    </row>
    <row r="17" spans="2:21" ht="28.5" customHeight="1" x14ac:dyDescent="0.2">
      <c r="O17" s="83"/>
      <c r="U17" s="1"/>
    </row>
    <row r="18" spans="2:21" ht="26.25" customHeight="1" x14ac:dyDescent="0.2">
      <c r="P18" s="83"/>
      <c r="Q18" s="83"/>
      <c r="R18" s="83"/>
      <c r="S18" s="83"/>
      <c r="U18" s="1"/>
    </row>
    <row r="19" spans="2:21" ht="39.75" customHeight="1" x14ac:dyDescent="0.2">
      <c r="U19" s="1"/>
    </row>
    <row r="20" spans="2:21" ht="26.25" customHeight="1" x14ac:dyDescent="0.2">
      <c r="U20" s="1"/>
    </row>
    <row r="21" spans="2:21" ht="26.25" customHeight="1" x14ac:dyDescent="0.2">
      <c r="U21" s="1"/>
    </row>
    <row r="22" spans="2:21" ht="26.25" customHeight="1" x14ac:dyDescent="0.2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U22" s="1"/>
    </row>
    <row r="23" spans="2:21" ht="20.25" customHeight="1" x14ac:dyDescent="0.2">
      <c r="N23" s="84"/>
      <c r="U23" s="1"/>
    </row>
    <row r="24" spans="2:21" ht="27.75" customHeight="1" x14ac:dyDescent="0.2">
      <c r="O24" s="84"/>
      <c r="U24" s="1"/>
    </row>
    <row r="25" spans="2:21" x14ac:dyDescent="0.2">
      <c r="U25" s="1"/>
    </row>
    <row r="26" spans="2:21" x14ac:dyDescent="0.2">
      <c r="U26" s="1"/>
    </row>
    <row r="27" spans="2:21" x14ac:dyDescent="0.2">
      <c r="U27" s="1"/>
    </row>
    <row r="28" spans="2:21" x14ac:dyDescent="0.2">
      <c r="U28" s="85"/>
    </row>
    <row r="30" spans="2:21" ht="32.25" customHeight="1" x14ac:dyDescent="0.2">
      <c r="U30" s="83"/>
    </row>
    <row r="31" spans="2:21" x14ac:dyDescent="0.2">
      <c r="N31" s="81"/>
    </row>
    <row r="32" spans="2:21" x14ac:dyDescent="0.2">
      <c r="O32" s="81"/>
    </row>
    <row r="35" ht="39.75" customHeight="1" x14ac:dyDescent="0.2"/>
    <row r="37" ht="25.5" customHeight="1" x14ac:dyDescent="0.2"/>
  </sheetData>
  <mergeCells count="4">
    <mergeCell ref="B3:N3"/>
    <mergeCell ref="C4:N4"/>
    <mergeCell ref="B1:G1"/>
    <mergeCell ref="H1:M1"/>
  </mergeCells>
  <phoneticPr fontId="62" type="noConversion"/>
  <pageMargins left="0.59055118110236227" right="0.59055118110236227" top="0.59055118110236227" bottom="0.39370078740157483" header="0.51181102362204722" footer="0.51181102362204722"/>
  <pageSetup paperSize="9" firstPageNumber="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Q370"/>
  <sheetViews>
    <sheetView topLeftCell="A310" zoomScale="98" zoomScaleNormal="98" workbookViewId="0">
      <selection activeCell="R278" sqref="R278"/>
    </sheetView>
  </sheetViews>
  <sheetFormatPr defaultRowHeight="12.75" x14ac:dyDescent="0.2"/>
  <cols>
    <col min="1" max="1" width="3.85546875" customWidth="1"/>
    <col min="2" max="2" width="38.7109375" customWidth="1"/>
    <col min="3" max="3" width="9.5703125" customWidth="1"/>
    <col min="4" max="4" width="9.7109375" customWidth="1"/>
    <col min="5" max="5" width="8.85546875" customWidth="1"/>
    <col min="6" max="6" width="7.85546875" customWidth="1"/>
    <col min="8" max="9" width="7.5703125" customWidth="1"/>
    <col min="10" max="10" width="6.7109375" customWidth="1"/>
    <col min="14" max="14" width="7" customWidth="1"/>
  </cols>
  <sheetData>
    <row r="1" spans="1:14" x14ac:dyDescent="0.2">
      <c r="A1" s="2249" t="s">
        <v>1693</v>
      </c>
      <c r="B1" s="2249"/>
      <c r="C1" s="2249"/>
      <c r="D1" s="2249"/>
      <c r="E1" s="2249"/>
    </row>
    <row r="2" spans="1:14" x14ac:dyDescent="0.2">
      <c r="A2" s="275"/>
      <c r="B2" s="275"/>
      <c r="C2" s="275"/>
      <c r="D2" s="275"/>
      <c r="E2" s="275"/>
    </row>
    <row r="3" spans="1:14" ht="14.25" x14ac:dyDescent="0.2">
      <c r="A3" s="2347" t="s">
        <v>1508</v>
      </c>
      <c r="B3" s="2348"/>
      <c r="C3" s="2348"/>
      <c r="D3" s="2348"/>
      <c r="E3" s="2348"/>
      <c r="F3" s="2348"/>
      <c r="G3" s="2263"/>
      <c r="H3" s="2263"/>
      <c r="I3" s="2263"/>
      <c r="J3" s="2263"/>
      <c r="K3" s="2263"/>
      <c r="L3" s="2263"/>
      <c r="M3" s="2263"/>
      <c r="N3" s="2263"/>
    </row>
    <row r="4" spans="1:14" ht="15.75" x14ac:dyDescent="0.25">
      <c r="B4" s="18"/>
      <c r="C4" s="18"/>
      <c r="D4" s="18"/>
      <c r="E4" s="18"/>
    </row>
    <row r="5" spans="1:14" ht="16.5" thickBot="1" x14ac:dyDescent="0.3">
      <c r="B5" s="18" t="s">
        <v>424</v>
      </c>
      <c r="C5" s="18"/>
      <c r="D5" s="18"/>
      <c r="E5" s="18"/>
      <c r="M5" s="1" t="s">
        <v>39</v>
      </c>
    </row>
    <row r="6" spans="1:14" ht="28.5" customHeight="1" thickBot="1" x14ac:dyDescent="0.25">
      <c r="A6" s="2430" t="s">
        <v>258</v>
      </c>
      <c r="B6" s="2432" t="s">
        <v>11</v>
      </c>
      <c r="C6" s="2425" t="s">
        <v>1635</v>
      </c>
      <c r="D6" s="2426"/>
      <c r="E6" s="2426"/>
      <c r="F6" s="2427"/>
      <c r="G6" s="2425" t="s">
        <v>810</v>
      </c>
      <c r="H6" s="2426"/>
      <c r="I6" s="2426"/>
      <c r="J6" s="2428"/>
      <c r="K6" s="2429" t="s">
        <v>811</v>
      </c>
      <c r="L6" s="2426"/>
      <c r="M6" s="2426"/>
      <c r="N6" s="2428"/>
    </row>
    <row r="7" spans="1:14" ht="22.5" thickBot="1" x14ac:dyDescent="0.25">
      <c r="A7" s="2431"/>
      <c r="B7" s="2433"/>
      <c r="C7" s="266" t="s">
        <v>381</v>
      </c>
      <c r="D7" s="266" t="s">
        <v>812</v>
      </c>
      <c r="E7" s="1246" t="s">
        <v>775</v>
      </c>
      <c r="F7" s="266" t="s">
        <v>813</v>
      </c>
      <c r="G7" s="1246" t="s">
        <v>381</v>
      </c>
      <c r="H7" s="266" t="s">
        <v>812</v>
      </c>
      <c r="I7" s="266" t="s">
        <v>775</v>
      </c>
      <c r="J7" s="1246" t="s">
        <v>813</v>
      </c>
      <c r="K7" s="266" t="s">
        <v>381</v>
      </c>
      <c r="L7" s="1246" t="s">
        <v>812</v>
      </c>
      <c r="M7" s="266" t="s">
        <v>775</v>
      </c>
      <c r="N7" s="1247" t="s">
        <v>813</v>
      </c>
    </row>
    <row r="8" spans="1:14" ht="13.5" thickBot="1" x14ac:dyDescent="0.25">
      <c r="A8" s="865" t="s">
        <v>259</v>
      </c>
      <c r="B8" s="866" t="s">
        <v>260</v>
      </c>
      <c r="C8" s="867" t="s">
        <v>261</v>
      </c>
      <c r="D8" s="867" t="s">
        <v>262</v>
      </c>
      <c r="E8" s="867" t="s">
        <v>282</v>
      </c>
      <c r="F8" s="868" t="s">
        <v>307</v>
      </c>
      <c r="G8" s="1250" t="s">
        <v>308</v>
      </c>
      <c r="H8" s="1250" t="s">
        <v>330</v>
      </c>
      <c r="I8" s="1250" t="s">
        <v>331</v>
      </c>
      <c r="J8" s="1250" t="s">
        <v>332</v>
      </c>
      <c r="K8" s="1250" t="s">
        <v>335</v>
      </c>
      <c r="L8" s="1250" t="s">
        <v>336</v>
      </c>
      <c r="M8" s="1250" t="s">
        <v>337</v>
      </c>
      <c r="N8" s="519" t="s">
        <v>338</v>
      </c>
    </row>
    <row r="9" spans="1:14" x14ac:dyDescent="0.2">
      <c r="A9" s="265" t="s">
        <v>263</v>
      </c>
      <c r="B9" s="270" t="s">
        <v>215</v>
      </c>
      <c r="C9" s="241"/>
      <c r="D9" s="124"/>
      <c r="E9" s="241"/>
      <c r="F9" s="1256"/>
      <c r="G9" s="1040"/>
      <c r="H9" s="1040"/>
      <c r="I9" s="1040"/>
      <c r="J9" s="909"/>
      <c r="K9" s="1261"/>
      <c r="L9" s="1261"/>
      <c r="M9" s="1261"/>
      <c r="N9" s="1039"/>
    </row>
    <row r="10" spans="1:14" x14ac:dyDescent="0.2">
      <c r="A10" s="264" t="s">
        <v>264</v>
      </c>
      <c r="B10" s="152" t="s">
        <v>526</v>
      </c>
      <c r="C10" s="239">
        <v>51596</v>
      </c>
      <c r="D10" s="121">
        <v>52772</v>
      </c>
      <c r="E10" s="239">
        <v>52772</v>
      </c>
      <c r="F10" s="1251">
        <f>E10/D10</f>
        <v>1</v>
      </c>
      <c r="G10" s="239">
        <v>503823</v>
      </c>
      <c r="H10" s="239">
        <v>509283</v>
      </c>
      <c r="I10" s="239">
        <v>496564</v>
      </c>
      <c r="J10" s="952">
        <f>I10/H10</f>
        <v>0.97502567334860968</v>
      </c>
      <c r="K10" s="117"/>
      <c r="L10" s="117"/>
      <c r="M10" s="117"/>
      <c r="N10" s="943"/>
    </row>
    <row r="11" spans="1:14" x14ac:dyDescent="0.2">
      <c r="A11" s="264" t="s">
        <v>265</v>
      </c>
      <c r="B11" s="169" t="s">
        <v>528</v>
      </c>
      <c r="C11" s="239">
        <v>6910</v>
      </c>
      <c r="D11" s="121">
        <v>7075</v>
      </c>
      <c r="E11" s="239">
        <v>7075</v>
      </c>
      <c r="F11" s="1251">
        <f>E11/D11</f>
        <v>1</v>
      </c>
      <c r="G11" s="239">
        <v>66365</v>
      </c>
      <c r="H11" s="239">
        <v>68543</v>
      </c>
      <c r="I11" s="239">
        <v>63425</v>
      </c>
      <c r="J11" s="952">
        <f>I11/H11</f>
        <v>0.92533154370249338</v>
      </c>
      <c r="K11" s="117"/>
      <c r="L11" s="117"/>
      <c r="M11" s="117"/>
      <c r="N11" s="943"/>
    </row>
    <row r="12" spans="1:14" x14ac:dyDescent="0.2">
      <c r="A12" s="264" t="s">
        <v>266</v>
      </c>
      <c r="B12" s="169" t="s">
        <v>527</v>
      </c>
      <c r="C12" s="239">
        <v>3117</v>
      </c>
      <c r="D12" s="121">
        <v>3731</v>
      </c>
      <c r="E12" s="239">
        <v>2597</v>
      </c>
      <c r="F12" s="1251">
        <f>E12/D12</f>
        <v>0.69606003752345214</v>
      </c>
      <c r="G12" s="239">
        <v>119798</v>
      </c>
      <c r="H12" s="239">
        <v>155729</v>
      </c>
      <c r="I12" s="239">
        <v>135197</v>
      </c>
      <c r="J12" s="952">
        <f>I12/H12</f>
        <v>0.868155577959147</v>
      </c>
      <c r="K12" s="117"/>
      <c r="L12" s="117"/>
      <c r="M12" s="117"/>
      <c r="N12" s="943"/>
    </row>
    <row r="13" spans="1:14" x14ac:dyDescent="0.2">
      <c r="A13" s="264" t="s">
        <v>267</v>
      </c>
      <c r="B13" s="169" t="s">
        <v>529</v>
      </c>
      <c r="C13" s="239"/>
      <c r="D13" s="121"/>
      <c r="E13" s="239"/>
      <c r="F13" s="1251"/>
      <c r="G13" s="239"/>
      <c r="H13" s="239"/>
      <c r="I13" s="239"/>
      <c r="J13" s="952"/>
      <c r="K13" s="117"/>
      <c r="L13" s="117"/>
      <c r="M13" s="117"/>
      <c r="N13" s="943"/>
    </row>
    <row r="14" spans="1:14" x14ac:dyDescent="0.2">
      <c r="A14" s="264" t="s">
        <v>268</v>
      </c>
      <c r="B14" s="169" t="s">
        <v>530</v>
      </c>
      <c r="C14" s="239"/>
      <c r="D14" s="121"/>
      <c r="E14" s="239"/>
      <c r="F14" s="1251"/>
      <c r="G14" s="239"/>
      <c r="H14" s="239"/>
      <c r="I14" s="239"/>
      <c r="J14" s="952"/>
      <c r="K14" s="117"/>
      <c r="L14" s="117"/>
      <c r="M14" s="117"/>
      <c r="N14" s="943"/>
    </row>
    <row r="15" spans="1:14" x14ac:dyDescent="0.2">
      <c r="A15" s="264" t="s">
        <v>269</v>
      </c>
      <c r="B15" s="169" t="s">
        <v>531</v>
      </c>
      <c r="C15" s="239">
        <f>C16+C17+C18+C19+C20+C21+C22</f>
        <v>1816</v>
      </c>
      <c r="D15" s="239">
        <f t="shared" ref="D15:E15" si="0">D16+D17+D18+D19+D20+D21+D22</f>
        <v>2431</v>
      </c>
      <c r="E15" s="239">
        <f t="shared" si="0"/>
        <v>2431</v>
      </c>
      <c r="F15" s="1251">
        <f>E15/D15</f>
        <v>1</v>
      </c>
      <c r="G15" s="239">
        <f>G16+G17+G18+G19+G20+G21+G22</f>
        <v>20884</v>
      </c>
      <c r="H15" s="239">
        <f t="shared" ref="H15:I15" si="1">H16+H17+H18+H19+H20+H21+H22</f>
        <v>21882</v>
      </c>
      <c r="I15" s="239">
        <f t="shared" si="1"/>
        <v>21882</v>
      </c>
      <c r="J15" s="1421">
        <f>I15/H15</f>
        <v>1</v>
      </c>
      <c r="K15" s="117"/>
      <c r="L15" s="117"/>
      <c r="M15" s="117"/>
      <c r="N15" s="943"/>
    </row>
    <row r="16" spans="1:14" x14ac:dyDescent="0.2">
      <c r="A16" s="264" t="s">
        <v>270</v>
      </c>
      <c r="B16" s="169" t="s">
        <v>535</v>
      </c>
      <c r="C16" s="239">
        <v>1816</v>
      </c>
      <c r="D16" s="239">
        <v>2431</v>
      </c>
      <c r="E16" s="239">
        <v>2431</v>
      </c>
      <c r="F16" s="1251">
        <f>E16/D16</f>
        <v>1</v>
      </c>
      <c r="G16" s="239">
        <v>20884</v>
      </c>
      <c r="H16" s="239">
        <v>21882</v>
      </c>
      <c r="I16" s="239">
        <v>21882</v>
      </c>
      <c r="J16" s="1421">
        <f>I16/H16</f>
        <v>1</v>
      </c>
      <c r="K16" s="117"/>
      <c r="L16" s="117"/>
      <c r="M16" s="117"/>
      <c r="N16" s="943"/>
    </row>
    <row r="17" spans="1:14" x14ac:dyDescent="0.2">
      <c r="A17" s="264" t="s">
        <v>271</v>
      </c>
      <c r="B17" s="169" t="s">
        <v>536</v>
      </c>
      <c r="C17" s="239"/>
      <c r="D17" s="121"/>
      <c r="E17" s="239"/>
      <c r="F17" s="1251"/>
      <c r="G17" s="239"/>
      <c r="H17" s="239"/>
      <c r="I17" s="239"/>
      <c r="J17" s="952"/>
      <c r="K17" s="117"/>
      <c r="L17" s="117"/>
      <c r="M17" s="117"/>
      <c r="N17" s="943"/>
    </row>
    <row r="18" spans="1:14" x14ac:dyDescent="0.2">
      <c r="A18" s="264" t="s">
        <v>272</v>
      </c>
      <c r="B18" s="169" t="s">
        <v>537</v>
      </c>
      <c r="C18" s="239"/>
      <c r="D18" s="121"/>
      <c r="E18" s="239"/>
      <c r="F18" s="1251"/>
      <c r="G18" s="239"/>
      <c r="H18" s="239"/>
      <c r="I18" s="239"/>
      <c r="J18" s="952"/>
      <c r="K18" s="117"/>
      <c r="L18" s="117"/>
      <c r="M18" s="117"/>
      <c r="N18" s="943"/>
    </row>
    <row r="19" spans="1:14" x14ac:dyDescent="0.2">
      <c r="A19" s="264" t="s">
        <v>273</v>
      </c>
      <c r="B19" s="271" t="s">
        <v>533</v>
      </c>
      <c r="C19" s="198"/>
      <c r="D19" s="125"/>
      <c r="E19" s="239"/>
      <c r="F19" s="1251"/>
      <c r="G19" s="239"/>
      <c r="H19" s="239"/>
      <c r="I19" s="239"/>
      <c r="J19" s="952"/>
      <c r="K19" s="117"/>
      <c r="L19" s="117"/>
      <c r="M19" s="117"/>
      <c r="N19" s="943"/>
    </row>
    <row r="20" spans="1:14" x14ac:dyDescent="0.2">
      <c r="A20" s="264" t="s">
        <v>274</v>
      </c>
      <c r="B20" s="536" t="s">
        <v>534</v>
      </c>
      <c r="C20" s="242"/>
      <c r="D20" s="122"/>
      <c r="E20" s="239"/>
      <c r="F20" s="1251"/>
      <c r="G20" s="239"/>
      <c r="H20" s="239"/>
      <c r="I20" s="239"/>
      <c r="J20" s="952"/>
      <c r="K20" s="117"/>
      <c r="L20" s="117"/>
      <c r="M20" s="117"/>
      <c r="N20" s="943"/>
    </row>
    <row r="21" spans="1:14" x14ac:dyDescent="0.2">
      <c r="A21" s="264" t="s">
        <v>275</v>
      </c>
      <c r="B21" s="537" t="s">
        <v>532</v>
      </c>
      <c r="C21" s="242"/>
      <c r="D21" s="122"/>
      <c r="E21" s="239"/>
      <c r="F21" s="1251"/>
      <c r="G21" s="239"/>
      <c r="H21" s="239"/>
      <c r="I21" s="239"/>
      <c r="J21" s="952"/>
      <c r="K21" s="117"/>
      <c r="L21" s="117"/>
      <c r="M21" s="117"/>
      <c r="N21" s="943"/>
    </row>
    <row r="22" spans="1:14" x14ac:dyDescent="0.2">
      <c r="A22" s="264" t="s">
        <v>276</v>
      </c>
      <c r="B22" s="230" t="s">
        <v>764</v>
      </c>
      <c r="C22" s="242"/>
      <c r="D22" s="122"/>
      <c r="E22" s="239"/>
      <c r="F22" s="1252"/>
      <c r="G22" s="239"/>
      <c r="H22" s="239"/>
      <c r="I22" s="239"/>
      <c r="J22" s="1421"/>
      <c r="K22" s="117"/>
      <c r="L22" s="117"/>
      <c r="M22" s="117"/>
      <c r="N22" s="943"/>
    </row>
    <row r="23" spans="1:14" ht="13.5" thickBot="1" x14ac:dyDescent="0.25">
      <c r="A23" s="264" t="s">
        <v>277</v>
      </c>
      <c r="B23" s="171" t="s">
        <v>539</v>
      </c>
      <c r="C23" s="240"/>
      <c r="D23" s="126"/>
      <c r="E23" s="239"/>
      <c r="F23" s="1253"/>
      <c r="G23" s="240"/>
      <c r="H23" s="240"/>
      <c r="I23" s="240"/>
      <c r="J23" s="1133"/>
      <c r="K23" s="1064"/>
      <c r="L23" s="1064"/>
      <c r="M23" s="1064"/>
      <c r="N23" s="945"/>
    </row>
    <row r="24" spans="1:14" s="15" customFormat="1" ht="13.5" thickBot="1" x14ac:dyDescent="0.25">
      <c r="A24" s="1412" t="s">
        <v>278</v>
      </c>
      <c r="B24" s="422" t="s">
        <v>5</v>
      </c>
      <c r="C24" s="432">
        <f>C10+C11+C12+C13+C15+C23</f>
        <v>63439</v>
      </c>
      <c r="D24" s="432">
        <f>D10+D11+D12+D13+D15+D23</f>
        <v>66009</v>
      </c>
      <c r="E24" s="432">
        <f>E10+E11+E12+E13+E15+E23</f>
        <v>64875</v>
      </c>
      <c r="F24" s="1459">
        <f>E24/D24</f>
        <v>0.98282052447393542</v>
      </c>
      <c r="G24" s="432">
        <f>G10+G11+G12+G13+G15+G23</f>
        <v>710870</v>
      </c>
      <c r="H24" s="432">
        <f>H10+H11+H12+H13+H15+H23</f>
        <v>755437</v>
      </c>
      <c r="I24" s="432">
        <f>I10+I11+I12+I13+I15+I23</f>
        <v>717068</v>
      </c>
      <c r="J24" s="1416">
        <f>I24/H24</f>
        <v>0.94920953037778133</v>
      </c>
      <c r="K24" s="1414"/>
      <c r="L24" s="1414"/>
      <c r="M24" s="1414"/>
      <c r="N24" s="1415"/>
    </row>
    <row r="25" spans="1:14" ht="6" customHeight="1" thickTop="1" x14ac:dyDescent="0.2">
      <c r="A25" s="413"/>
      <c r="B25" s="270"/>
      <c r="C25" s="197"/>
      <c r="D25" s="197"/>
      <c r="E25" s="197"/>
      <c r="F25" s="1255"/>
      <c r="G25" s="197"/>
      <c r="H25" s="197"/>
      <c r="I25" s="197"/>
      <c r="J25" s="1099"/>
      <c r="K25" s="120"/>
      <c r="L25" s="120"/>
      <c r="M25" s="120"/>
      <c r="N25" s="944"/>
    </row>
    <row r="26" spans="1:14" x14ac:dyDescent="0.2">
      <c r="A26" s="265" t="s">
        <v>279</v>
      </c>
      <c r="B26" s="272" t="s">
        <v>216</v>
      </c>
      <c r="C26" s="241"/>
      <c r="D26" s="124"/>
      <c r="E26" s="241"/>
      <c r="F26" s="1256"/>
      <c r="G26" s="241"/>
      <c r="H26" s="241"/>
      <c r="I26" s="241"/>
      <c r="J26" s="951"/>
      <c r="K26" s="118"/>
      <c r="L26" s="118"/>
      <c r="M26" s="118"/>
      <c r="N26" s="946"/>
    </row>
    <row r="27" spans="1:14" x14ac:dyDescent="0.2">
      <c r="A27" s="265" t="s">
        <v>280</v>
      </c>
      <c r="B27" s="169" t="s">
        <v>540</v>
      </c>
      <c r="C27" s="239">
        <v>159</v>
      </c>
      <c r="D27" s="121">
        <v>159</v>
      </c>
      <c r="E27" s="239">
        <v>29</v>
      </c>
      <c r="F27" s="1251">
        <f>E27/D27</f>
        <v>0.18238993710691823</v>
      </c>
      <c r="G27" s="239">
        <v>33697</v>
      </c>
      <c r="H27" s="239">
        <v>33697</v>
      </c>
      <c r="I27" s="239">
        <v>37</v>
      </c>
      <c r="J27" s="1421">
        <f>I27/H27</f>
        <v>1.0980205953052199E-3</v>
      </c>
      <c r="K27" s="117"/>
      <c r="L27" s="117"/>
      <c r="M27" s="117"/>
      <c r="N27" s="943"/>
    </row>
    <row r="28" spans="1:14" x14ac:dyDescent="0.2">
      <c r="A28" s="265" t="s">
        <v>281</v>
      </c>
      <c r="B28" s="169" t="s">
        <v>541</v>
      </c>
      <c r="C28" s="239"/>
      <c r="D28" s="121"/>
      <c r="E28" s="239"/>
      <c r="F28" s="1251"/>
      <c r="G28" s="239">
        <v>24049</v>
      </c>
      <c r="H28" s="239">
        <v>20239</v>
      </c>
      <c r="I28" s="239"/>
      <c r="J28" s="1421">
        <f>I28/H28</f>
        <v>0</v>
      </c>
      <c r="K28" s="117"/>
      <c r="L28" s="117"/>
      <c r="M28" s="117"/>
      <c r="N28" s="943"/>
    </row>
    <row r="29" spans="1:14" x14ac:dyDescent="0.2">
      <c r="A29" s="265" t="s">
        <v>283</v>
      </c>
      <c r="B29" s="169" t="s">
        <v>542</v>
      </c>
      <c r="C29" s="239">
        <f>C30+C31+C32</f>
        <v>0</v>
      </c>
      <c r="D29" s="239">
        <f>D30+D31+D32</f>
        <v>0</v>
      </c>
      <c r="E29" s="239">
        <f>E30+E31+E32</f>
        <v>0</v>
      </c>
      <c r="F29" s="1251">
        <v>0</v>
      </c>
      <c r="G29" s="239"/>
      <c r="H29" s="239"/>
      <c r="I29" s="239"/>
      <c r="J29" s="952"/>
      <c r="K29" s="117"/>
      <c r="L29" s="117"/>
      <c r="M29" s="117"/>
      <c r="N29" s="943"/>
    </row>
    <row r="30" spans="1:14" x14ac:dyDescent="0.2">
      <c r="A30" s="265" t="s">
        <v>284</v>
      </c>
      <c r="B30" s="271" t="s">
        <v>543</v>
      </c>
      <c r="C30" s="239"/>
      <c r="D30" s="121"/>
      <c r="E30" s="239"/>
      <c r="F30" s="1251"/>
      <c r="G30" s="239"/>
      <c r="H30" s="239"/>
      <c r="I30" s="239"/>
      <c r="J30" s="952"/>
      <c r="K30" s="117"/>
      <c r="L30" s="117"/>
      <c r="M30" s="117"/>
      <c r="N30" s="943"/>
    </row>
    <row r="31" spans="1:14" x14ac:dyDescent="0.2">
      <c r="A31" s="265" t="s">
        <v>285</v>
      </c>
      <c r="B31" s="271" t="s">
        <v>544</v>
      </c>
      <c r="C31" s="239"/>
      <c r="D31" s="121"/>
      <c r="E31" s="239"/>
      <c r="F31" s="1251"/>
      <c r="G31" s="239"/>
      <c r="H31" s="239"/>
      <c r="I31" s="239"/>
      <c r="J31" s="952"/>
      <c r="K31" s="117"/>
      <c r="L31" s="117"/>
      <c r="M31" s="117"/>
      <c r="N31" s="943"/>
    </row>
    <row r="32" spans="1:14" x14ac:dyDescent="0.2">
      <c r="A32" s="265" t="s">
        <v>286</v>
      </c>
      <c r="B32" s="271" t="s">
        <v>545</v>
      </c>
      <c r="C32" s="239"/>
      <c r="D32" s="121"/>
      <c r="E32" s="239"/>
      <c r="F32" s="1257"/>
      <c r="G32" s="239"/>
      <c r="H32" s="239"/>
      <c r="I32" s="239"/>
      <c r="J32" s="952"/>
      <c r="K32" s="117"/>
      <c r="L32" s="117"/>
      <c r="M32" s="117"/>
      <c r="N32" s="943"/>
    </row>
    <row r="33" spans="1:14" x14ac:dyDescent="0.2">
      <c r="A33" s="265" t="s">
        <v>287</v>
      </c>
      <c r="B33" s="271" t="s">
        <v>546</v>
      </c>
      <c r="C33" s="239"/>
      <c r="D33" s="121"/>
      <c r="E33" s="239"/>
      <c r="F33" s="1257"/>
      <c r="G33" s="239"/>
      <c r="H33" s="239"/>
      <c r="I33" s="239"/>
      <c r="J33" s="952"/>
      <c r="K33" s="117"/>
      <c r="L33" s="117"/>
      <c r="M33" s="117"/>
      <c r="N33" s="943"/>
    </row>
    <row r="34" spans="1:14" x14ac:dyDescent="0.2">
      <c r="A34" s="265" t="s">
        <v>288</v>
      </c>
      <c r="B34" s="536" t="s">
        <v>547</v>
      </c>
      <c r="C34" s="239"/>
      <c r="D34" s="121"/>
      <c r="E34" s="239"/>
      <c r="F34" s="1257"/>
      <c r="G34" s="239"/>
      <c r="H34" s="239"/>
      <c r="I34" s="239"/>
      <c r="J34" s="952"/>
      <c r="K34" s="117"/>
      <c r="L34" s="117"/>
      <c r="M34" s="117"/>
      <c r="N34" s="943"/>
    </row>
    <row r="35" spans="1:14" x14ac:dyDescent="0.2">
      <c r="A35" s="265" t="s">
        <v>289</v>
      </c>
      <c r="B35" s="230" t="s">
        <v>548</v>
      </c>
      <c r="C35" s="239"/>
      <c r="D35" s="121"/>
      <c r="E35" s="239"/>
      <c r="F35" s="1257"/>
      <c r="G35" s="239"/>
      <c r="H35" s="239"/>
      <c r="I35" s="239"/>
      <c r="J35" s="952"/>
      <c r="K35" s="117"/>
      <c r="L35" s="117"/>
      <c r="M35" s="117"/>
      <c r="N35" s="943"/>
    </row>
    <row r="36" spans="1:14" ht="13.5" thickBot="1" x14ac:dyDescent="0.25">
      <c r="A36" s="265" t="s">
        <v>290</v>
      </c>
      <c r="B36" s="686" t="s">
        <v>549</v>
      </c>
      <c r="C36" s="239"/>
      <c r="D36" s="121"/>
      <c r="E36" s="239"/>
      <c r="F36" s="1257"/>
      <c r="G36" s="240"/>
      <c r="H36" s="240"/>
      <c r="I36" s="240"/>
      <c r="J36" s="1133"/>
      <c r="K36" s="1064"/>
      <c r="L36" s="1064"/>
      <c r="M36" s="1064"/>
      <c r="N36" s="945"/>
    </row>
    <row r="37" spans="1:14" s="15" customFormat="1" ht="13.5" thickBot="1" x14ac:dyDescent="0.25">
      <c r="A37" s="1412" t="s">
        <v>291</v>
      </c>
      <c r="B37" s="422" t="s">
        <v>6</v>
      </c>
      <c r="C37" s="432">
        <f>C27+C28+C29</f>
        <v>159</v>
      </c>
      <c r="D37" s="432">
        <f>D27+D28+D29</f>
        <v>159</v>
      </c>
      <c r="E37" s="432">
        <f>E27+E28+E29</f>
        <v>29</v>
      </c>
      <c r="F37" s="1416">
        <v>0</v>
      </c>
      <c r="G37" s="432">
        <f>G27+G28+G29+G36</f>
        <v>57746</v>
      </c>
      <c r="H37" s="432">
        <f>H27+H28+H29+H36</f>
        <v>53936</v>
      </c>
      <c r="I37" s="432">
        <f>I27+I28+I29+I36</f>
        <v>37</v>
      </c>
      <c r="J37" s="1416">
        <f>I37/H37</f>
        <v>6.8599822011272617E-4</v>
      </c>
      <c r="K37" s="1414"/>
      <c r="L37" s="1414"/>
      <c r="M37" s="1414"/>
      <c r="N37" s="1415"/>
    </row>
    <row r="38" spans="1:14" s="15" customFormat="1" ht="27" thickTop="1" thickBot="1" x14ac:dyDescent="0.25">
      <c r="A38" s="1417" t="s">
        <v>292</v>
      </c>
      <c r="B38" s="1248" t="s">
        <v>403</v>
      </c>
      <c r="C38" s="1249">
        <f>C24+C37</f>
        <v>63598</v>
      </c>
      <c r="D38" s="1249">
        <f>D24+D37</f>
        <v>66168</v>
      </c>
      <c r="E38" s="1249">
        <f>E24+E37</f>
        <v>64904</v>
      </c>
      <c r="F38" s="1460">
        <f>E38/D38</f>
        <v>0.98089711038568494</v>
      </c>
      <c r="G38" s="1249">
        <f>G24+G37</f>
        <v>768616</v>
      </c>
      <c r="H38" s="1249">
        <f>H24+H37</f>
        <v>809373</v>
      </c>
      <c r="I38" s="1249">
        <f>I24+I37</f>
        <v>717105</v>
      </c>
      <c r="J38" s="1371">
        <f>I38/H38</f>
        <v>0.88600064494367858</v>
      </c>
      <c r="K38" s="1418"/>
      <c r="L38" s="1418"/>
      <c r="M38" s="1418"/>
      <c r="N38" s="1419"/>
    </row>
    <row r="39" spans="1:14" x14ac:dyDescent="0.2">
      <c r="A39" s="281"/>
      <c r="B39" s="550"/>
      <c r="C39" s="535"/>
      <c r="D39" s="535"/>
      <c r="E39" s="535"/>
      <c r="F39" s="1270"/>
      <c r="G39" s="63"/>
      <c r="H39" s="63"/>
      <c r="I39" s="63"/>
      <c r="J39" s="1271"/>
      <c r="K39" s="63"/>
      <c r="L39" s="63"/>
      <c r="M39" s="63"/>
      <c r="N39" s="1271"/>
    </row>
    <row r="40" spans="1:14" x14ac:dyDescent="0.2">
      <c r="A40" s="2285">
        <v>2</v>
      </c>
      <c r="B40" s="2263"/>
      <c r="C40" s="2263"/>
      <c r="D40" s="2263"/>
      <c r="E40" s="2263"/>
      <c r="F40" s="2263"/>
      <c r="G40" s="2263"/>
      <c r="H40" s="2263"/>
      <c r="I40" s="2263"/>
      <c r="J40" s="2263"/>
      <c r="K40" s="2263"/>
      <c r="L40" s="2263"/>
      <c r="M40" s="2263"/>
      <c r="N40" s="2263"/>
    </row>
    <row r="41" spans="1:14" x14ac:dyDescent="0.2">
      <c r="A41" s="281"/>
      <c r="B41" s="550"/>
      <c r="C41" s="535"/>
      <c r="D41" s="535"/>
      <c r="E41" s="535"/>
      <c r="F41" s="535"/>
    </row>
    <row r="42" spans="1:14" x14ac:dyDescent="0.2">
      <c r="A42" s="2249" t="s">
        <v>1693</v>
      </c>
      <c r="B42" s="2249"/>
      <c r="C42" s="2249"/>
      <c r="D42" s="2249"/>
      <c r="E42" s="2249"/>
    </row>
    <row r="43" spans="1:14" x14ac:dyDescent="0.2">
      <c r="A43" s="275"/>
      <c r="B43" s="275"/>
      <c r="C43" s="275"/>
      <c r="D43" s="275"/>
      <c r="E43" s="275"/>
    </row>
    <row r="44" spans="1:14" ht="14.25" x14ac:dyDescent="0.2">
      <c r="A44" s="2347" t="s">
        <v>1508</v>
      </c>
      <c r="B44" s="2348"/>
      <c r="C44" s="2348"/>
      <c r="D44" s="2348"/>
      <c r="E44" s="2348"/>
      <c r="F44" s="2348"/>
      <c r="G44" s="2263"/>
      <c r="H44" s="2263"/>
      <c r="I44" s="2263"/>
      <c r="J44" s="2263"/>
      <c r="K44" s="2263"/>
      <c r="L44" s="2263"/>
      <c r="M44" s="2263"/>
      <c r="N44" s="2263"/>
    </row>
    <row r="45" spans="1:14" ht="15.75" x14ac:dyDescent="0.25">
      <c r="B45" s="18"/>
      <c r="C45" s="18"/>
      <c r="D45" s="18"/>
      <c r="E45" s="18"/>
    </row>
    <row r="46" spans="1:14" ht="16.5" thickBot="1" x14ac:dyDescent="0.3">
      <c r="B46" s="18" t="s">
        <v>424</v>
      </c>
      <c r="C46" s="18"/>
      <c r="D46" s="18"/>
      <c r="E46" s="18"/>
      <c r="M46" s="1" t="s">
        <v>39</v>
      </c>
    </row>
    <row r="47" spans="1:14" ht="27" customHeight="1" thickBot="1" x14ac:dyDescent="0.25">
      <c r="A47" s="2430" t="s">
        <v>258</v>
      </c>
      <c r="B47" s="2432" t="s">
        <v>11</v>
      </c>
      <c r="C47" s="2425" t="s">
        <v>1635</v>
      </c>
      <c r="D47" s="2426"/>
      <c r="E47" s="2426"/>
      <c r="F47" s="2427"/>
      <c r="G47" s="2425" t="s">
        <v>810</v>
      </c>
      <c r="H47" s="2426"/>
      <c r="I47" s="2426"/>
      <c r="J47" s="2428"/>
      <c r="K47" s="2429" t="s">
        <v>811</v>
      </c>
      <c r="L47" s="2426"/>
      <c r="M47" s="2426"/>
      <c r="N47" s="2428"/>
    </row>
    <row r="48" spans="1:14" ht="22.5" thickBot="1" x14ac:dyDescent="0.25">
      <c r="A48" s="2431"/>
      <c r="B48" s="2433"/>
      <c r="C48" s="266" t="s">
        <v>381</v>
      </c>
      <c r="D48" s="266" t="s">
        <v>812</v>
      </c>
      <c r="E48" s="1246" t="s">
        <v>775</v>
      </c>
      <c r="F48" s="266" t="s">
        <v>813</v>
      </c>
      <c r="G48" s="1246" t="s">
        <v>381</v>
      </c>
      <c r="H48" s="266" t="s">
        <v>812</v>
      </c>
      <c r="I48" s="266" t="s">
        <v>775</v>
      </c>
      <c r="J48" s="1246" t="s">
        <v>813</v>
      </c>
      <c r="K48" s="266" t="s">
        <v>381</v>
      </c>
      <c r="L48" s="1246" t="s">
        <v>812</v>
      </c>
      <c r="M48" s="266" t="s">
        <v>775</v>
      </c>
      <c r="N48" s="1247" t="s">
        <v>813</v>
      </c>
    </row>
    <row r="49" spans="1:14" ht="13.5" thickBot="1" x14ac:dyDescent="0.25">
      <c r="A49" s="865" t="s">
        <v>259</v>
      </c>
      <c r="B49" s="866" t="s">
        <v>260</v>
      </c>
      <c r="C49" s="867" t="s">
        <v>261</v>
      </c>
      <c r="D49" s="867" t="s">
        <v>262</v>
      </c>
      <c r="E49" s="867" t="s">
        <v>282</v>
      </c>
      <c r="F49" s="868" t="s">
        <v>307</v>
      </c>
      <c r="G49" s="867" t="s">
        <v>308</v>
      </c>
      <c r="H49" s="867" t="s">
        <v>330</v>
      </c>
      <c r="I49" s="867" t="s">
        <v>331</v>
      </c>
      <c r="J49" s="867" t="s">
        <v>332</v>
      </c>
      <c r="K49" s="867" t="s">
        <v>335</v>
      </c>
      <c r="L49" s="867" t="s">
        <v>336</v>
      </c>
      <c r="M49" s="867" t="s">
        <v>337</v>
      </c>
      <c r="N49" s="868" t="s">
        <v>338</v>
      </c>
    </row>
    <row r="50" spans="1:14" ht="18.75" customHeight="1" x14ac:dyDescent="0.2">
      <c r="A50" s="265" t="s">
        <v>293</v>
      </c>
      <c r="B50" s="341" t="s">
        <v>404</v>
      </c>
      <c r="C50" s="430"/>
      <c r="D50" s="124"/>
      <c r="E50" s="241"/>
      <c r="F50" s="1256"/>
      <c r="G50" s="824"/>
      <c r="H50" s="824"/>
      <c r="I50" s="824"/>
      <c r="J50" s="1314"/>
      <c r="K50" s="812"/>
      <c r="L50" s="812"/>
      <c r="M50" s="812"/>
      <c r="N50" s="1054"/>
    </row>
    <row r="51" spans="1:14" x14ac:dyDescent="0.2">
      <c r="A51" s="264" t="s">
        <v>294</v>
      </c>
      <c r="B51" s="170" t="s">
        <v>565</v>
      </c>
      <c r="C51" s="244"/>
      <c r="D51" s="121"/>
      <c r="E51" s="239"/>
      <c r="F51" s="1251"/>
      <c r="G51" s="239"/>
      <c r="H51" s="239"/>
      <c r="I51" s="239"/>
      <c r="J51" s="952"/>
      <c r="K51" s="117"/>
      <c r="L51" s="117"/>
      <c r="M51" s="117"/>
      <c r="N51" s="943"/>
    </row>
    <row r="52" spans="1:14" x14ac:dyDescent="0.2">
      <c r="A52" s="264" t="s">
        <v>295</v>
      </c>
      <c r="B52" s="480" t="s">
        <v>563</v>
      </c>
      <c r="C52" s="543"/>
      <c r="D52" s="126"/>
      <c r="E52" s="240"/>
      <c r="F52" s="1252"/>
      <c r="G52" s="239"/>
      <c r="H52" s="239"/>
      <c r="I52" s="239"/>
      <c r="J52" s="952"/>
      <c r="K52" s="117"/>
      <c r="L52" s="117"/>
      <c r="M52" s="117"/>
      <c r="N52" s="943"/>
    </row>
    <row r="53" spans="1:14" x14ac:dyDescent="0.2">
      <c r="A53" s="264" t="s">
        <v>296</v>
      </c>
      <c r="B53" s="480" t="s">
        <v>562</v>
      </c>
      <c r="C53" s="543"/>
      <c r="D53" s="126"/>
      <c r="E53" s="240"/>
      <c r="F53" s="1252"/>
      <c r="G53" s="239"/>
      <c r="H53" s="239"/>
      <c r="I53" s="239"/>
      <c r="J53" s="952"/>
      <c r="K53" s="117"/>
      <c r="L53" s="117"/>
      <c r="M53" s="117"/>
      <c r="N53" s="943"/>
    </row>
    <row r="54" spans="1:14" x14ac:dyDescent="0.2">
      <c r="A54" s="264" t="s">
        <v>297</v>
      </c>
      <c r="B54" s="480" t="s">
        <v>564</v>
      </c>
      <c r="C54" s="543"/>
      <c r="D54" s="126"/>
      <c r="E54" s="240"/>
      <c r="F54" s="1252"/>
      <c r="G54" s="239"/>
      <c r="H54" s="239"/>
      <c r="I54" s="239"/>
      <c r="J54" s="952"/>
      <c r="K54" s="117"/>
      <c r="L54" s="117"/>
      <c r="M54" s="117"/>
      <c r="N54" s="943"/>
    </row>
    <row r="55" spans="1:14" x14ac:dyDescent="0.2">
      <c r="A55" s="264" t="s">
        <v>298</v>
      </c>
      <c r="B55" s="538" t="s">
        <v>566</v>
      </c>
      <c r="C55" s="543"/>
      <c r="D55" s="126"/>
      <c r="E55" s="240"/>
      <c r="F55" s="1252"/>
      <c r="G55" s="239"/>
      <c r="H55" s="239"/>
      <c r="I55" s="239"/>
      <c r="J55" s="952"/>
      <c r="K55" s="117"/>
      <c r="L55" s="117"/>
      <c r="M55" s="117"/>
      <c r="N55" s="943"/>
    </row>
    <row r="56" spans="1:14" x14ac:dyDescent="0.2">
      <c r="A56" s="264" t="s">
        <v>299</v>
      </c>
      <c r="B56" s="539" t="s">
        <v>569</v>
      </c>
      <c r="C56" s="543"/>
      <c r="D56" s="126"/>
      <c r="E56" s="240"/>
      <c r="F56" s="1252"/>
      <c r="G56" s="239"/>
      <c r="H56" s="239"/>
      <c r="I56" s="239"/>
      <c r="J56" s="952"/>
      <c r="K56" s="117"/>
      <c r="L56" s="117"/>
      <c r="M56" s="117"/>
      <c r="N56" s="943"/>
    </row>
    <row r="57" spans="1:14" x14ac:dyDescent="0.2">
      <c r="A57" s="264" t="s">
        <v>300</v>
      </c>
      <c r="B57" s="540" t="s">
        <v>568</v>
      </c>
      <c r="C57" s="543"/>
      <c r="D57" s="126"/>
      <c r="E57" s="240"/>
      <c r="F57" s="1252"/>
      <c r="G57" s="239"/>
      <c r="H57" s="239"/>
      <c r="I57" s="239"/>
      <c r="J57" s="952"/>
      <c r="K57" s="117"/>
      <c r="L57" s="117"/>
      <c r="M57" s="117"/>
      <c r="N57" s="943"/>
    </row>
    <row r="58" spans="1:14" ht="13.5" thickBot="1" x14ac:dyDescent="0.25">
      <c r="A58" s="264" t="s">
        <v>301</v>
      </c>
      <c r="B58" s="273" t="s">
        <v>567</v>
      </c>
      <c r="C58" s="543"/>
      <c r="D58" s="126"/>
      <c r="E58" s="240"/>
      <c r="F58" s="1252"/>
      <c r="G58" s="240"/>
      <c r="H58" s="240"/>
      <c r="I58" s="240"/>
      <c r="J58" s="1133"/>
      <c r="K58" s="1064"/>
      <c r="L58" s="1064"/>
      <c r="M58" s="1064"/>
      <c r="N58" s="945"/>
    </row>
    <row r="59" spans="1:14" ht="13.5" thickBot="1" x14ac:dyDescent="0.25">
      <c r="A59" s="282" t="s">
        <v>302</v>
      </c>
      <c r="B59" s="231" t="s">
        <v>405</v>
      </c>
      <c r="C59" s="544"/>
      <c r="D59" s="205"/>
      <c r="E59" s="123"/>
      <c r="F59" s="1272"/>
      <c r="G59" s="205"/>
      <c r="H59" s="205"/>
      <c r="I59" s="205"/>
      <c r="J59" s="998"/>
      <c r="K59" s="687"/>
      <c r="L59" s="687"/>
      <c r="M59" s="687"/>
      <c r="N59" s="998"/>
    </row>
    <row r="60" spans="1:14" ht="31.5" customHeight="1" thickBot="1" x14ac:dyDescent="0.25">
      <c r="A60" s="325" t="s">
        <v>303</v>
      </c>
      <c r="B60" s="832" t="s">
        <v>406</v>
      </c>
      <c r="C60" s="622">
        <f>C38+C59</f>
        <v>63598</v>
      </c>
      <c r="D60" s="623">
        <f>D38+D59</f>
        <v>66168</v>
      </c>
      <c r="E60" s="622">
        <f>E38+E59</f>
        <v>64904</v>
      </c>
      <c r="F60" s="1461">
        <f>E60/D60</f>
        <v>0.98089711038568494</v>
      </c>
      <c r="G60" s="821">
        <f>G38+G59</f>
        <v>768616</v>
      </c>
      <c r="H60" s="821">
        <f>H38+H59</f>
        <v>809373</v>
      </c>
      <c r="I60" s="821">
        <f>I38+I59</f>
        <v>717105</v>
      </c>
      <c r="J60" s="1374">
        <f>I60/H60</f>
        <v>0.88600064494367858</v>
      </c>
      <c r="K60" s="1355"/>
      <c r="L60" s="1355"/>
      <c r="M60" s="1355"/>
      <c r="N60" s="1420"/>
    </row>
    <row r="61" spans="1:14" x14ac:dyDescent="0.2">
      <c r="A61" s="281"/>
      <c r="B61" s="534"/>
      <c r="C61" s="479"/>
      <c r="D61" s="479"/>
      <c r="E61" s="479"/>
      <c r="F61" s="479"/>
    </row>
    <row r="76" spans="1:14" x14ac:dyDescent="0.2">
      <c r="A76" s="2263">
        <v>3</v>
      </c>
      <c r="B76" s="2263"/>
      <c r="C76" s="2263"/>
      <c r="D76" s="2263"/>
      <c r="E76" s="2263"/>
      <c r="F76" s="2263"/>
      <c r="G76" s="2263"/>
      <c r="H76" s="2263"/>
      <c r="I76" s="2263"/>
      <c r="J76" s="2263"/>
      <c r="K76" s="2263"/>
      <c r="L76" s="2263"/>
      <c r="M76" s="2263"/>
      <c r="N76" s="2263"/>
    </row>
    <row r="77" spans="1:14" x14ac:dyDescent="0.2">
      <c r="A77" s="2249" t="s">
        <v>1693</v>
      </c>
      <c r="B77" s="2249"/>
      <c r="C77" s="2249"/>
      <c r="D77" s="2249"/>
      <c r="E77" s="2249"/>
    </row>
    <row r="78" spans="1:14" x14ac:dyDescent="0.2">
      <c r="A78" s="275"/>
      <c r="B78" s="275"/>
      <c r="C78" s="275"/>
      <c r="D78" s="275"/>
      <c r="E78" s="275"/>
    </row>
    <row r="79" spans="1:14" ht="12.75" customHeight="1" x14ac:dyDescent="0.2">
      <c r="A79" s="2347" t="s">
        <v>1508</v>
      </c>
      <c r="B79" s="2348"/>
      <c r="C79" s="2348"/>
      <c r="D79" s="2348"/>
      <c r="E79" s="2348"/>
      <c r="F79" s="2348"/>
      <c r="G79" s="2263"/>
      <c r="H79" s="2263"/>
      <c r="I79" s="2263"/>
      <c r="J79" s="2263"/>
      <c r="K79" s="2263"/>
      <c r="L79" s="2263"/>
      <c r="M79" s="2263"/>
      <c r="N79" s="2263"/>
    </row>
    <row r="80" spans="1:14" ht="12.75" customHeight="1" x14ac:dyDescent="0.2">
      <c r="A80" s="229"/>
      <c r="B80" s="2150"/>
      <c r="C80" s="2150"/>
      <c r="D80" s="2150"/>
      <c r="E80" s="2150"/>
      <c r="F80" s="2150"/>
      <c r="G80" s="13"/>
      <c r="H80" s="13"/>
      <c r="I80" s="13"/>
      <c r="J80" s="13"/>
      <c r="K80" s="13"/>
      <c r="L80" s="13"/>
      <c r="M80" s="13"/>
      <c r="N80" s="13"/>
    </row>
    <row r="81" spans="1:14" ht="16.5" thickBot="1" x14ac:dyDescent="0.3">
      <c r="B81" s="18" t="s">
        <v>814</v>
      </c>
      <c r="C81" s="18"/>
      <c r="D81" s="18"/>
      <c r="E81" s="18"/>
      <c r="M81" s="1" t="s">
        <v>39</v>
      </c>
    </row>
    <row r="82" spans="1:14" ht="13.5" thickBot="1" x14ac:dyDescent="0.25">
      <c r="A82" s="2430" t="s">
        <v>258</v>
      </c>
      <c r="B82" s="2432" t="s">
        <v>11</v>
      </c>
      <c r="C82" s="2425" t="s">
        <v>809</v>
      </c>
      <c r="D82" s="2426"/>
      <c r="E82" s="2426"/>
      <c r="F82" s="2427"/>
      <c r="G82" s="2425" t="s">
        <v>810</v>
      </c>
      <c r="H82" s="2426"/>
      <c r="I82" s="2426"/>
      <c r="J82" s="2428"/>
      <c r="K82" s="2429" t="s">
        <v>811</v>
      </c>
      <c r="L82" s="2426"/>
      <c r="M82" s="2426"/>
      <c r="N82" s="2428"/>
    </row>
    <row r="83" spans="1:14" ht="22.5" thickBot="1" x14ac:dyDescent="0.25">
      <c r="A83" s="2431"/>
      <c r="B83" s="2433"/>
      <c r="C83" s="266" t="s">
        <v>381</v>
      </c>
      <c r="D83" s="266" t="s">
        <v>812</v>
      </c>
      <c r="E83" s="1246" t="s">
        <v>775</v>
      </c>
      <c r="F83" s="266" t="s">
        <v>813</v>
      </c>
      <c r="G83" s="1246" t="s">
        <v>381</v>
      </c>
      <c r="H83" s="266" t="s">
        <v>812</v>
      </c>
      <c r="I83" s="266" t="s">
        <v>775</v>
      </c>
      <c r="J83" s="1246" t="s">
        <v>813</v>
      </c>
      <c r="K83" s="266" t="s">
        <v>381</v>
      </c>
      <c r="L83" s="1246" t="s">
        <v>812</v>
      </c>
      <c r="M83" s="266" t="s">
        <v>775</v>
      </c>
      <c r="N83" s="1247" t="s">
        <v>813</v>
      </c>
    </row>
    <row r="84" spans="1:14" ht="13.5" thickBot="1" x14ac:dyDescent="0.25">
      <c r="A84" s="865" t="s">
        <v>259</v>
      </c>
      <c r="B84" s="866" t="s">
        <v>260</v>
      </c>
      <c r="C84" s="867" t="s">
        <v>261</v>
      </c>
      <c r="D84" s="867" t="s">
        <v>262</v>
      </c>
      <c r="E84" s="867" t="s">
        <v>282</v>
      </c>
      <c r="F84" s="868" t="s">
        <v>307</v>
      </c>
      <c r="G84" s="1250" t="s">
        <v>308</v>
      </c>
      <c r="H84" s="1250" t="s">
        <v>330</v>
      </c>
      <c r="I84" s="1250" t="s">
        <v>331</v>
      </c>
      <c r="J84" s="1250" t="s">
        <v>332</v>
      </c>
      <c r="K84" s="1250" t="s">
        <v>335</v>
      </c>
      <c r="L84" s="1250" t="s">
        <v>336</v>
      </c>
      <c r="M84" s="1250" t="s">
        <v>337</v>
      </c>
      <c r="N84" s="519" t="s">
        <v>338</v>
      </c>
    </row>
    <row r="85" spans="1:14" x14ac:dyDescent="0.2">
      <c r="A85" s="265" t="s">
        <v>263</v>
      </c>
      <c r="B85" s="270" t="s">
        <v>215</v>
      </c>
      <c r="C85" s="241"/>
      <c r="D85" s="124"/>
      <c r="E85" s="241"/>
      <c r="F85" s="1256"/>
      <c r="G85" s="1040"/>
      <c r="H85" s="1040"/>
      <c r="I85" s="1040"/>
      <c r="J85" s="909"/>
      <c r="K85" s="1261"/>
      <c r="L85" s="1261"/>
      <c r="M85" s="1261"/>
      <c r="N85" s="1039"/>
    </row>
    <row r="86" spans="1:14" x14ac:dyDescent="0.2">
      <c r="A86" s="264" t="s">
        <v>264</v>
      </c>
      <c r="B86" s="152" t="s">
        <v>526</v>
      </c>
      <c r="C86" s="241">
        <f>'3_sz_melléklet'!C10</f>
        <v>600738</v>
      </c>
      <c r="D86" s="241">
        <f>'3_sz_melléklet'!D10</f>
        <v>602127</v>
      </c>
      <c r="E86" s="241">
        <f>'3_sz_melléklet'!E10</f>
        <v>570752</v>
      </c>
      <c r="F86" s="1251">
        <f>E86/D86</f>
        <v>0.94789305246235434</v>
      </c>
      <c r="G86" s="978"/>
      <c r="H86" s="978"/>
      <c r="I86" s="978"/>
      <c r="J86" s="870"/>
      <c r="K86" s="1067"/>
      <c r="L86" s="1067"/>
      <c r="M86" s="1067"/>
      <c r="N86" s="906"/>
    </row>
    <row r="87" spans="1:14" x14ac:dyDescent="0.2">
      <c r="A87" s="264" t="s">
        <v>265</v>
      </c>
      <c r="B87" s="169" t="s">
        <v>528</v>
      </c>
      <c r="C87" s="241">
        <f>'3_sz_melléklet'!C11</f>
        <v>91303</v>
      </c>
      <c r="D87" s="241">
        <f>'3_sz_melléklet'!D11</f>
        <v>92444</v>
      </c>
      <c r="E87" s="241">
        <f>'3_sz_melléklet'!E11</f>
        <v>92417</v>
      </c>
      <c r="F87" s="1251">
        <f>E87/D87</f>
        <v>0.99970793128813118</v>
      </c>
      <c r="G87" s="978"/>
      <c r="H87" s="978"/>
      <c r="I87" s="978"/>
      <c r="J87" s="870"/>
      <c r="K87" s="1067"/>
      <c r="L87" s="1067"/>
      <c r="M87" s="1067"/>
      <c r="N87" s="906"/>
    </row>
    <row r="88" spans="1:14" x14ac:dyDescent="0.2">
      <c r="A88" s="264" t="s">
        <v>266</v>
      </c>
      <c r="B88" s="169" t="s">
        <v>527</v>
      </c>
      <c r="C88" s="241">
        <f>'3_sz_melléklet'!C12</f>
        <v>263044</v>
      </c>
      <c r="D88" s="241">
        <f>'3_sz_melléklet'!D12</f>
        <v>300651</v>
      </c>
      <c r="E88" s="241">
        <f>'3_sz_melléklet'!E12</f>
        <v>267103</v>
      </c>
      <c r="F88" s="1251">
        <f>E88/D88</f>
        <v>0.88841547175961499</v>
      </c>
      <c r="G88" s="978"/>
      <c r="H88" s="978"/>
      <c r="I88" s="978"/>
      <c r="J88" s="870"/>
      <c r="K88" s="1067"/>
      <c r="L88" s="1067"/>
      <c r="M88" s="1067"/>
      <c r="N88" s="906"/>
    </row>
    <row r="89" spans="1:14" x14ac:dyDescent="0.2">
      <c r="A89" s="264" t="s">
        <v>267</v>
      </c>
      <c r="B89" s="169" t="s">
        <v>529</v>
      </c>
      <c r="C89" s="239"/>
      <c r="D89" s="121"/>
      <c r="E89" s="239"/>
      <c r="F89" s="1251"/>
      <c r="G89" s="978"/>
      <c r="H89" s="978"/>
      <c r="I89" s="978"/>
      <c r="J89" s="870"/>
      <c r="K89" s="1067"/>
      <c r="L89" s="1067"/>
      <c r="M89" s="1067"/>
      <c r="N89" s="906"/>
    </row>
    <row r="90" spans="1:14" x14ac:dyDescent="0.2">
      <c r="A90" s="264" t="s">
        <v>268</v>
      </c>
      <c r="B90" s="169" t="s">
        <v>530</v>
      </c>
      <c r="C90" s="239"/>
      <c r="D90" s="121"/>
      <c r="E90" s="239"/>
      <c r="F90" s="1251"/>
      <c r="G90" s="978"/>
      <c r="H90" s="978"/>
      <c r="I90" s="978"/>
      <c r="J90" s="870"/>
      <c r="K90" s="1067"/>
      <c r="L90" s="1067"/>
      <c r="M90" s="1067"/>
      <c r="N90" s="906"/>
    </row>
    <row r="91" spans="1:14" x14ac:dyDescent="0.2">
      <c r="A91" s="264" t="s">
        <v>269</v>
      </c>
      <c r="B91" s="169" t="s">
        <v>531</v>
      </c>
      <c r="C91" s="239">
        <f>C92+C93+C94+C95+C96+C97+C98</f>
        <v>0</v>
      </c>
      <c r="D91" s="239">
        <f>D92+D93+D94+D95+D96+D97+D98</f>
        <v>0</v>
      </c>
      <c r="E91" s="239">
        <f>E92+E93+E94+E95+E96+E97+E98</f>
        <v>0</v>
      </c>
      <c r="F91" s="1251">
        <v>0</v>
      </c>
      <c r="G91" s="978"/>
      <c r="H91" s="978"/>
      <c r="I91" s="978"/>
      <c r="J91" s="870"/>
      <c r="K91" s="1067"/>
      <c r="L91" s="1067"/>
      <c r="M91" s="1067"/>
      <c r="N91" s="906"/>
    </row>
    <row r="92" spans="1:14" x14ac:dyDescent="0.2">
      <c r="A92" s="264" t="s">
        <v>270</v>
      </c>
      <c r="B92" s="169" t="s">
        <v>535</v>
      </c>
      <c r="C92" s="239">
        <v>0</v>
      </c>
      <c r="D92" s="121">
        <v>0</v>
      </c>
      <c r="E92" s="239">
        <v>0</v>
      </c>
      <c r="F92" s="1251">
        <v>0</v>
      </c>
      <c r="G92" s="978"/>
      <c r="H92" s="978"/>
      <c r="I92" s="978"/>
      <c r="J92" s="870"/>
      <c r="K92" s="1067"/>
      <c r="L92" s="1067"/>
      <c r="M92" s="1067"/>
      <c r="N92" s="906"/>
    </row>
    <row r="93" spans="1:14" x14ac:dyDescent="0.2">
      <c r="A93" s="264" t="s">
        <v>271</v>
      </c>
      <c r="B93" s="169" t="s">
        <v>536</v>
      </c>
      <c r="C93" s="239"/>
      <c r="D93" s="121"/>
      <c r="E93" s="239"/>
      <c r="F93" s="1251"/>
      <c r="G93" s="978"/>
      <c r="H93" s="978"/>
      <c r="I93" s="978"/>
      <c r="J93" s="870"/>
      <c r="K93" s="1067"/>
      <c r="L93" s="1067"/>
      <c r="M93" s="1067"/>
      <c r="N93" s="906"/>
    </row>
    <row r="94" spans="1:14" x14ac:dyDescent="0.2">
      <c r="A94" s="264" t="s">
        <v>272</v>
      </c>
      <c r="B94" s="169" t="s">
        <v>537</v>
      </c>
      <c r="C94" s="239"/>
      <c r="D94" s="121"/>
      <c r="E94" s="239"/>
      <c r="F94" s="1251"/>
      <c r="G94" s="978"/>
      <c r="H94" s="978"/>
      <c r="I94" s="978"/>
      <c r="J94" s="870"/>
      <c r="K94" s="1067"/>
      <c r="L94" s="1067"/>
      <c r="M94" s="1067"/>
      <c r="N94" s="906"/>
    </row>
    <row r="95" spans="1:14" x14ac:dyDescent="0.2">
      <c r="A95" s="264" t="s">
        <v>273</v>
      </c>
      <c r="B95" s="271" t="s">
        <v>533</v>
      </c>
      <c r="C95" s="198"/>
      <c r="D95" s="125"/>
      <c r="E95" s="239"/>
      <c r="F95" s="1251"/>
      <c r="G95" s="978"/>
      <c r="H95" s="978"/>
      <c r="I95" s="978"/>
      <c r="J95" s="870"/>
      <c r="K95" s="1067"/>
      <c r="L95" s="1067"/>
      <c r="M95" s="1067"/>
      <c r="N95" s="906"/>
    </row>
    <row r="96" spans="1:14" x14ac:dyDescent="0.2">
      <c r="A96" s="264" t="s">
        <v>274</v>
      </c>
      <c r="B96" s="536" t="s">
        <v>534</v>
      </c>
      <c r="C96" s="242"/>
      <c r="D96" s="122"/>
      <c r="E96" s="239"/>
      <c r="F96" s="1251"/>
      <c r="G96" s="978"/>
      <c r="H96" s="978"/>
      <c r="I96" s="978"/>
      <c r="J96" s="870"/>
      <c r="K96" s="1067"/>
      <c r="L96" s="1067"/>
      <c r="M96" s="1067"/>
      <c r="N96" s="906"/>
    </row>
    <row r="97" spans="1:14" x14ac:dyDescent="0.2">
      <c r="A97" s="264" t="s">
        <v>275</v>
      </c>
      <c r="B97" s="537" t="s">
        <v>532</v>
      </c>
      <c r="C97" s="189"/>
      <c r="D97" s="125"/>
      <c r="E97" s="239"/>
      <c r="F97" s="1251"/>
      <c r="G97" s="978"/>
      <c r="H97" s="978"/>
      <c r="I97" s="978"/>
      <c r="J97" s="870"/>
      <c r="K97" s="1067"/>
      <c r="L97" s="1067"/>
      <c r="M97" s="1067"/>
      <c r="N97" s="906"/>
    </row>
    <row r="98" spans="1:14" x14ac:dyDescent="0.2">
      <c r="A98" s="264" t="s">
        <v>276</v>
      </c>
      <c r="B98" s="230" t="s">
        <v>764</v>
      </c>
      <c r="C98" s="241">
        <f>'3_sz_melléklet'!C22</f>
        <v>0</v>
      </c>
      <c r="D98" s="241">
        <f>'3_sz_melléklet'!D22</f>
        <v>0</v>
      </c>
      <c r="E98" s="241">
        <f>'3_sz_melléklet'!E22</f>
        <v>0</v>
      </c>
      <c r="F98" s="1252">
        <v>0</v>
      </c>
      <c r="G98" s="978"/>
      <c r="H98" s="978"/>
      <c r="I98" s="978"/>
      <c r="J98" s="870"/>
      <c r="K98" s="1067"/>
      <c r="L98" s="1067"/>
      <c r="M98" s="1067"/>
      <c r="N98" s="906"/>
    </row>
    <row r="99" spans="1:14" ht="13.5" thickBot="1" x14ac:dyDescent="0.25">
      <c r="A99" s="264" t="s">
        <v>277</v>
      </c>
      <c r="B99" s="171" t="s">
        <v>539</v>
      </c>
      <c r="C99" s="240"/>
      <c r="D99" s="126"/>
      <c r="E99" s="239"/>
      <c r="F99" s="1253"/>
      <c r="G99" s="980"/>
      <c r="H99" s="980"/>
      <c r="I99" s="980"/>
      <c r="J99" s="871"/>
      <c r="K99" s="1068"/>
      <c r="L99" s="1068"/>
      <c r="M99" s="1068"/>
      <c r="N99" s="968"/>
    </row>
    <row r="100" spans="1:14" ht="13.5" thickBot="1" x14ac:dyDescent="0.25">
      <c r="A100" s="421" t="s">
        <v>278</v>
      </c>
      <c r="B100" s="422" t="s">
        <v>5</v>
      </c>
      <c r="C100" s="432">
        <f>C86+C87+C88+C89+C91+C99</f>
        <v>955085</v>
      </c>
      <c r="D100" s="432">
        <f>D86+D87+D88+D89+D91+D99</f>
        <v>995222</v>
      </c>
      <c r="E100" s="432">
        <f>E86+E87+E88+E89+E91+E99</f>
        <v>930272</v>
      </c>
      <c r="F100" s="1413">
        <f>E100/D100</f>
        <v>0.93473817901935452</v>
      </c>
      <c r="G100" s="1260"/>
      <c r="H100" s="1260"/>
      <c r="I100" s="1260"/>
      <c r="J100" s="872"/>
      <c r="K100" s="1262"/>
      <c r="L100" s="1262"/>
      <c r="M100" s="1262"/>
      <c r="N100" s="1259"/>
    </row>
    <row r="101" spans="1:14" ht="9" customHeight="1" thickTop="1" x14ac:dyDescent="0.2">
      <c r="A101" s="413"/>
      <c r="B101" s="270"/>
      <c r="C101" s="197"/>
      <c r="D101" s="197"/>
      <c r="E101" s="197"/>
      <c r="F101" s="1255"/>
      <c r="G101" s="974"/>
      <c r="H101" s="974"/>
      <c r="I101" s="974"/>
      <c r="J101" s="873"/>
      <c r="K101" s="1263"/>
      <c r="L101" s="1263"/>
      <c r="M101" s="1263"/>
      <c r="N101" s="967"/>
    </row>
    <row r="102" spans="1:14" x14ac:dyDescent="0.2">
      <c r="A102" s="265" t="s">
        <v>279</v>
      </c>
      <c r="B102" s="272" t="s">
        <v>216</v>
      </c>
      <c r="C102" s="241"/>
      <c r="D102" s="124"/>
      <c r="E102" s="241"/>
      <c r="F102" s="1256"/>
      <c r="G102" s="976"/>
      <c r="H102" s="976"/>
      <c r="I102" s="976"/>
      <c r="J102" s="869"/>
      <c r="K102" s="1066"/>
      <c r="L102" s="1066"/>
      <c r="M102" s="1066"/>
      <c r="N102" s="905"/>
    </row>
    <row r="103" spans="1:14" x14ac:dyDescent="0.2">
      <c r="A103" s="265" t="s">
        <v>280</v>
      </c>
      <c r="B103" s="169" t="s">
        <v>540</v>
      </c>
      <c r="C103" s="241">
        <f>'3_sz_melléklet'!C27</f>
        <v>19111</v>
      </c>
      <c r="D103" s="241">
        <f>'3_sz_melléklet'!D27</f>
        <v>2762</v>
      </c>
      <c r="E103" s="241">
        <f>'3_sz_melléklet'!E27</f>
        <v>998</v>
      </c>
      <c r="F103" s="1251">
        <f>E103/D103</f>
        <v>0.36133236784938449</v>
      </c>
      <c r="G103" s="978"/>
      <c r="H103" s="978"/>
      <c r="I103" s="978"/>
      <c r="J103" s="870"/>
      <c r="K103" s="1067"/>
      <c r="L103" s="1067"/>
      <c r="M103" s="1067"/>
      <c r="N103" s="906"/>
    </row>
    <row r="104" spans="1:14" x14ac:dyDescent="0.2">
      <c r="A104" s="265" t="s">
        <v>281</v>
      </c>
      <c r="B104" s="169" t="s">
        <v>541</v>
      </c>
      <c r="C104" s="239"/>
      <c r="D104" s="121"/>
      <c r="E104" s="239"/>
      <c r="F104" s="1251"/>
      <c r="G104" s="978"/>
      <c r="H104" s="978"/>
      <c r="I104" s="978"/>
      <c r="J104" s="870"/>
      <c r="K104" s="1067"/>
      <c r="L104" s="1067"/>
      <c r="M104" s="1067"/>
      <c r="N104" s="906"/>
    </row>
    <row r="105" spans="1:14" x14ac:dyDescent="0.2">
      <c r="A105" s="265" t="s">
        <v>283</v>
      </c>
      <c r="B105" s="169" t="s">
        <v>542</v>
      </c>
      <c r="C105" s="239">
        <f>C106+C107+C108</f>
        <v>0</v>
      </c>
      <c r="D105" s="239">
        <f>D106+D107+D108</f>
        <v>0</v>
      </c>
      <c r="E105" s="239">
        <f>E106+E107+E108</f>
        <v>0</v>
      </c>
      <c r="F105" s="1251">
        <v>0</v>
      </c>
      <c r="G105" s="978"/>
      <c r="H105" s="978"/>
      <c r="I105" s="978"/>
      <c r="J105" s="870"/>
      <c r="K105" s="1067"/>
      <c r="L105" s="1067"/>
      <c r="M105" s="1067"/>
      <c r="N105" s="906"/>
    </row>
    <row r="106" spans="1:14" x14ac:dyDescent="0.2">
      <c r="A106" s="265" t="s">
        <v>284</v>
      </c>
      <c r="B106" s="271" t="s">
        <v>543</v>
      </c>
      <c r="C106" s="239"/>
      <c r="D106" s="121"/>
      <c r="E106" s="239"/>
      <c r="F106" s="1251"/>
      <c r="G106" s="978"/>
      <c r="H106" s="978"/>
      <c r="I106" s="978"/>
      <c r="J106" s="870"/>
      <c r="K106" s="1067"/>
      <c r="L106" s="1067"/>
      <c r="M106" s="1067"/>
      <c r="N106" s="906"/>
    </row>
    <row r="107" spans="1:14" x14ac:dyDescent="0.2">
      <c r="A107" s="265" t="s">
        <v>285</v>
      </c>
      <c r="B107" s="271" t="s">
        <v>544</v>
      </c>
      <c r="C107" s="239"/>
      <c r="D107" s="121"/>
      <c r="E107" s="239"/>
      <c r="F107" s="1251"/>
      <c r="G107" s="978"/>
      <c r="H107" s="978"/>
      <c r="I107" s="978"/>
      <c r="J107" s="870"/>
      <c r="K107" s="1067"/>
      <c r="L107" s="1067"/>
      <c r="M107" s="1067"/>
      <c r="N107" s="906"/>
    </row>
    <row r="108" spans="1:14" x14ac:dyDescent="0.2">
      <c r="A108" s="265" t="s">
        <v>286</v>
      </c>
      <c r="B108" s="271" t="s">
        <v>545</v>
      </c>
      <c r="C108" s="239"/>
      <c r="D108" s="121"/>
      <c r="E108" s="239"/>
      <c r="F108" s="1257"/>
      <c r="G108" s="978"/>
      <c r="H108" s="978"/>
      <c r="I108" s="978"/>
      <c r="J108" s="870"/>
      <c r="K108" s="1067"/>
      <c r="L108" s="1067"/>
      <c r="M108" s="1067"/>
      <c r="N108" s="906"/>
    </row>
    <row r="109" spans="1:14" x14ac:dyDescent="0.2">
      <c r="A109" s="265" t="s">
        <v>287</v>
      </c>
      <c r="B109" s="271" t="s">
        <v>546</v>
      </c>
      <c r="C109" s="239"/>
      <c r="D109" s="121"/>
      <c r="E109" s="239"/>
      <c r="F109" s="1257"/>
      <c r="G109" s="978"/>
      <c r="H109" s="978"/>
      <c r="I109" s="978"/>
      <c r="J109" s="870"/>
      <c r="K109" s="1067"/>
      <c r="L109" s="1067"/>
      <c r="M109" s="1067"/>
      <c r="N109" s="906"/>
    </row>
    <row r="110" spans="1:14" x14ac:dyDescent="0.2">
      <c r="A110" s="265" t="s">
        <v>288</v>
      </c>
      <c r="B110" s="536" t="s">
        <v>547</v>
      </c>
      <c r="C110" s="239"/>
      <c r="D110" s="121"/>
      <c r="E110" s="239"/>
      <c r="F110" s="1257"/>
      <c r="G110" s="978"/>
      <c r="H110" s="978"/>
      <c r="I110" s="978"/>
      <c r="J110" s="870"/>
      <c r="K110" s="1067"/>
      <c r="L110" s="1067"/>
      <c r="M110" s="1067"/>
      <c r="N110" s="906"/>
    </row>
    <row r="111" spans="1:14" x14ac:dyDescent="0.2">
      <c r="A111" s="265" t="s">
        <v>289</v>
      </c>
      <c r="B111" s="230" t="s">
        <v>548</v>
      </c>
      <c r="C111" s="239"/>
      <c r="D111" s="121"/>
      <c r="E111" s="239"/>
      <c r="F111" s="1257"/>
      <c r="G111" s="978"/>
      <c r="H111" s="978"/>
      <c r="I111" s="978"/>
      <c r="J111" s="870"/>
      <c r="K111" s="1067"/>
      <c r="L111" s="1067"/>
      <c r="M111" s="1067"/>
      <c r="N111" s="906"/>
    </row>
    <row r="112" spans="1:14" ht="13.5" thickBot="1" x14ac:dyDescent="0.25">
      <c r="A112" s="265" t="s">
        <v>290</v>
      </c>
      <c r="B112" s="686" t="s">
        <v>549</v>
      </c>
      <c r="C112" s="239"/>
      <c r="D112" s="121"/>
      <c r="E112" s="239"/>
      <c r="F112" s="1257"/>
      <c r="G112" s="980"/>
      <c r="H112" s="980"/>
      <c r="I112" s="980"/>
      <c r="J112" s="871"/>
      <c r="K112" s="1068"/>
      <c r="L112" s="1068"/>
      <c r="M112" s="1068"/>
      <c r="N112" s="968"/>
    </row>
    <row r="113" spans="1:14" ht="13.5" thickBot="1" x14ac:dyDescent="0.25">
      <c r="A113" s="421" t="s">
        <v>291</v>
      </c>
      <c r="B113" s="422" t="s">
        <v>6</v>
      </c>
      <c r="C113" s="432">
        <f>C103+C104+C105</f>
        <v>19111</v>
      </c>
      <c r="D113" s="432">
        <f>D103+D104+D105</f>
        <v>2762</v>
      </c>
      <c r="E113" s="432">
        <f>E103+E104+E105</f>
        <v>998</v>
      </c>
      <c r="F113" s="1459">
        <f>E113/D113</f>
        <v>0.36133236784938449</v>
      </c>
      <c r="G113" s="1260"/>
      <c r="H113" s="1260"/>
      <c r="I113" s="1260"/>
      <c r="J113" s="872"/>
      <c r="K113" s="1262"/>
      <c r="L113" s="1262"/>
      <c r="M113" s="1262"/>
      <c r="N113" s="1259"/>
    </row>
    <row r="114" spans="1:14" ht="27" thickTop="1" thickBot="1" x14ac:dyDescent="0.25">
      <c r="A114" s="1265" t="s">
        <v>292</v>
      </c>
      <c r="B114" s="1248" t="s">
        <v>403</v>
      </c>
      <c r="C114" s="1249">
        <f>C100+C113</f>
        <v>974196</v>
      </c>
      <c r="D114" s="1249">
        <f>D100+D113</f>
        <v>997984</v>
      </c>
      <c r="E114" s="1249">
        <f>E100+E113</f>
        <v>931270</v>
      </c>
      <c r="F114" s="1413">
        <f>E114/D114</f>
        <v>0.93315123288549717</v>
      </c>
      <c r="G114" s="1266"/>
      <c r="H114" s="1266"/>
      <c r="I114" s="1266"/>
      <c r="J114" s="1267"/>
      <c r="K114" s="1268"/>
      <c r="L114" s="1268"/>
      <c r="M114" s="1268"/>
      <c r="N114" s="1269"/>
    </row>
    <row r="115" spans="1:14" x14ac:dyDescent="0.2">
      <c r="A115" s="281"/>
      <c r="B115" s="550"/>
      <c r="C115" s="535"/>
      <c r="D115" s="535"/>
      <c r="E115" s="535"/>
      <c r="F115" s="1270"/>
      <c r="G115" s="63"/>
      <c r="H115" s="63"/>
      <c r="I115" s="63"/>
      <c r="J115" s="1271"/>
      <c r="K115" s="63"/>
      <c r="L115" s="63"/>
      <c r="M115" s="63"/>
      <c r="N115" s="1271"/>
    </row>
    <row r="116" spans="1:14" x14ac:dyDescent="0.2">
      <c r="A116" s="2285">
        <v>4</v>
      </c>
      <c r="B116" s="2263"/>
      <c r="C116" s="2263"/>
      <c r="D116" s="2263"/>
      <c r="E116" s="2263"/>
      <c r="F116" s="2263"/>
      <c r="G116" s="2263"/>
      <c r="H116" s="2263"/>
      <c r="I116" s="2263"/>
      <c r="J116" s="2263"/>
      <c r="K116" s="2263"/>
      <c r="L116" s="2263"/>
      <c r="M116" s="2263"/>
      <c r="N116" s="2263"/>
    </row>
    <row r="117" spans="1:14" x14ac:dyDescent="0.2">
      <c r="A117" s="281"/>
      <c r="B117" s="550"/>
      <c r="C117" s="535"/>
      <c r="D117" s="535"/>
      <c r="E117" s="535"/>
      <c r="F117" s="535"/>
    </row>
    <row r="118" spans="1:14" x14ac:dyDescent="0.2">
      <c r="A118" s="2249" t="s">
        <v>1693</v>
      </c>
      <c r="B118" s="2249"/>
      <c r="C118" s="2249"/>
      <c r="D118" s="2249"/>
      <c r="E118" s="2249"/>
    </row>
    <row r="119" spans="1:14" x14ac:dyDescent="0.2">
      <c r="A119" s="275"/>
      <c r="B119" s="275"/>
      <c r="C119" s="275"/>
      <c r="D119" s="275"/>
      <c r="E119" s="275"/>
    </row>
    <row r="120" spans="1:14" ht="14.25" x14ac:dyDescent="0.2">
      <c r="A120" s="2347" t="s">
        <v>1508</v>
      </c>
      <c r="B120" s="2348"/>
      <c r="C120" s="2348"/>
      <c r="D120" s="2348"/>
      <c r="E120" s="2348"/>
      <c r="F120" s="2348"/>
      <c r="G120" s="2263"/>
      <c r="H120" s="2263"/>
      <c r="I120" s="2263"/>
      <c r="J120" s="2263"/>
      <c r="K120" s="2263"/>
      <c r="L120" s="2263"/>
      <c r="M120" s="2263"/>
      <c r="N120" s="2263"/>
    </row>
    <row r="121" spans="1:14" ht="15.75" x14ac:dyDescent="0.25">
      <c r="B121" s="18"/>
      <c r="C121" s="18"/>
      <c r="D121" s="18"/>
      <c r="E121" s="18"/>
    </row>
    <row r="122" spans="1:14" ht="16.5" thickBot="1" x14ac:dyDescent="0.3">
      <c r="B122" s="18" t="s">
        <v>814</v>
      </c>
      <c r="C122" s="18"/>
      <c r="D122" s="18"/>
      <c r="E122" s="18"/>
      <c r="M122" s="1" t="s">
        <v>39</v>
      </c>
    </row>
    <row r="123" spans="1:14" ht="13.5" thickBot="1" x14ac:dyDescent="0.25">
      <c r="A123" s="2430" t="s">
        <v>258</v>
      </c>
      <c r="B123" s="2432" t="s">
        <v>11</v>
      </c>
      <c r="C123" s="2425" t="s">
        <v>809</v>
      </c>
      <c r="D123" s="2426"/>
      <c r="E123" s="2426"/>
      <c r="F123" s="2427"/>
      <c r="G123" s="2425" t="s">
        <v>810</v>
      </c>
      <c r="H123" s="2426"/>
      <c r="I123" s="2426"/>
      <c r="J123" s="2428"/>
      <c r="K123" s="2429" t="s">
        <v>811</v>
      </c>
      <c r="L123" s="2426"/>
      <c r="M123" s="2426"/>
      <c r="N123" s="2428"/>
    </row>
    <row r="124" spans="1:14" ht="22.5" thickBot="1" x14ac:dyDescent="0.25">
      <c r="A124" s="2431"/>
      <c r="B124" s="2433"/>
      <c r="C124" s="266" t="s">
        <v>381</v>
      </c>
      <c r="D124" s="266" t="s">
        <v>812</v>
      </c>
      <c r="E124" s="1246" t="s">
        <v>775</v>
      </c>
      <c r="F124" s="266" t="s">
        <v>813</v>
      </c>
      <c r="G124" s="1246" t="s">
        <v>381</v>
      </c>
      <c r="H124" s="266" t="s">
        <v>812</v>
      </c>
      <c r="I124" s="266" t="s">
        <v>775</v>
      </c>
      <c r="J124" s="1246" t="s">
        <v>813</v>
      </c>
      <c r="K124" s="266" t="s">
        <v>381</v>
      </c>
      <c r="L124" s="1246" t="s">
        <v>812</v>
      </c>
      <c r="M124" s="266" t="s">
        <v>775</v>
      </c>
      <c r="N124" s="1247" t="s">
        <v>813</v>
      </c>
    </row>
    <row r="125" spans="1:14" ht="13.5" thickBot="1" x14ac:dyDescent="0.25">
      <c r="A125" s="865" t="s">
        <v>259</v>
      </c>
      <c r="B125" s="866" t="s">
        <v>260</v>
      </c>
      <c r="C125" s="867" t="s">
        <v>261</v>
      </c>
      <c r="D125" s="867" t="s">
        <v>262</v>
      </c>
      <c r="E125" s="867" t="s">
        <v>282</v>
      </c>
      <c r="F125" s="1274" t="s">
        <v>307</v>
      </c>
      <c r="G125" s="867" t="s">
        <v>308</v>
      </c>
      <c r="H125" s="867" t="s">
        <v>330</v>
      </c>
      <c r="I125" s="867" t="s">
        <v>331</v>
      </c>
      <c r="J125" s="867" t="s">
        <v>332</v>
      </c>
      <c r="K125" s="867" t="s">
        <v>335</v>
      </c>
      <c r="L125" s="867" t="s">
        <v>336</v>
      </c>
      <c r="M125" s="867" t="s">
        <v>337</v>
      </c>
      <c r="N125" s="868" t="s">
        <v>338</v>
      </c>
    </row>
    <row r="126" spans="1:14" x14ac:dyDescent="0.2">
      <c r="A126" s="265" t="s">
        <v>293</v>
      </c>
      <c r="B126" s="341" t="s">
        <v>404</v>
      </c>
      <c r="C126" s="430"/>
      <c r="D126" s="124"/>
      <c r="E126" s="241"/>
      <c r="F126" s="1256"/>
      <c r="G126" s="1040"/>
      <c r="H126" s="1040"/>
      <c r="I126" s="1040"/>
      <c r="J126" s="909"/>
      <c r="K126" s="1261"/>
      <c r="L126" s="1261"/>
      <c r="M126" s="1261"/>
      <c r="N126" s="1039"/>
    </row>
    <row r="127" spans="1:14" x14ac:dyDescent="0.2">
      <c r="A127" s="264" t="s">
        <v>294</v>
      </c>
      <c r="B127" s="170" t="s">
        <v>565</v>
      </c>
      <c r="C127" s="244"/>
      <c r="D127" s="121"/>
      <c r="E127" s="239"/>
      <c r="F127" s="1251"/>
      <c r="G127" s="978"/>
      <c r="H127" s="978"/>
      <c r="I127" s="978"/>
      <c r="J127" s="870"/>
      <c r="K127" s="1067"/>
      <c r="L127" s="1067"/>
      <c r="M127" s="1067"/>
      <c r="N127" s="906"/>
    </row>
    <row r="128" spans="1:14" x14ac:dyDescent="0.2">
      <c r="A128" s="264" t="s">
        <v>295</v>
      </c>
      <c r="B128" s="480" t="s">
        <v>563</v>
      </c>
      <c r="C128" s="543"/>
      <c r="D128" s="126"/>
      <c r="E128" s="240"/>
      <c r="F128" s="1252"/>
      <c r="G128" s="978"/>
      <c r="H128" s="978"/>
      <c r="I128" s="978"/>
      <c r="J128" s="870"/>
      <c r="K128" s="1067"/>
      <c r="L128" s="1067"/>
      <c r="M128" s="1067"/>
      <c r="N128" s="906"/>
    </row>
    <row r="129" spans="1:14" x14ac:dyDescent="0.2">
      <c r="A129" s="264" t="s">
        <v>296</v>
      </c>
      <c r="B129" s="480" t="s">
        <v>562</v>
      </c>
      <c r="C129" s="543"/>
      <c r="D129" s="126"/>
      <c r="E129" s="240"/>
      <c r="F129" s="1252"/>
      <c r="G129" s="978"/>
      <c r="H129" s="978"/>
      <c r="I129" s="978"/>
      <c r="J129" s="870"/>
      <c r="K129" s="1067"/>
      <c r="L129" s="1067"/>
      <c r="M129" s="1067"/>
      <c r="N129" s="906"/>
    </row>
    <row r="130" spans="1:14" x14ac:dyDescent="0.2">
      <c r="A130" s="264" t="s">
        <v>297</v>
      </c>
      <c r="B130" s="480" t="s">
        <v>564</v>
      </c>
      <c r="C130" s="543"/>
      <c r="D130" s="126"/>
      <c r="E130" s="240"/>
      <c r="F130" s="1252"/>
      <c r="G130" s="978"/>
      <c r="H130" s="978"/>
      <c r="I130" s="978"/>
      <c r="J130" s="870"/>
      <c r="K130" s="1067"/>
      <c r="L130" s="1067"/>
      <c r="M130" s="1067"/>
      <c r="N130" s="906"/>
    </row>
    <row r="131" spans="1:14" x14ac:dyDescent="0.2">
      <c r="A131" s="264" t="s">
        <v>298</v>
      </c>
      <c r="B131" s="538" t="s">
        <v>566</v>
      </c>
      <c r="C131" s="543"/>
      <c r="D131" s="126"/>
      <c r="E131" s="240"/>
      <c r="F131" s="1252"/>
      <c r="G131" s="978"/>
      <c r="H131" s="978"/>
      <c r="I131" s="978"/>
      <c r="J131" s="870"/>
      <c r="K131" s="1067"/>
      <c r="L131" s="1067"/>
      <c r="M131" s="1067"/>
      <c r="N131" s="906"/>
    </row>
    <row r="132" spans="1:14" x14ac:dyDescent="0.2">
      <c r="A132" s="264" t="s">
        <v>299</v>
      </c>
      <c r="B132" s="539" t="s">
        <v>569</v>
      </c>
      <c r="C132" s="543"/>
      <c r="D132" s="126"/>
      <c r="E132" s="240"/>
      <c r="F132" s="1252"/>
      <c r="G132" s="978"/>
      <c r="H132" s="978"/>
      <c r="I132" s="978"/>
      <c r="J132" s="870"/>
      <c r="K132" s="1067"/>
      <c r="L132" s="1067"/>
      <c r="M132" s="1067"/>
      <c r="N132" s="906"/>
    </row>
    <row r="133" spans="1:14" x14ac:dyDescent="0.2">
      <c r="A133" s="264" t="s">
        <v>300</v>
      </c>
      <c r="B133" s="540" t="s">
        <v>568</v>
      </c>
      <c r="C133" s="543"/>
      <c r="D133" s="126"/>
      <c r="E133" s="240"/>
      <c r="F133" s="1252"/>
      <c r="G133" s="978"/>
      <c r="H133" s="978"/>
      <c r="I133" s="978"/>
      <c r="J133" s="870"/>
      <c r="K133" s="1067"/>
      <c r="L133" s="1067"/>
      <c r="M133" s="1067"/>
      <c r="N133" s="906"/>
    </row>
    <row r="134" spans="1:14" ht="13.5" thickBot="1" x14ac:dyDescent="0.25">
      <c r="A134" s="264" t="s">
        <v>301</v>
      </c>
      <c r="B134" s="273" t="s">
        <v>567</v>
      </c>
      <c r="C134" s="543"/>
      <c r="D134" s="126"/>
      <c r="E134" s="240"/>
      <c r="F134" s="1252"/>
      <c r="G134" s="980"/>
      <c r="H134" s="980"/>
      <c r="I134" s="980"/>
      <c r="J134" s="871"/>
      <c r="K134" s="1068"/>
      <c r="L134" s="1068"/>
      <c r="M134" s="1068"/>
      <c r="N134" s="968"/>
    </row>
    <row r="135" spans="1:14" ht="13.5" thickBot="1" x14ac:dyDescent="0.25">
      <c r="A135" s="282" t="s">
        <v>302</v>
      </c>
      <c r="B135" s="231" t="s">
        <v>405</v>
      </c>
      <c r="C135" s="544"/>
      <c r="D135" s="205"/>
      <c r="E135" s="123"/>
      <c r="F135" s="1272"/>
      <c r="G135" s="972"/>
      <c r="H135" s="972"/>
      <c r="I135" s="972"/>
      <c r="J135" s="874"/>
      <c r="K135" s="1212"/>
      <c r="L135" s="1212"/>
      <c r="M135" s="1212"/>
      <c r="N135" s="874"/>
    </row>
    <row r="136" spans="1:14" ht="13.5" thickBot="1" x14ac:dyDescent="0.25">
      <c r="A136" s="325" t="s">
        <v>303</v>
      </c>
      <c r="B136" s="832" t="s">
        <v>406</v>
      </c>
      <c r="C136" s="622">
        <f>C114+C135</f>
        <v>974196</v>
      </c>
      <c r="D136" s="623">
        <f>D114+D135</f>
        <v>997984</v>
      </c>
      <c r="E136" s="622">
        <f>E114+E135</f>
        <v>931270</v>
      </c>
      <c r="F136" s="1273">
        <f>E136/D136</f>
        <v>0.93315123288549717</v>
      </c>
      <c r="G136" s="1071"/>
      <c r="H136" s="1071"/>
      <c r="I136" s="1071"/>
      <c r="J136" s="875"/>
      <c r="K136" s="1264"/>
      <c r="L136" s="1264"/>
      <c r="M136" s="1264"/>
      <c r="N136" s="969"/>
    </row>
    <row r="137" spans="1:14" x14ac:dyDescent="0.2">
      <c r="A137" s="281"/>
      <c r="B137" s="534"/>
      <c r="C137" s="479"/>
      <c r="D137" s="479"/>
      <c r="E137" s="479"/>
      <c r="F137" s="479"/>
    </row>
    <row r="154" spans="1:14" x14ac:dyDescent="0.2">
      <c r="A154" s="2263">
        <v>5</v>
      </c>
      <c r="B154" s="2263"/>
      <c r="C154" s="2263"/>
      <c r="D154" s="2263"/>
      <c r="E154" s="2263"/>
      <c r="F154" s="2263"/>
      <c r="G154" s="2263"/>
      <c r="H154" s="2263"/>
      <c r="I154" s="2263"/>
      <c r="J154" s="2263"/>
      <c r="K154" s="2263"/>
      <c r="L154" s="2263"/>
      <c r="M154" s="2263"/>
      <c r="N154" s="2263"/>
    </row>
    <row r="155" spans="1:14" x14ac:dyDescent="0.2">
      <c r="A155" s="2249" t="s">
        <v>1693</v>
      </c>
      <c r="B155" s="2249"/>
      <c r="C155" s="2249"/>
      <c r="D155" s="2249"/>
      <c r="E155" s="2249"/>
    </row>
    <row r="156" spans="1:14" x14ac:dyDescent="0.2">
      <c r="A156" s="275"/>
      <c r="B156" s="275"/>
      <c r="C156" s="275"/>
      <c r="D156" s="275"/>
      <c r="E156" s="275"/>
    </row>
    <row r="157" spans="1:14" ht="14.25" x14ac:dyDescent="0.2">
      <c r="A157" s="2347" t="s">
        <v>1508</v>
      </c>
      <c r="B157" s="2348"/>
      <c r="C157" s="2348"/>
      <c r="D157" s="2348"/>
      <c r="E157" s="2348"/>
      <c r="F157" s="2348"/>
      <c r="G157" s="2263"/>
      <c r="H157" s="2263"/>
      <c r="I157" s="2263"/>
      <c r="J157" s="2263"/>
      <c r="K157" s="2263"/>
      <c r="L157" s="2263"/>
      <c r="M157" s="2263"/>
      <c r="N157" s="2263"/>
    </row>
    <row r="158" spans="1:14" ht="14.25" x14ac:dyDescent="0.2">
      <c r="A158" s="229"/>
      <c r="B158" s="2150"/>
      <c r="C158" s="2150"/>
      <c r="D158" s="2150"/>
      <c r="E158" s="2150"/>
      <c r="F158" s="2150"/>
      <c r="G158" s="13"/>
      <c r="H158" s="13"/>
      <c r="I158" s="13"/>
      <c r="J158" s="13"/>
      <c r="K158" s="13"/>
      <c r="L158" s="13"/>
      <c r="M158" s="13"/>
      <c r="N158" s="13"/>
    </row>
    <row r="159" spans="1:14" ht="14.25" customHeight="1" thickBot="1" x14ac:dyDescent="0.3">
      <c r="B159" s="18" t="s">
        <v>815</v>
      </c>
      <c r="C159" s="18"/>
      <c r="D159" s="18"/>
      <c r="E159" s="18"/>
      <c r="M159" s="1" t="s">
        <v>39</v>
      </c>
    </row>
    <row r="160" spans="1:14" ht="13.5" thickBot="1" x14ac:dyDescent="0.25">
      <c r="A160" s="2430" t="s">
        <v>258</v>
      </c>
      <c r="B160" s="2432" t="s">
        <v>11</v>
      </c>
      <c r="C160" s="2425" t="s">
        <v>809</v>
      </c>
      <c r="D160" s="2426"/>
      <c r="E160" s="2426"/>
      <c r="F160" s="2427"/>
      <c r="G160" s="2425" t="s">
        <v>810</v>
      </c>
      <c r="H160" s="2426"/>
      <c r="I160" s="2426"/>
      <c r="J160" s="2428"/>
      <c r="K160" s="2429" t="s">
        <v>811</v>
      </c>
      <c r="L160" s="2426"/>
      <c r="M160" s="2426"/>
      <c r="N160" s="2428"/>
    </row>
    <row r="161" spans="1:14" ht="22.5" thickBot="1" x14ac:dyDescent="0.25">
      <c r="A161" s="2431"/>
      <c r="B161" s="2433"/>
      <c r="C161" s="266" t="s">
        <v>381</v>
      </c>
      <c r="D161" s="266" t="s">
        <v>812</v>
      </c>
      <c r="E161" s="1246" t="s">
        <v>775</v>
      </c>
      <c r="F161" s="266" t="s">
        <v>813</v>
      </c>
      <c r="G161" s="1246" t="s">
        <v>381</v>
      </c>
      <c r="H161" s="266" t="s">
        <v>812</v>
      </c>
      <c r="I161" s="266" t="s">
        <v>775</v>
      </c>
      <c r="J161" s="1246" t="s">
        <v>813</v>
      </c>
      <c r="K161" s="266" t="s">
        <v>381</v>
      </c>
      <c r="L161" s="1246" t="s">
        <v>812</v>
      </c>
      <c r="M161" s="266" t="s">
        <v>775</v>
      </c>
      <c r="N161" s="1247" t="s">
        <v>813</v>
      </c>
    </row>
    <row r="162" spans="1:14" ht="13.5" thickBot="1" x14ac:dyDescent="0.25">
      <c r="A162" s="865" t="s">
        <v>259</v>
      </c>
      <c r="B162" s="866" t="s">
        <v>260</v>
      </c>
      <c r="C162" s="867" t="s">
        <v>261</v>
      </c>
      <c r="D162" s="867" t="s">
        <v>262</v>
      </c>
      <c r="E162" s="867" t="s">
        <v>282</v>
      </c>
      <c r="F162" s="868" t="s">
        <v>307</v>
      </c>
      <c r="G162" s="1250" t="s">
        <v>308</v>
      </c>
      <c r="H162" s="1250" t="s">
        <v>330</v>
      </c>
      <c r="I162" s="1250" t="s">
        <v>331</v>
      </c>
      <c r="J162" s="1250" t="s">
        <v>332</v>
      </c>
      <c r="K162" s="1250" t="s">
        <v>335</v>
      </c>
      <c r="L162" s="1250" t="s">
        <v>336</v>
      </c>
      <c r="M162" s="1250" t="s">
        <v>337</v>
      </c>
      <c r="N162" s="519" t="s">
        <v>338</v>
      </c>
    </row>
    <row r="163" spans="1:14" x14ac:dyDescent="0.2">
      <c r="A163" s="265" t="s">
        <v>263</v>
      </c>
      <c r="B163" s="270" t="s">
        <v>215</v>
      </c>
      <c r="C163" s="241"/>
      <c r="D163" s="124"/>
      <c r="E163" s="241"/>
      <c r="F163" s="1256"/>
      <c r="G163" s="824"/>
      <c r="H163" s="824"/>
      <c r="I163" s="824"/>
      <c r="J163" s="1314"/>
      <c r="K163" s="812"/>
      <c r="L163" s="812"/>
      <c r="M163" s="812"/>
      <c r="N163" s="1054"/>
    </row>
    <row r="164" spans="1:14" x14ac:dyDescent="0.2">
      <c r="A164" s="264" t="s">
        <v>264</v>
      </c>
      <c r="B164" s="152" t="s">
        <v>526</v>
      </c>
      <c r="C164" s="239">
        <f t="shared" ref="C164:E170" si="2">C86+C10</f>
        <v>652334</v>
      </c>
      <c r="D164" s="239">
        <f t="shared" si="2"/>
        <v>654899</v>
      </c>
      <c r="E164" s="239">
        <f t="shared" si="2"/>
        <v>623524</v>
      </c>
      <c r="F164" s="1251">
        <f>E164/D164</f>
        <v>0.95209184927752222</v>
      </c>
      <c r="G164" s="239">
        <f t="shared" ref="G164:I170" si="3">G86+G10</f>
        <v>503823</v>
      </c>
      <c r="H164" s="239">
        <f t="shared" si="3"/>
        <v>509283</v>
      </c>
      <c r="I164" s="239">
        <f t="shared" si="3"/>
        <v>496564</v>
      </c>
      <c r="J164" s="1421">
        <f>I164/H164</f>
        <v>0.97502567334860968</v>
      </c>
      <c r="K164" s="117"/>
      <c r="L164" s="117"/>
      <c r="M164" s="117"/>
      <c r="N164" s="943"/>
    </row>
    <row r="165" spans="1:14" x14ac:dyDescent="0.2">
      <c r="A165" s="264" t="s">
        <v>265</v>
      </c>
      <c r="B165" s="169" t="s">
        <v>528</v>
      </c>
      <c r="C165" s="239">
        <f t="shared" si="2"/>
        <v>98213</v>
      </c>
      <c r="D165" s="239">
        <f t="shared" si="2"/>
        <v>99519</v>
      </c>
      <c r="E165" s="239">
        <f t="shared" si="2"/>
        <v>99492</v>
      </c>
      <c r="F165" s="1251">
        <f t="shared" ref="F165:F170" si="4">E165/D165</f>
        <v>0.99972869502306094</v>
      </c>
      <c r="G165" s="239">
        <f t="shared" si="3"/>
        <v>66365</v>
      </c>
      <c r="H165" s="239">
        <f t="shared" si="3"/>
        <v>68543</v>
      </c>
      <c r="I165" s="239">
        <f t="shared" si="3"/>
        <v>63425</v>
      </c>
      <c r="J165" s="1421">
        <f>I165/H165</f>
        <v>0.92533154370249338</v>
      </c>
      <c r="K165" s="117"/>
      <c r="L165" s="117"/>
      <c r="M165" s="117"/>
      <c r="N165" s="943"/>
    </row>
    <row r="166" spans="1:14" x14ac:dyDescent="0.2">
      <c r="A166" s="264" t="s">
        <v>266</v>
      </c>
      <c r="B166" s="169" t="s">
        <v>527</v>
      </c>
      <c r="C166" s="239">
        <f t="shared" si="2"/>
        <v>266161</v>
      </c>
      <c r="D166" s="239">
        <f t="shared" si="2"/>
        <v>304382</v>
      </c>
      <c r="E166" s="239">
        <f t="shared" si="2"/>
        <v>269700</v>
      </c>
      <c r="F166" s="1251">
        <f t="shared" si="4"/>
        <v>0.88605765124087499</v>
      </c>
      <c r="G166" s="239">
        <f t="shared" si="3"/>
        <v>119798</v>
      </c>
      <c r="H166" s="239">
        <f t="shared" si="3"/>
        <v>155729</v>
      </c>
      <c r="I166" s="239">
        <f t="shared" si="3"/>
        <v>135197</v>
      </c>
      <c r="J166" s="1421">
        <f>I166/H166</f>
        <v>0.868155577959147</v>
      </c>
      <c r="K166" s="117"/>
      <c r="L166" s="117"/>
      <c r="M166" s="117"/>
      <c r="N166" s="943"/>
    </row>
    <row r="167" spans="1:14" x14ac:dyDescent="0.2">
      <c r="A167" s="264" t="s">
        <v>267</v>
      </c>
      <c r="B167" s="169" t="s">
        <v>529</v>
      </c>
      <c r="C167" s="239">
        <f t="shared" si="2"/>
        <v>0</v>
      </c>
      <c r="D167" s="239">
        <f t="shared" si="2"/>
        <v>0</v>
      </c>
      <c r="E167" s="239">
        <f t="shared" si="2"/>
        <v>0</v>
      </c>
      <c r="F167" s="1251">
        <v>0</v>
      </c>
      <c r="G167" s="239">
        <f t="shared" si="3"/>
        <v>0</v>
      </c>
      <c r="H167" s="239">
        <f t="shared" si="3"/>
        <v>0</v>
      </c>
      <c r="I167" s="239">
        <f t="shared" si="3"/>
        <v>0</v>
      </c>
      <c r="J167" s="952">
        <v>0</v>
      </c>
      <c r="K167" s="117"/>
      <c r="L167" s="117"/>
      <c r="M167" s="117"/>
      <c r="N167" s="943"/>
    </row>
    <row r="168" spans="1:14" x14ac:dyDescent="0.2">
      <c r="A168" s="264" t="s">
        <v>268</v>
      </c>
      <c r="B168" s="169" t="s">
        <v>530</v>
      </c>
      <c r="C168" s="239">
        <f t="shared" si="2"/>
        <v>0</v>
      </c>
      <c r="D168" s="239">
        <f t="shared" si="2"/>
        <v>0</v>
      </c>
      <c r="E168" s="239">
        <f t="shared" si="2"/>
        <v>0</v>
      </c>
      <c r="F168" s="1251">
        <v>0</v>
      </c>
      <c r="G168" s="239">
        <f t="shared" si="3"/>
        <v>0</v>
      </c>
      <c r="H168" s="239">
        <f t="shared" si="3"/>
        <v>0</v>
      </c>
      <c r="I168" s="239">
        <f t="shared" si="3"/>
        <v>0</v>
      </c>
      <c r="J168" s="952">
        <v>0</v>
      </c>
      <c r="K168" s="117"/>
      <c r="L168" s="117"/>
      <c r="M168" s="117"/>
      <c r="N168" s="943"/>
    </row>
    <row r="169" spans="1:14" x14ac:dyDescent="0.2">
      <c r="A169" s="264" t="s">
        <v>269</v>
      </c>
      <c r="B169" s="169" t="s">
        <v>531</v>
      </c>
      <c r="C169" s="239">
        <f t="shared" si="2"/>
        <v>1816</v>
      </c>
      <c r="D169" s="239">
        <f t="shared" si="2"/>
        <v>2431</v>
      </c>
      <c r="E169" s="239">
        <f t="shared" si="2"/>
        <v>2431</v>
      </c>
      <c r="F169" s="1251">
        <f t="shared" si="4"/>
        <v>1</v>
      </c>
      <c r="G169" s="239">
        <f t="shared" si="3"/>
        <v>20884</v>
      </c>
      <c r="H169" s="239">
        <f t="shared" si="3"/>
        <v>21882</v>
      </c>
      <c r="I169" s="239">
        <f t="shared" si="3"/>
        <v>21882</v>
      </c>
      <c r="J169" s="1421">
        <f>I169/H169</f>
        <v>1</v>
      </c>
      <c r="K169" s="117"/>
      <c r="L169" s="117"/>
      <c r="M169" s="117"/>
      <c r="N169" s="943"/>
    </row>
    <row r="170" spans="1:14" x14ac:dyDescent="0.2">
      <c r="A170" s="264" t="s">
        <v>270</v>
      </c>
      <c r="B170" s="169" t="s">
        <v>535</v>
      </c>
      <c r="C170" s="239">
        <f t="shared" si="2"/>
        <v>1816</v>
      </c>
      <c r="D170" s="239">
        <f t="shared" si="2"/>
        <v>2431</v>
      </c>
      <c r="E170" s="239">
        <f t="shared" si="2"/>
        <v>2431</v>
      </c>
      <c r="F170" s="1251">
        <f t="shared" si="4"/>
        <v>1</v>
      </c>
      <c r="G170" s="239">
        <f t="shared" si="3"/>
        <v>20884</v>
      </c>
      <c r="H170" s="239">
        <f t="shared" si="3"/>
        <v>21882</v>
      </c>
      <c r="I170" s="239">
        <f t="shared" si="3"/>
        <v>21882</v>
      </c>
      <c r="J170" s="1421">
        <f>I170/H170</f>
        <v>1</v>
      </c>
      <c r="K170" s="117"/>
      <c r="L170" s="117"/>
      <c r="M170" s="117"/>
      <c r="N170" s="943"/>
    </row>
    <row r="171" spans="1:14" x14ac:dyDescent="0.2">
      <c r="A171" s="264" t="s">
        <v>271</v>
      </c>
      <c r="B171" s="169" t="s">
        <v>536</v>
      </c>
      <c r="C171" s="239"/>
      <c r="D171" s="121"/>
      <c r="E171" s="239"/>
      <c r="F171" s="1251"/>
      <c r="G171" s="239"/>
      <c r="H171" s="239"/>
      <c r="I171" s="239"/>
      <c r="J171" s="1909"/>
      <c r="K171" s="117"/>
      <c r="L171" s="117"/>
      <c r="M171" s="117"/>
      <c r="N171" s="943"/>
    </row>
    <row r="172" spans="1:14" x14ac:dyDescent="0.2">
      <c r="A172" s="264" t="s">
        <v>272</v>
      </c>
      <c r="B172" s="169" t="s">
        <v>537</v>
      </c>
      <c r="C172" s="239"/>
      <c r="D172" s="121"/>
      <c r="E172" s="239"/>
      <c r="F172" s="1251"/>
      <c r="G172" s="239"/>
      <c r="H172" s="239"/>
      <c r="I172" s="239"/>
      <c r="J172" s="952"/>
      <c r="K172" s="117"/>
      <c r="L172" s="117"/>
      <c r="M172" s="117"/>
      <c r="N172" s="943"/>
    </row>
    <row r="173" spans="1:14" x14ac:dyDescent="0.2">
      <c r="A173" s="264" t="s">
        <v>273</v>
      </c>
      <c r="B173" s="271" t="s">
        <v>533</v>
      </c>
      <c r="C173" s="198"/>
      <c r="D173" s="125"/>
      <c r="E173" s="239"/>
      <c r="F173" s="1251"/>
      <c r="G173" s="239"/>
      <c r="H173" s="239"/>
      <c r="I173" s="239"/>
      <c r="J173" s="952"/>
      <c r="K173" s="117"/>
      <c r="L173" s="117"/>
      <c r="M173" s="117"/>
      <c r="N173" s="943"/>
    </row>
    <row r="174" spans="1:14" x14ac:dyDescent="0.2">
      <c r="A174" s="264" t="s">
        <v>274</v>
      </c>
      <c r="B174" s="536" t="s">
        <v>534</v>
      </c>
      <c r="C174" s="242"/>
      <c r="D174" s="122"/>
      <c r="E174" s="239"/>
      <c r="F174" s="1251"/>
      <c r="G174" s="239"/>
      <c r="H174" s="239"/>
      <c r="I174" s="239"/>
      <c r="J174" s="952"/>
      <c r="K174" s="117"/>
      <c r="L174" s="117"/>
      <c r="M174" s="117"/>
      <c r="N174" s="943"/>
    </row>
    <row r="175" spans="1:14" x14ac:dyDescent="0.2">
      <c r="A175" s="264" t="s">
        <v>275</v>
      </c>
      <c r="B175" s="537" t="s">
        <v>532</v>
      </c>
      <c r="C175" s="242"/>
      <c r="D175" s="122"/>
      <c r="E175" s="239"/>
      <c r="F175" s="1251"/>
      <c r="G175" s="239"/>
      <c r="H175" s="239"/>
      <c r="I175" s="239"/>
      <c r="J175" s="952"/>
      <c r="K175" s="117"/>
      <c r="L175" s="117"/>
      <c r="M175" s="117"/>
      <c r="N175" s="943"/>
    </row>
    <row r="176" spans="1:14" ht="12.75" customHeight="1" x14ac:dyDescent="0.2">
      <c r="A176" s="264" t="s">
        <v>276</v>
      </c>
      <c r="B176" s="230" t="s">
        <v>764</v>
      </c>
      <c r="C176" s="242"/>
      <c r="D176" s="122"/>
      <c r="E176" s="239"/>
      <c r="F176" s="1252"/>
      <c r="G176" s="239"/>
      <c r="H176" s="239"/>
      <c r="I176" s="239"/>
      <c r="J176" s="952"/>
      <c r="K176" s="117"/>
      <c r="L176" s="117"/>
      <c r="M176" s="117"/>
      <c r="N176" s="943"/>
    </row>
    <row r="177" spans="1:14" ht="13.5" thickBot="1" x14ac:dyDescent="0.25">
      <c r="A177" s="264" t="s">
        <v>277</v>
      </c>
      <c r="B177" s="171" t="s">
        <v>539</v>
      </c>
      <c r="C177" s="240"/>
      <c r="D177" s="126"/>
      <c r="E177" s="239"/>
      <c r="F177" s="1253"/>
      <c r="G177" s="240"/>
      <c r="H177" s="240"/>
      <c r="I177" s="240"/>
      <c r="J177" s="1133"/>
      <c r="K177" s="1064"/>
      <c r="L177" s="1064"/>
      <c r="M177" s="1064"/>
      <c r="N177" s="945"/>
    </row>
    <row r="178" spans="1:14" ht="13.5" thickBot="1" x14ac:dyDescent="0.25">
      <c r="A178" s="1412" t="s">
        <v>278</v>
      </c>
      <c r="B178" s="422" t="s">
        <v>5</v>
      </c>
      <c r="C178" s="432">
        <f>C164+C165+C166+C167+C169+C177</f>
        <v>1018524</v>
      </c>
      <c r="D178" s="432">
        <f>D164+D165+D166+D167+D169+D177</f>
        <v>1061231</v>
      </c>
      <c r="E178" s="432">
        <f>E164+E165+E166+E167+E169+E177</f>
        <v>995147</v>
      </c>
      <c r="F178" s="1413">
        <f>E178/D178</f>
        <v>0.93772892047066092</v>
      </c>
      <c r="G178" s="432">
        <f>G164+G165+G166+G167+G169+G177</f>
        <v>710870</v>
      </c>
      <c r="H178" s="432">
        <f>H164+H165+H166+H167+H169+H177</f>
        <v>755437</v>
      </c>
      <c r="I178" s="432">
        <f>I164+I165+I166+I167+I169+I177</f>
        <v>717068</v>
      </c>
      <c r="J178" s="1416">
        <f>I178/H178</f>
        <v>0.94920953037778133</v>
      </c>
      <c r="K178" s="1414"/>
      <c r="L178" s="1414"/>
      <c r="M178" s="1414"/>
      <c r="N178" s="1415"/>
    </row>
    <row r="179" spans="1:14" ht="7.5" customHeight="1" thickTop="1" x14ac:dyDescent="0.2">
      <c r="A179" s="413"/>
      <c r="B179" s="270"/>
      <c r="C179" s="197"/>
      <c r="D179" s="197"/>
      <c r="E179" s="197"/>
      <c r="F179" s="1255"/>
      <c r="G179" s="197"/>
      <c r="H179" s="197"/>
      <c r="I179" s="197"/>
      <c r="J179" s="1099"/>
      <c r="K179" s="120"/>
      <c r="L179" s="120"/>
      <c r="M179" s="120"/>
      <c r="N179" s="944"/>
    </row>
    <row r="180" spans="1:14" x14ac:dyDescent="0.2">
      <c r="A180" s="265" t="s">
        <v>279</v>
      </c>
      <c r="B180" s="272" t="s">
        <v>216</v>
      </c>
      <c r="C180" s="241"/>
      <c r="D180" s="124"/>
      <c r="E180" s="241"/>
      <c r="F180" s="1256"/>
      <c r="G180" s="241"/>
      <c r="H180" s="241"/>
      <c r="I180" s="241"/>
      <c r="J180" s="951"/>
      <c r="K180" s="118"/>
      <c r="L180" s="118"/>
      <c r="M180" s="118"/>
      <c r="N180" s="946"/>
    </row>
    <row r="181" spans="1:14" x14ac:dyDescent="0.2">
      <c r="A181" s="265" t="s">
        <v>280</v>
      </c>
      <c r="B181" s="169" t="s">
        <v>540</v>
      </c>
      <c r="C181" s="239">
        <f>C103+C27</f>
        <v>19270</v>
      </c>
      <c r="D181" s="239">
        <f>D103+D27</f>
        <v>2921</v>
      </c>
      <c r="E181" s="239">
        <f>E103+E27</f>
        <v>1027</v>
      </c>
      <c r="F181" s="1251">
        <f>E181/D181</f>
        <v>0.35159192057514549</v>
      </c>
      <c r="G181" s="239">
        <f t="shared" ref="G181:I182" si="5">G103+G27</f>
        <v>33697</v>
      </c>
      <c r="H181" s="239">
        <f t="shared" si="5"/>
        <v>33697</v>
      </c>
      <c r="I181" s="239">
        <f t="shared" si="5"/>
        <v>37</v>
      </c>
      <c r="J181" s="1421">
        <f>I181/H181</f>
        <v>1.0980205953052199E-3</v>
      </c>
      <c r="K181" s="117"/>
      <c r="L181" s="117"/>
      <c r="M181" s="117"/>
      <c r="N181" s="943"/>
    </row>
    <row r="182" spans="1:14" x14ac:dyDescent="0.2">
      <c r="A182" s="265" t="s">
        <v>281</v>
      </c>
      <c r="B182" s="169" t="s">
        <v>541</v>
      </c>
      <c r="C182" s="239"/>
      <c r="D182" s="121"/>
      <c r="E182" s="239"/>
      <c r="F182" s="1251"/>
      <c r="G182" s="239">
        <f t="shared" si="5"/>
        <v>24049</v>
      </c>
      <c r="H182" s="239">
        <f t="shared" si="5"/>
        <v>20239</v>
      </c>
      <c r="I182" s="239">
        <f t="shared" si="5"/>
        <v>0</v>
      </c>
      <c r="J182" s="1421">
        <f>I182/H182</f>
        <v>0</v>
      </c>
      <c r="K182" s="117"/>
      <c r="L182" s="117"/>
      <c r="M182" s="117"/>
      <c r="N182" s="943"/>
    </row>
    <row r="183" spans="1:14" x14ac:dyDescent="0.2">
      <c r="A183" s="265" t="s">
        <v>283</v>
      </c>
      <c r="B183" s="169" t="s">
        <v>542</v>
      </c>
      <c r="C183" s="767">
        <f>C184+C185+C186</f>
        <v>0</v>
      </c>
      <c r="D183" s="767">
        <f>D184+D185+D186</f>
        <v>0</v>
      </c>
      <c r="E183" s="767">
        <f>E184+E185+E186</f>
        <v>0</v>
      </c>
      <c r="F183" s="1368">
        <v>0</v>
      </c>
      <c r="G183" s="239"/>
      <c r="H183" s="239"/>
      <c r="I183" s="239"/>
      <c r="J183" s="952"/>
      <c r="K183" s="117"/>
      <c r="L183" s="117"/>
      <c r="M183" s="117"/>
      <c r="N183" s="943"/>
    </row>
    <row r="184" spans="1:14" x14ac:dyDescent="0.2">
      <c r="A184" s="265" t="s">
        <v>284</v>
      </c>
      <c r="B184" s="271" t="s">
        <v>543</v>
      </c>
      <c r="C184" s="239"/>
      <c r="D184" s="121"/>
      <c r="E184" s="239"/>
      <c r="F184" s="1251"/>
      <c r="G184" s="239"/>
      <c r="H184" s="239"/>
      <c r="I184" s="239"/>
      <c r="J184" s="952"/>
      <c r="K184" s="117"/>
      <c r="L184" s="117"/>
      <c r="M184" s="117"/>
      <c r="N184" s="943"/>
    </row>
    <row r="185" spans="1:14" x14ac:dyDescent="0.2">
      <c r="A185" s="265" t="s">
        <v>285</v>
      </c>
      <c r="B185" s="271" t="s">
        <v>544</v>
      </c>
      <c r="C185" s="239"/>
      <c r="D185" s="121"/>
      <c r="E185" s="239"/>
      <c r="F185" s="1251"/>
      <c r="G185" s="239"/>
      <c r="H185" s="239"/>
      <c r="I185" s="239"/>
      <c r="J185" s="952"/>
      <c r="K185" s="117"/>
      <c r="L185" s="117"/>
      <c r="M185" s="117"/>
      <c r="N185" s="943"/>
    </row>
    <row r="186" spans="1:14" x14ac:dyDescent="0.2">
      <c r="A186" s="265" t="s">
        <v>286</v>
      </c>
      <c r="B186" s="271" t="s">
        <v>545</v>
      </c>
      <c r="C186" s="239"/>
      <c r="D186" s="121"/>
      <c r="E186" s="239"/>
      <c r="F186" s="1257"/>
      <c r="G186" s="239"/>
      <c r="H186" s="239"/>
      <c r="I186" s="239"/>
      <c r="J186" s="952"/>
      <c r="K186" s="117"/>
      <c r="L186" s="117"/>
      <c r="M186" s="117"/>
      <c r="N186" s="943"/>
    </row>
    <row r="187" spans="1:14" x14ac:dyDescent="0.2">
      <c r="A187" s="265" t="s">
        <v>287</v>
      </c>
      <c r="B187" s="271" t="s">
        <v>546</v>
      </c>
      <c r="C187" s="239"/>
      <c r="D187" s="121"/>
      <c r="E187" s="239"/>
      <c r="F187" s="1257"/>
      <c r="G187" s="239"/>
      <c r="H187" s="239"/>
      <c r="I187" s="239"/>
      <c r="J187" s="952"/>
      <c r="K187" s="117"/>
      <c r="L187" s="117"/>
      <c r="M187" s="117"/>
      <c r="N187" s="943"/>
    </row>
    <row r="188" spans="1:14" x14ac:dyDescent="0.2">
      <c r="A188" s="265" t="s">
        <v>288</v>
      </c>
      <c r="B188" s="536" t="s">
        <v>547</v>
      </c>
      <c r="C188" s="239"/>
      <c r="D188" s="121"/>
      <c r="E188" s="239"/>
      <c r="F188" s="1257"/>
      <c r="G188" s="239"/>
      <c r="H188" s="239"/>
      <c r="I188" s="239"/>
      <c r="J188" s="952"/>
      <c r="K188" s="117"/>
      <c r="L188" s="117"/>
      <c r="M188" s="117"/>
      <c r="N188" s="943"/>
    </row>
    <row r="189" spans="1:14" x14ac:dyDescent="0.2">
      <c r="A189" s="265" t="s">
        <v>289</v>
      </c>
      <c r="B189" s="230" t="s">
        <v>548</v>
      </c>
      <c r="C189" s="239"/>
      <c r="D189" s="121"/>
      <c r="E189" s="239"/>
      <c r="F189" s="1257"/>
      <c r="G189" s="239"/>
      <c r="H189" s="239"/>
      <c r="I189" s="239"/>
      <c r="J189" s="952"/>
      <c r="K189" s="117"/>
      <c r="L189" s="117"/>
      <c r="M189" s="117"/>
      <c r="N189" s="943"/>
    </row>
    <row r="190" spans="1:14" ht="13.5" thickBot="1" x14ac:dyDescent="0.25">
      <c r="A190" s="265" t="s">
        <v>290</v>
      </c>
      <c r="B190" s="686" t="s">
        <v>549</v>
      </c>
      <c r="C190" s="239"/>
      <c r="D190" s="121"/>
      <c r="E190" s="239"/>
      <c r="F190" s="1257"/>
      <c r="G190" s="240"/>
      <c r="H190" s="240"/>
      <c r="I190" s="240"/>
      <c r="J190" s="1133"/>
      <c r="K190" s="1064"/>
      <c r="L190" s="1064"/>
      <c r="M190" s="1064"/>
      <c r="N190" s="945"/>
    </row>
    <row r="191" spans="1:14" ht="13.5" thickBot="1" x14ac:dyDescent="0.25">
      <c r="A191" s="1412" t="s">
        <v>291</v>
      </c>
      <c r="B191" s="422" t="s">
        <v>6</v>
      </c>
      <c r="C191" s="432">
        <f>C181+C182+C183</f>
        <v>19270</v>
      </c>
      <c r="D191" s="432">
        <f>D181+D182+D183</f>
        <v>2921</v>
      </c>
      <c r="E191" s="432">
        <f>E181+E182+E183</f>
        <v>1027</v>
      </c>
      <c r="F191" s="1459">
        <f>E191/D191</f>
        <v>0.35159192057514549</v>
      </c>
      <c r="G191" s="432">
        <f>G181+G182+G183</f>
        <v>57746</v>
      </c>
      <c r="H191" s="432">
        <f>H181+H182+H183</f>
        <v>53936</v>
      </c>
      <c r="I191" s="432">
        <f>I181+I182+I183</f>
        <v>37</v>
      </c>
      <c r="J191" s="1416">
        <f>I191/H191</f>
        <v>6.8599822011272617E-4</v>
      </c>
      <c r="K191" s="1414"/>
      <c r="L191" s="1414"/>
      <c r="M191" s="1414"/>
      <c r="N191" s="1415"/>
    </row>
    <row r="192" spans="1:14" ht="27" thickTop="1" thickBot="1" x14ac:dyDescent="0.25">
      <c r="A192" s="1417" t="s">
        <v>292</v>
      </c>
      <c r="B192" s="1248" t="s">
        <v>403</v>
      </c>
      <c r="C192" s="1249">
        <f>C178+C191</f>
        <v>1037794</v>
      </c>
      <c r="D192" s="1249">
        <f>D178+D191</f>
        <v>1064152</v>
      </c>
      <c r="E192" s="1249">
        <f>E178+E191</f>
        <v>996174</v>
      </c>
      <c r="F192" s="1369">
        <f>E192/D192</f>
        <v>0.93612002796592964</v>
      </c>
      <c r="G192" s="1249">
        <f>G178+G191</f>
        <v>768616</v>
      </c>
      <c r="H192" s="1249">
        <f>H178+H191</f>
        <v>809373</v>
      </c>
      <c r="I192" s="1249">
        <f>I178+I191</f>
        <v>717105</v>
      </c>
      <c r="J192" s="1371">
        <f>I192/H192</f>
        <v>0.88600064494367858</v>
      </c>
      <c r="K192" s="1418"/>
      <c r="L192" s="1418"/>
      <c r="M192" s="1418"/>
      <c r="N192" s="1419"/>
    </row>
    <row r="193" spans="1:14" x14ac:dyDescent="0.2">
      <c r="A193" s="281"/>
      <c r="B193" s="550"/>
      <c r="C193" s="535"/>
      <c r="D193" s="535"/>
      <c r="E193" s="535"/>
      <c r="F193" s="1270"/>
      <c r="G193" s="63"/>
      <c r="H193" s="63"/>
      <c r="I193" s="63"/>
      <c r="J193" s="1271"/>
      <c r="K193" s="63"/>
      <c r="L193" s="63"/>
      <c r="M193" s="63"/>
      <c r="N193" s="1271"/>
    </row>
    <row r="194" spans="1:14" x14ac:dyDescent="0.2">
      <c r="A194" s="2285">
        <v>6</v>
      </c>
      <c r="B194" s="2263"/>
      <c r="C194" s="2263"/>
      <c r="D194" s="2263"/>
      <c r="E194" s="2263"/>
      <c r="F194" s="2263"/>
      <c r="G194" s="2263"/>
      <c r="H194" s="2263"/>
      <c r="I194" s="2263"/>
      <c r="J194" s="2263"/>
      <c r="K194" s="2263"/>
      <c r="L194" s="2263"/>
      <c r="M194" s="2263"/>
      <c r="N194" s="2263"/>
    </row>
    <row r="195" spans="1:14" x14ac:dyDescent="0.2">
      <c r="A195" s="281"/>
      <c r="B195" s="550"/>
      <c r="C195" s="535"/>
      <c r="D195" s="535"/>
      <c r="E195" s="535"/>
      <c r="F195" s="535"/>
    </row>
    <row r="196" spans="1:14" x14ac:dyDescent="0.2">
      <c r="A196" s="2249" t="s">
        <v>1693</v>
      </c>
      <c r="B196" s="2249"/>
      <c r="C196" s="2249"/>
      <c r="D196" s="2249"/>
      <c r="E196" s="2249"/>
    </row>
    <row r="197" spans="1:14" x14ac:dyDescent="0.2">
      <c r="A197" s="275"/>
      <c r="B197" s="275"/>
      <c r="C197" s="275"/>
      <c r="D197" s="275"/>
      <c r="E197" s="275"/>
    </row>
    <row r="198" spans="1:14" ht="14.25" x14ac:dyDescent="0.2">
      <c r="A198" s="2347" t="s">
        <v>1508</v>
      </c>
      <c r="B198" s="2348"/>
      <c r="C198" s="2348"/>
      <c r="D198" s="2348"/>
      <c r="E198" s="2348"/>
      <c r="F198" s="2348"/>
      <c r="G198" s="2263"/>
      <c r="H198" s="2263"/>
      <c r="I198" s="2263"/>
      <c r="J198" s="2263"/>
      <c r="K198" s="2263"/>
      <c r="L198" s="2263"/>
      <c r="M198" s="2263"/>
      <c r="N198" s="2263"/>
    </row>
    <row r="199" spans="1:14" ht="15.75" x14ac:dyDescent="0.25">
      <c r="B199" s="18"/>
      <c r="C199" s="18"/>
      <c r="D199" s="18"/>
      <c r="E199" s="18"/>
    </row>
    <row r="200" spans="1:14" ht="16.5" thickBot="1" x14ac:dyDescent="0.3">
      <c r="B200" s="18" t="s">
        <v>815</v>
      </c>
      <c r="C200" s="18"/>
      <c r="D200" s="18"/>
      <c r="E200" s="18"/>
      <c r="M200" s="1" t="s">
        <v>39</v>
      </c>
    </row>
    <row r="201" spans="1:14" ht="13.5" thickBot="1" x14ac:dyDescent="0.25">
      <c r="A201" s="2430" t="s">
        <v>258</v>
      </c>
      <c r="B201" s="2432" t="s">
        <v>11</v>
      </c>
      <c r="C201" s="2425" t="s">
        <v>809</v>
      </c>
      <c r="D201" s="2426"/>
      <c r="E201" s="2426"/>
      <c r="F201" s="2427"/>
      <c r="G201" s="2425" t="s">
        <v>810</v>
      </c>
      <c r="H201" s="2426"/>
      <c r="I201" s="2426"/>
      <c r="J201" s="2428"/>
      <c r="K201" s="2429" t="s">
        <v>811</v>
      </c>
      <c r="L201" s="2426"/>
      <c r="M201" s="2426"/>
      <c r="N201" s="2428"/>
    </row>
    <row r="202" spans="1:14" ht="22.5" thickBot="1" x14ac:dyDescent="0.25">
      <c r="A202" s="2431"/>
      <c r="B202" s="2433"/>
      <c r="C202" s="266" t="s">
        <v>381</v>
      </c>
      <c r="D202" s="266" t="s">
        <v>812</v>
      </c>
      <c r="E202" s="1246" t="s">
        <v>775</v>
      </c>
      <c r="F202" s="266" t="s">
        <v>813</v>
      </c>
      <c r="G202" s="1246" t="s">
        <v>381</v>
      </c>
      <c r="H202" s="266" t="s">
        <v>812</v>
      </c>
      <c r="I202" s="266" t="s">
        <v>775</v>
      </c>
      <c r="J202" s="1246" t="s">
        <v>813</v>
      </c>
      <c r="K202" s="266" t="s">
        <v>381</v>
      </c>
      <c r="L202" s="1246" t="s">
        <v>812</v>
      </c>
      <c r="M202" s="266" t="s">
        <v>775</v>
      </c>
      <c r="N202" s="1247" t="s">
        <v>813</v>
      </c>
    </row>
    <row r="203" spans="1:14" ht="13.5" thickBot="1" x14ac:dyDescent="0.25">
      <c r="A203" s="865" t="s">
        <v>259</v>
      </c>
      <c r="B203" s="866" t="s">
        <v>260</v>
      </c>
      <c r="C203" s="867" t="s">
        <v>261</v>
      </c>
      <c r="D203" s="867" t="s">
        <v>262</v>
      </c>
      <c r="E203" s="867" t="s">
        <v>282</v>
      </c>
      <c r="F203" s="868" t="s">
        <v>307</v>
      </c>
      <c r="G203" s="867" t="s">
        <v>308</v>
      </c>
      <c r="H203" s="867" t="s">
        <v>330</v>
      </c>
      <c r="I203" s="867" t="s">
        <v>331</v>
      </c>
      <c r="J203" s="867" t="s">
        <v>332</v>
      </c>
      <c r="K203" s="867" t="s">
        <v>335</v>
      </c>
      <c r="L203" s="867" t="s">
        <v>336</v>
      </c>
      <c r="M203" s="867" t="s">
        <v>337</v>
      </c>
      <c r="N203" s="868" t="s">
        <v>338</v>
      </c>
    </row>
    <row r="204" spans="1:14" x14ac:dyDescent="0.2">
      <c r="A204" s="265" t="s">
        <v>293</v>
      </c>
      <c r="B204" s="341" t="s">
        <v>404</v>
      </c>
      <c r="C204" s="430"/>
      <c r="D204" s="124"/>
      <c r="E204" s="241"/>
      <c r="F204" s="1256"/>
      <c r="G204" s="824"/>
      <c r="H204" s="824"/>
      <c r="I204" s="824"/>
      <c r="J204" s="1314"/>
      <c r="K204" s="812"/>
      <c r="L204" s="812"/>
      <c r="M204" s="812"/>
      <c r="N204" s="1054"/>
    </row>
    <row r="205" spans="1:14" x14ac:dyDescent="0.2">
      <c r="A205" s="264" t="s">
        <v>294</v>
      </c>
      <c r="B205" s="170" t="s">
        <v>565</v>
      </c>
      <c r="C205" s="244"/>
      <c r="D205" s="121"/>
      <c r="E205" s="239"/>
      <c r="F205" s="1251"/>
      <c r="G205" s="239"/>
      <c r="H205" s="239"/>
      <c r="I205" s="239"/>
      <c r="J205" s="952"/>
      <c r="K205" s="117"/>
      <c r="L205" s="117"/>
      <c r="M205" s="117"/>
      <c r="N205" s="943"/>
    </row>
    <row r="206" spans="1:14" x14ac:dyDescent="0.2">
      <c r="A206" s="264" t="s">
        <v>295</v>
      </c>
      <c r="B206" s="480" t="s">
        <v>563</v>
      </c>
      <c r="C206" s="543"/>
      <c r="D206" s="126"/>
      <c r="E206" s="240"/>
      <c r="F206" s="1252"/>
      <c r="G206" s="239"/>
      <c r="H206" s="239"/>
      <c r="I206" s="239"/>
      <c r="J206" s="952"/>
      <c r="K206" s="117"/>
      <c r="L206" s="117"/>
      <c r="M206" s="117"/>
      <c r="N206" s="943"/>
    </row>
    <row r="207" spans="1:14" x14ac:dyDescent="0.2">
      <c r="A207" s="264" t="s">
        <v>296</v>
      </c>
      <c r="B207" s="480" t="s">
        <v>562</v>
      </c>
      <c r="C207" s="543"/>
      <c r="D207" s="126"/>
      <c r="E207" s="240"/>
      <c r="F207" s="1252"/>
      <c r="G207" s="239"/>
      <c r="H207" s="239"/>
      <c r="I207" s="239"/>
      <c r="J207" s="952"/>
      <c r="K207" s="117"/>
      <c r="L207" s="117"/>
      <c r="M207" s="117"/>
      <c r="N207" s="943"/>
    </row>
    <row r="208" spans="1:14" x14ac:dyDescent="0.2">
      <c r="A208" s="264" t="s">
        <v>297</v>
      </c>
      <c r="B208" s="480" t="s">
        <v>564</v>
      </c>
      <c r="C208" s="543"/>
      <c r="D208" s="126"/>
      <c r="E208" s="240"/>
      <c r="F208" s="1252"/>
      <c r="G208" s="239"/>
      <c r="H208" s="239"/>
      <c r="I208" s="239"/>
      <c r="J208" s="952"/>
      <c r="K208" s="117"/>
      <c r="L208" s="117"/>
      <c r="M208" s="117"/>
      <c r="N208" s="943"/>
    </row>
    <row r="209" spans="1:14" x14ac:dyDescent="0.2">
      <c r="A209" s="264" t="s">
        <v>298</v>
      </c>
      <c r="B209" s="538" t="s">
        <v>566</v>
      </c>
      <c r="C209" s="543"/>
      <c r="D209" s="126"/>
      <c r="E209" s="240"/>
      <c r="F209" s="1252"/>
      <c r="G209" s="239"/>
      <c r="H209" s="239"/>
      <c r="I209" s="239"/>
      <c r="J209" s="952"/>
      <c r="K209" s="117"/>
      <c r="L209" s="117"/>
      <c r="M209" s="117"/>
      <c r="N209" s="943"/>
    </row>
    <row r="210" spans="1:14" x14ac:dyDescent="0.2">
      <c r="A210" s="264" t="s">
        <v>299</v>
      </c>
      <c r="B210" s="539" t="s">
        <v>569</v>
      </c>
      <c r="C210" s="543"/>
      <c r="D210" s="126"/>
      <c r="E210" s="240"/>
      <c r="F210" s="1252"/>
      <c r="G210" s="239"/>
      <c r="H210" s="239"/>
      <c r="I210" s="239"/>
      <c r="J210" s="952"/>
      <c r="K210" s="117"/>
      <c r="L210" s="117"/>
      <c r="M210" s="117"/>
      <c r="N210" s="943"/>
    </row>
    <row r="211" spans="1:14" x14ac:dyDescent="0.2">
      <c r="A211" s="264" t="s">
        <v>300</v>
      </c>
      <c r="B211" s="540" t="s">
        <v>568</v>
      </c>
      <c r="C211" s="543"/>
      <c r="D211" s="126"/>
      <c r="E211" s="240"/>
      <c r="F211" s="1252"/>
      <c r="G211" s="239"/>
      <c r="H211" s="239"/>
      <c r="I211" s="239"/>
      <c r="J211" s="952"/>
      <c r="K211" s="117"/>
      <c r="L211" s="117"/>
      <c r="M211" s="117"/>
      <c r="N211" s="943"/>
    </row>
    <row r="212" spans="1:14" ht="13.5" thickBot="1" x14ac:dyDescent="0.25">
      <c r="A212" s="264" t="s">
        <v>301</v>
      </c>
      <c r="B212" s="273" t="s">
        <v>567</v>
      </c>
      <c r="C212" s="543"/>
      <c r="D212" s="126"/>
      <c r="E212" s="240"/>
      <c r="F212" s="1252"/>
      <c r="G212" s="240"/>
      <c r="H212" s="240"/>
      <c r="I212" s="240"/>
      <c r="J212" s="1133"/>
      <c r="K212" s="1064"/>
      <c r="L212" s="1064"/>
      <c r="M212" s="1064"/>
      <c r="N212" s="945"/>
    </row>
    <row r="213" spans="1:14" ht="13.5" thickBot="1" x14ac:dyDescent="0.25">
      <c r="A213" s="282" t="s">
        <v>302</v>
      </c>
      <c r="B213" s="231" t="s">
        <v>405</v>
      </c>
      <c r="C213" s="544"/>
      <c r="D213" s="205"/>
      <c r="E213" s="123"/>
      <c r="F213" s="1272"/>
      <c r="G213" s="205"/>
      <c r="H213" s="205"/>
      <c r="I213" s="205"/>
      <c r="J213" s="998"/>
      <c r="K213" s="687"/>
      <c r="L213" s="687"/>
      <c r="M213" s="687"/>
      <c r="N213" s="998"/>
    </row>
    <row r="214" spans="1:14" ht="13.5" thickBot="1" x14ac:dyDescent="0.25">
      <c r="A214" s="325" t="s">
        <v>303</v>
      </c>
      <c r="B214" s="832" t="s">
        <v>406</v>
      </c>
      <c r="C214" s="622">
        <f>C192+C213</f>
        <v>1037794</v>
      </c>
      <c r="D214" s="623">
        <f>D192+D213</f>
        <v>1064152</v>
      </c>
      <c r="E214" s="622">
        <f>E192+E213</f>
        <v>996174</v>
      </c>
      <c r="F214" s="1370">
        <f>E214/D214</f>
        <v>0.93612002796592964</v>
      </c>
      <c r="G214" s="622">
        <f>G192+G213</f>
        <v>768616</v>
      </c>
      <c r="H214" s="622">
        <f>H192+H213</f>
        <v>809373</v>
      </c>
      <c r="I214" s="622">
        <f>I192+I213</f>
        <v>717105</v>
      </c>
      <c r="J214" s="1374">
        <f>I214/H214</f>
        <v>0.88600064494367858</v>
      </c>
      <c r="K214" s="1355"/>
      <c r="L214" s="1355"/>
      <c r="M214" s="1355"/>
      <c r="N214" s="1420"/>
    </row>
    <row r="215" spans="1:14" x14ac:dyDescent="0.2">
      <c r="A215" s="281"/>
      <c r="B215" s="534"/>
      <c r="C215" s="479"/>
      <c r="D215" s="479"/>
      <c r="E215" s="479"/>
      <c r="F215" s="479"/>
    </row>
    <row r="233" spans="1:14" ht="13.5" customHeight="1" x14ac:dyDescent="0.2">
      <c r="A233" s="2263">
        <v>7</v>
      </c>
      <c r="B233" s="2263"/>
      <c r="C233" s="2263"/>
      <c r="D233" s="2263"/>
      <c r="E233" s="2263"/>
      <c r="F233" s="2263"/>
      <c r="G233" s="2263"/>
      <c r="H233" s="2263"/>
      <c r="I233" s="2263"/>
      <c r="J233" s="2263"/>
      <c r="K233" s="2263"/>
      <c r="L233" s="2263"/>
      <c r="M233" s="2263"/>
      <c r="N233" s="2263"/>
    </row>
    <row r="234" spans="1:14" x14ac:dyDescent="0.2">
      <c r="A234" s="2249" t="s">
        <v>1694</v>
      </c>
      <c r="B234" s="2249"/>
      <c r="C234" s="2249"/>
      <c r="D234" s="2249"/>
      <c r="E234" s="2249"/>
    </row>
    <row r="235" spans="1:14" ht="14.25" x14ac:dyDescent="0.2">
      <c r="A235" s="2347" t="s">
        <v>1508</v>
      </c>
      <c r="B235" s="2348"/>
      <c r="C235" s="2348"/>
      <c r="D235" s="2348"/>
      <c r="E235" s="2348"/>
      <c r="F235" s="2348"/>
      <c r="G235" s="2263"/>
      <c r="H235" s="2263"/>
      <c r="I235" s="2263"/>
      <c r="J235" s="2263"/>
      <c r="K235" s="2263"/>
      <c r="L235" s="2263"/>
      <c r="M235" s="2263"/>
      <c r="N235" s="2263"/>
    </row>
    <row r="236" spans="1:14" ht="15.75" x14ac:dyDescent="0.25">
      <c r="B236" s="18"/>
      <c r="C236" s="18"/>
      <c r="D236" s="18"/>
      <c r="E236" s="18"/>
    </row>
    <row r="237" spans="1:14" ht="16.5" thickBot="1" x14ac:dyDescent="0.3">
      <c r="B237" s="18" t="s">
        <v>426</v>
      </c>
      <c r="C237" s="18"/>
      <c r="D237" s="18"/>
      <c r="E237" s="18"/>
      <c r="M237" s="1" t="s">
        <v>39</v>
      </c>
    </row>
    <row r="238" spans="1:14" ht="13.5" thickBot="1" x14ac:dyDescent="0.25">
      <c r="A238" s="2430" t="s">
        <v>258</v>
      </c>
      <c r="B238" s="2432" t="s">
        <v>11</v>
      </c>
      <c r="C238" s="2425" t="s">
        <v>809</v>
      </c>
      <c r="D238" s="2426"/>
      <c r="E238" s="2426"/>
      <c r="F238" s="2427"/>
      <c r="G238" s="2425" t="s">
        <v>810</v>
      </c>
      <c r="H238" s="2426"/>
      <c r="I238" s="2426"/>
      <c r="J238" s="2428"/>
      <c r="K238" s="2429" t="s">
        <v>811</v>
      </c>
      <c r="L238" s="2426"/>
      <c r="M238" s="2426"/>
      <c r="N238" s="2428"/>
    </row>
    <row r="239" spans="1:14" ht="22.5" thickBot="1" x14ac:dyDescent="0.25">
      <c r="A239" s="2431"/>
      <c r="B239" s="2433"/>
      <c r="C239" s="266" t="s">
        <v>381</v>
      </c>
      <c r="D239" s="266" t="s">
        <v>812</v>
      </c>
      <c r="E239" s="1246" t="s">
        <v>775</v>
      </c>
      <c r="F239" s="266" t="s">
        <v>813</v>
      </c>
      <c r="G239" s="1246" t="s">
        <v>381</v>
      </c>
      <c r="H239" s="266" t="s">
        <v>812</v>
      </c>
      <c r="I239" s="266" t="s">
        <v>775</v>
      </c>
      <c r="J239" s="1246" t="s">
        <v>813</v>
      </c>
      <c r="K239" s="266" t="s">
        <v>381</v>
      </c>
      <c r="L239" s="1246" t="s">
        <v>812</v>
      </c>
      <c r="M239" s="266" t="s">
        <v>775</v>
      </c>
      <c r="N239" s="1247" t="s">
        <v>813</v>
      </c>
    </row>
    <row r="240" spans="1:14" ht="13.5" thickBot="1" x14ac:dyDescent="0.25">
      <c r="A240" s="865" t="s">
        <v>259</v>
      </c>
      <c r="B240" s="866" t="s">
        <v>260</v>
      </c>
      <c r="C240" s="867" t="s">
        <v>261</v>
      </c>
      <c r="D240" s="867" t="s">
        <v>262</v>
      </c>
      <c r="E240" s="867" t="s">
        <v>282</v>
      </c>
      <c r="F240" s="868" t="s">
        <v>307</v>
      </c>
      <c r="G240" s="1250" t="s">
        <v>308</v>
      </c>
      <c r="H240" s="1250" t="s">
        <v>330</v>
      </c>
      <c r="I240" s="1250" t="s">
        <v>331</v>
      </c>
      <c r="J240" s="1250" t="s">
        <v>332</v>
      </c>
      <c r="K240" s="1250" t="s">
        <v>335</v>
      </c>
      <c r="L240" s="1250" t="s">
        <v>336</v>
      </c>
      <c r="M240" s="1250" t="s">
        <v>337</v>
      </c>
      <c r="N240" s="519" t="s">
        <v>338</v>
      </c>
    </row>
    <row r="241" spans="1:14" x14ac:dyDescent="0.2">
      <c r="A241" s="265" t="s">
        <v>263</v>
      </c>
      <c r="B241" s="270" t="s">
        <v>215</v>
      </c>
      <c r="C241" s="241"/>
      <c r="D241" s="124"/>
      <c r="E241" s="241"/>
      <c r="F241" s="1256"/>
      <c r="G241" s="1040"/>
      <c r="H241" s="1040"/>
      <c r="I241" s="1040"/>
      <c r="J241" s="909"/>
      <c r="K241" s="1261"/>
      <c r="L241" s="1261"/>
      <c r="M241" s="1261"/>
      <c r="N241" s="1039"/>
    </row>
    <row r="242" spans="1:14" x14ac:dyDescent="0.2">
      <c r="A242" s="264" t="s">
        <v>264</v>
      </c>
      <c r="B242" s="152" t="s">
        <v>526</v>
      </c>
      <c r="C242" s="239">
        <v>389467</v>
      </c>
      <c r="D242" s="121">
        <v>428030</v>
      </c>
      <c r="E242" s="239">
        <v>366538</v>
      </c>
      <c r="F242" s="1251">
        <f>E242/D242</f>
        <v>0.85633717262808684</v>
      </c>
      <c r="G242" s="239">
        <v>21579</v>
      </c>
      <c r="H242" s="239">
        <v>21860</v>
      </c>
      <c r="I242" s="239">
        <v>21310</v>
      </c>
      <c r="J242" s="1421">
        <f>I242/H242</f>
        <v>0.97483989021043005</v>
      </c>
      <c r="K242" s="117">
        <v>38437</v>
      </c>
      <c r="L242" s="117">
        <v>38284</v>
      </c>
      <c r="M242" s="117">
        <v>34888</v>
      </c>
      <c r="N242" s="1613">
        <f>M242/L242</f>
        <v>0.91129453557621987</v>
      </c>
    </row>
    <row r="243" spans="1:14" x14ac:dyDescent="0.2">
      <c r="A243" s="264" t="s">
        <v>265</v>
      </c>
      <c r="B243" s="169" t="s">
        <v>528</v>
      </c>
      <c r="C243" s="239">
        <v>64212</v>
      </c>
      <c r="D243" s="121">
        <v>69004</v>
      </c>
      <c r="E243" s="239">
        <v>54745</v>
      </c>
      <c r="F243" s="1251">
        <f>E243/D243</f>
        <v>0.79335980522868244</v>
      </c>
      <c r="G243" s="239">
        <v>3020</v>
      </c>
      <c r="H243" s="239">
        <v>3039</v>
      </c>
      <c r="I243" s="239">
        <v>3039</v>
      </c>
      <c r="J243" s="1421">
        <f>I243/H243</f>
        <v>1</v>
      </c>
      <c r="K243" s="117">
        <v>5616</v>
      </c>
      <c r="L243" s="117">
        <v>5528</v>
      </c>
      <c r="M243" s="117">
        <v>4971</v>
      </c>
      <c r="N243" s="1613">
        <f>M243/L243</f>
        <v>0.89924023154848043</v>
      </c>
    </row>
    <row r="244" spans="1:14" x14ac:dyDescent="0.2">
      <c r="A244" s="264" t="s">
        <v>266</v>
      </c>
      <c r="B244" s="169" t="s">
        <v>527</v>
      </c>
      <c r="C244" s="239">
        <v>50821</v>
      </c>
      <c r="D244" s="121">
        <v>56079</v>
      </c>
      <c r="E244" s="239">
        <v>40964</v>
      </c>
      <c r="F244" s="1251">
        <f>E244/D244</f>
        <v>0.73046951621819223</v>
      </c>
      <c r="G244" s="239">
        <v>170</v>
      </c>
      <c r="H244" s="239">
        <v>170</v>
      </c>
      <c r="I244" s="239">
        <v>4</v>
      </c>
      <c r="J244" s="1421">
        <f>I244/H244</f>
        <v>2.3529411764705882E-2</v>
      </c>
      <c r="K244" s="117">
        <v>1165</v>
      </c>
      <c r="L244" s="117">
        <v>982</v>
      </c>
      <c r="M244" s="117">
        <v>187</v>
      </c>
      <c r="N244" s="1613">
        <f>M244/L244</f>
        <v>0.19042769857433808</v>
      </c>
    </row>
    <row r="245" spans="1:14" x14ac:dyDescent="0.2">
      <c r="A245" s="264" t="s">
        <v>267</v>
      </c>
      <c r="B245" s="169" t="s">
        <v>529</v>
      </c>
      <c r="C245" s="239"/>
      <c r="D245" s="121"/>
      <c r="E245" s="239"/>
      <c r="F245" s="1251">
        <v>0</v>
      </c>
      <c r="G245" s="239"/>
      <c r="H245" s="239"/>
      <c r="I245" s="239"/>
      <c r="J245" s="1421"/>
      <c r="K245" s="117"/>
      <c r="L245" s="117"/>
      <c r="M245" s="117"/>
      <c r="N245" s="943"/>
    </row>
    <row r="246" spans="1:14" x14ac:dyDescent="0.2">
      <c r="A246" s="264" t="s">
        <v>268</v>
      </c>
      <c r="B246" s="169" t="s">
        <v>530</v>
      </c>
      <c r="C246" s="239"/>
      <c r="D246" s="121"/>
      <c r="E246" s="239"/>
      <c r="F246" s="1251">
        <v>0</v>
      </c>
      <c r="G246" s="239"/>
      <c r="H246" s="239"/>
      <c r="I246" s="239"/>
      <c r="J246" s="1421"/>
      <c r="K246" s="117"/>
      <c r="L246" s="117"/>
      <c r="M246" s="117"/>
      <c r="N246" s="943"/>
    </row>
    <row r="247" spans="1:14" x14ac:dyDescent="0.2">
      <c r="A247" s="264" t="s">
        <v>269</v>
      </c>
      <c r="B247" s="169" t="s">
        <v>531</v>
      </c>
      <c r="C247" s="239">
        <f>C248+C249+C250+C251+C252+C253+C254</f>
        <v>0</v>
      </c>
      <c r="D247" s="239">
        <f>D248+D249+D250+D251+D252+D253+D254</f>
        <v>272</v>
      </c>
      <c r="E247" s="239">
        <f>E248+E249+E250+E251+E252+E253+E254</f>
        <v>272</v>
      </c>
      <c r="F247" s="1251">
        <f>E247/D247</f>
        <v>1</v>
      </c>
      <c r="G247" s="239"/>
      <c r="H247" s="239"/>
      <c r="I247" s="239"/>
      <c r="J247" s="1421"/>
      <c r="K247" s="117"/>
      <c r="L247" s="117"/>
      <c r="M247" s="117"/>
      <c r="N247" s="943"/>
    </row>
    <row r="248" spans="1:14" x14ac:dyDescent="0.2">
      <c r="A248" s="264" t="s">
        <v>270</v>
      </c>
      <c r="B248" s="169" t="s">
        <v>535</v>
      </c>
      <c r="C248" s="239">
        <f>'6 7_sz_melléklet'!C14</f>
        <v>0</v>
      </c>
      <c r="D248" s="239">
        <f>'6 7_sz_melléklet'!D14</f>
        <v>0</v>
      </c>
      <c r="E248" s="239">
        <f>'6 7_sz_melléklet'!E14</f>
        <v>0</v>
      </c>
      <c r="F248" s="1368">
        <v>0</v>
      </c>
      <c r="G248" s="239"/>
      <c r="H248" s="239"/>
      <c r="I248" s="239"/>
      <c r="J248" s="1421"/>
      <c r="K248" s="117"/>
      <c r="L248" s="117"/>
      <c r="M248" s="117"/>
      <c r="N248" s="943"/>
    </row>
    <row r="249" spans="1:14" x14ac:dyDescent="0.2">
      <c r="A249" s="264" t="s">
        <v>271</v>
      </c>
      <c r="B249" s="169" t="s">
        <v>536</v>
      </c>
      <c r="C249" s="239"/>
      <c r="D249" s="121"/>
      <c r="E249" s="239"/>
      <c r="F249" s="1251">
        <v>0</v>
      </c>
      <c r="G249" s="239"/>
      <c r="H249" s="239"/>
      <c r="I249" s="239"/>
      <c r="J249" s="952"/>
      <c r="K249" s="117"/>
      <c r="L249" s="117"/>
      <c r="M249" s="117"/>
      <c r="N249" s="943"/>
    </row>
    <row r="250" spans="1:14" x14ac:dyDescent="0.2">
      <c r="A250" s="264" t="s">
        <v>272</v>
      </c>
      <c r="B250" s="169" t="s">
        <v>537</v>
      </c>
      <c r="C250" s="239"/>
      <c r="D250" s="121"/>
      <c r="E250" s="239"/>
      <c r="F250" s="1251">
        <v>0</v>
      </c>
      <c r="G250" s="239"/>
      <c r="H250" s="239"/>
      <c r="I250" s="239"/>
      <c r="J250" s="952"/>
      <c r="K250" s="117"/>
      <c r="L250" s="117"/>
      <c r="M250" s="117"/>
      <c r="N250" s="943"/>
    </row>
    <row r="251" spans="1:14" x14ac:dyDescent="0.2">
      <c r="A251" s="264" t="s">
        <v>273</v>
      </c>
      <c r="B251" s="271" t="s">
        <v>1264</v>
      </c>
      <c r="C251" s="239">
        <f>'6 7_sz_melléklet'!C70</f>
        <v>0</v>
      </c>
      <c r="D251" s="239">
        <v>272</v>
      </c>
      <c r="E251" s="239">
        <v>272</v>
      </c>
      <c r="F251" s="1251">
        <f>E251/D251</f>
        <v>1</v>
      </c>
      <c r="G251" s="239"/>
      <c r="H251" s="239"/>
      <c r="I251" s="239"/>
      <c r="J251" s="952"/>
      <c r="K251" s="117"/>
      <c r="L251" s="117"/>
      <c r="M251" s="117"/>
      <c r="N251" s="943"/>
    </row>
    <row r="252" spans="1:14" x14ac:dyDescent="0.2">
      <c r="A252" s="264" t="s">
        <v>274</v>
      </c>
      <c r="B252" s="536" t="s">
        <v>534</v>
      </c>
      <c r="C252" s="242"/>
      <c r="D252" s="122"/>
      <c r="E252" s="239"/>
      <c r="F252" s="1251">
        <v>0</v>
      </c>
      <c r="G252" s="239"/>
      <c r="H252" s="239"/>
      <c r="I252" s="239"/>
      <c r="J252" s="952"/>
      <c r="K252" s="117"/>
      <c r="L252" s="117"/>
      <c r="M252" s="117"/>
      <c r="N252" s="943"/>
    </row>
    <row r="253" spans="1:14" x14ac:dyDescent="0.2">
      <c r="A253" s="264" t="s">
        <v>275</v>
      </c>
      <c r="B253" s="537" t="s">
        <v>532</v>
      </c>
      <c r="C253" s="242"/>
      <c r="D253" s="122"/>
      <c r="E253" s="239"/>
      <c r="F253" s="1251">
        <v>0</v>
      </c>
      <c r="G253" s="239"/>
      <c r="H253" s="239"/>
      <c r="I253" s="239"/>
      <c r="J253" s="952"/>
      <c r="K253" s="117"/>
      <c r="L253" s="117"/>
      <c r="M253" s="117"/>
      <c r="N253" s="943"/>
    </row>
    <row r="254" spans="1:14" x14ac:dyDescent="0.2">
      <c r="A254" s="264" t="s">
        <v>276</v>
      </c>
      <c r="B254" s="230" t="s">
        <v>764</v>
      </c>
      <c r="C254" s="242"/>
      <c r="D254" s="126"/>
      <c r="E254" s="239"/>
      <c r="F254" s="1251">
        <v>0</v>
      </c>
      <c r="G254" s="239"/>
      <c r="H254" s="239"/>
      <c r="I254" s="239"/>
      <c r="J254" s="952"/>
      <c r="K254" s="117"/>
      <c r="L254" s="117"/>
      <c r="M254" s="117"/>
      <c r="N254" s="943"/>
    </row>
    <row r="255" spans="1:14" ht="13.5" thickBot="1" x14ac:dyDescent="0.25">
      <c r="A255" s="264" t="s">
        <v>277</v>
      </c>
      <c r="B255" s="171" t="s">
        <v>539</v>
      </c>
      <c r="C255" s="240"/>
      <c r="D255" s="240"/>
      <c r="E255" s="240"/>
      <c r="F255" s="1251">
        <v>0</v>
      </c>
      <c r="G255" s="240"/>
      <c r="H255" s="240"/>
      <c r="I255" s="240"/>
      <c r="J255" s="1133"/>
      <c r="K255" s="1064"/>
      <c r="L255" s="1064"/>
      <c r="M255" s="1064"/>
      <c r="N255" s="945"/>
    </row>
    <row r="256" spans="1:14" s="15" customFormat="1" ht="13.5" thickBot="1" x14ac:dyDescent="0.25">
      <c r="A256" s="421" t="s">
        <v>278</v>
      </c>
      <c r="B256" s="422" t="s">
        <v>5</v>
      </c>
      <c r="C256" s="432">
        <f>C242+C243+C244+C245+C247+C255</f>
        <v>504500</v>
      </c>
      <c r="D256" s="432">
        <f>D242+D243+D244+D245+D247+D255</f>
        <v>553385</v>
      </c>
      <c r="E256" s="432">
        <f>E242+E243+E244+E245+E247+E255</f>
        <v>462519</v>
      </c>
      <c r="F256" s="1413">
        <f>E256/D256</f>
        <v>0.83579966930798633</v>
      </c>
      <c r="G256" s="432">
        <f>G242+G243+G244+G245+G247+G255</f>
        <v>24769</v>
      </c>
      <c r="H256" s="432">
        <f>H242+H243+H244+H245+H247+H255</f>
        <v>25069</v>
      </c>
      <c r="I256" s="432">
        <f>I242+I243+I244+I245+I247+I255</f>
        <v>24353</v>
      </c>
      <c r="J256" s="1726">
        <f>I256/H256</f>
        <v>0.9714388288324225</v>
      </c>
      <c r="K256" s="432">
        <f>K242+K243+K244+K245+K247+K255</f>
        <v>45218</v>
      </c>
      <c r="L256" s="432">
        <f>L242+L243+L244+L245+L247+L255</f>
        <v>44794</v>
      </c>
      <c r="M256" s="433">
        <f>M242+M243+M244+M245+M247+M255</f>
        <v>40046</v>
      </c>
      <c r="N256" s="1725">
        <f>M256/L256</f>
        <v>0.8940036612046256</v>
      </c>
    </row>
    <row r="257" spans="1:14" ht="7.5" customHeight="1" thickTop="1" x14ac:dyDescent="0.2">
      <c r="A257" s="413"/>
      <c r="B257" s="270"/>
      <c r="C257" s="197"/>
      <c r="D257" s="197"/>
      <c r="E257" s="197"/>
      <c r="F257" s="1255"/>
      <c r="G257" s="197"/>
      <c r="H257" s="197"/>
      <c r="I257" s="197"/>
      <c r="J257" s="1099"/>
      <c r="K257" s="120"/>
      <c r="L257" s="120"/>
      <c r="M257" s="120"/>
      <c r="N257" s="944"/>
    </row>
    <row r="258" spans="1:14" x14ac:dyDescent="0.2">
      <c r="A258" s="265" t="s">
        <v>279</v>
      </c>
      <c r="B258" s="272" t="s">
        <v>216</v>
      </c>
      <c r="C258" s="241"/>
      <c r="D258" s="124"/>
      <c r="E258" s="241"/>
      <c r="F258" s="1256"/>
      <c r="G258" s="241"/>
      <c r="H258" s="241"/>
      <c r="I258" s="241"/>
      <c r="J258" s="951"/>
      <c r="K258" s="118"/>
      <c r="L258" s="118"/>
      <c r="M258" s="118"/>
      <c r="N258" s="946"/>
    </row>
    <row r="259" spans="1:14" x14ac:dyDescent="0.2">
      <c r="A259" s="265" t="s">
        <v>280</v>
      </c>
      <c r="B259" s="169" t="s">
        <v>540</v>
      </c>
      <c r="C259" s="239">
        <f>'33_sz_ melléklet'!C73</f>
        <v>0</v>
      </c>
      <c r="D259" s="239">
        <f>'33_sz_ melléklet'!D36</f>
        <v>1920</v>
      </c>
      <c r="E259" s="239">
        <f>'33_sz_ melléklet'!E36</f>
        <v>1920</v>
      </c>
      <c r="F259" s="1251">
        <f>E259/D259</f>
        <v>1</v>
      </c>
      <c r="G259" s="239"/>
      <c r="H259" s="239"/>
      <c r="I259" s="239"/>
      <c r="J259" s="952"/>
      <c r="K259" s="117"/>
      <c r="L259" s="117"/>
      <c r="M259" s="117"/>
      <c r="N259" s="943"/>
    </row>
    <row r="260" spans="1:14" x14ac:dyDescent="0.2">
      <c r="A260" s="265" t="s">
        <v>281</v>
      </c>
      <c r="B260" s="169" t="s">
        <v>541</v>
      </c>
      <c r="C260" s="239"/>
      <c r="D260" s="121"/>
      <c r="E260" s="239"/>
      <c r="F260" s="1251"/>
      <c r="G260" s="239"/>
      <c r="H260" s="239"/>
      <c r="I260" s="239"/>
      <c r="J260" s="952"/>
      <c r="K260" s="117"/>
      <c r="L260" s="117"/>
      <c r="M260" s="117"/>
      <c r="N260" s="943"/>
    </row>
    <row r="261" spans="1:14" x14ac:dyDescent="0.2">
      <c r="A261" s="265" t="s">
        <v>283</v>
      </c>
      <c r="B261" s="169" t="s">
        <v>542</v>
      </c>
      <c r="C261" s="239">
        <f>C262+C263+C264+C265+C267+C266</f>
        <v>0</v>
      </c>
      <c r="D261" s="239">
        <f>D262+D263+D264+D265+D267+D266</f>
        <v>0</v>
      </c>
      <c r="E261" s="239">
        <f>E262+E263+E264+E265+E267+E266</f>
        <v>0</v>
      </c>
      <c r="F261" s="1251">
        <v>0</v>
      </c>
      <c r="G261" s="239">
        <f>G262+G263+G264+G265+G266+G267</f>
        <v>0</v>
      </c>
      <c r="H261" s="239">
        <f>H262+H263+H264+H265+H266+H267</f>
        <v>0</v>
      </c>
      <c r="I261" s="239">
        <f>I262+I263+I264+I265+I266+I267</f>
        <v>0</v>
      </c>
      <c r="J261" s="952">
        <v>0</v>
      </c>
      <c r="K261" s="117"/>
      <c r="L261" s="117"/>
      <c r="M261" s="117"/>
      <c r="N261" s="943"/>
    </row>
    <row r="262" spans="1:14" x14ac:dyDescent="0.2">
      <c r="A262" s="265" t="s">
        <v>284</v>
      </c>
      <c r="B262" s="271" t="s">
        <v>543</v>
      </c>
      <c r="C262" s="239"/>
      <c r="D262" s="121"/>
      <c r="E262" s="239"/>
      <c r="F262" s="1251"/>
      <c r="G262" s="239"/>
      <c r="H262" s="239"/>
      <c r="I262" s="239"/>
      <c r="J262" s="952"/>
      <c r="K262" s="117"/>
      <c r="L262" s="117"/>
      <c r="M262" s="117"/>
      <c r="N262" s="943"/>
    </row>
    <row r="263" spans="1:14" x14ac:dyDescent="0.2">
      <c r="A263" s="265" t="s">
        <v>285</v>
      </c>
      <c r="B263" s="271" t="s">
        <v>544</v>
      </c>
      <c r="C263" s="239"/>
      <c r="D263" s="121"/>
      <c r="E263" s="239"/>
      <c r="F263" s="1251"/>
      <c r="G263" s="239"/>
      <c r="H263" s="239"/>
      <c r="I263" s="239"/>
      <c r="J263" s="952"/>
      <c r="K263" s="117"/>
      <c r="L263" s="117"/>
      <c r="M263" s="117"/>
      <c r="N263" s="943"/>
    </row>
    <row r="264" spans="1:14" x14ac:dyDescent="0.2">
      <c r="A264" s="265" t="s">
        <v>286</v>
      </c>
      <c r="B264" s="271" t="s">
        <v>545</v>
      </c>
      <c r="C264" s="239"/>
      <c r="D264" s="121"/>
      <c r="E264" s="239"/>
      <c r="F264" s="1257"/>
      <c r="G264" s="239"/>
      <c r="H264" s="239"/>
      <c r="I264" s="239"/>
      <c r="J264" s="952"/>
      <c r="K264" s="117"/>
      <c r="L264" s="117"/>
      <c r="M264" s="117"/>
      <c r="N264" s="943"/>
    </row>
    <row r="265" spans="1:14" x14ac:dyDescent="0.2">
      <c r="A265" s="265" t="s">
        <v>287</v>
      </c>
      <c r="B265" s="271" t="s">
        <v>546</v>
      </c>
      <c r="C265" s="239"/>
      <c r="D265" s="121"/>
      <c r="E265" s="239"/>
      <c r="F265" s="1257"/>
      <c r="G265" s="239"/>
      <c r="H265" s="239"/>
      <c r="I265" s="239"/>
      <c r="J265" s="952"/>
      <c r="K265" s="117"/>
      <c r="L265" s="117"/>
      <c r="M265" s="117"/>
      <c r="N265" s="943"/>
    </row>
    <row r="266" spans="1:14" x14ac:dyDescent="0.2">
      <c r="A266" s="265" t="s">
        <v>288</v>
      </c>
      <c r="B266" s="536" t="s">
        <v>547</v>
      </c>
      <c r="C266" s="239"/>
      <c r="D266" s="121"/>
      <c r="E266" s="239">
        <v>0</v>
      </c>
      <c r="F266" s="1251">
        <v>0</v>
      </c>
      <c r="G266" s="239"/>
      <c r="H266" s="239"/>
      <c r="I266" s="239">
        <f>'11 12 sz_melléklet'!E41</f>
        <v>0</v>
      </c>
      <c r="J266" s="952">
        <v>0</v>
      </c>
      <c r="K266" s="117"/>
      <c r="L266" s="117"/>
      <c r="M266" s="117"/>
      <c r="N266" s="943"/>
    </row>
    <row r="267" spans="1:14" x14ac:dyDescent="0.2">
      <c r="A267" s="265" t="s">
        <v>289</v>
      </c>
      <c r="B267" s="230" t="s">
        <v>548</v>
      </c>
      <c r="C267" s="239"/>
      <c r="D267" s="121"/>
      <c r="E267" s="239"/>
      <c r="F267" s="1257"/>
      <c r="G267" s="239"/>
      <c r="H267" s="239"/>
      <c r="I267" s="239"/>
      <c r="J267" s="952"/>
      <c r="K267" s="117"/>
      <c r="L267" s="117"/>
      <c r="M267" s="117"/>
      <c r="N267" s="943"/>
    </row>
    <row r="268" spans="1:14" ht="13.5" thickBot="1" x14ac:dyDescent="0.25">
      <c r="A268" s="265" t="s">
        <v>290</v>
      </c>
      <c r="B268" s="686" t="s">
        <v>549</v>
      </c>
      <c r="C268" s="239"/>
      <c r="D268" s="121"/>
      <c r="E268" s="239"/>
      <c r="F268" s="1257"/>
      <c r="G268" s="240"/>
      <c r="H268" s="240"/>
      <c r="I268" s="240"/>
      <c r="J268" s="1133"/>
      <c r="K268" s="1064"/>
      <c r="L268" s="1064"/>
      <c r="M268" s="1064"/>
      <c r="N268" s="945"/>
    </row>
    <row r="269" spans="1:14" s="15" customFormat="1" ht="13.5" thickBot="1" x14ac:dyDescent="0.25">
      <c r="A269" s="421" t="s">
        <v>291</v>
      </c>
      <c r="B269" s="422" t="s">
        <v>6</v>
      </c>
      <c r="C269" s="432">
        <f>C259+C260+C261</f>
        <v>0</v>
      </c>
      <c r="D269" s="432">
        <f>D259+D260+D261</f>
        <v>1920</v>
      </c>
      <c r="E269" s="432">
        <f>E259+E260+E261</f>
        <v>1920</v>
      </c>
      <c r="F269" s="1459">
        <v>0</v>
      </c>
      <c r="G269" s="432">
        <f>G259+G260+G261</f>
        <v>0</v>
      </c>
      <c r="H269" s="432">
        <f>H259+H260+H261</f>
        <v>0</v>
      </c>
      <c r="I269" s="432">
        <f>I259+I260+I261</f>
        <v>0</v>
      </c>
      <c r="J269" s="1416">
        <v>0</v>
      </c>
      <c r="K269" s="1414"/>
      <c r="L269" s="1414"/>
      <c r="M269" s="1414"/>
      <c r="N269" s="1415"/>
    </row>
    <row r="270" spans="1:14" s="15" customFormat="1" ht="27" thickTop="1" thickBot="1" x14ac:dyDescent="0.25">
      <c r="A270" s="1265" t="s">
        <v>292</v>
      </c>
      <c r="B270" s="1248" t="s">
        <v>403</v>
      </c>
      <c r="C270" s="1249">
        <f>C256+C269</f>
        <v>504500</v>
      </c>
      <c r="D270" s="1249">
        <f>D256+D269</f>
        <v>555305</v>
      </c>
      <c r="E270" s="1249">
        <f>E256+E269</f>
        <v>464439</v>
      </c>
      <c r="F270" s="1369">
        <f>E270/D270</f>
        <v>0.83636740169816592</v>
      </c>
      <c r="G270" s="1249">
        <f>G256+G269</f>
        <v>24769</v>
      </c>
      <c r="H270" s="1249">
        <f>H256+H269</f>
        <v>25069</v>
      </c>
      <c r="I270" s="1249">
        <f>I256+I269</f>
        <v>24353</v>
      </c>
      <c r="J270" s="1371">
        <f>I270/H270</f>
        <v>0.9714388288324225</v>
      </c>
      <c r="K270" s="1249">
        <f>K256+K269</f>
        <v>45218</v>
      </c>
      <c r="L270" s="1249">
        <f>L256+L269</f>
        <v>44794</v>
      </c>
      <c r="M270" s="1249">
        <f>M256+M269</f>
        <v>40046</v>
      </c>
      <c r="N270" s="1372">
        <f>M270/L270</f>
        <v>0.8940036612046256</v>
      </c>
    </row>
    <row r="271" spans="1:14" x14ac:dyDescent="0.2">
      <c r="A271" s="281"/>
      <c r="B271" s="550"/>
      <c r="C271" s="535"/>
      <c r="D271" s="535"/>
      <c r="E271" s="535"/>
      <c r="F271" s="1270"/>
      <c r="G271" s="63"/>
      <c r="H271" s="63"/>
      <c r="I271" s="63"/>
      <c r="J271" s="1271"/>
      <c r="K271" s="63"/>
      <c r="L271" s="63"/>
      <c r="M271" s="63"/>
      <c r="N271" s="1271"/>
    </row>
    <row r="272" spans="1:14" x14ac:dyDescent="0.2">
      <c r="A272" s="2285">
        <v>8</v>
      </c>
      <c r="B272" s="2263"/>
      <c r="C272" s="2263"/>
      <c r="D272" s="2263"/>
      <c r="E272" s="2263"/>
      <c r="F272" s="2263"/>
      <c r="G272" s="2263"/>
      <c r="H272" s="2263"/>
      <c r="I272" s="2263"/>
      <c r="J272" s="2263"/>
      <c r="K272" s="2263"/>
      <c r="L272" s="2263"/>
      <c r="M272" s="2263"/>
      <c r="N272" s="2263"/>
    </row>
    <row r="273" spans="1:14" x14ac:dyDescent="0.2">
      <c r="A273" s="281"/>
      <c r="B273" s="550"/>
      <c r="C273" s="535"/>
      <c r="D273" s="535"/>
      <c r="E273" s="535"/>
      <c r="F273" s="535"/>
    </row>
    <row r="274" spans="1:14" x14ac:dyDescent="0.2">
      <c r="A274" s="2249" t="s">
        <v>1693</v>
      </c>
      <c r="B274" s="2249"/>
      <c r="C274" s="2249"/>
      <c r="D274" s="2249"/>
      <c r="E274" s="2249"/>
    </row>
    <row r="275" spans="1:14" x14ac:dyDescent="0.2">
      <c r="A275" s="275"/>
      <c r="B275" s="275"/>
      <c r="C275" s="275"/>
      <c r="D275" s="275"/>
      <c r="E275" s="275"/>
    </row>
    <row r="276" spans="1:14" ht="14.25" x14ac:dyDescent="0.2">
      <c r="A276" s="2347" t="s">
        <v>1508</v>
      </c>
      <c r="B276" s="2348"/>
      <c r="C276" s="2348"/>
      <c r="D276" s="2348"/>
      <c r="E276" s="2348"/>
      <c r="F276" s="2348"/>
      <c r="G276" s="2263"/>
      <c r="H276" s="2263"/>
      <c r="I276" s="2263"/>
      <c r="J276" s="2263"/>
      <c r="K276" s="2263"/>
      <c r="L276" s="2263"/>
      <c r="M276" s="2263"/>
      <c r="N276" s="2263"/>
    </row>
    <row r="277" spans="1:14" ht="15.75" x14ac:dyDescent="0.25">
      <c r="B277" s="18"/>
      <c r="C277" s="18"/>
      <c r="D277" s="18"/>
      <c r="E277" s="18"/>
    </row>
    <row r="278" spans="1:14" ht="16.5" thickBot="1" x14ac:dyDescent="0.3">
      <c r="B278" s="18" t="s">
        <v>426</v>
      </c>
      <c r="C278" s="18"/>
      <c r="D278" s="18"/>
      <c r="E278" s="18"/>
      <c r="M278" s="1" t="s">
        <v>39</v>
      </c>
    </row>
    <row r="279" spans="1:14" ht="13.5" thickBot="1" x14ac:dyDescent="0.25">
      <c r="A279" s="2430" t="s">
        <v>258</v>
      </c>
      <c r="B279" s="2432" t="s">
        <v>11</v>
      </c>
      <c r="C279" s="2425" t="s">
        <v>809</v>
      </c>
      <c r="D279" s="2426"/>
      <c r="E279" s="2426"/>
      <c r="F279" s="2427"/>
      <c r="G279" s="2425" t="s">
        <v>810</v>
      </c>
      <c r="H279" s="2426"/>
      <c r="I279" s="2426"/>
      <c r="J279" s="2428"/>
      <c r="K279" s="2429" t="s">
        <v>811</v>
      </c>
      <c r="L279" s="2426"/>
      <c r="M279" s="2426"/>
      <c r="N279" s="2428"/>
    </row>
    <row r="280" spans="1:14" ht="22.5" thickBot="1" x14ac:dyDescent="0.25">
      <c r="A280" s="2431"/>
      <c r="B280" s="2433"/>
      <c r="C280" s="266" t="s">
        <v>381</v>
      </c>
      <c r="D280" s="266" t="s">
        <v>812</v>
      </c>
      <c r="E280" s="1246" t="s">
        <v>775</v>
      </c>
      <c r="F280" s="266" t="s">
        <v>813</v>
      </c>
      <c r="G280" s="1246" t="s">
        <v>381</v>
      </c>
      <c r="H280" s="266" t="s">
        <v>812</v>
      </c>
      <c r="I280" s="266" t="s">
        <v>775</v>
      </c>
      <c r="J280" s="1246" t="s">
        <v>813</v>
      </c>
      <c r="K280" s="266" t="s">
        <v>381</v>
      </c>
      <c r="L280" s="1246" t="s">
        <v>812</v>
      </c>
      <c r="M280" s="266" t="s">
        <v>775</v>
      </c>
      <c r="N280" s="1247" t="s">
        <v>813</v>
      </c>
    </row>
    <row r="281" spans="1:14" ht="13.5" thickBot="1" x14ac:dyDescent="0.25">
      <c r="A281" s="865" t="s">
        <v>259</v>
      </c>
      <c r="B281" s="866" t="s">
        <v>260</v>
      </c>
      <c r="C281" s="867" t="s">
        <v>261</v>
      </c>
      <c r="D281" s="867" t="s">
        <v>262</v>
      </c>
      <c r="E281" s="867" t="s">
        <v>282</v>
      </c>
      <c r="F281" s="868" t="s">
        <v>307</v>
      </c>
      <c r="G281" s="867" t="s">
        <v>308</v>
      </c>
      <c r="H281" s="867" t="s">
        <v>330</v>
      </c>
      <c r="I281" s="867" t="s">
        <v>331</v>
      </c>
      <c r="J281" s="867" t="s">
        <v>332</v>
      </c>
      <c r="K281" s="867" t="s">
        <v>335</v>
      </c>
      <c r="L281" s="867" t="s">
        <v>336</v>
      </c>
      <c r="M281" s="867" t="s">
        <v>337</v>
      </c>
      <c r="N281" s="868" t="s">
        <v>338</v>
      </c>
    </row>
    <row r="282" spans="1:14" x14ac:dyDescent="0.2">
      <c r="A282" s="265" t="s">
        <v>293</v>
      </c>
      <c r="B282" s="341" t="s">
        <v>404</v>
      </c>
      <c r="C282" s="430"/>
      <c r="D282" s="124"/>
      <c r="E282" s="241"/>
      <c r="F282" s="1256"/>
      <c r="G282" s="824"/>
      <c r="H282" s="824"/>
      <c r="I282" s="824"/>
      <c r="J282" s="1314"/>
      <c r="K282" s="812"/>
      <c r="L282" s="812"/>
      <c r="M282" s="812"/>
      <c r="N282" s="1054"/>
    </row>
    <row r="283" spans="1:14" x14ac:dyDescent="0.2">
      <c r="A283" s="264" t="s">
        <v>294</v>
      </c>
      <c r="B283" s="170" t="s">
        <v>565</v>
      </c>
      <c r="C283" s="244"/>
      <c r="D283" s="121"/>
      <c r="E283" s="239"/>
      <c r="F283" s="1251"/>
      <c r="G283" s="239"/>
      <c r="H283" s="239"/>
      <c r="I283" s="239"/>
      <c r="J283" s="952"/>
      <c r="K283" s="117"/>
      <c r="L283" s="117"/>
      <c r="M283" s="117"/>
      <c r="N283" s="943"/>
    </row>
    <row r="284" spans="1:14" x14ac:dyDescent="0.2">
      <c r="A284" s="264" t="s">
        <v>295</v>
      </c>
      <c r="B284" s="480" t="s">
        <v>563</v>
      </c>
      <c r="C284" s="543"/>
      <c r="D284" s="126"/>
      <c r="E284" s="240"/>
      <c r="F284" s="1252"/>
      <c r="G284" s="239"/>
      <c r="H284" s="239"/>
      <c r="I284" s="239"/>
      <c r="J284" s="952"/>
      <c r="K284" s="117"/>
      <c r="L284" s="117"/>
      <c r="M284" s="117"/>
      <c r="N284" s="943"/>
    </row>
    <row r="285" spans="1:14" x14ac:dyDescent="0.2">
      <c r="A285" s="264" t="s">
        <v>296</v>
      </c>
      <c r="B285" s="480" t="s">
        <v>562</v>
      </c>
      <c r="C285" s="543"/>
      <c r="D285" s="126"/>
      <c r="E285" s="240"/>
      <c r="F285" s="1252"/>
      <c r="G285" s="239"/>
      <c r="H285" s="239"/>
      <c r="I285" s="239"/>
      <c r="J285" s="952"/>
      <c r="K285" s="117"/>
      <c r="L285" s="117"/>
      <c r="M285" s="117"/>
      <c r="N285" s="943"/>
    </row>
    <row r="286" spans="1:14" x14ac:dyDescent="0.2">
      <c r="A286" s="264" t="s">
        <v>297</v>
      </c>
      <c r="B286" s="480" t="s">
        <v>564</v>
      </c>
      <c r="C286" s="543"/>
      <c r="D286" s="126"/>
      <c r="E286" s="240"/>
      <c r="F286" s="1252"/>
      <c r="G286" s="239"/>
      <c r="H286" s="239"/>
      <c r="I286" s="239"/>
      <c r="J286" s="952"/>
      <c r="K286" s="117"/>
      <c r="L286" s="117"/>
      <c r="M286" s="117"/>
      <c r="N286" s="943"/>
    </row>
    <row r="287" spans="1:14" x14ac:dyDescent="0.2">
      <c r="A287" s="264" t="s">
        <v>298</v>
      </c>
      <c r="B287" s="538" t="s">
        <v>566</v>
      </c>
      <c r="C287" s="543"/>
      <c r="D287" s="126"/>
      <c r="E287" s="240"/>
      <c r="F287" s="1252"/>
      <c r="G287" s="239"/>
      <c r="H287" s="239"/>
      <c r="I287" s="239"/>
      <c r="J287" s="952"/>
      <c r="K287" s="117"/>
      <c r="L287" s="117"/>
      <c r="M287" s="117"/>
      <c r="N287" s="943"/>
    </row>
    <row r="288" spans="1:14" x14ac:dyDescent="0.2">
      <c r="A288" s="264" t="s">
        <v>299</v>
      </c>
      <c r="B288" s="539" t="s">
        <v>569</v>
      </c>
      <c r="C288" s="543"/>
      <c r="D288" s="126"/>
      <c r="E288" s="240"/>
      <c r="F288" s="1252"/>
      <c r="G288" s="239"/>
      <c r="H288" s="239"/>
      <c r="I288" s="239"/>
      <c r="J288" s="952"/>
      <c r="K288" s="117"/>
      <c r="L288" s="117"/>
      <c r="M288" s="117"/>
      <c r="N288" s="943"/>
    </row>
    <row r="289" spans="1:14" x14ac:dyDescent="0.2">
      <c r="A289" s="264" t="s">
        <v>300</v>
      </c>
      <c r="B289" s="540" t="s">
        <v>568</v>
      </c>
      <c r="C289" s="543"/>
      <c r="D289" s="126"/>
      <c r="E289" s="240"/>
      <c r="F289" s="1252"/>
      <c r="G289" s="239"/>
      <c r="H289" s="239"/>
      <c r="I289" s="239"/>
      <c r="J289" s="952"/>
      <c r="K289" s="117"/>
      <c r="L289" s="117"/>
      <c r="M289" s="117"/>
      <c r="N289" s="943"/>
    </row>
    <row r="290" spans="1:14" ht="13.5" thickBot="1" x14ac:dyDescent="0.25">
      <c r="A290" s="264" t="s">
        <v>301</v>
      </c>
      <c r="B290" s="273" t="s">
        <v>567</v>
      </c>
      <c r="C290" s="543"/>
      <c r="D290" s="126"/>
      <c r="E290" s="240"/>
      <c r="F290" s="1252"/>
      <c r="G290" s="240"/>
      <c r="H290" s="240"/>
      <c r="I290" s="240"/>
      <c r="J290" s="1133"/>
      <c r="K290" s="1064"/>
      <c r="L290" s="1064"/>
      <c r="M290" s="1064"/>
      <c r="N290" s="945"/>
    </row>
    <row r="291" spans="1:14" ht="13.5" thickBot="1" x14ac:dyDescent="0.25">
      <c r="A291" s="282" t="s">
        <v>302</v>
      </c>
      <c r="B291" s="231" t="s">
        <v>405</v>
      </c>
      <c r="C291" s="569">
        <f>SUM(C283:C290)</f>
        <v>0</v>
      </c>
      <c r="D291" s="544">
        <f>SUM(D283:D290)</f>
        <v>0</v>
      </c>
      <c r="E291" s="544">
        <f>SUM(E283:E290)</f>
        <v>0</v>
      </c>
      <c r="F291" s="1282">
        <v>0</v>
      </c>
      <c r="G291" s="569">
        <f>SUM(G283:G290)</f>
        <v>0</v>
      </c>
      <c r="H291" s="569">
        <f>SUM(H283:H290)</f>
        <v>0</v>
      </c>
      <c r="I291" s="569">
        <f>SUM(I283:I290)</f>
        <v>0</v>
      </c>
      <c r="J291" s="991">
        <v>0</v>
      </c>
      <c r="K291" s="569">
        <f>SUM(K283:K290)</f>
        <v>0</v>
      </c>
      <c r="L291" s="569">
        <f>SUM(L283:L290)</f>
        <v>0</v>
      </c>
      <c r="M291" s="569">
        <f>SUM(M283:M290)</f>
        <v>0</v>
      </c>
      <c r="N291" s="991">
        <v>0</v>
      </c>
    </row>
    <row r="292" spans="1:14" ht="13.5" thickBot="1" x14ac:dyDescent="0.25">
      <c r="A292" s="325" t="s">
        <v>303</v>
      </c>
      <c r="B292" s="832" t="s">
        <v>406</v>
      </c>
      <c r="C292" s="622">
        <f>C270+C291</f>
        <v>504500</v>
      </c>
      <c r="D292" s="623">
        <f>D270+D291</f>
        <v>555305</v>
      </c>
      <c r="E292" s="622">
        <f>E270+E291</f>
        <v>464439</v>
      </c>
      <c r="F292" s="1370">
        <f>E292/D292</f>
        <v>0.83636740169816592</v>
      </c>
      <c r="G292" s="622">
        <f>G270+G291</f>
        <v>24769</v>
      </c>
      <c r="H292" s="622">
        <f>H270+H291</f>
        <v>25069</v>
      </c>
      <c r="I292" s="622">
        <f>I270+I291</f>
        <v>24353</v>
      </c>
      <c r="J292" s="1374">
        <f>I292/H292</f>
        <v>0.9714388288324225</v>
      </c>
      <c r="K292" s="622">
        <f>K270+K291</f>
        <v>45218</v>
      </c>
      <c r="L292" s="622">
        <f>L270+L291</f>
        <v>44794</v>
      </c>
      <c r="M292" s="622">
        <f>M270+M291</f>
        <v>40046</v>
      </c>
      <c r="N292" s="1373">
        <f>M292/L292</f>
        <v>0.8940036612046256</v>
      </c>
    </row>
    <row r="293" spans="1:14" x14ac:dyDescent="0.2">
      <c r="A293" s="281"/>
      <c r="B293" s="534"/>
      <c r="C293" s="479"/>
      <c r="D293" s="479"/>
      <c r="E293" s="479"/>
      <c r="F293" s="479"/>
    </row>
    <row r="314" spans="16:17" ht="12.75" customHeight="1" x14ac:dyDescent="0.2"/>
    <row r="320" spans="16:17" x14ac:dyDescent="0.2">
      <c r="P320" s="63"/>
      <c r="Q320" s="63"/>
    </row>
    <row r="321" spans="16:16" x14ac:dyDescent="0.2">
      <c r="P321" s="63"/>
    </row>
    <row r="322" spans="16:16" x14ac:dyDescent="0.2">
      <c r="P322" s="63"/>
    </row>
    <row r="335" spans="16:16" ht="9.75" customHeight="1" x14ac:dyDescent="0.2"/>
    <row r="368" spans="17:17" x14ac:dyDescent="0.2">
      <c r="Q368" s="63"/>
    </row>
    <row r="369" spans="16:17" x14ac:dyDescent="0.2">
      <c r="Q369" s="63"/>
    </row>
    <row r="370" spans="16:17" x14ac:dyDescent="0.2">
      <c r="P370" s="63"/>
      <c r="Q370" s="63"/>
    </row>
  </sheetData>
  <mergeCells count="63">
    <mergeCell ref="A116:N116"/>
    <mergeCell ref="A118:E118"/>
    <mergeCell ref="A120:N120"/>
    <mergeCell ref="A123:A124"/>
    <mergeCell ref="B123:B124"/>
    <mergeCell ref="C123:F123"/>
    <mergeCell ref="G123:J123"/>
    <mergeCell ref="K123:N123"/>
    <mergeCell ref="A157:N157"/>
    <mergeCell ref="A274:E274"/>
    <mergeCell ref="A276:N276"/>
    <mergeCell ref="A279:A280"/>
    <mergeCell ref="B279:B280"/>
    <mergeCell ref="C279:F279"/>
    <mergeCell ref="G279:J279"/>
    <mergeCell ref="K279:N279"/>
    <mergeCell ref="A272:N272"/>
    <mergeCell ref="K201:N201"/>
    <mergeCell ref="K160:N160"/>
    <mergeCell ref="A233:N233"/>
    <mergeCell ref="A234:E234"/>
    <mergeCell ref="A235:N235"/>
    <mergeCell ref="A238:A239"/>
    <mergeCell ref="B238:B239"/>
    <mergeCell ref="A1:E1"/>
    <mergeCell ref="A6:A7"/>
    <mergeCell ref="B6:B7"/>
    <mergeCell ref="C6:F6"/>
    <mergeCell ref="A47:A48"/>
    <mergeCell ref="A44:N44"/>
    <mergeCell ref="B47:B48"/>
    <mergeCell ref="C47:F47"/>
    <mergeCell ref="G47:J47"/>
    <mergeCell ref="K47:N47"/>
    <mergeCell ref="G6:J6"/>
    <mergeCell ref="K6:N6"/>
    <mergeCell ref="A3:N3"/>
    <mergeCell ref="A40:N40"/>
    <mergeCell ref="A42:E42"/>
    <mergeCell ref="A77:E77"/>
    <mergeCell ref="A76:N76"/>
    <mergeCell ref="A82:A83"/>
    <mergeCell ref="B82:B83"/>
    <mergeCell ref="C82:F82"/>
    <mergeCell ref="G82:J82"/>
    <mergeCell ref="K82:N82"/>
    <mergeCell ref="A79:N79"/>
    <mergeCell ref="C238:F238"/>
    <mergeCell ref="G238:J238"/>
    <mergeCell ref="K238:N238"/>
    <mergeCell ref="A154:N154"/>
    <mergeCell ref="A194:N194"/>
    <mergeCell ref="A196:E196"/>
    <mergeCell ref="A198:N198"/>
    <mergeCell ref="A201:A202"/>
    <mergeCell ref="B201:B202"/>
    <mergeCell ref="C201:F201"/>
    <mergeCell ref="G201:J201"/>
    <mergeCell ref="A155:E155"/>
    <mergeCell ref="A160:A161"/>
    <mergeCell ref="B160:B161"/>
    <mergeCell ref="C160:F160"/>
    <mergeCell ref="G160:J160"/>
  </mergeCells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N2526"/>
  <sheetViews>
    <sheetView workbookViewId="0">
      <selection activeCell="Q2523" sqref="Q2523"/>
    </sheetView>
  </sheetViews>
  <sheetFormatPr defaultRowHeight="12.75" x14ac:dyDescent="0.2"/>
  <cols>
    <col min="1" max="1" width="4" customWidth="1"/>
    <col min="2" max="2" width="38.28515625" customWidth="1"/>
    <col min="3" max="3" width="8.85546875" customWidth="1"/>
    <col min="4" max="4" width="10.140625" customWidth="1"/>
    <col min="5" max="5" width="10" customWidth="1"/>
    <col min="6" max="6" width="9" customWidth="1"/>
    <col min="8" max="8" width="8.7109375" customWidth="1"/>
    <col min="9" max="9" width="8.28515625" customWidth="1"/>
    <col min="10" max="10" width="7" customWidth="1"/>
    <col min="11" max="11" width="7.7109375" customWidth="1"/>
    <col min="12" max="12" width="8" customWidth="1"/>
    <col min="13" max="13" width="8.140625" customWidth="1"/>
    <col min="14" max="14" width="6.28515625" customWidth="1"/>
  </cols>
  <sheetData>
    <row r="1" spans="1:14" x14ac:dyDescent="0.2">
      <c r="A1" s="2249" t="s">
        <v>1692</v>
      </c>
      <c r="B1" s="2249"/>
      <c r="C1" s="2249"/>
      <c r="D1" s="2249"/>
      <c r="E1" s="2249"/>
    </row>
    <row r="2" spans="1:14" x14ac:dyDescent="0.2">
      <c r="A2" s="275"/>
      <c r="B2" s="275"/>
      <c r="C2" s="275"/>
      <c r="D2" s="275"/>
      <c r="E2" s="275"/>
    </row>
    <row r="3" spans="1:14" ht="14.25" x14ac:dyDescent="0.2">
      <c r="A3" s="2347" t="s">
        <v>1509</v>
      </c>
      <c r="B3" s="2348"/>
      <c r="C3" s="2348"/>
      <c r="D3" s="2348"/>
      <c r="E3" s="2348"/>
      <c r="F3" s="2348"/>
      <c r="G3" s="2263"/>
      <c r="H3" s="2263"/>
      <c r="I3" s="2263"/>
      <c r="J3" s="2263"/>
      <c r="K3" s="2263"/>
      <c r="L3" s="2263"/>
      <c r="M3" s="2263"/>
      <c r="N3" s="2263"/>
    </row>
    <row r="4" spans="1:14" ht="10.5" customHeight="1" x14ac:dyDescent="0.25">
      <c r="B4" s="18"/>
      <c r="C4" s="18"/>
      <c r="D4" s="18"/>
      <c r="E4" s="18"/>
    </row>
    <row r="5" spans="1:14" ht="15.75" x14ac:dyDescent="0.25">
      <c r="B5" s="18" t="s">
        <v>818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6.5" thickBot="1" x14ac:dyDescent="0.3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9" t="s">
        <v>7</v>
      </c>
      <c r="N6" s="18"/>
    </row>
    <row r="7" spans="1:14" ht="13.5" thickBot="1" x14ac:dyDescent="0.25">
      <c r="A7" s="2272" t="s">
        <v>258</v>
      </c>
      <c r="B7" s="2274" t="s">
        <v>11</v>
      </c>
      <c r="C7" s="2429" t="s">
        <v>816</v>
      </c>
      <c r="D7" s="2426"/>
      <c r="E7" s="2426"/>
      <c r="F7" s="2427"/>
      <c r="G7" s="2425" t="s">
        <v>817</v>
      </c>
      <c r="H7" s="2426"/>
      <c r="I7" s="2426"/>
      <c r="J7" s="2428"/>
      <c r="K7" s="2429" t="s">
        <v>811</v>
      </c>
      <c r="L7" s="2426"/>
      <c r="M7" s="2426"/>
      <c r="N7" s="2428"/>
    </row>
    <row r="8" spans="1:14" ht="22.5" thickBot="1" x14ac:dyDescent="0.25">
      <c r="A8" s="2273"/>
      <c r="B8" s="2275"/>
      <c r="C8" s="401" t="s">
        <v>381</v>
      </c>
      <c r="D8" s="266" t="s">
        <v>812</v>
      </c>
      <c r="E8" s="1246" t="s">
        <v>775</v>
      </c>
      <c r="F8" s="266" t="s">
        <v>813</v>
      </c>
      <c r="G8" s="1246" t="s">
        <v>381</v>
      </c>
      <c r="H8" s="266" t="s">
        <v>812</v>
      </c>
      <c r="I8" s="266" t="s">
        <v>775</v>
      </c>
      <c r="J8" s="1246" t="s">
        <v>813</v>
      </c>
      <c r="K8" s="266" t="s">
        <v>381</v>
      </c>
      <c r="L8" s="1246" t="s">
        <v>812</v>
      </c>
      <c r="M8" s="266" t="s">
        <v>775</v>
      </c>
      <c r="N8" s="266" t="s">
        <v>813</v>
      </c>
    </row>
    <row r="9" spans="1:14" ht="13.5" thickBot="1" x14ac:dyDescent="0.25">
      <c r="A9" s="865" t="s">
        <v>259</v>
      </c>
      <c r="B9" s="866" t="s">
        <v>260</v>
      </c>
      <c r="C9" s="867" t="s">
        <v>261</v>
      </c>
      <c r="D9" s="867" t="s">
        <v>262</v>
      </c>
      <c r="E9" s="867" t="s">
        <v>282</v>
      </c>
      <c r="F9" s="868" t="s">
        <v>307</v>
      </c>
      <c r="G9" s="518" t="s">
        <v>308</v>
      </c>
      <c r="H9" s="518" t="s">
        <v>330</v>
      </c>
      <c r="I9" s="518" t="s">
        <v>331</v>
      </c>
      <c r="J9" s="518" t="s">
        <v>332</v>
      </c>
      <c r="K9" s="518" t="s">
        <v>335</v>
      </c>
      <c r="L9" s="518" t="s">
        <v>336</v>
      </c>
      <c r="M9" s="518" t="s">
        <v>337</v>
      </c>
      <c r="N9" s="438" t="s">
        <v>338</v>
      </c>
    </row>
    <row r="10" spans="1:14" x14ac:dyDescent="0.2">
      <c r="A10" s="265" t="s">
        <v>263</v>
      </c>
      <c r="B10" s="270" t="s">
        <v>215</v>
      </c>
      <c r="C10" s="241"/>
      <c r="D10" s="124"/>
      <c r="E10" s="241"/>
      <c r="F10" s="1256"/>
      <c r="G10" s="1040"/>
      <c r="H10" s="1040"/>
      <c r="I10" s="1040"/>
      <c r="J10" s="909"/>
      <c r="K10" s="1261"/>
      <c r="L10" s="1261"/>
      <c r="M10" s="1261"/>
      <c r="N10" s="1039"/>
    </row>
    <row r="11" spans="1:14" x14ac:dyDescent="0.2">
      <c r="A11" s="264" t="s">
        <v>264</v>
      </c>
      <c r="B11" s="152" t="s">
        <v>526</v>
      </c>
      <c r="C11" s="239">
        <f>'4_sz_ melléklet'!C10</f>
        <v>63565</v>
      </c>
      <c r="D11" s="239">
        <f>'4_sz_ melléklet'!D10</f>
        <v>78197</v>
      </c>
      <c r="E11" s="239">
        <f>'4_sz_ melléklet'!E10</f>
        <v>46477</v>
      </c>
      <c r="F11" s="1251">
        <f>E11/D11</f>
        <v>0.59435783981482671</v>
      </c>
      <c r="G11" s="978"/>
      <c r="H11" s="978"/>
      <c r="I11" s="978"/>
      <c r="J11" s="870"/>
      <c r="K11" s="1067"/>
      <c r="L11" s="1067"/>
      <c r="M11" s="1067"/>
      <c r="N11" s="906"/>
    </row>
    <row r="12" spans="1:14" x14ac:dyDescent="0.2">
      <c r="A12" s="264" t="s">
        <v>265</v>
      </c>
      <c r="B12" s="169" t="s">
        <v>528</v>
      </c>
      <c r="C12" s="239">
        <f>'4_sz_ melléklet'!C11</f>
        <v>15938</v>
      </c>
      <c r="D12" s="239">
        <f>'4_sz_ melléklet'!D11</f>
        <v>17895</v>
      </c>
      <c r="E12" s="239">
        <f>'4_sz_ melléklet'!E11</f>
        <v>6609</v>
      </c>
      <c r="F12" s="1251">
        <f>E12/D12</f>
        <v>0.36932103939647948</v>
      </c>
      <c r="G12" s="978"/>
      <c r="H12" s="978"/>
      <c r="I12" s="978"/>
      <c r="J12" s="870"/>
      <c r="K12" s="1067"/>
      <c r="L12" s="1067"/>
      <c r="M12" s="1067"/>
      <c r="N12" s="906"/>
    </row>
    <row r="13" spans="1:14" x14ac:dyDescent="0.2">
      <c r="A13" s="264" t="s">
        <v>266</v>
      </c>
      <c r="B13" s="169" t="s">
        <v>527</v>
      </c>
      <c r="C13" s="239">
        <f>'4_sz_ melléklet'!C12</f>
        <v>185942</v>
      </c>
      <c r="D13" s="239">
        <f>'4_sz_ melléklet'!D12</f>
        <v>377097</v>
      </c>
      <c r="E13" s="239">
        <f>'4_sz_ melléklet'!E12</f>
        <v>99038</v>
      </c>
      <c r="F13" s="1251">
        <f>E13/D13</f>
        <v>0.26263269132345257</v>
      </c>
      <c r="G13" s="978"/>
      <c r="H13" s="978"/>
      <c r="I13" s="978"/>
      <c r="J13" s="870"/>
      <c r="K13" s="1067"/>
      <c r="L13" s="1067"/>
      <c r="M13" s="1067"/>
      <c r="N13" s="906"/>
    </row>
    <row r="14" spans="1:14" x14ac:dyDescent="0.2">
      <c r="A14" s="264" t="s">
        <v>267</v>
      </c>
      <c r="B14" s="169" t="s">
        <v>529</v>
      </c>
      <c r="C14" s="239"/>
      <c r="D14" s="239">
        <f>'4_sz_ melléklet'!D13</f>
        <v>0</v>
      </c>
      <c r="E14" s="239"/>
      <c r="F14" s="1251">
        <v>0</v>
      </c>
      <c r="G14" s="978"/>
      <c r="H14" s="978"/>
      <c r="I14" s="978"/>
      <c r="J14" s="870"/>
      <c r="K14" s="1067"/>
      <c r="L14" s="1067"/>
      <c r="M14" s="1067"/>
      <c r="N14" s="906"/>
    </row>
    <row r="15" spans="1:14" x14ac:dyDescent="0.2">
      <c r="A15" s="264" t="s">
        <v>268</v>
      </c>
      <c r="B15" s="169" t="s">
        <v>530</v>
      </c>
      <c r="C15" s="239"/>
      <c r="D15" s="239">
        <f>'4_sz_ melléklet'!D14</f>
        <v>0</v>
      </c>
      <c r="E15" s="239">
        <f>'4_sz_ melléklet'!E14</f>
        <v>0</v>
      </c>
      <c r="F15" s="1251">
        <v>0</v>
      </c>
      <c r="G15" s="978"/>
      <c r="H15" s="978"/>
      <c r="I15" s="978"/>
      <c r="J15" s="870"/>
      <c r="K15" s="1067"/>
      <c r="L15" s="1067"/>
      <c r="M15" s="1067"/>
      <c r="N15" s="906"/>
    </row>
    <row r="16" spans="1:14" x14ac:dyDescent="0.2">
      <c r="A16" s="264" t="s">
        <v>269</v>
      </c>
      <c r="B16" s="169" t="s">
        <v>531</v>
      </c>
      <c r="C16" s="239">
        <f>C17+C18+C19+C20+C21+C22+C23</f>
        <v>0</v>
      </c>
      <c r="D16" s="239">
        <f>D17+D18+D19+D20+D21+D22+D23</f>
        <v>0</v>
      </c>
      <c r="E16" s="239">
        <f>E17+E18+E19+E20+E21+E22+E23</f>
        <v>0</v>
      </c>
      <c r="F16" s="1251">
        <v>0</v>
      </c>
      <c r="G16" s="978"/>
      <c r="H16" s="978"/>
      <c r="I16" s="978"/>
      <c r="J16" s="870"/>
      <c r="K16" s="1067"/>
      <c r="L16" s="1067"/>
      <c r="M16" s="1067"/>
      <c r="N16" s="906"/>
    </row>
    <row r="17" spans="1:14" x14ac:dyDescent="0.2">
      <c r="A17" s="264" t="s">
        <v>270</v>
      </c>
      <c r="B17" s="169" t="s">
        <v>535</v>
      </c>
      <c r="C17" s="239">
        <f>'4_sz_ melléklet'!C16</f>
        <v>0</v>
      </c>
      <c r="D17" s="239">
        <f>'4_sz_ melléklet'!D16</f>
        <v>0</v>
      </c>
      <c r="E17" s="239">
        <f>'4_sz_ melléklet'!E16</f>
        <v>0</v>
      </c>
      <c r="F17" s="1251">
        <v>0</v>
      </c>
      <c r="G17" s="978"/>
      <c r="H17" s="978"/>
      <c r="I17" s="978"/>
      <c r="J17" s="870"/>
      <c r="K17" s="1067"/>
      <c r="L17" s="1067"/>
      <c r="M17" s="1067"/>
      <c r="N17" s="906"/>
    </row>
    <row r="18" spans="1:14" x14ac:dyDescent="0.2">
      <c r="A18" s="264" t="s">
        <v>271</v>
      </c>
      <c r="B18" s="169" t="s">
        <v>536</v>
      </c>
      <c r="C18" s="239"/>
      <c r="D18" s="121"/>
      <c r="E18" s="239"/>
      <c r="F18" s="1251"/>
      <c r="G18" s="978"/>
      <c r="H18" s="978"/>
      <c r="I18" s="978"/>
      <c r="J18" s="870"/>
      <c r="K18" s="1067"/>
      <c r="L18" s="1067"/>
      <c r="M18" s="1067"/>
      <c r="N18" s="906"/>
    </row>
    <row r="19" spans="1:14" x14ac:dyDescent="0.2">
      <c r="A19" s="264" t="s">
        <v>272</v>
      </c>
      <c r="B19" s="169" t="s">
        <v>537</v>
      </c>
      <c r="C19" s="239"/>
      <c r="D19" s="121"/>
      <c r="E19" s="239"/>
      <c r="F19" s="1251"/>
      <c r="G19" s="978"/>
      <c r="H19" s="978"/>
      <c r="I19" s="978"/>
      <c r="J19" s="870"/>
      <c r="K19" s="1067"/>
      <c r="L19" s="1067"/>
      <c r="M19" s="1067"/>
      <c r="N19" s="906"/>
    </row>
    <row r="20" spans="1:14" x14ac:dyDescent="0.2">
      <c r="A20" s="264" t="s">
        <v>273</v>
      </c>
      <c r="B20" s="271" t="s">
        <v>533</v>
      </c>
      <c r="C20" s="198"/>
      <c r="D20" s="125"/>
      <c r="E20" s="239"/>
      <c r="F20" s="1251"/>
      <c r="G20" s="978"/>
      <c r="H20" s="978"/>
      <c r="I20" s="978"/>
      <c r="J20" s="870"/>
      <c r="K20" s="1067"/>
      <c r="L20" s="1067"/>
      <c r="M20" s="1067"/>
      <c r="N20" s="906"/>
    </row>
    <row r="21" spans="1:14" x14ac:dyDescent="0.2">
      <c r="A21" s="264" t="s">
        <v>274</v>
      </c>
      <c r="B21" s="536" t="s">
        <v>534</v>
      </c>
      <c r="C21" s="242"/>
      <c r="D21" s="122"/>
      <c r="E21" s="239"/>
      <c r="F21" s="1251"/>
      <c r="G21" s="978"/>
      <c r="H21" s="978"/>
      <c r="I21" s="978"/>
      <c r="J21" s="870"/>
      <c r="K21" s="1067"/>
      <c r="L21" s="1067"/>
      <c r="M21" s="1067"/>
      <c r="N21" s="906"/>
    </row>
    <row r="22" spans="1:14" x14ac:dyDescent="0.2">
      <c r="A22" s="264" t="s">
        <v>275</v>
      </c>
      <c r="B22" s="537" t="s">
        <v>532</v>
      </c>
      <c r="C22" s="242"/>
      <c r="D22" s="122"/>
      <c r="E22" s="239"/>
      <c r="F22" s="1251"/>
      <c r="G22" s="978"/>
      <c r="H22" s="978"/>
      <c r="I22" s="978"/>
      <c r="J22" s="870"/>
      <c r="K22" s="1067"/>
      <c r="L22" s="1067"/>
      <c r="M22" s="1067"/>
      <c r="N22" s="906"/>
    </row>
    <row r="23" spans="1:14" x14ac:dyDescent="0.2">
      <c r="A23" s="264" t="s">
        <v>276</v>
      </c>
      <c r="B23" s="230" t="s">
        <v>764</v>
      </c>
      <c r="C23" s="242"/>
      <c r="D23" s="122"/>
      <c r="E23" s="239"/>
      <c r="F23" s="1252"/>
      <c r="G23" s="978"/>
      <c r="H23" s="978"/>
      <c r="I23" s="978"/>
      <c r="J23" s="870"/>
      <c r="K23" s="1067"/>
      <c r="L23" s="1067"/>
      <c r="M23" s="1067"/>
      <c r="N23" s="906"/>
    </row>
    <row r="24" spans="1:14" ht="13.5" thickBot="1" x14ac:dyDescent="0.25">
      <c r="A24" s="264" t="s">
        <v>277</v>
      </c>
      <c r="B24" s="171" t="s">
        <v>539</v>
      </c>
      <c r="C24" s="240"/>
      <c r="D24" s="126"/>
      <c r="E24" s="239"/>
      <c r="F24" s="1253"/>
      <c r="G24" s="980"/>
      <c r="H24" s="980"/>
      <c r="I24" s="980"/>
      <c r="J24" s="871"/>
      <c r="K24" s="1068"/>
      <c r="L24" s="1068"/>
      <c r="M24" s="1068"/>
      <c r="N24" s="968"/>
    </row>
    <row r="25" spans="1:14" ht="13.5" thickBot="1" x14ac:dyDescent="0.25">
      <c r="A25" s="421" t="s">
        <v>278</v>
      </c>
      <c r="B25" s="422" t="s">
        <v>5</v>
      </c>
      <c r="C25" s="432">
        <f>C11+C12+C13+C14+C16+C24</f>
        <v>265445</v>
      </c>
      <c r="D25" s="432">
        <f>D11+D12+D13+D14+D16+D24</f>
        <v>473189</v>
      </c>
      <c r="E25" s="432">
        <f>E11+E12+E13+E14+E16+E24</f>
        <v>152124</v>
      </c>
      <c r="F25" s="1459">
        <f>E25/D25</f>
        <v>0.32148676321723457</v>
      </c>
      <c r="G25" s="1260"/>
      <c r="H25" s="1260"/>
      <c r="I25" s="1260"/>
      <c r="J25" s="872"/>
      <c r="K25" s="1262"/>
      <c r="L25" s="1262"/>
      <c r="M25" s="1262"/>
      <c r="N25" s="1259"/>
    </row>
    <row r="26" spans="1:14" ht="12" customHeight="1" thickTop="1" x14ac:dyDescent="0.2">
      <c r="A26" s="413"/>
      <c r="B26" s="270"/>
      <c r="C26" s="197"/>
      <c r="D26" s="197"/>
      <c r="E26" s="197"/>
      <c r="F26" s="1255"/>
      <c r="G26" s="974"/>
      <c r="H26" s="974"/>
      <c r="I26" s="974"/>
      <c r="J26" s="873"/>
      <c r="K26" s="1263"/>
      <c r="L26" s="1263"/>
      <c r="M26" s="1263"/>
      <c r="N26" s="967"/>
    </row>
    <row r="27" spans="1:14" x14ac:dyDescent="0.2">
      <c r="A27" s="265" t="s">
        <v>279</v>
      </c>
      <c r="B27" s="272" t="s">
        <v>216</v>
      </c>
      <c r="C27" s="241"/>
      <c r="D27" s="124"/>
      <c r="E27" s="241"/>
      <c r="F27" s="1256"/>
      <c r="G27" s="976"/>
      <c r="H27" s="976"/>
      <c r="I27" s="976"/>
      <c r="J27" s="869"/>
      <c r="K27" s="1066"/>
      <c r="L27" s="1066"/>
      <c r="M27" s="1066"/>
      <c r="N27" s="905"/>
    </row>
    <row r="28" spans="1:14" x14ac:dyDescent="0.2">
      <c r="A28" s="265" t="s">
        <v>280</v>
      </c>
      <c r="B28" s="169" t="s">
        <v>540</v>
      </c>
      <c r="C28" s="239">
        <f>'4_sz_ melléklet'!C27</f>
        <v>4800</v>
      </c>
      <c r="D28" s="239">
        <f>'4_sz_ melléklet'!D27</f>
        <v>4820</v>
      </c>
      <c r="E28" s="239">
        <f>'4_sz_ melléklet'!E27</f>
        <v>1428</v>
      </c>
      <c r="F28" s="1251">
        <f>E28/D28</f>
        <v>0.29626556016597511</v>
      </c>
      <c r="G28" s="978"/>
      <c r="H28" s="978"/>
      <c r="I28" s="978"/>
      <c r="J28" s="870"/>
      <c r="K28" s="1067"/>
      <c r="L28" s="1067"/>
      <c r="M28" s="1067"/>
      <c r="N28" s="906"/>
    </row>
    <row r="29" spans="1:14" x14ac:dyDescent="0.2">
      <c r="A29" s="265" t="s">
        <v>281</v>
      </c>
      <c r="B29" s="169" t="s">
        <v>541</v>
      </c>
      <c r="C29" s="239"/>
      <c r="D29" s="121"/>
      <c r="E29" s="239"/>
      <c r="F29" s="1251"/>
      <c r="G29" s="978"/>
      <c r="H29" s="978"/>
      <c r="I29" s="978"/>
      <c r="J29" s="870"/>
      <c r="K29" s="1067"/>
      <c r="L29" s="1067"/>
      <c r="M29" s="1067"/>
      <c r="N29" s="906"/>
    </row>
    <row r="30" spans="1:14" x14ac:dyDescent="0.2">
      <c r="A30" s="265" t="s">
        <v>283</v>
      </c>
      <c r="B30" s="169" t="s">
        <v>542</v>
      </c>
      <c r="C30" s="239">
        <f>C31+C32+C33</f>
        <v>0</v>
      </c>
      <c r="D30" s="239">
        <f>D31+D32+D33</f>
        <v>0</v>
      </c>
      <c r="E30" s="239">
        <f>E31+E32+E33</f>
        <v>0</v>
      </c>
      <c r="F30" s="1251">
        <v>0</v>
      </c>
      <c r="G30" s="978"/>
      <c r="H30" s="978"/>
      <c r="I30" s="978"/>
      <c r="J30" s="870"/>
      <c r="K30" s="1067"/>
      <c r="L30" s="1067"/>
      <c r="M30" s="1067"/>
      <c r="N30" s="906"/>
    </row>
    <row r="31" spans="1:14" x14ac:dyDescent="0.2">
      <c r="A31" s="265" t="s">
        <v>284</v>
      </c>
      <c r="B31" s="271" t="s">
        <v>543</v>
      </c>
      <c r="C31" s="239"/>
      <c r="D31" s="121"/>
      <c r="E31" s="239"/>
      <c r="F31" s="1251"/>
      <c r="G31" s="978"/>
      <c r="H31" s="978"/>
      <c r="I31" s="978"/>
      <c r="J31" s="870"/>
      <c r="K31" s="1067"/>
      <c r="L31" s="1067"/>
      <c r="M31" s="1067"/>
      <c r="N31" s="906"/>
    </row>
    <row r="32" spans="1:14" x14ac:dyDescent="0.2">
      <c r="A32" s="265" t="s">
        <v>285</v>
      </c>
      <c r="B32" s="271" t="s">
        <v>544</v>
      </c>
      <c r="C32" s="239"/>
      <c r="D32" s="121"/>
      <c r="E32" s="239"/>
      <c r="F32" s="1251"/>
      <c r="G32" s="978"/>
      <c r="H32" s="978"/>
      <c r="I32" s="978"/>
      <c r="J32" s="870"/>
      <c r="K32" s="1067"/>
      <c r="L32" s="1067"/>
      <c r="M32" s="1067"/>
      <c r="N32" s="906"/>
    </row>
    <row r="33" spans="1:14" x14ac:dyDescent="0.2">
      <c r="A33" s="265" t="s">
        <v>286</v>
      </c>
      <c r="B33" s="271" t="s">
        <v>545</v>
      </c>
      <c r="C33" s="239"/>
      <c r="D33" s="121"/>
      <c r="E33" s="239"/>
      <c r="F33" s="1257"/>
      <c r="G33" s="978"/>
      <c r="H33" s="978"/>
      <c r="I33" s="978"/>
      <c r="J33" s="870"/>
      <c r="K33" s="1067"/>
      <c r="L33" s="1067"/>
      <c r="M33" s="1067"/>
      <c r="N33" s="906"/>
    </row>
    <row r="34" spans="1:14" x14ac:dyDescent="0.2">
      <c r="A34" s="265" t="s">
        <v>287</v>
      </c>
      <c r="B34" s="271" t="s">
        <v>546</v>
      </c>
      <c r="C34" s="239"/>
      <c r="D34" s="121"/>
      <c r="E34" s="239"/>
      <c r="F34" s="1257"/>
      <c r="G34" s="978"/>
      <c r="H34" s="978"/>
      <c r="I34" s="978"/>
      <c r="J34" s="870"/>
      <c r="K34" s="1067"/>
      <c r="L34" s="1067"/>
      <c r="M34" s="1067"/>
      <c r="N34" s="906"/>
    </row>
    <row r="35" spans="1:14" x14ac:dyDescent="0.2">
      <c r="A35" s="265" t="s">
        <v>288</v>
      </c>
      <c r="B35" s="536" t="s">
        <v>547</v>
      </c>
      <c r="C35" s="239"/>
      <c r="D35" s="121"/>
      <c r="E35" s="239"/>
      <c r="F35" s="1257"/>
      <c r="G35" s="978"/>
      <c r="H35" s="978"/>
      <c r="I35" s="978"/>
      <c r="J35" s="870"/>
      <c r="K35" s="1067"/>
      <c r="L35" s="1067"/>
      <c r="M35" s="1067"/>
      <c r="N35" s="906"/>
    </row>
    <row r="36" spans="1:14" x14ac:dyDescent="0.2">
      <c r="A36" s="265" t="s">
        <v>289</v>
      </c>
      <c r="B36" s="230" t="s">
        <v>548</v>
      </c>
      <c r="C36" s="239"/>
      <c r="D36" s="121"/>
      <c r="E36" s="239"/>
      <c r="F36" s="1257"/>
      <c r="G36" s="978"/>
      <c r="H36" s="978"/>
      <c r="I36" s="978"/>
      <c r="J36" s="870"/>
      <c r="K36" s="1067"/>
      <c r="L36" s="1067"/>
      <c r="M36" s="1067"/>
      <c r="N36" s="906"/>
    </row>
    <row r="37" spans="1:14" ht="13.5" thickBot="1" x14ac:dyDescent="0.25">
      <c r="A37" s="265" t="s">
        <v>290</v>
      </c>
      <c r="B37" s="686" t="s">
        <v>549</v>
      </c>
      <c r="C37" s="239"/>
      <c r="D37" s="121"/>
      <c r="E37" s="239"/>
      <c r="F37" s="1257"/>
      <c r="G37" s="980"/>
      <c r="H37" s="980"/>
      <c r="I37" s="980"/>
      <c r="J37" s="871"/>
      <c r="K37" s="1068"/>
      <c r="L37" s="1068"/>
      <c r="M37" s="1068"/>
      <c r="N37" s="968"/>
    </row>
    <row r="38" spans="1:14" ht="13.5" thickBot="1" x14ac:dyDescent="0.25">
      <c r="A38" s="421" t="s">
        <v>291</v>
      </c>
      <c r="B38" s="422" t="s">
        <v>6</v>
      </c>
      <c r="C38" s="432">
        <f>C28+C29+C30</f>
        <v>4800</v>
      </c>
      <c r="D38" s="432">
        <f>D28+D29+D30</f>
        <v>4820</v>
      </c>
      <c r="E38" s="432">
        <f>E28+E29+E30</f>
        <v>1428</v>
      </c>
      <c r="F38" s="1413">
        <f>E38/D38</f>
        <v>0.29626556016597511</v>
      </c>
      <c r="G38" s="1260"/>
      <c r="H38" s="1260"/>
      <c r="I38" s="1260"/>
      <c r="J38" s="872"/>
      <c r="K38" s="1262"/>
      <c r="L38" s="1262"/>
      <c r="M38" s="1262"/>
      <c r="N38" s="1259"/>
    </row>
    <row r="39" spans="1:14" ht="27" thickTop="1" thickBot="1" x14ac:dyDescent="0.25">
      <c r="A39" s="1265" t="s">
        <v>292</v>
      </c>
      <c r="B39" s="1248" t="s">
        <v>403</v>
      </c>
      <c r="C39" s="1249">
        <f>C25+C38</f>
        <v>270245</v>
      </c>
      <c r="D39" s="1249">
        <f>D25+D38</f>
        <v>478009</v>
      </c>
      <c r="E39" s="1249">
        <f>E25+E38</f>
        <v>153552</v>
      </c>
      <c r="F39" s="1460">
        <f>E39/D39</f>
        <v>0.3212324454142077</v>
      </c>
      <c r="G39" s="1266"/>
      <c r="H39" s="1266"/>
      <c r="I39" s="1266"/>
      <c r="J39" s="1267"/>
      <c r="K39" s="1268"/>
      <c r="L39" s="1268"/>
      <c r="M39" s="1268"/>
      <c r="N39" s="1269"/>
    </row>
    <row r="40" spans="1:14" ht="9.75" customHeight="1" x14ac:dyDescent="0.2">
      <c r="A40" s="281"/>
      <c r="B40" s="550"/>
      <c r="C40" s="535"/>
      <c r="D40" s="535"/>
      <c r="E40" s="535"/>
      <c r="F40" s="535"/>
    </row>
    <row r="41" spans="1:14" x14ac:dyDescent="0.2">
      <c r="A41" s="281"/>
      <c r="B41" s="550"/>
      <c r="C41" s="535"/>
      <c r="D41" s="535"/>
      <c r="E41" s="535"/>
      <c r="F41" s="1270"/>
      <c r="G41" s="63"/>
      <c r="H41" s="63"/>
      <c r="I41" s="63"/>
      <c r="J41" s="1271"/>
      <c r="K41" s="63"/>
      <c r="L41" s="63"/>
      <c r="M41" s="63"/>
      <c r="N41" s="1271"/>
    </row>
    <row r="42" spans="1:14" x14ac:dyDescent="0.2">
      <c r="A42" s="2285">
        <v>2</v>
      </c>
      <c r="B42" s="2263"/>
      <c r="C42" s="2263"/>
      <c r="D42" s="2263"/>
      <c r="E42" s="2263"/>
      <c r="F42" s="2263"/>
      <c r="G42" s="2263"/>
      <c r="H42" s="2263"/>
      <c r="I42" s="2263"/>
      <c r="J42" s="2263"/>
      <c r="K42" s="2263"/>
      <c r="L42" s="2263"/>
      <c r="M42" s="2263"/>
      <c r="N42" s="2263"/>
    </row>
    <row r="43" spans="1:14" x14ac:dyDescent="0.2">
      <c r="A43" s="281"/>
      <c r="B43" s="550"/>
      <c r="C43" s="535"/>
      <c r="D43" s="535"/>
      <c r="E43" s="535"/>
      <c r="F43" s="535"/>
    </row>
    <row r="44" spans="1:14" x14ac:dyDescent="0.2">
      <c r="A44" s="2249" t="s">
        <v>1692</v>
      </c>
      <c r="B44" s="2249"/>
      <c r="C44" s="2249"/>
      <c r="D44" s="2249"/>
      <c r="E44" s="2249"/>
    </row>
    <row r="45" spans="1:14" x14ac:dyDescent="0.2">
      <c r="A45" s="275"/>
      <c r="B45" s="275"/>
      <c r="C45" s="275"/>
      <c r="D45" s="275"/>
      <c r="E45" s="275"/>
    </row>
    <row r="46" spans="1:14" ht="14.25" x14ac:dyDescent="0.2">
      <c r="A46" s="2347" t="s">
        <v>1509</v>
      </c>
      <c r="B46" s="2348"/>
      <c r="C46" s="2348"/>
      <c r="D46" s="2348"/>
      <c r="E46" s="2348"/>
      <c r="F46" s="2348"/>
      <c r="G46" s="2263"/>
      <c r="H46" s="2263"/>
      <c r="I46" s="2263"/>
      <c r="J46" s="2263"/>
      <c r="K46" s="2263"/>
      <c r="L46" s="2263"/>
      <c r="M46" s="2263"/>
      <c r="N46" s="2263"/>
    </row>
    <row r="47" spans="1:14" ht="15.75" x14ac:dyDescent="0.25">
      <c r="B47" s="18"/>
      <c r="C47" s="18"/>
      <c r="D47" s="18"/>
      <c r="E47" s="18"/>
    </row>
    <row r="48" spans="1:14" ht="16.5" thickBot="1" x14ac:dyDescent="0.3">
      <c r="B48" s="18" t="s">
        <v>818</v>
      </c>
      <c r="C48" s="18"/>
      <c r="D48" s="18"/>
      <c r="E48" s="18"/>
      <c r="M48" s="1" t="s">
        <v>39</v>
      </c>
    </row>
    <row r="49" spans="1:14" ht="13.5" thickBot="1" x14ac:dyDescent="0.25">
      <c r="A49" s="2430" t="s">
        <v>258</v>
      </c>
      <c r="B49" s="2432" t="s">
        <v>11</v>
      </c>
      <c r="C49" s="2425" t="s">
        <v>1090</v>
      </c>
      <c r="D49" s="2426"/>
      <c r="E49" s="2426"/>
      <c r="F49" s="2427"/>
      <c r="G49" s="2425" t="s">
        <v>1091</v>
      </c>
      <c r="H49" s="2426"/>
      <c r="I49" s="2426"/>
      <c r="J49" s="2428"/>
      <c r="K49" s="2429" t="s">
        <v>811</v>
      </c>
      <c r="L49" s="2426"/>
      <c r="M49" s="2426"/>
      <c r="N49" s="2428"/>
    </row>
    <row r="50" spans="1:14" ht="22.5" thickBot="1" x14ac:dyDescent="0.25">
      <c r="A50" s="2431"/>
      <c r="B50" s="2433"/>
      <c r="C50" s="266" t="s">
        <v>381</v>
      </c>
      <c r="D50" s="266" t="s">
        <v>812</v>
      </c>
      <c r="E50" s="1246" t="s">
        <v>775</v>
      </c>
      <c r="F50" s="266" t="s">
        <v>813</v>
      </c>
      <c r="G50" s="1246" t="s">
        <v>381</v>
      </c>
      <c r="H50" s="266" t="s">
        <v>812</v>
      </c>
      <c r="I50" s="266" t="s">
        <v>775</v>
      </c>
      <c r="J50" s="1246" t="s">
        <v>813</v>
      </c>
      <c r="K50" s="266" t="s">
        <v>381</v>
      </c>
      <c r="L50" s="1246" t="s">
        <v>812</v>
      </c>
      <c r="M50" s="266" t="s">
        <v>775</v>
      </c>
      <c r="N50" s="1247" t="s">
        <v>813</v>
      </c>
    </row>
    <row r="51" spans="1:14" ht="13.5" thickBot="1" x14ac:dyDescent="0.25">
      <c r="A51" s="865" t="s">
        <v>259</v>
      </c>
      <c r="B51" s="866" t="s">
        <v>260</v>
      </c>
      <c r="C51" s="867" t="s">
        <v>261</v>
      </c>
      <c r="D51" s="867" t="s">
        <v>262</v>
      </c>
      <c r="E51" s="867" t="s">
        <v>282</v>
      </c>
      <c r="F51" s="868" t="s">
        <v>307</v>
      </c>
      <c r="G51" s="867" t="s">
        <v>308</v>
      </c>
      <c r="H51" s="867" t="s">
        <v>330</v>
      </c>
      <c r="I51" s="867" t="s">
        <v>331</v>
      </c>
      <c r="J51" s="867" t="s">
        <v>332</v>
      </c>
      <c r="K51" s="867" t="s">
        <v>335</v>
      </c>
      <c r="L51" s="867" t="s">
        <v>336</v>
      </c>
      <c r="M51" s="867" t="s">
        <v>337</v>
      </c>
      <c r="N51" s="868" t="s">
        <v>338</v>
      </c>
    </row>
    <row r="52" spans="1:14" x14ac:dyDescent="0.2">
      <c r="A52" s="265" t="s">
        <v>293</v>
      </c>
      <c r="B52" s="341" t="s">
        <v>404</v>
      </c>
      <c r="C52" s="430"/>
      <c r="D52" s="124"/>
      <c r="E52" s="241"/>
      <c r="F52" s="1256"/>
      <c r="G52" s="1040"/>
      <c r="H52" s="1040"/>
      <c r="I52" s="1040"/>
      <c r="J52" s="909"/>
      <c r="K52" s="1261"/>
      <c r="L52" s="1261"/>
      <c r="M52" s="1261"/>
      <c r="N52" s="1039"/>
    </row>
    <row r="53" spans="1:14" x14ac:dyDescent="0.2">
      <c r="A53" s="264" t="s">
        <v>294</v>
      </c>
      <c r="B53" s="170" t="s">
        <v>565</v>
      </c>
      <c r="C53" s="244"/>
      <c r="D53" s="121"/>
      <c r="E53" s="239"/>
      <c r="F53" s="1251"/>
      <c r="G53" s="978"/>
      <c r="H53" s="978"/>
      <c r="I53" s="978"/>
      <c r="J53" s="870"/>
      <c r="K53" s="1067"/>
      <c r="L53" s="1067"/>
      <c r="M53" s="1067"/>
      <c r="N53" s="906"/>
    </row>
    <row r="54" spans="1:14" x14ac:dyDescent="0.2">
      <c r="A54" s="264" t="s">
        <v>295</v>
      </c>
      <c r="B54" s="480" t="s">
        <v>563</v>
      </c>
      <c r="C54" s="543"/>
      <c r="D54" s="126"/>
      <c r="E54" s="240"/>
      <c r="F54" s="1252"/>
      <c r="G54" s="978"/>
      <c r="H54" s="978"/>
      <c r="I54" s="978"/>
      <c r="J54" s="870"/>
      <c r="K54" s="1067"/>
      <c r="L54" s="1067"/>
      <c r="M54" s="1067"/>
      <c r="N54" s="906"/>
    </row>
    <row r="55" spans="1:14" x14ac:dyDescent="0.2">
      <c r="A55" s="264" t="s">
        <v>296</v>
      </c>
      <c r="B55" s="480" t="s">
        <v>562</v>
      </c>
      <c r="C55" s="543"/>
      <c r="D55" s="126"/>
      <c r="E55" s="240"/>
      <c r="F55" s="1252"/>
      <c r="G55" s="978"/>
      <c r="H55" s="978"/>
      <c r="I55" s="978"/>
      <c r="J55" s="870"/>
      <c r="K55" s="1067"/>
      <c r="L55" s="1067"/>
      <c r="M55" s="1067"/>
      <c r="N55" s="906"/>
    </row>
    <row r="56" spans="1:14" x14ac:dyDescent="0.2">
      <c r="A56" s="264" t="s">
        <v>297</v>
      </c>
      <c r="B56" s="480" t="s">
        <v>564</v>
      </c>
      <c r="C56" s="543"/>
      <c r="D56" s="126"/>
      <c r="E56" s="240"/>
      <c r="F56" s="1252"/>
      <c r="G56" s="978"/>
      <c r="H56" s="978"/>
      <c r="I56" s="978"/>
      <c r="J56" s="870"/>
      <c r="K56" s="1067"/>
      <c r="L56" s="1067"/>
      <c r="M56" s="1067"/>
      <c r="N56" s="906"/>
    </row>
    <row r="57" spans="1:14" x14ac:dyDescent="0.2">
      <c r="A57" s="264" t="s">
        <v>298</v>
      </c>
      <c r="B57" s="538" t="s">
        <v>566</v>
      </c>
      <c r="C57" s="543"/>
      <c r="D57" s="126"/>
      <c r="E57" s="240"/>
      <c r="F57" s="1252"/>
      <c r="G57" s="978"/>
      <c r="H57" s="978"/>
      <c r="I57" s="978"/>
      <c r="J57" s="870"/>
      <c r="K57" s="1067"/>
      <c r="L57" s="1067"/>
      <c r="M57" s="1067"/>
      <c r="N57" s="906"/>
    </row>
    <row r="58" spans="1:14" x14ac:dyDescent="0.2">
      <c r="A58" s="264" t="s">
        <v>299</v>
      </c>
      <c r="B58" s="539" t="s">
        <v>569</v>
      </c>
      <c r="C58" s="543"/>
      <c r="D58" s="126"/>
      <c r="E58" s="240"/>
      <c r="F58" s="1252"/>
      <c r="G58" s="978"/>
      <c r="H58" s="978"/>
      <c r="I58" s="978"/>
      <c r="J58" s="870"/>
      <c r="K58" s="1067"/>
      <c r="L58" s="1067"/>
      <c r="M58" s="1067"/>
      <c r="N58" s="906"/>
    </row>
    <row r="59" spans="1:14" x14ac:dyDescent="0.2">
      <c r="A59" s="264" t="s">
        <v>300</v>
      </c>
      <c r="B59" s="540" t="s">
        <v>568</v>
      </c>
      <c r="C59" s="543"/>
      <c r="D59" s="126"/>
      <c r="E59" s="240"/>
      <c r="F59" s="1252"/>
      <c r="G59" s="978"/>
      <c r="H59" s="978"/>
      <c r="I59" s="978"/>
      <c r="J59" s="870"/>
      <c r="K59" s="1067"/>
      <c r="L59" s="1067"/>
      <c r="M59" s="1067"/>
      <c r="N59" s="906"/>
    </row>
    <row r="60" spans="1:14" x14ac:dyDescent="0.2">
      <c r="A60" s="264" t="s">
        <v>301</v>
      </c>
      <c r="B60" s="1708" t="s">
        <v>567</v>
      </c>
      <c r="C60" s="244"/>
      <c r="D60" s="121"/>
      <c r="E60" s="239"/>
      <c r="F60" s="1251"/>
      <c r="G60" s="978"/>
      <c r="H60" s="978"/>
      <c r="I60" s="978"/>
      <c r="J60" s="870"/>
      <c r="K60" s="1067"/>
      <c r="L60" s="1067"/>
      <c r="M60" s="1067"/>
      <c r="N60" s="906"/>
    </row>
    <row r="61" spans="1:14" ht="13.5" thickBot="1" x14ac:dyDescent="0.25">
      <c r="A61" s="413" t="s">
        <v>302</v>
      </c>
      <c r="B61" s="225" t="s">
        <v>1089</v>
      </c>
      <c r="C61" s="1713"/>
      <c r="D61" s="197"/>
      <c r="E61" s="197"/>
      <c r="F61" s="1255"/>
      <c r="G61" s="974"/>
      <c r="H61" s="974"/>
      <c r="I61" s="974"/>
      <c r="J61" s="873"/>
      <c r="K61" s="1263"/>
      <c r="L61" s="1263"/>
      <c r="M61" s="1263"/>
      <c r="N61" s="967"/>
    </row>
    <row r="62" spans="1:14" ht="15.75" customHeight="1" thickBot="1" x14ac:dyDescent="0.25">
      <c r="A62" s="282" t="s">
        <v>303</v>
      </c>
      <c r="B62" s="231" t="s">
        <v>405</v>
      </c>
      <c r="C62" s="544">
        <f>SUM(C53:C61)</f>
        <v>0</v>
      </c>
      <c r="D62" s="544">
        <f>SUM(D53:D61)</f>
        <v>0</v>
      </c>
      <c r="E62" s="544">
        <f>SUM(E53:E61)</f>
        <v>0</v>
      </c>
      <c r="F62" s="1272">
        <v>0</v>
      </c>
      <c r="G62" s="972"/>
      <c r="H62" s="972"/>
      <c r="I62" s="972"/>
      <c r="J62" s="874"/>
      <c r="K62" s="1212"/>
      <c r="L62" s="1212"/>
      <c r="M62" s="1212"/>
      <c r="N62" s="874"/>
    </row>
    <row r="63" spans="1:14" ht="21" customHeight="1" thickBot="1" x14ac:dyDescent="0.25">
      <c r="A63" s="325" t="s">
        <v>304</v>
      </c>
      <c r="B63" s="832" t="s">
        <v>406</v>
      </c>
      <c r="C63" s="622">
        <f>C62+C39</f>
        <v>270245</v>
      </c>
      <c r="D63" s="622">
        <f>D62+D39</f>
        <v>478009</v>
      </c>
      <c r="E63" s="622">
        <f>E62+E39</f>
        <v>153552</v>
      </c>
      <c r="F63" s="1461">
        <f>E63/D63</f>
        <v>0.3212324454142077</v>
      </c>
      <c r="G63" s="1071"/>
      <c r="H63" s="1071"/>
      <c r="I63" s="1071"/>
      <c r="J63" s="875"/>
      <c r="K63" s="1264"/>
      <c r="L63" s="1264"/>
      <c r="M63" s="1264"/>
      <c r="N63" s="969"/>
    </row>
    <row r="64" spans="1:14" x14ac:dyDescent="0.2">
      <c r="A64" s="281"/>
      <c r="B64" s="534"/>
      <c r="C64" s="479"/>
      <c r="D64" s="479"/>
      <c r="E64" s="479"/>
      <c r="F64" s="479"/>
    </row>
    <row r="83" spans="1:14" x14ac:dyDescent="0.2">
      <c r="A83" s="2263">
        <v>3</v>
      </c>
      <c r="B83" s="2263"/>
      <c r="C83" s="2263"/>
      <c r="D83" s="2263"/>
      <c r="E83" s="2263"/>
      <c r="F83" s="2263"/>
      <c r="G83" s="2263"/>
      <c r="H83" s="2263"/>
      <c r="I83" s="2263"/>
      <c r="J83" s="2263"/>
      <c r="K83" s="2263"/>
      <c r="L83" s="2263"/>
      <c r="M83" s="2263"/>
      <c r="N83" s="2263"/>
    </row>
    <row r="84" spans="1:14" x14ac:dyDescent="0.2">
      <c r="A84" s="2249" t="s">
        <v>1692</v>
      </c>
      <c r="B84" s="2249"/>
      <c r="C84" s="2249"/>
      <c r="D84" s="2249"/>
      <c r="E84" s="2249"/>
    </row>
    <row r="85" spans="1:14" x14ac:dyDescent="0.2">
      <c r="A85" s="275"/>
      <c r="B85" s="275"/>
      <c r="C85" s="275"/>
      <c r="D85" s="275"/>
      <c r="E85" s="275"/>
    </row>
    <row r="86" spans="1:14" ht="12" customHeight="1" x14ac:dyDescent="0.2">
      <c r="A86" s="2347" t="s">
        <v>1509</v>
      </c>
      <c r="B86" s="2348"/>
      <c r="C86" s="2348"/>
      <c r="D86" s="2348"/>
      <c r="E86" s="2348"/>
      <c r="F86" s="2348"/>
      <c r="G86" s="2263"/>
      <c r="H86" s="2263"/>
      <c r="I86" s="2263"/>
      <c r="J86" s="2263"/>
      <c r="K86" s="2263"/>
      <c r="L86" s="2263"/>
      <c r="M86" s="2263"/>
      <c r="N86" s="2263"/>
    </row>
    <row r="87" spans="1:14" ht="15.75" x14ac:dyDescent="0.25">
      <c r="B87" s="18" t="s">
        <v>1139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1:14" ht="16.5" thickBot="1" x14ac:dyDescent="0.3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9" t="s">
        <v>7</v>
      </c>
      <c r="N88" s="18"/>
    </row>
    <row r="89" spans="1:14" ht="13.5" thickBot="1" x14ac:dyDescent="0.25">
      <c r="A89" s="2272" t="s">
        <v>258</v>
      </c>
      <c r="B89" s="2274" t="s">
        <v>11</v>
      </c>
      <c r="C89" s="2429" t="s">
        <v>816</v>
      </c>
      <c r="D89" s="2426"/>
      <c r="E89" s="2426"/>
      <c r="F89" s="2427"/>
      <c r="G89" s="2425" t="s">
        <v>817</v>
      </c>
      <c r="H89" s="2426"/>
      <c r="I89" s="2426"/>
      <c r="J89" s="2428"/>
      <c r="K89" s="2429" t="s">
        <v>811</v>
      </c>
      <c r="L89" s="2426"/>
      <c r="M89" s="2426"/>
      <c r="N89" s="2428"/>
    </row>
    <row r="90" spans="1:14" ht="22.5" thickBot="1" x14ac:dyDescent="0.25">
      <c r="A90" s="2273"/>
      <c r="B90" s="2275"/>
      <c r="C90" s="401" t="s">
        <v>381</v>
      </c>
      <c r="D90" s="266" t="s">
        <v>812</v>
      </c>
      <c r="E90" s="1246" t="s">
        <v>775</v>
      </c>
      <c r="F90" s="266" t="s">
        <v>813</v>
      </c>
      <c r="G90" s="1246" t="s">
        <v>381</v>
      </c>
      <c r="H90" s="266" t="s">
        <v>812</v>
      </c>
      <c r="I90" s="266" t="s">
        <v>775</v>
      </c>
      <c r="J90" s="1246" t="s">
        <v>813</v>
      </c>
      <c r="K90" s="266" t="s">
        <v>381</v>
      </c>
      <c r="L90" s="1246" t="s">
        <v>812</v>
      </c>
      <c r="M90" s="266" t="s">
        <v>775</v>
      </c>
      <c r="N90" s="266" t="s">
        <v>813</v>
      </c>
    </row>
    <row r="91" spans="1:14" ht="13.5" thickBot="1" x14ac:dyDescent="0.25">
      <c r="A91" s="865" t="s">
        <v>259</v>
      </c>
      <c r="B91" s="866" t="s">
        <v>260</v>
      </c>
      <c r="C91" s="867" t="s">
        <v>261</v>
      </c>
      <c r="D91" s="867" t="s">
        <v>262</v>
      </c>
      <c r="E91" s="867" t="s">
        <v>282</v>
      </c>
      <c r="F91" s="868" t="s">
        <v>307</v>
      </c>
      <c r="G91" s="518" t="s">
        <v>308</v>
      </c>
      <c r="H91" s="518" t="s">
        <v>330</v>
      </c>
      <c r="I91" s="518" t="s">
        <v>331</v>
      </c>
      <c r="J91" s="518" t="s">
        <v>332</v>
      </c>
      <c r="K91" s="518" t="s">
        <v>335</v>
      </c>
      <c r="L91" s="518" t="s">
        <v>336</v>
      </c>
      <c r="M91" s="518" t="s">
        <v>337</v>
      </c>
      <c r="N91" s="438" t="s">
        <v>338</v>
      </c>
    </row>
    <row r="92" spans="1:14" x14ac:dyDescent="0.2">
      <c r="A92" s="265" t="s">
        <v>263</v>
      </c>
      <c r="B92" s="270" t="s">
        <v>215</v>
      </c>
      <c r="C92" s="241"/>
      <c r="D92" s="124"/>
      <c r="E92" s="241"/>
      <c r="F92" s="1256"/>
      <c r="G92" s="1040"/>
      <c r="H92" s="1040"/>
      <c r="I92" s="1040"/>
      <c r="J92" s="909"/>
      <c r="K92" s="1261"/>
      <c r="L92" s="1261"/>
      <c r="M92" s="1261"/>
      <c r="N92" s="1039"/>
    </row>
    <row r="93" spans="1:14" x14ac:dyDescent="0.2">
      <c r="A93" s="264" t="s">
        <v>264</v>
      </c>
      <c r="B93" s="152" t="s">
        <v>526</v>
      </c>
      <c r="C93" s="121">
        <f>'4_sz_ melléklet'!C1312</f>
        <v>24559</v>
      </c>
      <c r="D93" s="121">
        <f>'4_sz_ melléklet'!D1312</f>
        <v>24559</v>
      </c>
      <c r="E93" s="121">
        <f>'4_sz_ melléklet'!E1312</f>
        <v>12000</v>
      </c>
      <c r="F93" s="1251">
        <f>E93/D93</f>
        <v>0.48861924345453805</v>
      </c>
      <c r="G93" s="978"/>
      <c r="H93" s="978"/>
      <c r="I93" s="978"/>
      <c r="J93" s="870"/>
      <c r="K93" s="1067"/>
      <c r="L93" s="1067"/>
      <c r="M93" s="1067"/>
      <c r="N93" s="906"/>
    </row>
    <row r="94" spans="1:14" x14ac:dyDescent="0.2">
      <c r="A94" s="264" t="s">
        <v>265</v>
      </c>
      <c r="B94" s="169" t="s">
        <v>528</v>
      </c>
      <c r="C94" s="121">
        <f>'4_sz_ melléklet'!C1313</f>
        <v>3191</v>
      </c>
      <c r="D94" s="121">
        <f>'4_sz_ melléklet'!D1313</f>
        <v>3191</v>
      </c>
      <c r="E94" s="121">
        <f>'4_sz_ melléklet'!E1313</f>
        <v>1770</v>
      </c>
      <c r="F94" s="1251">
        <f>E94/D94</f>
        <v>0.55468505170792859</v>
      </c>
      <c r="G94" s="978"/>
      <c r="H94" s="978"/>
      <c r="I94" s="978"/>
      <c r="J94" s="870"/>
      <c r="K94" s="1067"/>
      <c r="L94" s="1067"/>
      <c r="M94" s="1067"/>
      <c r="N94" s="906"/>
    </row>
    <row r="95" spans="1:14" x14ac:dyDescent="0.2">
      <c r="A95" s="264" t="s">
        <v>266</v>
      </c>
      <c r="B95" s="169" t="s">
        <v>527</v>
      </c>
      <c r="C95" s="121">
        <f>'4_sz_ melléklet'!C1314</f>
        <v>9185</v>
      </c>
      <c r="D95" s="121">
        <f>'4_sz_ melléklet'!D1314</f>
        <v>10108</v>
      </c>
      <c r="E95" s="121">
        <f>'4_sz_ melléklet'!E1314</f>
        <v>1026</v>
      </c>
      <c r="F95" s="1251">
        <f>E95/D95</f>
        <v>0.10150375939849623</v>
      </c>
      <c r="G95" s="978"/>
      <c r="H95" s="978"/>
      <c r="I95" s="978"/>
      <c r="J95" s="870"/>
      <c r="K95" s="1067"/>
      <c r="L95" s="1067"/>
      <c r="M95" s="1067"/>
      <c r="N95" s="906"/>
    </row>
    <row r="96" spans="1:14" x14ac:dyDescent="0.2">
      <c r="A96" s="264" t="s">
        <v>267</v>
      </c>
      <c r="B96" s="169" t="s">
        <v>529</v>
      </c>
      <c r="C96" s="239"/>
      <c r="D96" s="121"/>
      <c r="E96" s="239"/>
      <c r="F96" s="1251"/>
      <c r="G96" s="978"/>
      <c r="H96" s="978"/>
      <c r="I96" s="978"/>
      <c r="J96" s="870"/>
      <c r="K96" s="1067"/>
      <c r="L96" s="1067"/>
      <c r="M96" s="1067"/>
      <c r="N96" s="906"/>
    </row>
    <row r="97" spans="1:14" x14ac:dyDescent="0.2">
      <c r="A97" s="264" t="s">
        <v>268</v>
      </c>
      <c r="B97" s="169" t="s">
        <v>530</v>
      </c>
      <c r="C97" s="239"/>
      <c r="D97" s="121"/>
      <c r="E97" s="239"/>
      <c r="F97" s="1251"/>
      <c r="G97" s="978"/>
      <c r="H97" s="978"/>
      <c r="I97" s="978"/>
      <c r="J97" s="870"/>
      <c r="K97" s="1067"/>
      <c r="L97" s="1067"/>
      <c r="M97" s="1067"/>
      <c r="N97" s="906"/>
    </row>
    <row r="98" spans="1:14" x14ac:dyDescent="0.2">
      <c r="A98" s="264" t="s">
        <v>269</v>
      </c>
      <c r="B98" s="169" t="s">
        <v>531</v>
      </c>
      <c r="C98" s="239">
        <f>C99+C100+C101+C102+C103+C104+C105</f>
        <v>0</v>
      </c>
      <c r="D98" s="239">
        <f>D99+D100+D101+D102+D103+D104+D105</f>
        <v>0</v>
      </c>
      <c r="E98" s="239">
        <f>E99+E100+E101+E102+E103+E104+E105</f>
        <v>0</v>
      </c>
      <c r="F98" s="1251">
        <v>0</v>
      </c>
      <c r="G98" s="978"/>
      <c r="H98" s="978"/>
      <c r="I98" s="978"/>
      <c r="J98" s="870"/>
      <c r="K98" s="1067"/>
      <c r="L98" s="1067"/>
      <c r="M98" s="1067"/>
      <c r="N98" s="906"/>
    </row>
    <row r="99" spans="1:14" x14ac:dyDescent="0.2">
      <c r="A99" s="264" t="s">
        <v>270</v>
      </c>
      <c r="B99" s="169" t="s">
        <v>535</v>
      </c>
      <c r="C99" s="239">
        <v>0</v>
      </c>
      <c r="D99" s="121">
        <v>0</v>
      </c>
      <c r="E99" s="239">
        <v>0</v>
      </c>
      <c r="F99" s="1251">
        <v>0</v>
      </c>
      <c r="G99" s="978"/>
      <c r="H99" s="978"/>
      <c r="I99" s="978"/>
      <c r="J99" s="870"/>
      <c r="K99" s="1067"/>
      <c r="L99" s="1067"/>
      <c r="M99" s="1067"/>
      <c r="N99" s="906"/>
    </row>
    <row r="100" spans="1:14" x14ac:dyDescent="0.2">
      <c r="A100" s="264" t="s">
        <v>271</v>
      </c>
      <c r="B100" s="169" t="s">
        <v>536</v>
      </c>
      <c r="C100" s="239"/>
      <c r="D100" s="121"/>
      <c r="E100" s="239"/>
      <c r="F100" s="1251"/>
      <c r="G100" s="978"/>
      <c r="H100" s="978"/>
      <c r="I100" s="978"/>
      <c r="J100" s="870"/>
      <c r="K100" s="1067"/>
      <c r="L100" s="1067"/>
      <c r="M100" s="1067"/>
      <c r="N100" s="906"/>
    </row>
    <row r="101" spans="1:14" x14ac:dyDescent="0.2">
      <c r="A101" s="264" t="s">
        <v>272</v>
      </c>
      <c r="B101" s="169" t="s">
        <v>537</v>
      </c>
      <c r="C101" s="239"/>
      <c r="D101" s="121"/>
      <c r="E101" s="239"/>
      <c r="F101" s="1251"/>
      <c r="G101" s="978"/>
      <c r="H101" s="978"/>
      <c r="I101" s="978"/>
      <c r="J101" s="870"/>
      <c r="K101" s="1067"/>
      <c r="L101" s="1067"/>
      <c r="M101" s="1067"/>
      <c r="N101" s="906"/>
    </row>
    <row r="102" spans="1:14" x14ac:dyDescent="0.2">
      <c r="A102" s="264" t="s">
        <v>273</v>
      </c>
      <c r="B102" s="271" t="s">
        <v>533</v>
      </c>
      <c r="C102" s="239">
        <f>'4_sz_ melléklet'!C1321</f>
        <v>0</v>
      </c>
      <c r="D102" s="239">
        <f>'4_sz_ melléklet'!D1321</f>
        <v>0</v>
      </c>
      <c r="E102" s="239">
        <f>'4_sz_ melléklet'!E1321</f>
        <v>0</v>
      </c>
      <c r="F102" s="1251">
        <v>0</v>
      </c>
      <c r="G102" s="978"/>
      <c r="H102" s="978"/>
      <c r="I102" s="978"/>
      <c r="J102" s="870"/>
      <c r="K102" s="1067"/>
      <c r="L102" s="1067"/>
      <c r="M102" s="1067"/>
      <c r="N102" s="906"/>
    </row>
    <row r="103" spans="1:14" x14ac:dyDescent="0.2">
      <c r="A103" s="264" t="s">
        <v>274</v>
      </c>
      <c r="B103" s="536" t="s">
        <v>534</v>
      </c>
      <c r="C103" s="242"/>
      <c r="D103" s="122"/>
      <c r="E103" s="239"/>
      <c r="F103" s="1251"/>
      <c r="G103" s="978"/>
      <c r="H103" s="978"/>
      <c r="I103" s="978"/>
      <c r="J103" s="870"/>
      <c r="K103" s="1067"/>
      <c r="L103" s="1067"/>
      <c r="M103" s="1067"/>
      <c r="N103" s="906"/>
    </row>
    <row r="104" spans="1:14" x14ac:dyDescent="0.2">
      <c r="A104" s="264" t="s">
        <v>275</v>
      </c>
      <c r="B104" s="537" t="s">
        <v>532</v>
      </c>
      <c r="C104" s="242"/>
      <c r="D104" s="122"/>
      <c r="E104" s="239"/>
      <c r="F104" s="1251"/>
      <c r="G104" s="978"/>
      <c r="H104" s="978"/>
      <c r="I104" s="978"/>
      <c r="J104" s="870"/>
      <c r="K104" s="1067"/>
      <c r="L104" s="1067"/>
      <c r="M104" s="1067"/>
      <c r="N104" s="906"/>
    </row>
    <row r="105" spans="1:14" x14ac:dyDescent="0.2">
      <c r="A105" s="264" t="s">
        <v>276</v>
      </c>
      <c r="B105" s="230" t="s">
        <v>764</v>
      </c>
      <c r="C105" s="242"/>
      <c r="D105" s="122"/>
      <c r="E105" s="239"/>
      <c r="F105" s="1252"/>
      <c r="G105" s="978"/>
      <c r="H105" s="978"/>
      <c r="I105" s="978"/>
      <c r="J105" s="870"/>
      <c r="K105" s="1067"/>
      <c r="L105" s="1067"/>
      <c r="M105" s="1067"/>
      <c r="N105" s="906"/>
    </row>
    <row r="106" spans="1:14" ht="13.5" thickBot="1" x14ac:dyDescent="0.25">
      <c r="A106" s="264" t="s">
        <v>277</v>
      </c>
      <c r="B106" s="171" t="s">
        <v>539</v>
      </c>
      <c r="C106" s="240"/>
      <c r="D106" s="126"/>
      <c r="E106" s="239"/>
      <c r="F106" s="1253"/>
      <c r="G106" s="980"/>
      <c r="H106" s="980"/>
      <c r="I106" s="980"/>
      <c r="J106" s="871"/>
      <c r="K106" s="1068"/>
      <c r="L106" s="1068"/>
      <c r="M106" s="1068"/>
      <c r="N106" s="968"/>
    </row>
    <row r="107" spans="1:14" ht="13.5" thickBot="1" x14ac:dyDescent="0.25">
      <c r="A107" s="421" t="s">
        <v>278</v>
      </c>
      <c r="B107" s="422" t="s">
        <v>5</v>
      </c>
      <c r="C107" s="432">
        <f>C93+C94+C95+C96+C98+C106</f>
        <v>36935</v>
      </c>
      <c r="D107" s="432">
        <f>D93+D94+D95+D96+D98+D106</f>
        <v>37858</v>
      </c>
      <c r="E107" s="432">
        <f>E93+E94+E95+E96+E98+E106</f>
        <v>14796</v>
      </c>
      <c r="F107" s="1413">
        <f>E107/D107</f>
        <v>0.39082888689312695</v>
      </c>
      <c r="G107" s="1260"/>
      <c r="H107" s="1260"/>
      <c r="I107" s="1260"/>
      <c r="J107" s="872"/>
      <c r="K107" s="1262"/>
      <c r="L107" s="1262"/>
      <c r="M107" s="1262"/>
      <c r="N107" s="1259"/>
    </row>
    <row r="108" spans="1:14" ht="6" customHeight="1" thickTop="1" x14ac:dyDescent="0.2">
      <c r="A108" s="413"/>
      <c r="B108" s="270"/>
      <c r="C108" s="197"/>
      <c r="D108" s="197"/>
      <c r="E108" s="197"/>
      <c r="F108" s="1255"/>
      <c r="G108" s="974"/>
      <c r="H108" s="974"/>
      <c r="I108" s="974"/>
      <c r="J108" s="873"/>
      <c r="K108" s="1263"/>
      <c r="L108" s="1263"/>
      <c r="M108" s="1263"/>
      <c r="N108" s="967"/>
    </row>
    <row r="109" spans="1:14" x14ac:dyDescent="0.2">
      <c r="A109" s="265" t="s">
        <v>279</v>
      </c>
      <c r="B109" s="272" t="s">
        <v>216</v>
      </c>
      <c r="C109" s="241"/>
      <c r="D109" s="124"/>
      <c r="E109" s="241"/>
      <c r="F109" s="1256"/>
      <c r="G109" s="976"/>
      <c r="H109" s="976"/>
      <c r="I109" s="976"/>
      <c r="J109" s="869"/>
      <c r="K109" s="1066"/>
      <c r="L109" s="1066"/>
      <c r="M109" s="1066"/>
      <c r="N109" s="905"/>
    </row>
    <row r="110" spans="1:14" x14ac:dyDescent="0.2">
      <c r="A110" s="265" t="s">
        <v>280</v>
      </c>
      <c r="B110" s="169" t="s">
        <v>540</v>
      </c>
      <c r="C110" s="239">
        <f>'33_sz_ melléklet'!C147</f>
        <v>0</v>
      </c>
      <c r="D110" s="239">
        <f>'33_sz_ melléklet'!D147</f>
        <v>265</v>
      </c>
      <c r="E110" s="239">
        <f>'33_sz_ melléklet'!E147</f>
        <v>265</v>
      </c>
      <c r="F110" s="1251">
        <f>E110/D110</f>
        <v>1</v>
      </c>
      <c r="G110" s="978"/>
      <c r="H110" s="978"/>
      <c r="I110" s="978"/>
      <c r="J110" s="870"/>
      <c r="K110" s="1067"/>
      <c r="L110" s="1067"/>
      <c r="M110" s="1067"/>
      <c r="N110" s="906"/>
    </row>
    <row r="111" spans="1:14" x14ac:dyDescent="0.2">
      <c r="A111" s="265" t="s">
        <v>281</v>
      </c>
      <c r="B111" s="169" t="s">
        <v>541</v>
      </c>
      <c r="C111" s="239"/>
      <c r="D111" s="121"/>
      <c r="E111" s="239"/>
      <c r="F111" s="1251"/>
      <c r="G111" s="978"/>
      <c r="H111" s="978"/>
      <c r="I111" s="978"/>
      <c r="J111" s="870"/>
      <c r="K111" s="1067"/>
      <c r="L111" s="1067"/>
      <c r="M111" s="1067"/>
      <c r="N111" s="906"/>
    </row>
    <row r="112" spans="1:14" ht="14.25" customHeight="1" x14ac:dyDescent="0.2">
      <c r="A112" s="265" t="s">
        <v>283</v>
      </c>
      <c r="B112" s="169" t="s">
        <v>542</v>
      </c>
      <c r="C112" s="239">
        <f>C113+C114+C115</f>
        <v>0</v>
      </c>
      <c r="D112" s="239">
        <f>D113+D114+D115</f>
        <v>0</v>
      </c>
      <c r="E112" s="239">
        <f>E113+E114+E115</f>
        <v>0</v>
      </c>
      <c r="F112" s="1251">
        <v>0</v>
      </c>
      <c r="G112" s="978"/>
      <c r="H112" s="978"/>
      <c r="I112" s="978"/>
      <c r="J112" s="870"/>
      <c r="K112" s="1067"/>
      <c r="L112" s="1067"/>
      <c r="M112" s="1067"/>
      <c r="N112" s="906"/>
    </row>
    <row r="113" spans="1:14" x14ac:dyDescent="0.2">
      <c r="A113" s="265" t="s">
        <v>284</v>
      </c>
      <c r="B113" s="271" t="s">
        <v>543</v>
      </c>
      <c r="C113" s="239"/>
      <c r="D113" s="121"/>
      <c r="E113" s="239"/>
      <c r="F113" s="1251"/>
      <c r="G113" s="978"/>
      <c r="H113" s="978"/>
      <c r="I113" s="978"/>
      <c r="J113" s="870"/>
      <c r="K113" s="1067"/>
      <c r="L113" s="1067"/>
      <c r="M113" s="1067"/>
      <c r="N113" s="906"/>
    </row>
    <row r="114" spans="1:14" x14ac:dyDescent="0.2">
      <c r="A114" s="265" t="s">
        <v>285</v>
      </c>
      <c r="B114" s="271" t="s">
        <v>544</v>
      </c>
      <c r="C114" s="239"/>
      <c r="D114" s="121"/>
      <c r="E114" s="239"/>
      <c r="F114" s="1251"/>
      <c r="G114" s="978"/>
      <c r="H114" s="978"/>
      <c r="I114" s="978"/>
      <c r="J114" s="870"/>
      <c r="K114" s="1067"/>
      <c r="L114" s="1067"/>
      <c r="M114" s="1067"/>
      <c r="N114" s="906"/>
    </row>
    <row r="115" spans="1:14" x14ac:dyDescent="0.2">
      <c r="A115" s="265" t="s">
        <v>286</v>
      </c>
      <c r="B115" s="271" t="s">
        <v>545</v>
      </c>
      <c r="C115" s="239"/>
      <c r="D115" s="121"/>
      <c r="E115" s="239"/>
      <c r="F115" s="1257"/>
      <c r="G115" s="978"/>
      <c r="H115" s="978"/>
      <c r="I115" s="978"/>
      <c r="J115" s="870"/>
      <c r="K115" s="1067"/>
      <c r="L115" s="1067"/>
      <c r="M115" s="1067"/>
      <c r="N115" s="906"/>
    </row>
    <row r="116" spans="1:14" x14ac:dyDescent="0.2">
      <c r="A116" s="265" t="s">
        <v>287</v>
      </c>
      <c r="B116" s="271" t="s">
        <v>546</v>
      </c>
      <c r="C116" s="239"/>
      <c r="D116" s="121"/>
      <c r="E116" s="239"/>
      <c r="F116" s="1257"/>
      <c r="G116" s="978"/>
      <c r="H116" s="978"/>
      <c r="I116" s="978"/>
      <c r="J116" s="870"/>
      <c r="K116" s="1067"/>
      <c r="L116" s="1067"/>
      <c r="M116" s="1067"/>
      <c r="N116" s="906"/>
    </row>
    <row r="117" spans="1:14" x14ac:dyDescent="0.2">
      <c r="A117" s="265" t="s">
        <v>288</v>
      </c>
      <c r="B117" s="536" t="s">
        <v>547</v>
      </c>
      <c r="C117" s="239"/>
      <c r="D117" s="121"/>
      <c r="E117" s="239"/>
      <c r="F117" s="1257"/>
      <c r="G117" s="978"/>
      <c r="H117" s="978"/>
      <c r="I117" s="978"/>
      <c r="J117" s="870"/>
      <c r="K117" s="1067"/>
      <c r="L117" s="1067"/>
      <c r="M117" s="1067"/>
      <c r="N117" s="906"/>
    </row>
    <row r="118" spans="1:14" x14ac:dyDescent="0.2">
      <c r="A118" s="265" t="s">
        <v>289</v>
      </c>
      <c r="B118" s="230" t="s">
        <v>548</v>
      </c>
      <c r="C118" s="239"/>
      <c r="D118" s="121"/>
      <c r="E118" s="239"/>
      <c r="F118" s="1257"/>
      <c r="G118" s="978"/>
      <c r="H118" s="978"/>
      <c r="I118" s="978"/>
      <c r="J118" s="870"/>
      <c r="K118" s="1067"/>
      <c r="L118" s="1067"/>
      <c r="M118" s="1067"/>
      <c r="N118" s="906"/>
    </row>
    <row r="119" spans="1:14" ht="13.5" thickBot="1" x14ac:dyDescent="0.25">
      <c r="A119" s="265" t="s">
        <v>290</v>
      </c>
      <c r="B119" s="686" t="s">
        <v>549</v>
      </c>
      <c r="C119" s="239"/>
      <c r="D119" s="121"/>
      <c r="E119" s="239"/>
      <c r="F119" s="1257"/>
      <c r="G119" s="980"/>
      <c r="H119" s="980"/>
      <c r="I119" s="980"/>
      <c r="J119" s="871"/>
      <c r="K119" s="1068"/>
      <c r="L119" s="1068"/>
      <c r="M119" s="1068"/>
      <c r="N119" s="968"/>
    </row>
    <row r="120" spans="1:14" ht="13.5" thickBot="1" x14ac:dyDescent="0.25">
      <c r="A120" s="421" t="s">
        <v>291</v>
      </c>
      <c r="B120" s="422" t="s">
        <v>6</v>
      </c>
      <c r="C120" s="429">
        <f>C110+C111+C112</f>
        <v>0</v>
      </c>
      <c r="D120" s="429">
        <f>D110+D111+D112</f>
        <v>265</v>
      </c>
      <c r="E120" s="429">
        <f>E110+E111+E112</f>
        <v>265</v>
      </c>
      <c r="F120" s="1254">
        <f>E120/D120</f>
        <v>1</v>
      </c>
      <c r="G120" s="1260"/>
      <c r="H120" s="1260"/>
      <c r="I120" s="1260"/>
      <c r="J120" s="872"/>
      <c r="K120" s="1262"/>
      <c r="L120" s="1262"/>
      <c r="M120" s="1262"/>
      <c r="N120" s="1259"/>
    </row>
    <row r="121" spans="1:14" ht="27" thickTop="1" thickBot="1" x14ac:dyDescent="0.25">
      <c r="A121" s="1265" t="s">
        <v>292</v>
      </c>
      <c r="B121" s="1248" t="s">
        <v>403</v>
      </c>
      <c r="C121" s="1249">
        <f>C107+C120</f>
        <v>36935</v>
      </c>
      <c r="D121" s="1249">
        <f>D107+D120</f>
        <v>38123</v>
      </c>
      <c r="E121" s="1249">
        <f>E107+E120</f>
        <v>15061</v>
      </c>
      <c r="F121" s="1369">
        <f>E121/D121</f>
        <v>0.39506334758544709</v>
      </c>
      <c r="G121" s="1266"/>
      <c r="H121" s="1266"/>
      <c r="I121" s="1266"/>
      <c r="J121" s="1267"/>
      <c r="K121" s="1268"/>
      <c r="L121" s="1268"/>
      <c r="M121" s="1268"/>
      <c r="N121" s="1269"/>
    </row>
    <row r="122" spans="1:14" x14ac:dyDescent="0.2">
      <c r="A122" s="281"/>
      <c r="B122" s="550"/>
      <c r="C122" s="535"/>
      <c r="D122" s="535"/>
      <c r="E122" s="535"/>
      <c r="F122" s="535"/>
    </row>
    <row r="123" spans="1:14" x14ac:dyDescent="0.2">
      <c r="A123" s="281"/>
      <c r="B123" s="550"/>
      <c r="C123" s="535"/>
      <c r="D123" s="535"/>
      <c r="E123" s="535"/>
      <c r="F123" s="1270"/>
      <c r="G123" s="63"/>
      <c r="H123" s="63"/>
      <c r="I123" s="63"/>
      <c r="J123" s="1271"/>
      <c r="K123" s="63"/>
      <c r="L123" s="63"/>
      <c r="M123" s="63"/>
      <c r="N123" s="1271"/>
    </row>
    <row r="124" spans="1:14" ht="16.5" customHeight="1" x14ac:dyDescent="0.2">
      <c r="A124" s="2434">
        <v>4</v>
      </c>
      <c r="B124" s="2435"/>
      <c r="C124" s="2435"/>
      <c r="D124" s="2435"/>
      <c r="E124" s="2435"/>
      <c r="F124" s="2435"/>
      <c r="G124" s="2435"/>
      <c r="H124" s="2435"/>
      <c r="I124" s="2435"/>
      <c r="J124" s="2435"/>
      <c r="K124" s="2435"/>
      <c r="L124" s="2435"/>
      <c r="M124" s="2435"/>
      <c r="N124" s="2435"/>
    </row>
    <row r="125" spans="1:14" x14ac:dyDescent="0.2">
      <c r="A125" s="281"/>
      <c r="B125" s="550"/>
      <c r="C125" s="535"/>
      <c r="D125" s="535"/>
      <c r="E125" s="535"/>
      <c r="F125" s="535"/>
    </row>
    <row r="126" spans="1:14" x14ac:dyDescent="0.2">
      <c r="A126" s="2249" t="s">
        <v>1692</v>
      </c>
      <c r="B126" s="2249"/>
      <c r="C126" s="2249"/>
      <c r="D126" s="2249"/>
      <c r="E126" s="2249"/>
    </row>
    <row r="127" spans="1:14" x14ac:dyDescent="0.2">
      <c r="A127" s="275"/>
      <c r="B127" s="275"/>
      <c r="C127" s="275"/>
      <c r="D127" s="275"/>
      <c r="E127" s="275"/>
    </row>
    <row r="128" spans="1:14" ht="13.5" customHeight="1" x14ac:dyDescent="0.2">
      <c r="A128" s="2347" t="s">
        <v>1509</v>
      </c>
      <c r="B128" s="2348"/>
      <c r="C128" s="2348"/>
      <c r="D128" s="2348"/>
      <c r="E128" s="2348"/>
      <c r="F128" s="2348"/>
      <c r="G128" s="2263"/>
      <c r="H128" s="2263"/>
      <c r="I128" s="2263"/>
      <c r="J128" s="2263"/>
      <c r="K128" s="2263"/>
      <c r="L128" s="2263"/>
      <c r="M128" s="2263"/>
      <c r="N128" s="2263"/>
    </row>
    <row r="129" spans="1:14" ht="15.75" x14ac:dyDescent="0.25">
      <c r="B129" s="18"/>
      <c r="C129" s="18"/>
      <c r="D129" s="18"/>
      <c r="E129" s="18"/>
    </row>
    <row r="130" spans="1:14" ht="16.5" thickBot="1" x14ac:dyDescent="0.3">
      <c r="B130" s="18" t="s">
        <v>1139</v>
      </c>
      <c r="C130" s="18"/>
      <c r="D130" s="18"/>
      <c r="E130" s="18"/>
      <c r="M130" s="1" t="s">
        <v>39</v>
      </c>
    </row>
    <row r="131" spans="1:14" ht="13.5" customHeight="1" thickBot="1" x14ac:dyDescent="0.25">
      <c r="A131" s="2430" t="s">
        <v>258</v>
      </c>
      <c r="B131" s="2432" t="s">
        <v>11</v>
      </c>
      <c r="C131" s="2425" t="s">
        <v>1090</v>
      </c>
      <c r="D131" s="2426"/>
      <c r="E131" s="2426"/>
      <c r="F131" s="2427"/>
      <c r="G131" s="2425" t="s">
        <v>1091</v>
      </c>
      <c r="H131" s="2426"/>
      <c r="I131" s="2426"/>
      <c r="J131" s="2428"/>
      <c r="K131" s="2429" t="s">
        <v>811</v>
      </c>
      <c r="L131" s="2426"/>
      <c r="M131" s="2426"/>
      <c r="N131" s="2428"/>
    </row>
    <row r="132" spans="1:14" ht="22.5" thickBot="1" x14ac:dyDescent="0.25">
      <c r="A132" s="2431"/>
      <c r="B132" s="2433"/>
      <c r="C132" s="266" t="s">
        <v>381</v>
      </c>
      <c r="D132" s="266" t="s">
        <v>812</v>
      </c>
      <c r="E132" s="1246" t="s">
        <v>775</v>
      </c>
      <c r="F132" s="266" t="s">
        <v>813</v>
      </c>
      <c r="G132" s="1246" t="s">
        <v>381</v>
      </c>
      <c r="H132" s="266" t="s">
        <v>812</v>
      </c>
      <c r="I132" s="266" t="s">
        <v>775</v>
      </c>
      <c r="J132" s="1246" t="s">
        <v>813</v>
      </c>
      <c r="K132" s="266" t="s">
        <v>381</v>
      </c>
      <c r="L132" s="1246" t="s">
        <v>812</v>
      </c>
      <c r="M132" s="266" t="s">
        <v>775</v>
      </c>
      <c r="N132" s="1247" t="s">
        <v>813</v>
      </c>
    </row>
    <row r="133" spans="1:14" ht="13.5" thickBot="1" x14ac:dyDescent="0.25">
      <c r="A133" s="865" t="s">
        <v>259</v>
      </c>
      <c r="B133" s="866" t="s">
        <v>260</v>
      </c>
      <c r="C133" s="867" t="s">
        <v>261</v>
      </c>
      <c r="D133" s="867" t="s">
        <v>262</v>
      </c>
      <c r="E133" s="867" t="s">
        <v>282</v>
      </c>
      <c r="F133" s="868" t="s">
        <v>307</v>
      </c>
      <c r="G133" s="867" t="s">
        <v>308</v>
      </c>
      <c r="H133" s="867" t="s">
        <v>330</v>
      </c>
      <c r="I133" s="867" t="s">
        <v>331</v>
      </c>
      <c r="J133" s="867" t="s">
        <v>332</v>
      </c>
      <c r="K133" s="867" t="s">
        <v>335</v>
      </c>
      <c r="L133" s="867" t="s">
        <v>336</v>
      </c>
      <c r="M133" s="867" t="s">
        <v>337</v>
      </c>
      <c r="N133" s="868" t="s">
        <v>338</v>
      </c>
    </row>
    <row r="134" spans="1:14" x14ac:dyDescent="0.2">
      <c r="A134" s="265" t="s">
        <v>293</v>
      </c>
      <c r="B134" s="341" t="s">
        <v>404</v>
      </c>
      <c r="C134" s="430"/>
      <c r="D134" s="124"/>
      <c r="E134" s="241"/>
      <c r="F134" s="1256"/>
      <c r="G134" s="1040"/>
      <c r="H134" s="1040"/>
      <c r="I134" s="1040"/>
      <c r="J134" s="909"/>
      <c r="K134" s="1261"/>
      <c r="L134" s="1261"/>
      <c r="M134" s="1261"/>
      <c r="N134" s="1039"/>
    </row>
    <row r="135" spans="1:14" x14ac:dyDescent="0.2">
      <c r="A135" s="264" t="s">
        <v>294</v>
      </c>
      <c r="B135" s="170" t="s">
        <v>565</v>
      </c>
      <c r="C135" s="244"/>
      <c r="D135" s="121"/>
      <c r="E135" s="239"/>
      <c r="F135" s="1251"/>
      <c r="G135" s="978"/>
      <c r="H135" s="978"/>
      <c r="I135" s="978"/>
      <c r="J135" s="870"/>
      <c r="K135" s="1067"/>
      <c r="L135" s="1067"/>
      <c r="M135" s="1067"/>
      <c r="N135" s="906"/>
    </row>
    <row r="136" spans="1:14" x14ac:dyDescent="0.2">
      <c r="A136" s="264" t="s">
        <v>295</v>
      </c>
      <c r="B136" s="480" t="s">
        <v>563</v>
      </c>
      <c r="C136" s="543"/>
      <c r="D136" s="126"/>
      <c r="E136" s="240">
        <f>'4_sz_ melléklet'!E105</f>
        <v>0</v>
      </c>
      <c r="F136" s="1252">
        <v>0</v>
      </c>
      <c r="G136" s="978"/>
      <c r="H136" s="978"/>
      <c r="I136" s="978"/>
      <c r="J136" s="870"/>
      <c r="K136" s="1067"/>
      <c r="L136" s="1067"/>
      <c r="M136" s="1067"/>
      <c r="N136" s="906"/>
    </row>
    <row r="137" spans="1:14" x14ac:dyDescent="0.2">
      <c r="A137" s="264" t="s">
        <v>296</v>
      </c>
      <c r="B137" s="480" t="s">
        <v>562</v>
      </c>
      <c r="C137" s="543"/>
      <c r="D137" s="126"/>
      <c r="E137" s="240"/>
      <c r="F137" s="1252"/>
      <c r="G137" s="978"/>
      <c r="H137" s="978"/>
      <c r="I137" s="978"/>
      <c r="J137" s="870"/>
      <c r="K137" s="1067"/>
      <c r="L137" s="1067"/>
      <c r="M137" s="1067"/>
      <c r="N137" s="906"/>
    </row>
    <row r="138" spans="1:14" x14ac:dyDescent="0.2">
      <c r="A138" s="264" t="s">
        <v>297</v>
      </c>
      <c r="B138" s="480" t="s">
        <v>564</v>
      </c>
      <c r="C138" s="543"/>
      <c r="D138" s="126"/>
      <c r="E138" s="240"/>
      <c r="F138" s="1252"/>
      <c r="G138" s="978"/>
      <c r="H138" s="978"/>
      <c r="I138" s="978"/>
      <c r="J138" s="870"/>
      <c r="K138" s="1067"/>
      <c r="L138" s="1067"/>
      <c r="M138" s="1067"/>
      <c r="N138" s="906"/>
    </row>
    <row r="139" spans="1:14" x14ac:dyDescent="0.2">
      <c r="A139" s="264" t="s">
        <v>298</v>
      </c>
      <c r="B139" s="538" t="s">
        <v>566</v>
      </c>
      <c r="C139" s="543"/>
      <c r="D139" s="126"/>
      <c r="E139" s="240"/>
      <c r="F139" s="1252"/>
      <c r="G139" s="978"/>
      <c r="H139" s="978"/>
      <c r="I139" s="978"/>
      <c r="J139" s="870"/>
      <c r="K139" s="1067"/>
      <c r="L139" s="1067"/>
      <c r="M139" s="1067"/>
      <c r="N139" s="906"/>
    </row>
    <row r="140" spans="1:14" x14ac:dyDescent="0.2">
      <c r="A140" s="264" t="s">
        <v>299</v>
      </c>
      <c r="B140" s="539" t="s">
        <v>569</v>
      </c>
      <c r="C140" s="543"/>
      <c r="D140" s="126"/>
      <c r="E140" s="240"/>
      <c r="F140" s="1252"/>
      <c r="G140" s="978"/>
      <c r="H140" s="978"/>
      <c r="I140" s="978"/>
      <c r="J140" s="870"/>
      <c r="K140" s="1067"/>
      <c r="L140" s="1067"/>
      <c r="M140" s="1067"/>
      <c r="N140" s="906"/>
    </row>
    <row r="141" spans="1:14" x14ac:dyDescent="0.2">
      <c r="A141" s="264" t="s">
        <v>300</v>
      </c>
      <c r="B141" s="540" t="s">
        <v>568</v>
      </c>
      <c r="C141" s="543"/>
      <c r="D141" s="126"/>
      <c r="E141" s="240"/>
      <c r="F141" s="1252"/>
      <c r="G141" s="978"/>
      <c r="H141" s="978"/>
      <c r="I141" s="978"/>
      <c r="J141" s="870"/>
      <c r="K141" s="1067"/>
      <c r="L141" s="1067"/>
      <c r="M141" s="1067"/>
      <c r="N141" s="906"/>
    </row>
    <row r="142" spans="1:14" x14ac:dyDescent="0.2">
      <c r="A142" s="264" t="s">
        <v>301</v>
      </c>
      <c r="B142" s="1708" t="s">
        <v>567</v>
      </c>
      <c r="C142" s="244"/>
      <c r="D142" s="121"/>
      <c r="E142" s="239"/>
      <c r="F142" s="1251"/>
      <c r="G142" s="978"/>
      <c r="H142" s="978"/>
      <c r="I142" s="978"/>
      <c r="J142" s="870"/>
      <c r="K142" s="1067"/>
      <c r="L142" s="1067"/>
      <c r="M142" s="1067"/>
      <c r="N142" s="906"/>
    </row>
    <row r="143" spans="1:14" ht="13.5" thickBot="1" x14ac:dyDescent="0.25">
      <c r="A143" s="413" t="s">
        <v>302</v>
      </c>
      <c r="B143" s="225" t="s">
        <v>1089</v>
      </c>
      <c r="C143" s="1713"/>
      <c r="D143" s="197"/>
      <c r="E143" s="197"/>
      <c r="F143" s="1255"/>
      <c r="G143" s="974"/>
      <c r="H143" s="974"/>
      <c r="I143" s="974"/>
      <c r="J143" s="873"/>
      <c r="K143" s="1263"/>
      <c r="L143" s="1263"/>
      <c r="M143" s="1263"/>
      <c r="N143" s="967"/>
    </row>
    <row r="144" spans="1:14" ht="13.5" thickBot="1" x14ac:dyDescent="0.25">
      <c r="A144" s="282" t="s">
        <v>303</v>
      </c>
      <c r="B144" s="231" t="s">
        <v>405</v>
      </c>
      <c r="C144" s="544">
        <f>SUM(C135:C143)</f>
        <v>0</v>
      </c>
      <c r="D144" s="544">
        <f>SUM(D135:D143)</f>
        <v>0</v>
      </c>
      <c r="E144" s="544">
        <f>SUM(E135:E143)</f>
        <v>0</v>
      </c>
      <c r="F144" s="1755">
        <v>0</v>
      </c>
      <c r="G144" s="972"/>
      <c r="H144" s="972"/>
      <c r="I144" s="972"/>
      <c r="J144" s="874"/>
      <c r="K144" s="1212"/>
      <c r="L144" s="1212"/>
      <c r="M144" s="1212"/>
      <c r="N144" s="874"/>
    </row>
    <row r="145" spans="1:14" ht="25.5" customHeight="1" thickBot="1" x14ac:dyDescent="0.25">
      <c r="A145" s="325" t="s">
        <v>304</v>
      </c>
      <c r="B145" s="832" t="s">
        <v>406</v>
      </c>
      <c r="C145" s="622">
        <f>C144+C121</f>
        <v>36935</v>
      </c>
      <c r="D145" s="622">
        <f>D144+D121</f>
        <v>38123</v>
      </c>
      <c r="E145" s="1754">
        <f>E144+E121</f>
        <v>15061</v>
      </c>
      <c r="F145" s="1370">
        <f>E145/D145</f>
        <v>0.39506334758544709</v>
      </c>
      <c r="G145" s="1071"/>
      <c r="H145" s="1071"/>
      <c r="I145" s="1071"/>
      <c r="J145" s="875"/>
      <c r="K145" s="1264"/>
      <c r="L145" s="1264"/>
      <c r="M145" s="1264"/>
      <c r="N145" s="969"/>
    </row>
    <row r="165" spans="1:14" x14ac:dyDescent="0.2">
      <c r="A165" s="2263">
        <v>5</v>
      </c>
      <c r="B165" s="2263"/>
      <c r="C165" s="2263"/>
      <c r="D165" s="2263"/>
      <c r="E165" s="2263"/>
      <c r="F165" s="2263"/>
      <c r="G165" s="2263"/>
      <c r="H165" s="2263"/>
      <c r="I165" s="2263"/>
      <c r="J165" s="2263"/>
      <c r="K165" s="2263"/>
      <c r="L165" s="2263"/>
      <c r="M165" s="2263"/>
      <c r="N165" s="2263"/>
    </row>
    <row r="166" spans="1:14" x14ac:dyDescent="0.2">
      <c r="A166" s="2249" t="s">
        <v>1692</v>
      </c>
      <c r="B166" s="2249"/>
      <c r="C166" s="2249"/>
      <c r="D166" s="2249"/>
      <c r="E166" s="2249"/>
    </row>
    <row r="167" spans="1:14" x14ac:dyDescent="0.2">
      <c r="A167" s="275"/>
      <c r="B167" s="275"/>
      <c r="C167" s="275"/>
      <c r="D167" s="275"/>
      <c r="E167" s="275"/>
    </row>
    <row r="168" spans="1:14" ht="14.25" x14ac:dyDescent="0.2">
      <c r="A168" s="2347" t="s">
        <v>1509</v>
      </c>
      <c r="B168" s="2348"/>
      <c r="C168" s="2348"/>
      <c r="D168" s="2348"/>
      <c r="E168" s="2348"/>
      <c r="F168" s="2348"/>
      <c r="G168" s="2263"/>
      <c r="H168" s="2263"/>
      <c r="I168" s="2263"/>
      <c r="J168" s="2263"/>
      <c r="K168" s="2263"/>
      <c r="L168" s="2263"/>
      <c r="M168" s="2263"/>
      <c r="N168" s="2263"/>
    </row>
    <row r="169" spans="1:14" ht="15.75" x14ac:dyDescent="0.25">
      <c r="B169" s="18" t="s">
        <v>819</v>
      </c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</row>
    <row r="170" spans="1:14" ht="16.5" thickBot="1" x14ac:dyDescent="0.3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9" t="s">
        <v>7</v>
      </c>
      <c r="N170" s="18"/>
    </row>
    <row r="171" spans="1:14" ht="13.5" thickBot="1" x14ac:dyDescent="0.25">
      <c r="A171" s="2272" t="s">
        <v>258</v>
      </c>
      <c r="B171" s="2274" t="s">
        <v>11</v>
      </c>
      <c r="C171" s="2429" t="s">
        <v>816</v>
      </c>
      <c r="D171" s="2426"/>
      <c r="E171" s="2426"/>
      <c r="F171" s="2427"/>
      <c r="G171" s="2425" t="s">
        <v>817</v>
      </c>
      <c r="H171" s="2426"/>
      <c r="I171" s="2426"/>
      <c r="J171" s="2428"/>
      <c r="K171" s="2429" t="s">
        <v>811</v>
      </c>
      <c r="L171" s="2426"/>
      <c r="M171" s="2426"/>
      <c r="N171" s="2428"/>
    </row>
    <row r="172" spans="1:14" ht="22.5" thickBot="1" x14ac:dyDescent="0.25">
      <c r="A172" s="2273"/>
      <c r="B172" s="2275"/>
      <c r="C172" s="401" t="s">
        <v>381</v>
      </c>
      <c r="D172" s="266" t="s">
        <v>812</v>
      </c>
      <c r="E172" s="1246" t="s">
        <v>775</v>
      </c>
      <c r="F172" s="266" t="s">
        <v>813</v>
      </c>
      <c r="G172" s="1246" t="s">
        <v>381</v>
      </c>
      <c r="H172" s="266" t="s">
        <v>812</v>
      </c>
      <c r="I172" s="266" t="s">
        <v>775</v>
      </c>
      <c r="J172" s="1246" t="s">
        <v>813</v>
      </c>
      <c r="K172" s="266" t="s">
        <v>381</v>
      </c>
      <c r="L172" s="1246" t="s">
        <v>812</v>
      </c>
      <c r="M172" s="266" t="s">
        <v>775</v>
      </c>
      <c r="N172" s="266" t="s">
        <v>813</v>
      </c>
    </row>
    <row r="173" spans="1:14" ht="13.5" thickBot="1" x14ac:dyDescent="0.25">
      <c r="A173" s="865" t="s">
        <v>259</v>
      </c>
      <c r="B173" s="866" t="s">
        <v>260</v>
      </c>
      <c r="C173" s="867" t="s">
        <v>261</v>
      </c>
      <c r="D173" s="867" t="s">
        <v>262</v>
      </c>
      <c r="E173" s="867" t="s">
        <v>282</v>
      </c>
      <c r="F173" s="868" t="s">
        <v>307</v>
      </c>
      <c r="G173" s="518" t="s">
        <v>308</v>
      </c>
      <c r="H173" s="518" t="s">
        <v>330</v>
      </c>
      <c r="I173" s="518" t="s">
        <v>331</v>
      </c>
      <c r="J173" s="518" t="s">
        <v>332</v>
      </c>
      <c r="K173" s="518" t="s">
        <v>335</v>
      </c>
      <c r="L173" s="518" t="s">
        <v>336</v>
      </c>
      <c r="M173" s="518" t="s">
        <v>337</v>
      </c>
      <c r="N173" s="438" t="s">
        <v>338</v>
      </c>
    </row>
    <row r="174" spans="1:14" x14ac:dyDescent="0.2">
      <c r="A174" s="265" t="s">
        <v>263</v>
      </c>
      <c r="B174" s="270" t="s">
        <v>215</v>
      </c>
      <c r="C174" s="241"/>
      <c r="D174" s="124"/>
      <c r="E174" s="241"/>
      <c r="F174" s="1256"/>
      <c r="G174" s="824"/>
      <c r="H174" s="824"/>
      <c r="I174" s="824"/>
      <c r="J174" s="1314"/>
      <c r="K174" s="812"/>
      <c r="L174" s="812"/>
      <c r="M174" s="812"/>
      <c r="N174" s="1054"/>
    </row>
    <row r="175" spans="1:14" x14ac:dyDescent="0.2">
      <c r="A175" s="264" t="s">
        <v>264</v>
      </c>
      <c r="B175" s="152" t="s">
        <v>526</v>
      </c>
      <c r="C175" s="239"/>
      <c r="D175" s="121"/>
      <c r="E175" s="239"/>
      <c r="F175" s="1251"/>
      <c r="G175" s="239"/>
      <c r="H175" s="239"/>
      <c r="I175" s="239"/>
      <c r="J175" s="952"/>
      <c r="K175" s="117"/>
      <c r="L175" s="117"/>
      <c r="M175" s="117"/>
      <c r="N175" s="943"/>
    </row>
    <row r="176" spans="1:14" x14ac:dyDescent="0.2">
      <c r="A176" s="264" t="s">
        <v>265</v>
      </c>
      <c r="B176" s="169" t="s">
        <v>528</v>
      </c>
      <c r="C176" s="239"/>
      <c r="D176" s="121"/>
      <c r="E176" s="239"/>
      <c r="F176" s="1251"/>
      <c r="G176" s="239"/>
      <c r="H176" s="239"/>
      <c r="I176" s="239"/>
      <c r="J176" s="952"/>
      <c r="K176" s="117"/>
      <c r="L176" s="117"/>
      <c r="M176" s="117"/>
      <c r="N176" s="943"/>
    </row>
    <row r="177" spans="1:14" x14ac:dyDescent="0.2">
      <c r="A177" s="264" t="s">
        <v>266</v>
      </c>
      <c r="B177" s="169" t="s">
        <v>527</v>
      </c>
      <c r="C177" s="239"/>
      <c r="D177" s="121"/>
      <c r="E177" s="239"/>
      <c r="F177" s="1251"/>
      <c r="G177" s="239"/>
      <c r="H177" s="239"/>
      <c r="I177" s="239"/>
      <c r="J177" s="952"/>
      <c r="K177" s="117"/>
      <c r="L177" s="117"/>
      <c r="M177" s="117"/>
      <c r="N177" s="943"/>
    </row>
    <row r="178" spans="1:14" x14ac:dyDescent="0.2">
      <c r="A178" s="264" t="s">
        <v>267</v>
      </c>
      <c r="B178" s="169" t="s">
        <v>529</v>
      </c>
      <c r="C178" s="239"/>
      <c r="D178" s="121"/>
      <c r="E178" s="239"/>
      <c r="F178" s="1251"/>
      <c r="G178" s="239"/>
      <c r="H178" s="239"/>
      <c r="I178" s="239"/>
      <c r="J178" s="952"/>
      <c r="K178" s="117"/>
      <c r="L178" s="117"/>
      <c r="M178" s="117"/>
      <c r="N178" s="943"/>
    </row>
    <row r="179" spans="1:14" x14ac:dyDescent="0.2">
      <c r="A179" s="264" t="s">
        <v>268</v>
      </c>
      <c r="B179" s="169" t="s">
        <v>530</v>
      </c>
      <c r="C179" s="239"/>
      <c r="D179" s="121"/>
      <c r="E179" s="239"/>
      <c r="F179" s="1251"/>
      <c r="G179" s="239"/>
      <c r="H179" s="239"/>
      <c r="I179" s="239"/>
      <c r="J179" s="952"/>
      <c r="K179" s="117"/>
      <c r="L179" s="117"/>
      <c r="M179" s="117"/>
      <c r="N179" s="943"/>
    </row>
    <row r="180" spans="1:14" x14ac:dyDescent="0.2">
      <c r="A180" s="264" t="s">
        <v>269</v>
      </c>
      <c r="B180" s="169" t="s">
        <v>531</v>
      </c>
      <c r="C180" s="239">
        <f>C181+C182+C183+C184+C185+C186+C187</f>
        <v>3700</v>
      </c>
      <c r="D180" s="239">
        <f>D181+D182+D183+D184+D185+D186+D187</f>
        <v>3700</v>
      </c>
      <c r="E180" s="239">
        <f>E181+E182+E183+E184+E185+E186+E187</f>
        <v>3700</v>
      </c>
      <c r="F180" s="1251">
        <f>E180/D180</f>
        <v>1</v>
      </c>
      <c r="G180" s="239">
        <f>G181+G182+G183+G184+G185+G186+G187</f>
        <v>25100</v>
      </c>
      <c r="H180" s="239">
        <f>H181+H182+H183+H184+H185+H186+H187</f>
        <v>36528</v>
      </c>
      <c r="I180" s="239">
        <f>I181+I182+I183+I184+I185+I186+I187</f>
        <v>36528</v>
      </c>
      <c r="J180" s="1421">
        <f>I180/H180</f>
        <v>1</v>
      </c>
      <c r="K180" s="117"/>
      <c r="L180" s="117"/>
      <c r="M180" s="117"/>
      <c r="N180" s="943"/>
    </row>
    <row r="181" spans="1:14" x14ac:dyDescent="0.2">
      <c r="A181" s="264" t="s">
        <v>270</v>
      </c>
      <c r="B181" s="169" t="s">
        <v>535</v>
      </c>
      <c r="C181" s="239">
        <v>0</v>
      </c>
      <c r="D181" s="121">
        <v>0</v>
      </c>
      <c r="E181" s="239">
        <v>0</v>
      </c>
      <c r="F181" s="1251"/>
      <c r="G181" s="239"/>
      <c r="H181" s="239"/>
      <c r="I181" s="239"/>
      <c r="J181" s="1421"/>
      <c r="K181" s="117"/>
      <c r="L181" s="117"/>
      <c r="M181" s="117"/>
      <c r="N181" s="943"/>
    </row>
    <row r="182" spans="1:14" x14ac:dyDescent="0.2">
      <c r="A182" s="264" t="s">
        <v>271</v>
      </c>
      <c r="B182" s="169" t="s">
        <v>536</v>
      </c>
      <c r="C182" s="239"/>
      <c r="D182" s="121"/>
      <c r="E182" s="239"/>
      <c r="F182" s="1251"/>
      <c r="G182" s="239"/>
      <c r="H182" s="239"/>
      <c r="I182" s="239"/>
      <c r="J182" s="1421"/>
      <c r="K182" s="117"/>
      <c r="L182" s="117"/>
      <c r="M182" s="117"/>
      <c r="N182" s="943"/>
    </row>
    <row r="183" spans="1:14" x14ac:dyDescent="0.2">
      <c r="A183" s="264" t="s">
        <v>272</v>
      </c>
      <c r="B183" s="169" t="s">
        <v>537</v>
      </c>
      <c r="C183" s="239"/>
      <c r="D183" s="121"/>
      <c r="E183" s="239"/>
      <c r="F183" s="1251"/>
      <c r="G183" s="239"/>
      <c r="H183" s="239"/>
      <c r="I183" s="239"/>
      <c r="J183" s="1421"/>
      <c r="K183" s="117"/>
      <c r="L183" s="117"/>
      <c r="M183" s="117"/>
      <c r="N183" s="943"/>
    </row>
    <row r="184" spans="1:14" x14ac:dyDescent="0.2">
      <c r="A184" s="264" t="s">
        <v>273</v>
      </c>
      <c r="B184" s="271" t="s">
        <v>533</v>
      </c>
      <c r="C184" s="239">
        <f>'6 7_sz_melléklet'!C81</f>
        <v>3700</v>
      </c>
      <c r="D184" s="239">
        <f>'6 7_sz_melléklet'!D81</f>
        <v>3700</v>
      </c>
      <c r="E184" s="239">
        <f>'6 7_sz_melléklet'!E81</f>
        <v>3700</v>
      </c>
      <c r="F184" s="1251">
        <f>E184/D184</f>
        <v>1</v>
      </c>
      <c r="G184" s="239">
        <f>'6 7_sz_melléklet'!C74+'6 7_sz_melléklet'!C73+'6 7_sz_melléklet'!C93+'6 7_sz_melléklet'!C94+'6 7_sz_melléklet'!C96</f>
        <v>25100</v>
      </c>
      <c r="H184" s="239">
        <f>'6 7_sz_melléklet'!D74+'6 7_sz_melléklet'!D73+'6 7_sz_melléklet'!D93+'6 7_sz_melléklet'!D94+'6 7_sz_melléklet'!D96</f>
        <v>36528</v>
      </c>
      <c r="I184" s="239">
        <f>'6 7_sz_melléklet'!E74+'6 7_sz_melléklet'!E73+'6 7_sz_melléklet'!E93+'6 7_sz_melléklet'!E94+'6 7_sz_melléklet'!E96</f>
        <v>36528</v>
      </c>
      <c r="J184" s="1421">
        <f>I184/H184</f>
        <v>1</v>
      </c>
      <c r="K184" s="117"/>
      <c r="L184" s="117"/>
      <c r="M184" s="117"/>
      <c r="N184" s="943"/>
    </row>
    <row r="185" spans="1:14" x14ac:dyDescent="0.2">
      <c r="A185" s="264" t="s">
        <v>274</v>
      </c>
      <c r="B185" s="536" t="s">
        <v>534</v>
      </c>
      <c r="C185" s="242"/>
      <c r="D185" s="122"/>
      <c r="E185" s="239"/>
      <c r="F185" s="1251"/>
      <c r="G185" s="239"/>
      <c r="H185" s="239">
        <f>'4_sz_ melléklet'!D141</f>
        <v>0</v>
      </c>
      <c r="I185" s="239">
        <f>'4_sz_ melléklet'!E141</f>
        <v>0</v>
      </c>
      <c r="J185" s="952">
        <v>0</v>
      </c>
      <c r="K185" s="117"/>
      <c r="L185" s="117"/>
      <c r="M185" s="117"/>
      <c r="N185" s="943"/>
    </row>
    <row r="186" spans="1:14" x14ac:dyDescent="0.2">
      <c r="A186" s="264" t="s">
        <v>275</v>
      </c>
      <c r="B186" s="537" t="s">
        <v>532</v>
      </c>
      <c r="C186" s="242"/>
      <c r="D186" s="122"/>
      <c r="E186" s="239"/>
      <c r="F186" s="1251"/>
      <c r="G186" s="239"/>
      <c r="H186" s="239"/>
      <c r="I186" s="239"/>
      <c r="J186" s="952"/>
      <c r="K186" s="117"/>
      <c r="L186" s="117"/>
      <c r="M186" s="117"/>
      <c r="N186" s="943"/>
    </row>
    <row r="187" spans="1:14" x14ac:dyDescent="0.2">
      <c r="A187" s="264" t="s">
        <v>276</v>
      </c>
      <c r="B187" s="230" t="s">
        <v>764</v>
      </c>
      <c r="C187" s="242"/>
      <c r="D187" s="122"/>
      <c r="E187" s="239"/>
      <c r="F187" s="1252"/>
      <c r="G187" s="239"/>
      <c r="H187" s="239"/>
      <c r="I187" s="239"/>
      <c r="J187" s="952"/>
      <c r="K187" s="117"/>
      <c r="L187" s="117"/>
      <c r="M187" s="117"/>
      <c r="N187" s="943"/>
    </row>
    <row r="188" spans="1:14" ht="13.5" thickBot="1" x14ac:dyDescent="0.25">
      <c r="A188" s="264" t="s">
        <v>277</v>
      </c>
      <c r="B188" s="171" t="s">
        <v>539</v>
      </c>
      <c r="C188" s="240"/>
      <c r="D188" s="126"/>
      <c r="E188" s="239"/>
      <c r="F188" s="1253"/>
      <c r="G188" s="240"/>
      <c r="H188" s="240"/>
      <c r="I188" s="240"/>
      <c r="J188" s="1146"/>
      <c r="K188" s="1064"/>
      <c r="L188" s="1064"/>
      <c r="M188" s="1064"/>
      <c r="N188" s="945"/>
    </row>
    <row r="189" spans="1:14" ht="13.5" thickBot="1" x14ac:dyDescent="0.25">
      <c r="A189" s="421" t="s">
        <v>278</v>
      </c>
      <c r="B189" s="422" t="s">
        <v>5</v>
      </c>
      <c r="C189" s="432">
        <f>C175+C176+C177+C178+C180+C188</f>
        <v>3700</v>
      </c>
      <c r="D189" s="432">
        <f>D175+D176+D177+D178+D180+D188</f>
        <v>3700</v>
      </c>
      <c r="E189" s="432">
        <f>E175+E176+E177+E178+E180+E188</f>
        <v>3700</v>
      </c>
      <c r="F189" s="1459">
        <f>E189/D189</f>
        <v>1</v>
      </c>
      <c r="G189" s="432">
        <f>G175+G176+G177+G180+G188</f>
        <v>25100</v>
      </c>
      <c r="H189" s="432">
        <f>H175+H176+H177+H180+H188</f>
        <v>36528</v>
      </c>
      <c r="I189" s="432">
        <f>I175+I176+I177+I180+I188</f>
        <v>36528</v>
      </c>
      <c r="J189" s="1416">
        <f>I189/H189</f>
        <v>1</v>
      </c>
      <c r="K189" s="1366"/>
      <c r="L189" s="1366"/>
      <c r="M189" s="1366"/>
      <c r="N189" s="1367"/>
    </row>
    <row r="190" spans="1:14" ht="13.5" thickTop="1" x14ac:dyDescent="0.2">
      <c r="A190" s="413"/>
      <c r="B190" s="270"/>
      <c r="C190" s="197"/>
      <c r="D190" s="197"/>
      <c r="E190" s="197"/>
      <c r="F190" s="1255"/>
      <c r="G190" s="197"/>
      <c r="H190" s="197"/>
      <c r="I190" s="197"/>
      <c r="J190" s="1099"/>
      <c r="K190" s="120"/>
      <c r="L190" s="120"/>
      <c r="M190" s="120"/>
      <c r="N190" s="944"/>
    </row>
    <row r="191" spans="1:14" x14ac:dyDescent="0.2">
      <c r="A191" s="265" t="s">
        <v>279</v>
      </c>
      <c r="B191" s="272" t="s">
        <v>216</v>
      </c>
      <c r="C191" s="241"/>
      <c r="D191" s="124"/>
      <c r="E191" s="241"/>
      <c r="F191" s="1256"/>
      <c r="G191" s="241"/>
      <c r="H191" s="241"/>
      <c r="I191" s="241"/>
      <c r="J191" s="951"/>
      <c r="K191" s="118"/>
      <c r="L191" s="118"/>
      <c r="M191" s="118"/>
      <c r="N191" s="946"/>
    </row>
    <row r="192" spans="1:14" x14ac:dyDescent="0.2">
      <c r="A192" s="265" t="s">
        <v>280</v>
      </c>
      <c r="B192" s="169" t="s">
        <v>540</v>
      </c>
      <c r="C192" s="239"/>
      <c r="D192" s="121"/>
      <c r="E192" s="239"/>
      <c r="F192" s="1251"/>
      <c r="G192" s="239"/>
      <c r="H192" s="239"/>
      <c r="I192" s="239"/>
      <c r="J192" s="952"/>
      <c r="K192" s="117"/>
      <c r="L192" s="117"/>
      <c r="M192" s="117"/>
      <c r="N192" s="943"/>
    </row>
    <row r="193" spans="1:14" x14ac:dyDescent="0.2">
      <c r="A193" s="265" t="s">
        <v>281</v>
      </c>
      <c r="B193" s="169" t="s">
        <v>541</v>
      </c>
      <c r="C193" s="239"/>
      <c r="D193" s="121"/>
      <c r="E193" s="239"/>
      <c r="F193" s="1251"/>
      <c r="G193" s="239"/>
      <c r="H193" s="239"/>
      <c r="I193" s="239"/>
      <c r="J193" s="952"/>
      <c r="K193" s="117"/>
      <c r="L193" s="117"/>
      <c r="M193" s="117"/>
      <c r="N193" s="943"/>
    </row>
    <row r="194" spans="1:14" x14ac:dyDescent="0.2">
      <c r="A194" s="265" t="s">
        <v>283</v>
      </c>
      <c r="B194" s="169" t="s">
        <v>542</v>
      </c>
      <c r="C194" s="198">
        <f>C195+C196+C197</f>
        <v>0</v>
      </c>
      <c r="D194" s="198">
        <f>D195+D196+D197+D198+D199+D200</f>
        <v>0</v>
      </c>
      <c r="E194" s="198">
        <f>E195+E196+E197+E198+E199+E200</f>
        <v>0</v>
      </c>
      <c r="F194" s="1257">
        <v>0</v>
      </c>
      <c r="G194" s="239"/>
      <c r="H194" s="239"/>
      <c r="I194" s="239"/>
      <c r="J194" s="952"/>
      <c r="K194" s="117"/>
      <c r="L194" s="117"/>
      <c r="M194" s="117"/>
      <c r="N194" s="943"/>
    </row>
    <row r="195" spans="1:14" x14ac:dyDescent="0.2">
      <c r="A195" s="265" t="s">
        <v>284</v>
      </c>
      <c r="B195" s="271" t="s">
        <v>543</v>
      </c>
      <c r="C195" s="239"/>
      <c r="D195" s="121"/>
      <c r="E195" s="239"/>
      <c r="F195" s="1251"/>
      <c r="G195" s="239"/>
      <c r="H195" s="239"/>
      <c r="I195" s="239"/>
      <c r="J195" s="952"/>
      <c r="K195" s="117"/>
      <c r="L195" s="117"/>
      <c r="M195" s="117"/>
      <c r="N195" s="943"/>
    </row>
    <row r="196" spans="1:14" x14ac:dyDescent="0.2">
      <c r="A196" s="265" t="s">
        <v>285</v>
      </c>
      <c r="B196" s="271" t="s">
        <v>544</v>
      </c>
      <c r="C196" s="239"/>
      <c r="D196" s="121"/>
      <c r="E196" s="239"/>
      <c r="F196" s="1251"/>
      <c r="G196" s="239"/>
      <c r="H196" s="239"/>
      <c r="I196" s="239"/>
      <c r="J196" s="952"/>
      <c r="K196" s="117"/>
      <c r="L196" s="117"/>
      <c r="M196" s="117"/>
      <c r="N196" s="943"/>
    </row>
    <row r="197" spans="1:14" x14ac:dyDescent="0.2">
      <c r="A197" s="265" t="s">
        <v>286</v>
      </c>
      <c r="B197" s="271" t="s">
        <v>545</v>
      </c>
      <c r="C197" s="239"/>
      <c r="D197" s="121"/>
      <c r="E197" s="239"/>
      <c r="F197" s="1257"/>
      <c r="G197" s="239"/>
      <c r="H197" s="239"/>
      <c r="I197" s="239"/>
      <c r="J197" s="952"/>
      <c r="K197" s="117"/>
      <c r="L197" s="117"/>
      <c r="M197" s="117"/>
      <c r="N197" s="943"/>
    </row>
    <row r="198" spans="1:14" x14ac:dyDescent="0.2">
      <c r="A198" s="265" t="s">
        <v>287</v>
      </c>
      <c r="B198" s="271" t="s">
        <v>546</v>
      </c>
      <c r="C198" s="239"/>
      <c r="D198" s="121">
        <f>'4_sz_ melléklet'!D154</f>
        <v>0</v>
      </c>
      <c r="E198" s="121">
        <f>'4_sz_ melléklet'!E154</f>
        <v>0</v>
      </c>
      <c r="F198" s="1251">
        <v>0</v>
      </c>
      <c r="G198" s="239"/>
      <c r="H198" s="239"/>
      <c r="I198" s="239"/>
      <c r="J198" s="952"/>
      <c r="K198" s="117"/>
      <c r="L198" s="117"/>
      <c r="M198" s="117"/>
      <c r="N198" s="943"/>
    </row>
    <row r="199" spans="1:14" x14ac:dyDescent="0.2">
      <c r="A199" s="265" t="s">
        <v>288</v>
      </c>
      <c r="B199" s="536" t="s">
        <v>547</v>
      </c>
      <c r="C199" s="239"/>
      <c r="D199" s="121"/>
      <c r="E199" s="239"/>
      <c r="F199" s="1257"/>
      <c r="G199" s="239"/>
      <c r="H199" s="239"/>
      <c r="I199" s="239"/>
      <c r="J199" s="952"/>
      <c r="K199" s="117"/>
      <c r="L199" s="117"/>
      <c r="M199" s="117"/>
      <c r="N199" s="943"/>
    </row>
    <row r="200" spans="1:14" ht="14.25" customHeight="1" x14ac:dyDescent="0.2">
      <c r="A200" s="265" t="s">
        <v>289</v>
      </c>
      <c r="B200" s="230" t="s">
        <v>548</v>
      </c>
      <c r="C200" s="239"/>
      <c r="D200" s="121"/>
      <c r="E200" s="239"/>
      <c r="F200" s="1257"/>
      <c r="G200" s="239"/>
      <c r="H200" s="239"/>
      <c r="I200" s="239"/>
      <c r="J200" s="952"/>
      <c r="K200" s="117"/>
      <c r="L200" s="117"/>
      <c r="M200" s="117"/>
      <c r="N200" s="943"/>
    </row>
    <row r="201" spans="1:14" ht="13.5" thickBot="1" x14ac:dyDescent="0.25">
      <c r="A201" s="265" t="s">
        <v>290</v>
      </c>
      <c r="B201" s="686" t="s">
        <v>549</v>
      </c>
      <c r="C201" s="239"/>
      <c r="D201" s="121"/>
      <c r="E201" s="239"/>
      <c r="F201" s="1257"/>
      <c r="G201" s="240"/>
      <c r="H201" s="240"/>
      <c r="I201" s="240"/>
      <c r="J201" s="1133"/>
      <c r="K201" s="1064"/>
      <c r="L201" s="1064"/>
      <c r="M201" s="1064"/>
      <c r="N201" s="945"/>
    </row>
    <row r="202" spans="1:14" ht="13.5" thickBot="1" x14ac:dyDescent="0.25">
      <c r="A202" s="421" t="s">
        <v>291</v>
      </c>
      <c r="B202" s="422" t="s">
        <v>6</v>
      </c>
      <c r="C202" s="429">
        <f>C192+C193+C194</f>
        <v>0</v>
      </c>
      <c r="D202" s="429">
        <f>D192+D193+D194</f>
        <v>0</v>
      </c>
      <c r="E202" s="429">
        <f>E192+E193+E194</f>
        <v>0</v>
      </c>
      <c r="F202" s="1254">
        <v>0</v>
      </c>
      <c r="G202" s="429"/>
      <c r="H202" s="429"/>
      <c r="I202" s="429"/>
      <c r="J202" s="1343"/>
      <c r="K202" s="1366"/>
      <c r="L202" s="1366"/>
      <c r="M202" s="1366"/>
      <c r="N202" s="1367"/>
    </row>
    <row r="203" spans="1:14" ht="27" thickTop="1" thickBot="1" x14ac:dyDescent="0.25">
      <c r="A203" s="1265" t="s">
        <v>292</v>
      </c>
      <c r="B203" s="1248" t="s">
        <v>403</v>
      </c>
      <c r="C203" s="1249">
        <f>C189+C202</f>
        <v>3700</v>
      </c>
      <c r="D203" s="1249">
        <f>D189+D202</f>
        <v>3700</v>
      </c>
      <c r="E203" s="1249">
        <f>E189+E202</f>
        <v>3700</v>
      </c>
      <c r="F203" s="1369">
        <f>E203/D203</f>
        <v>1</v>
      </c>
      <c r="G203" s="1249">
        <f>G202+G189</f>
        <v>25100</v>
      </c>
      <c r="H203" s="1249">
        <f>H202+H189</f>
        <v>36528</v>
      </c>
      <c r="I203" s="1249">
        <f>I202+I189</f>
        <v>36528</v>
      </c>
      <c r="J203" s="1371">
        <f>I203/H203</f>
        <v>1</v>
      </c>
      <c r="K203" s="1463"/>
      <c r="L203" s="1463"/>
      <c r="M203" s="1463"/>
      <c r="N203" s="1464"/>
    </row>
    <row r="204" spans="1:14" x14ac:dyDescent="0.2">
      <c r="A204" s="281"/>
      <c r="B204" s="550"/>
      <c r="C204" s="535"/>
      <c r="D204" s="535"/>
      <c r="E204" s="535"/>
      <c r="F204" s="535"/>
    </row>
    <row r="205" spans="1:14" x14ac:dyDescent="0.2">
      <c r="A205" s="281"/>
      <c r="B205" s="550"/>
      <c r="C205" s="535"/>
      <c r="D205" s="535"/>
      <c r="E205" s="535"/>
      <c r="F205" s="1270"/>
      <c r="G205" s="63"/>
      <c r="H205" s="63"/>
      <c r="I205" s="63"/>
      <c r="J205" s="1271"/>
      <c r="K205" s="63"/>
      <c r="L205" s="63"/>
      <c r="M205" s="63"/>
      <c r="N205" s="1271"/>
    </row>
    <row r="206" spans="1:14" x14ac:dyDescent="0.2">
      <c r="A206" s="2434">
        <v>6</v>
      </c>
      <c r="B206" s="2435"/>
      <c r="C206" s="2435"/>
      <c r="D206" s="2435"/>
      <c r="E206" s="2435"/>
      <c r="F206" s="2435"/>
      <c r="G206" s="2435"/>
      <c r="H206" s="2435"/>
      <c r="I206" s="2435"/>
      <c r="J206" s="2435"/>
      <c r="K206" s="2435"/>
      <c r="L206" s="2435"/>
      <c r="M206" s="2435"/>
      <c r="N206" s="2435"/>
    </row>
    <row r="207" spans="1:14" x14ac:dyDescent="0.2">
      <c r="A207" s="281"/>
      <c r="B207" s="550"/>
      <c r="C207" s="535"/>
      <c r="D207" s="535"/>
      <c r="E207" s="535"/>
      <c r="F207" s="535"/>
    </row>
    <row r="208" spans="1:14" x14ac:dyDescent="0.2">
      <c r="A208" s="2249" t="s">
        <v>1692</v>
      </c>
      <c r="B208" s="2249"/>
      <c r="C208" s="2249"/>
      <c r="D208" s="2249"/>
      <c r="E208" s="2249"/>
    </row>
    <row r="209" spans="1:14" x14ac:dyDescent="0.2">
      <c r="A209" s="275"/>
      <c r="B209" s="275"/>
      <c r="C209" s="275"/>
      <c r="D209" s="275"/>
      <c r="E209" s="275"/>
    </row>
    <row r="210" spans="1:14" ht="14.25" x14ac:dyDescent="0.2">
      <c r="A210" s="2347" t="s">
        <v>1509</v>
      </c>
      <c r="B210" s="2348"/>
      <c r="C210" s="2348"/>
      <c r="D210" s="2348"/>
      <c r="E210" s="2348"/>
      <c r="F210" s="2348"/>
      <c r="G210" s="2263"/>
      <c r="H210" s="2263"/>
      <c r="I210" s="2263"/>
      <c r="J210" s="2263"/>
      <c r="K210" s="2263"/>
      <c r="L210" s="2263"/>
      <c r="M210" s="2263"/>
      <c r="N210" s="2263"/>
    </row>
    <row r="211" spans="1:14" ht="15.75" x14ac:dyDescent="0.25">
      <c r="B211" s="18"/>
      <c r="C211" s="18"/>
      <c r="D211" s="18"/>
      <c r="E211" s="18"/>
    </row>
    <row r="212" spans="1:14" ht="16.5" thickBot="1" x14ac:dyDescent="0.3">
      <c r="B212" s="18" t="s">
        <v>819</v>
      </c>
      <c r="C212" s="18"/>
      <c r="D212" s="18"/>
      <c r="E212" s="18"/>
      <c r="M212" s="1" t="s">
        <v>39</v>
      </c>
    </row>
    <row r="213" spans="1:14" ht="13.5" customHeight="1" thickBot="1" x14ac:dyDescent="0.25">
      <c r="A213" s="2430" t="s">
        <v>258</v>
      </c>
      <c r="B213" s="2432" t="s">
        <v>11</v>
      </c>
      <c r="C213" s="2425" t="s">
        <v>1090</v>
      </c>
      <c r="D213" s="2426"/>
      <c r="E213" s="2426"/>
      <c r="F213" s="2427"/>
      <c r="G213" s="2425" t="s">
        <v>1091</v>
      </c>
      <c r="H213" s="2426"/>
      <c r="I213" s="2426"/>
      <c r="J213" s="2428"/>
      <c r="K213" s="2429" t="s">
        <v>811</v>
      </c>
      <c r="L213" s="2426"/>
      <c r="M213" s="2426"/>
      <c r="N213" s="2428"/>
    </row>
    <row r="214" spans="1:14" ht="22.5" thickBot="1" x14ac:dyDescent="0.25">
      <c r="A214" s="2431"/>
      <c r="B214" s="2433"/>
      <c r="C214" s="266" t="s">
        <v>381</v>
      </c>
      <c r="D214" s="266" t="s">
        <v>812</v>
      </c>
      <c r="E214" s="1246" t="s">
        <v>775</v>
      </c>
      <c r="F214" s="266" t="s">
        <v>813</v>
      </c>
      <c r="G214" s="1246" t="s">
        <v>381</v>
      </c>
      <c r="H214" s="266" t="s">
        <v>812</v>
      </c>
      <c r="I214" s="266" t="s">
        <v>775</v>
      </c>
      <c r="J214" s="1246" t="s">
        <v>813</v>
      </c>
      <c r="K214" s="266" t="s">
        <v>381</v>
      </c>
      <c r="L214" s="1246" t="s">
        <v>812</v>
      </c>
      <c r="M214" s="266" t="s">
        <v>775</v>
      </c>
      <c r="N214" s="1247" t="s">
        <v>813</v>
      </c>
    </row>
    <row r="215" spans="1:14" ht="13.5" thickBot="1" x14ac:dyDescent="0.25">
      <c r="A215" s="865" t="s">
        <v>259</v>
      </c>
      <c r="B215" s="866" t="s">
        <v>260</v>
      </c>
      <c r="C215" s="867" t="s">
        <v>261</v>
      </c>
      <c r="D215" s="867" t="s">
        <v>262</v>
      </c>
      <c r="E215" s="867" t="s">
        <v>282</v>
      </c>
      <c r="F215" s="868" t="s">
        <v>307</v>
      </c>
      <c r="G215" s="867" t="s">
        <v>308</v>
      </c>
      <c r="H215" s="867" t="s">
        <v>330</v>
      </c>
      <c r="I215" s="867" t="s">
        <v>331</v>
      </c>
      <c r="J215" s="867" t="s">
        <v>332</v>
      </c>
      <c r="K215" s="867" t="s">
        <v>335</v>
      </c>
      <c r="L215" s="867" t="s">
        <v>336</v>
      </c>
      <c r="M215" s="867" t="s">
        <v>337</v>
      </c>
      <c r="N215" s="868" t="s">
        <v>338</v>
      </c>
    </row>
    <row r="216" spans="1:14" x14ac:dyDescent="0.2">
      <c r="A216" s="265" t="s">
        <v>293</v>
      </c>
      <c r="B216" s="341" t="s">
        <v>404</v>
      </c>
      <c r="C216" s="430"/>
      <c r="D216" s="124"/>
      <c r="E216" s="241"/>
      <c r="F216" s="1256"/>
      <c r="G216" s="1040"/>
      <c r="H216" s="1040"/>
      <c r="I216" s="1040"/>
      <c r="J216" s="909"/>
      <c r="K216" s="1261"/>
      <c r="L216" s="1261"/>
      <c r="M216" s="1261"/>
      <c r="N216" s="1039"/>
    </row>
    <row r="217" spans="1:14" x14ac:dyDescent="0.2">
      <c r="A217" s="264" t="s">
        <v>294</v>
      </c>
      <c r="B217" s="170" t="s">
        <v>565</v>
      </c>
      <c r="C217" s="244"/>
      <c r="D217" s="121"/>
      <c r="E217" s="239"/>
      <c r="F217" s="1251"/>
      <c r="G217" s="978"/>
      <c r="H217" s="978"/>
      <c r="I217" s="978"/>
      <c r="J217" s="870"/>
      <c r="K217" s="1067"/>
      <c r="L217" s="1067"/>
      <c r="M217" s="1067"/>
      <c r="N217" s="906"/>
    </row>
    <row r="218" spans="1:14" ht="12" customHeight="1" x14ac:dyDescent="0.2">
      <c r="A218" s="264" t="s">
        <v>295</v>
      </c>
      <c r="B218" s="480" t="s">
        <v>563</v>
      </c>
      <c r="C218" s="543"/>
      <c r="D218" s="126"/>
      <c r="E218" s="240"/>
      <c r="F218" s="1252"/>
      <c r="G218" s="978"/>
      <c r="H218" s="978"/>
      <c r="I218" s="978"/>
      <c r="J218" s="870"/>
      <c r="K218" s="1067"/>
      <c r="L218" s="1067"/>
      <c r="M218" s="1067"/>
      <c r="N218" s="906"/>
    </row>
    <row r="219" spans="1:14" x14ac:dyDescent="0.2">
      <c r="A219" s="264" t="s">
        <v>296</v>
      </c>
      <c r="B219" s="480" t="s">
        <v>562</v>
      </c>
      <c r="C219" s="543"/>
      <c r="D219" s="126"/>
      <c r="E219" s="240"/>
      <c r="F219" s="1252"/>
      <c r="G219" s="978"/>
      <c r="H219" s="978"/>
      <c r="I219" s="978"/>
      <c r="J219" s="870"/>
      <c r="K219" s="1067"/>
      <c r="L219" s="1067"/>
      <c r="M219" s="1067"/>
      <c r="N219" s="906"/>
    </row>
    <row r="220" spans="1:14" x14ac:dyDescent="0.2">
      <c r="A220" s="264" t="s">
        <v>297</v>
      </c>
      <c r="B220" s="480" t="s">
        <v>564</v>
      </c>
      <c r="C220" s="543"/>
      <c r="D220" s="126"/>
      <c r="E220" s="240"/>
      <c r="F220" s="1252"/>
      <c r="G220" s="978"/>
      <c r="H220" s="978"/>
      <c r="I220" s="978"/>
      <c r="J220" s="870"/>
      <c r="K220" s="1067"/>
      <c r="L220" s="1067"/>
      <c r="M220" s="1067"/>
      <c r="N220" s="906"/>
    </row>
    <row r="221" spans="1:14" x14ac:dyDescent="0.2">
      <c r="A221" s="264" t="s">
        <v>298</v>
      </c>
      <c r="B221" s="538" t="s">
        <v>566</v>
      </c>
      <c r="C221" s="543"/>
      <c r="D221" s="126"/>
      <c r="E221" s="240"/>
      <c r="F221" s="1252"/>
      <c r="G221" s="978"/>
      <c r="H221" s="978"/>
      <c r="I221" s="978"/>
      <c r="J221" s="870"/>
      <c r="K221" s="1067"/>
      <c r="L221" s="1067"/>
      <c r="M221" s="1067"/>
      <c r="N221" s="906"/>
    </row>
    <row r="222" spans="1:14" x14ac:dyDescent="0.2">
      <c r="A222" s="264" t="s">
        <v>299</v>
      </c>
      <c r="B222" s="539" t="s">
        <v>569</v>
      </c>
      <c r="C222" s="543"/>
      <c r="D222" s="126"/>
      <c r="E222" s="240"/>
      <c r="F222" s="1252"/>
      <c r="G222" s="978"/>
      <c r="H222" s="978"/>
      <c r="I222" s="978"/>
      <c r="J222" s="870"/>
      <c r="K222" s="1067"/>
      <c r="L222" s="1067"/>
      <c r="M222" s="1067"/>
      <c r="N222" s="906"/>
    </row>
    <row r="223" spans="1:14" x14ac:dyDescent="0.2">
      <c r="A223" s="264" t="s">
        <v>300</v>
      </c>
      <c r="B223" s="540" t="s">
        <v>568</v>
      </c>
      <c r="C223" s="543"/>
      <c r="D223" s="126"/>
      <c r="E223" s="240"/>
      <c r="F223" s="1252"/>
      <c r="G223" s="978"/>
      <c r="H223" s="978"/>
      <c r="I223" s="978"/>
      <c r="J223" s="870"/>
      <c r="K223" s="1067"/>
      <c r="L223" s="1067"/>
      <c r="M223" s="1067"/>
      <c r="N223" s="906"/>
    </row>
    <row r="224" spans="1:14" x14ac:dyDescent="0.2">
      <c r="A224" s="264" t="s">
        <v>301</v>
      </c>
      <c r="B224" s="1708" t="s">
        <v>567</v>
      </c>
      <c r="C224" s="244"/>
      <c r="D224" s="121"/>
      <c r="E224" s="239"/>
      <c r="F224" s="1251"/>
      <c r="G224" s="978"/>
      <c r="H224" s="978"/>
      <c r="I224" s="978"/>
      <c r="J224" s="870"/>
      <c r="K224" s="1067"/>
      <c r="L224" s="1067"/>
      <c r="M224" s="1067"/>
      <c r="N224" s="906"/>
    </row>
    <row r="225" spans="1:14" ht="13.5" thickBot="1" x14ac:dyDescent="0.25">
      <c r="A225" s="413" t="s">
        <v>302</v>
      </c>
      <c r="B225" s="225" t="s">
        <v>1089</v>
      </c>
      <c r="C225" s="1713"/>
      <c r="D225" s="197"/>
      <c r="E225" s="197"/>
      <c r="F225" s="1255"/>
      <c r="G225" s="974"/>
      <c r="H225" s="974"/>
      <c r="I225" s="974"/>
      <c r="J225" s="873"/>
      <c r="K225" s="1263"/>
      <c r="L225" s="1263"/>
      <c r="M225" s="1263"/>
      <c r="N225" s="967"/>
    </row>
    <row r="226" spans="1:14" ht="13.5" thickBot="1" x14ac:dyDescent="0.25">
      <c r="A226" s="282" t="s">
        <v>303</v>
      </c>
      <c r="B226" s="231" t="s">
        <v>405</v>
      </c>
      <c r="C226" s="544">
        <f>SUM(C217:C225)</f>
        <v>0</v>
      </c>
      <c r="D226" s="544">
        <f>SUM(D217:D225)</f>
        <v>0</v>
      </c>
      <c r="E226" s="544">
        <f>SUM(E217:E225)</f>
        <v>0</v>
      </c>
      <c r="F226" s="1272">
        <v>0</v>
      </c>
      <c r="G226" s="972"/>
      <c r="H226" s="972"/>
      <c r="I226" s="972"/>
      <c r="J226" s="874"/>
      <c r="K226" s="1212"/>
      <c r="L226" s="1212"/>
      <c r="M226" s="1212"/>
      <c r="N226" s="874"/>
    </row>
    <row r="227" spans="1:14" ht="24" customHeight="1" thickBot="1" x14ac:dyDescent="0.25">
      <c r="A227" s="325" t="s">
        <v>304</v>
      </c>
      <c r="B227" s="832" t="s">
        <v>406</v>
      </c>
      <c r="C227" s="622">
        <f>C226+C203</f>
        <v>3700</v>
      </c>
      <c r="D227" s="622">
        <f>D226+D203</f>
        <v>3700</v>
      </c>
      <c r="E227" s="622">
        <f>E226+E203</f>
        <v>3700</v>
      </c>
      <c r="F227" s="1461">
        <f>E227/D227</f>
        <v>1</v>
      </c>
      <c r="G227" s="622">
        <f>G226+G203</f>
        <v>25100</v>
      </c>
      <c r="H227" s="622">
        <f>H226+H203</f>
        <v>36528</v>
      </c>
      <c r="I227" s="622">
        <f>I226+I203</f>
        <v>36528</v>
      </c>
      <c r="J227" s="1374">
        <f>I227/H227</f>
        <v>1</v>
      </c>
      <c r="K227" s="622">
        <f>K226+K203</f>
        <v>0</v>
      </c>
      <c r="L227" s="622">
        <f>L226+L203</f>
        <v>0</v>
      </c>
      <c r="M227" s="622">
        <f>M226+M203</f>
        <v>0</v>
      </c>
      <c r="N227" s="969"/>
    </row>
    <row r="234" spans="1:14" ht="14.25" customHeight="1" x14ac:dyDescent="0.2"/>
    <row r="246" spans="1:14" x14ac:dyDescent="0.2">
      <c r="A246" s="2263">
        <v>7</v>
      </c>
      <c r="B246" s="2263"/>
      <c r="C246" s="2263"/>
      <c r="D246" s="2263"/>
      <c r="E246" s="2263"/>
      <c r="F246" s="2263"/>
      <c r="G246" s="2263"/>
      <c r="H246" s="2263"/>
      <c r="I246" s="2263"/>
      <c r="J246" s="2263"/>
      <c r="K246" s="2263"/>
      <c r="L246" s="2263"/>
      <c r="M246" s="2263"/>
      <c r="N246" s="2263"/>
    </row>
    <row r="247" spans="1:14" x14ac:dyDescent="0.2">
      <c r="A247" s="2249" t="s">
        <v>1692</v>
      </c>
      <c r="B247" s="2249"/>
      <c r="C247" s="2249"/>
      <c r="D247" s="2249"/>
      <c r="E247" s="2249"/>
    </row>
    <row r="248" spans="1:14" x14ac:dyDescent="0.2">
      <c r="A248" s="275"/>
      <c r="B248" s="275"/>
      <c r="C248" s="275"/>
      <c r="D248" s="275"/>
      <c r="E248" s="275"/>
    </row>
    <row r="249" spans="1:14" ht="14.25" x14ac:dyDescent="0.2">
      <c r="A249" s="2347" t="s">
        <v>1509</v>
      </c>
      <c r="B249" s="2348"/>
      <c r="C249" s="2348"/>
      <c r="D249" s="2348"/>
      <c r="E249" s="2348"/>
      <c r="F249" s="2348"/>
      <c r="G249" s="2263"/>
      <c r="H249" s="2263"/>
      <c r="I249" s="2263"/>
      <c r="J249" s="2263"/>
      <c r="K249" s="2263"/>
      <c r="L249" s="2263"/>
      <c r="M249" s="2263"/>
      <c r="N249" s="2263"/>
    </row>
    <row r="250" spans="1:14" ht="15.75" x14ac:dyDescent="0.25">
      <c r="B250" s="18" t="s">
        <v>427</v>
      </c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</row>
    <row r="251" spans="1:14" ht="17.25" customHeight="1" thickBot="1" x14ac:dyDescent="0.3"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9" t="s">
        <v>7</v>
      </c>
      <c r="N251" s="18"/>
    </row>
    <row r="252" spans="1:14" ht="13.5" thickBot="1" x14ac:dyDescent="0.25">
      <c r="A252" s="2272" t="s">
        <v>258</v>
      </c>
      <c r="B252" s="2274" t="s">
        <v>11</v>
      </c>
      <c r="C252" s="2429" t="s">
        <v>816</v>
      </c>
      <c r="D252" s="2426"/>
      <c r="E252" s="2426"/>
      <c r="F252" s="2427"/>
      <c r="G252" s="2425" t="s">
        <v>817</v>
      </c>
      <c r="H252" s="2426"/>
      <c r="I252" s="2426"/>
      <c r="J252" s="2428"/>
      <c r="K252" s="2429" t="s">
        <v>811</v>
      </c>
      <c r="L252" s="2426"/>
      <c r="M252" s="2426"/>
      <c r="N252" s="2428"/>
    </row>
    <row r="253" spans="1:14" ht="22.5" thickBot="1" x14ac:dyDescent="0.25">
      <c r="A253" s="2273"/>
      <c r="B253" s="2275"/>
      <c r="C253" s="401" t="s">
        <v>381</v>
      </c>
      <c r="D253" s="266" t="s">
        <v>812</v>
      </c>
      <c r="E253" s="1246" t="s">
        <v>775</v>
      </c>
      <c r="F253" s="266" t="s">
        <v>813</v>
      </c>
      <c r="G253" s="1246" t="s">
        <v>381</v>
      </c>
      <c r="H253" s="266" t="s">
        <v>812</v>
      </c>
      <c r="I253" s="266" t="s">
        <v>775</v>
      </c>
      <c r="J253" s="1246" t="s">
        <v>813</v>
      </c>
      <c r="K253" s="266" t="s">
        <v>381</v>
      </c>
      <c r="L253" s="1246" t="s">
        <v>812</v>
      </c>
      <c r="M253" s="266" t="s">
        <v>775</v>
      </c>
      <c r="N253" s="266" t="s">
        <v>813</v>
      </c>
    </row>
    <row r="254" spans="1:14" ht="13.5" thickBot="1" x14ac:dyDescent="0.25">
      <c r="A254" s="865" t="s">
        <v>259</v>
      </c>
      <c r="B254" s="866" t="s">
        <v>260</v>
      </c>
      <c r="C254" s="867" t="s">
        <v>261</v>
      </c>
      <c r="D254" s="867" t="s">
        <v>262</v>
      </c>
      <c r="E254" s="867" t="s">
        <v>282</v>
      </c>
      <c r="F254" s="868" t="s">
        <v>307</v>
      </c>
      <c r="G254" s="518" t="s">
        <v>308</v>
      </c>
      <c r="H254" s="518" t="s">
        <v>330</v>
      </c>
      <c r="I254" s="518" t="s">
        <v>331</v>
      </c>
      <c r="J254" s="518" t="s">
        <v>332</v>
      </c>
      <c r="K254" s="518" t="s">
        <v>335</v>
      </c>
      <c r="L254" s="518" t="s">
        <v>336</v>
      </c>
      <c r="M254" s="518" t="s">
        <v>337</v>
      </c>
      <c r="N254" s="438" t="s">
        <v>338</v>
      </c>
    </row>
    <row r="255" spans="1:14" x14ac:dyDescent="0.2">
      <c r="A255" s="265" t="s">
        <v>263</v>
      </c>
      <c r="B255" s="270" t="s">
        <v>215</v>
      </c>
      <c r="C255" s="241"/>
      <c r="D255" s="124"/>
      <c r="E255" s="241"/>
      <c r="F255" s="1256"/>
      <c r="G255" s="1040"/>
      <c r="H255" s="1040"/>
      <c r="I255" s="1040"/>
      <c r="J255" s="909"/>
      <c r="K255" s="1261"/>
      <c r="L255" s="1261"/>
      <c r="M255" s="1261"/>
      <c r="N255" s="1039"/>
    </row>
    <row r="256" spans="1:14" x14ac:dyDescent="0.2">
      <c r="A256" s="264" t="s">
        <v>264</v>
      </c>
      <c r="B256" s="152" t="s">
        <v>526</v>
      </c>
      <c r="C256" s="239">
        <f>'4_sz_ melléklet'!C189</f>
        <v>20574</v>
      </c>
      <c r="D256" s="239">
        <f>'4_sz_ melléklet'!D189</f>
        <v>19934</v>
      </c>
      <c r="E256" s="239">
        <f>'4_sz_ melléklet'!E189</f>
        <v>17288</v>
      </c>
      <c r="F256" s="1251">
        <f>E256/D256</f>
        <v>0.86726196448279325</v>
      </c>
      <c r="G256" s="978"/>
      <c r="H256" s="978"/>
      <c r="I256" s="978"/>
      <c r="J256" s="870"/>
      <c r="K256" s="1067"/>
      <c r="L256" s="1067"/>
      <c r="M256" s="1067"/>
      <c r="N256" s="906"/>
    </row>
    <row r="257" spans="1:14" x14ac:dyDescent="0.2">
      <c r="A257" s="264" t="s">
        <v>265</v>
      </c>
      <c r="B257" s="169" t="s">
        <v>528</v>
      </c>
      <c r="C257" s="239">
        <f>'4_sz_ melléklet'!C190</f>
        <v>2742</v>
      </c>
      <c r="D257" s="239">
        <f>'4_sz_ melléklet'!D190</f>
        <v>2742</v>
      </c>
      <c r="E257" s="239">
        <f>'4_sz_ melléklet'!E190</f>
        <v>2152</v>
      </c>
      <c r="F257" s="1251">
        <f>E257/D257</f>
        <v>0.78482859226841717</v>
      </c>
      <c r="G257" s="978"/>
      <c r="H257" s="978"/>
      <c r="I257" s="978"/>
      <c r="J257" s="870"/>
      <c r="K257" s="1067"/>
      <c r="L257" s="1067"/>
      <c r="M257" s="1067"/>
      <c r="N257" s="906"/>
    </row>
    <row r="258" spans="1:14" x14ac:dyDescent="0.2">
      <c r="A258" s="264" t="s">
        <v>266</v>
      </c>
      <c r="B258" s="169" t="s">
        <v>527</v>
      </c>
      <c r="C258" s="239">
        <f>'4_sz_ melléklet'!C191</f>
        <v>222600</v>
      </c>
      <c r="D258" s="239">
        <f>'4_sz_ melléklet'!D191</f>
        <v>518568</v>
      </c>
      <c r="E258" s="239">
        <f>'4_sz_ melléklet'!E191</f>
        <v>421133</v>
      </c>
      <c r="F258" s="1251">
        <f>E258/D258</f>
        <v>0.81210757316301818</v>
      </c>
      <c r="G258" s="978"/>
      <c r="H258" s="978"/>
      <c r="I258" s="978"/>
      <c r="J258" s="870"/>
      <c r="K258" s="1067"/>
      <c r="L258" s="1067"/>
      <c r="M258" s="1067"/>
      <c r="N258" s="906"/>
    </row>
    <row r="259" spans="1:14" x14ac:dyDescent="0.2">
      <c r="A259" s="264" t="s">
        <v>267</v>
      </c>
      <c r="B259" s="169" t="s">
        <v>529</v>
      </c>
      <c r="C259" s="239">
        <f>'4_sz_ melléklet'!C192</f>
        <v>0</v>
      </c>
      <c r="D259" s="239">
        <f>'4_sz_ melléklet'!D192</f>
        <v>0</v>
      </c>
      <c r="E259" s="239">
        <f>'4_sz_ melléklet'!E192</f>
        <v>0</v>
      </c>
      <c r="F259" s="1251">
        <v>0</v>
      </c>
      <c r="G259" s="978"/>
      <c r="H259" s="978"/>
      <c r="I259" s="978"/>
      <c r="J259" s="870"/>
      <c r="K259" s="1067"/>
      <c r="L259" s="1067"/>
      <c r="M259" s="1067"/>
      <c r="N259" s="906"/>
    </row>
    <row r="260" spans="1:14" x14ac:dyDescent="0.2">
      <c r="A260" s="264" t="s">
        <v>268</v>
      </c>
      <c r="B260" s="169" t="s">
        <v>530</v>
      </c>
      <c r="C260" s="239">
        <f>'4_sz_ melléklet'!C193</f>
        <v>0</v>
      </c>
      <c r="D260" s="239">
        <f>'4_sz_ melléklet'!D193</f>
        <v>0</v>
      </c>
      <c r="E260" s="239">
        <f>'4_sz_ melléklet'!E193</f>
        <v>0</v>
      </c>
      <c r="F260" s="1251">
        <v>0</v>
      </c>
      <c r="G260" s="978"/>
      <c r="H260" s="978"/>
      <c r="I260" s="978"/>
      <c r="J260" s="870"/>
      <c r="K260" s="1067"/>
      <c r="L260" s="1067"/>
      <c r="M260" s="1067"/>
      <c r="N260" s="906"/>
    </row>
    <row r="261" spans="1:14" x14ac:dyDescent="0.2">
      <c r="A261" s="264" t="s">
        <v>269</v>
      </c>
      <c r="B261" s="169" t="s">
        <v>531</v>
      </c>
      <c r="C261" s="239">
        <f>C262+C263+C264+C265+C266+C267+C268</f>
        <v>0</v>
      </c>
      <c r="D261" s="239">
        <f>D262+D263+D264+D265+D266+D267+D268</f>
        <v>25000</v>
      </c>
      <c r="E261" s="239">
        <f>E262+E263+E264+E265+E266+E267+E268</f>
        <v>25000</v>
      </c>
      <c r="F261" s="1251">
        <f>E261/D261</f>
        <v>1</v>
      </c>
      <c r="G261" s="978"/>
      <c r="H261" s="978"/>
      <c r="I261" s="978"/>
      <c r="J261" s="870"/>
      <c r="K261" s="1067"/>
      <c r="L261" s="1067"/>
      <c r="M261" s="1067"/>
      <c r="N261" s="906"/>
    </row>
    <row r="262" spans="1:14" x14ac:dyDescent="0.2">
      <c r="A262" s="264" t="s">
        <v>270</v>
      </c>
      <c r="B262" s="169" t="s">
        <v>535</v>
      </c>
      <c r="C262" s="239">
        <f>'4_sz_ melléklet'!C195</f>
        <v>0</v>
      </c>
      <c r="D262" s="239">
        <f>'4_sz_ melléklet'!D195</f>
        <v>0</v>
      </c>
      <c r="E262" s="239">
        <f>'4_sz_ melléklet'!E195</f>
        <v>0</v>
      </c>
      <c r="F262" s="1251">
        <v>0</v>
      </c>
      <c r="G262" s="978"/>
      <c r="H262" s="978"/>
      <c r="I262" s="978"/>
      <c r="J262" s="870"/>
      <c r="K262" s="1067"/>
      <c r="L262" s="1067"/>
      <c r="M262" s="1067"/>
      <c r="N262" s="906"/>
    </row>
    <row r="263" spans="1:14" x14ac:dyDescent="0.2">
      <c r="A263" s="264" t="s">
        <v>271</v>
      </c>
      <c r="B263" s="169" t="s">
        <v>536</v>
      </c>
      <c r="C263" s="239"/>
      <c r="D263" s="121"/>
      <c r="E263" s="239"/>
      <c r="F263" s="1251"/>
      <c r="G263" s="978"/>
      <c r="H263" s="978"/>
      <c r="I263" s="978"/>
      <c r="J263" s="870"/>
      <c r="K263" s="1067"/>
      <c r="L263" s="1067"/>
      <c r="M263" s="1067"/>
      <c r="N263" s="906"/>
    </row>
    <row r="264" spans="1:14" x14ac:dyDescent="0.2">
      <c r="A264" s="264" t="s">
        <v>272</v>
      </c>
      <c r="B264" s="169" t="s">
        <v>537</v>
      </c>
      <c r="C264" s="239"/>
      <c r="D264" s="121"/>
      <c r="E264" s="239"/>
      <c r="F264" s="1251"/>
      <c r="G264" s="978"/>
      <c r="H264" s="978"/>
      <c r="I264" s="978"/>
      <c r="J264" s="870"/>
      <c r="K264" s="1067"/>
      <c r="L264" s="1067"/>
      <c r="M264" s="1067"/>
      <c r="N264" s="906"/>
    </row>
    <row r="265" spans="1:14" x14ac:dyDescent="0.2">
      <c r="A265" s="264" t="s">
        <v>273</v>
      </c>
      <c r="B265" s="271" t="s">
        <v>533</v>
      </c>
      <c r="C265" s="239">
        <f>'6 7_sz_melléklet'!C93</f>
        <v>0</v>
      </c>
      <c r="D265" s="239">
        <f>'4_sz_ melléklet'!D198</f>
        <v>25000</v>
      </c>
      <c r="E265" s="239">
        <f>'4_sz_ melléklet'!E198</f>
        <v>25000</v>
      </c>
      <c r="F265" s="1251">
        <f>E265/D265</f>
        <v>1</v>
      </c>
      <c r="G265" s="978"/>
      <c r="H265" s="978"/>
      <c r="I265" s="978"/>
      <c r="J265" s="870"/>
      <c r="K265" s="1067"/>
      <c r="L265" s="1067"/>
      <c r="M265" s="1067"/>
      <c r="N265" s="906"/>
    </row>
    <row r="266" spans="1:14" x14ac:dyDescent="0.2">
      <c r="A266" s="264" t="s">
        <v>274</v>
      </c>
      <c r="B266" s="536" t="s">
        <v>534</v>
      </c>
      <c r="C266" s="240">
        <f>'4_sz_ melléklet'!C199</f>
        <v>0</v>
      </c>
      <c r="D266" s="240">
        <f>'4_sz_ melléklet'!D199</f>
        <v>0</v>
      </c>
      <c r="E266" s="240">
        <f>'4_sz_ melléklet'!E199</f>
        <v>0</v>
      </c>
      <c r="F266" s="1251">
        <v>0</v>
      </c>
      <c r="G266" s="978"/>
      <c r="H266" s="978"/>
      <c r="I266" s="978"/>
      <c r="J266" s="870"/>
      <c r="K266" s="1067"/>
      <c r="L266" s="1067"/>
      <c r="M266" s="1067"/>
      <c r="N266" s="906"/>
    </row>
    <row r="267" spans="1:14" x14ac:dyDescent="0.2">
      <c r="A267" s="264" t="s">
        <v>275</v>
      </c>
      <c r="B267" s="537" t="s">
        <v>532</v>
      </c>
      <c r="C267" s="242"/>
      <c r="D267" s="122"/>
      <c r="E267" s="239"/>
      <c r="F267" s="1251"/>
      <c r="G267" s="978"/>
      <c r="H267" s="978"/>
      <c r="I267" s="978"/>
      <c r="J267" s="870"/>
      <c r="K267" s="1067"/>
      <c r="L267" s="1067"/>
      <c r="M267" s="1067"/>
      <c r="N267" s="906"/>
    </row>
    <row r="268" spans="1:14" x14ac:dyDescent="0.2">
      <c r="A268" s="264" t="s">
        <v>276</v>
      </c>
      <c r="B268" s="230" t="s">
        <v>764</v>
      </c>
      <c r="C268" s="239">
        <f>'4_sz_ melléklet'!C201</f>
        <v>0</v>
      </c>
      <c r="D268" s="239">
        <f>'4_sz_ melléklet'!D201</f>
        <v>0</v>
      </c>
      <c r="E268" s="239">
        <f>'4_sz_ melléklet'!E201</f>
        <v>0</v>
      </c>
      <c r="F268" s="1252"/>
      <c r="G268" s="978"/>
      <c r="H268" s="978"/>
      <c r="I268" s="978"/>
      <c r="J268" s="870"/>
      <c r="K268" s="1067"/>
      <c r="L268" s="1067"/>
      <c r="M268" s="1067"/>
      <c r="N268" s="906"/>
    </row>
    <row r="269" spans="1:14" ht="13.5" thickBot="1" x14ac:dyDescent="0.25">
      <c r="A269" s="264" t="s">
        <v>277</v>
      </c>
      <c r="B269" s="171" t="s">
        <v>539</v>
      </c>
      <c r="C269" s="240"/>
      <c r="D269" s="126"/>
      <c r="E269" s="239"/>
      <c r="F269" s="1253"/>
      <c r="G269" s="980"/>
      <c r="H269" s="980"/>
      <c r="I269" s="980"/>
      <c r="J269" s="871"/>
      <c r="K269" s="1068"/>
      <c r="L269" s="1068"/>
      <c r="M269" s="1068"/>
      <c r="N269" s="968"/>
    </row>
    <row r="270" spans="1:14" ht="13.5" thickBot="1" x14ac:dyDescent="0.25">
      <c r="A270" s="421" t="s">
        <v>278</v>
      </c>
      <c r="B270" s="422" t="s">
        <v>5</v>
      </c>
      <c r="C270" s="432">
        <f>C256+C257+C258+C259+C261+C269</f>
        <v>245916</v>
      </c>
      <c r="D270" s="432">
        <f>D256+D257+D258+D259+D261+D269</f>
        <v>566244</v>
      </c>
      <c r="E270" s="432">
        <f>E256+E257+E258+E259+E261+E269</f>
        <v>465573</v>
      </c>
      <c r="F270" s="1413">
        <f>E270/D270</f>
        <v>0.82221268569733186</v>
      </c>
      <c r="G270" s="1260"/>
      <c r="H270" s="1260"/>
      <c r="I270" s="1260"/>
      <c r="J270" s="872"/>
      <c r="K270" s="1262"/>
      <c r="L270" s="1262"/>
      <c r="M270" s="1262"/>
      <c r="N270" s="1259"/>
    </row>
    <row r="271" spans="1:14" ht="13.5" thickTop="1" x14ac:dyDescent="0.2">
      <c r="A271" s="413"/>
      <c r="B271" s="270"/>
      <c r="C271" s="197"/>
      <c r="D271" s="197"/>
      <c r="E271" s="197"/>
      <c r="F271" s="1255"/>
      <c r="G271" s="974"/>
      <c r="H271" s="974"/>
      <c r="I271" s="974"/>
      <c r="J271" s="873"/>
      <c r="K271" s="1263"/>
      <c r="L271" s="1263"/>
      <c r="M271" s="1263"/>
      <c r="N271" s="967"/>
    </row>
    <row r="272" spans="1:14" ht="11.25" customHeight="1" x14ac:dyDescent="0.2">
      <c r="A272" s="265" t="s">
        <v>279</v>
      </c>
      <c r="B272" s="272" t="s">
        <v>216</v>
      </c>
      <c r="C272" s="241"/>
      <c r="D272" s="124"/>
      <c r="E272" s="241"/>
      <c r="F272" s="1256"/>
      <c r="G272" s="976"/>
      <c r="H272" s="976"/>
      <c r="I272" s="976"/>
      <c r="J272" s="869"/>
      <c r="K272" s="1066"/>
      <c r="L272" s="1066"/>
      <c r="M272" s="1066"/>
      <c r="N272" s="905"/>
    </row>
    <row r="273" spans="1:14" x14ac:dyDescent="0.2">
      <c r="A273" s="265" t="s">
        <v>280</v>
      </c>
      <c r="B273" s="169" t="s">
        <v>540</v>
      </c>
      <c r="C273" s="239">
        <f>'4_sz_ melléklet'!C206</f>
        <v>1814413</v>
      </c>
      <c r="D273" s="239">
        <f>'4_sz_ melléklet'!D206</f>
        <v>2005852</v>
      </c>
      <c r="E273" s="239">
        <f>'4_sz_ melléklet'!E206</f>
        <v>798433</v>
      </c>
      <c r="F273" s="1251">
        <f>E273/D273</f>
        <v>0.39805180043193616</v>
      </c>
      <c r="G273" s="978"/>
      <c r="H273" s="978"/>
      <c r="I273" s="978"/>
      <c r="J273" s="870"/>
      <c r="K273" s="1067"/>
      <c r="L273" s="1067"/>
      <c r="M273" s="1067"/>
      <c r="N273" s="906"/>
    </row>
    <row r="274" spans="1:14" x14ac:dyDescent="0.2">
      <c r="A274" s="265" t="s">
        <v>281</v>
      </c>
      <c r="B274" s="169" t="s">
        <v>541</v>
      </c>
      <c r="C274" s="239">
        <f>'4_sz_ melléklet'!C207</f>
        <v>0</v>
      </c>
      <c r="D274" s="239">
        <f>'4_sz_ melléklet'!D207</f>
        <v>0</v>
      </c>
      <c r="E274" s="239">
        <f>'4_sz_ melléklet'!E207</f>
        <v>0</v>
      </c>
      <c r="F274" s="1251">
        <v>0</v>
      </c>
      <c r="G274" s="978"/>
      <c r="H274" s="978"/>
      <c r="I274" s="978"/>
      <c r="J274" s="870"/>
      <c r="K274" s="1067"/>
      <c r="L274" s="1067"/>
      <c r="M274" s="1067"/>
      <c r="N274" s="906"/>
    </row>
    <row r="275" spans="1:14" x14ac:dyDescent="0.2">
      <c r="A275" s="265" t="s">
        <v>283</v>
      </c>
      <c r="B275" s="169" t="s">
        <v>542</v>
      </c>
      <c r="C275" s="198">
        <f>C276+C277+C278+C279+C280+C281</f>
        <v>0</v>
      </c>
      <c r="D275" s="239">
        <f>D276+D277+D278+D279+D280+D281</f>
        <v>0</v>
      </c>
      <c r="E275" s="239">
        <f>E276+E277+E278+E279+E280+E281</f>
        <v>0</v>
      </c>
      <c r="F275" s="1251">
        <v>0</v>
      </c>
      <c r="G275" s="978"/>
      <c r="H275" s="978"/>
      <c r="I275" s="978"/>
      <c r="J275" s="870"/>
      <c r="K275" s="1067"/>
      <c r="L275" s="1067"/>
      <c r="M275" s="1067"/>
      <c r="N275" s="906"/>
    </row>
    <row r="276" spans="1:14" x14ac:dyDescent="0.2">
      <c r="A276" s="265" t="s">
        <v>284</v>
      </c>
      <c r="B276" s="271" t="s">
        <v>543</v>
      </c>
      <c r="C276" s="239">
        <f>'4_sz_ melléklet'!C209</f>
        <v>0</v>
      </c>
      <c r="D276" s="239">
        <f>'4_sz_ melléklet'!D209</f>
        <v>0</v>
      </c>
      <c r="E276" s="239">
        <f>'4_sz_ melléklet'!E209</f>
        <v>0</v>
      </c>
      <c r="F276" s="1251">
        <v>0</v>
      </c>
      <c r="G276" s="978"/>
      <c r="H276" s="978"/>
      <c r="I276" s="978"/>
      <c r="J276" s="870"/>
      <c r="K276" s="1067"/>
      <c r="L276" s="1067"/>
      <c r="M276" s="1067"/>
      <c r="N276" s="906"/>
    </row>
    <row r="277" spans="1:14" x14ac:dyDescent="0.2">
      <c r="A277" s="265" t="s">
        <v>285</v>
      </c>
      <c r="B277" s="271" t="s">
        <v>544</v>
      </c>
      <c r="C277" s="239">
        <f>'4_sz_ melléklet'!C210</f>
        <v>0</v>
      </c>
      <c r="D277" s="239">
        <f>'4_sz_ melléklet'!D210</f>
        <v>0</v>
      </c>
      <c r="E277" s="239">
        <f>'4_sz_ melléklet'!E210</f>
        <v>0</v>
      </c>
      <c r="F277" s="1251">
        <v>0</v>
      </c>
      <c r="G277" s="978"/>
      <c r="H277" s="978"/>
      <c r="I277" s="978"/>
      <c r="J277" s="870"/>
      <c r="K277" s="1067"/>
      <c r="L277" s="1067"/>
      <c r="M277" s="1067"/>
      <c r="N277" s="906"/>
    </row>
    <row r="278" spans="1:14" x14ac:dyDescent="0.2">
      <c r="A278" s="265" t="s">
        <v>286</v>
      </c>
      <c r="B278" s="271" t="s">
        <v>545</v>
      </c>
      <c r="C278" s="239">
        <f>'4_sz_ melléklet'!C211</f>
        <v>0</v>
      </c>
      <c r="D278" s="239">
        <f>'4_sz_ melléklet'!D211</f>
        <v>0</v>
      </c>
      <c r="E278" s="239">
        <f>'4_sz_ melléklet'!E211</f>
        <v>0</v>
      </c>
      <c r="F278" s="1251">
        <v>0</v>
      </c>
      <c r="G278" s="978"/>
      <c r="H278" s="978"/>
      <c r="I278" s="978"/>
      <c r="J278" s="870"/>
      <c r="K278" s="1067"/>
      <c r="L278" s="1067"/>
      <c r="M278" s="1067"/>
      <c r="N278" s="906"/>
    </row>
    <row r="279" spans="1:14" x14ac:dyDescent="0.2">
      <c r="A279" s="265" t="s">
        <v>287</v>
      </c>
      <c r="B279" s="271" t="s">
        <v>546</v>
      </c>
      <c r="C279" s="239">
        <f>'4_sz_ melléklet'!C212</f>
        <v>0</v>
      </c>
      <c r="D279" s="239">
        <f>'4_sz_ melléklet'!D212</f>
        <v>0</v>
      </c>
      <c r="E279" s="239">
        <f>'4_sz_ melléklet'!E212</f>
        <v>0</v>
      </c>
      <c r="F279" s="1251">
        <v>0</v>
      </c>
      <c r="G279" s="978"/>
      <c r="H279" s="978"/>
      <c r="I279" s="978"/>
      <c r="J279" s="870"/>
      <c r="K279" s="1067"/>
      <c r="L279" s="1067"/>
      <c r="M279" s="1067"/>
      <c r="N279" s="906"/>
    </row>
    <row r="280" spans="1:14" x14ac:dyDescent="0.2">
      <c r="A280" s="265" t="s">
        <v>288</v>
      </c>
      <c r="B280" s="536" t="s">
        <v>547</v>
      </c>
      <c r="C280" s="239">
        <f>'4_sz_ melléklet'!C213</f>
        <v>0</v>
      </c>
      <c r="D280" s="239">
        <f>'4_sz_ melléklet'!D213</f>
        <v>0</v>
      </c>
      <c r="E280" s="239">
        <f>'4_sz_ melléklet'!E213</f>
        <v>0</v>
      </c>
      <c r="F280" s="1251">
        <v>0</v>
      </c>
      <c r="G280" s="978"/>
      <c r="H280" s="978"/>
      <c r="I280" s="978"/>
      <c r="J280" s="870"/>
      <c r="K280" s="1067"/>
      <c r="L280" s="1067"/>
      <c r="M280" s="1067"/>
      <c r="N280" s="906"/>
    </row>
    <row r="281" spans="1:14" x14ac:dyDescent="0.2">
      <c r="A281" s="265" t="s">
        <v>289</v>
      </c>
      <c r="B281" s="230" t="s">
        <v>548</v>
      </c>
      <c r="C281" s="239">
        <f>'4_sz_ melléklet'!C214</f>
        <v>0</v>
      </c>
      <c r="D281" s="239">
        <f>'4_sz_ melléklet'!D214</f>
        <v>0</v>
      </c>
      <c r="E281" s="239">
        <f>'4_sz_ melléklet'!E214</f>
        <v>0</v>
      </c>
      <c r="F281" s="1251">
        <v>0</v>
      </c>
      <c r="G281" s="978"/>
      <c r="H281" s="978"/>
      <c r="I281" s="978"/>
      <c r="J281" s="870"/>
      <c r="K281" s="1067"/>
      <c r="L281" s="1067"/>
      <c r="M281" s="1067"/>
      <c r="N281" s="906"/>
    </row>
    <row r="282" spans="1:14" ht="13.5" thickBot="1" x14ac:dyDescent="0.25">
      <c r="A282" s="265" t="s">
        <v>290</v>
      </c>
      <c r="B282" s="686" t="s">
        <v>549</v>
      </c>
      <c r="C282" s="239">
        <f>-C259</f>
        <v>0</v>
      </c>
      <c r="D282" s="239">
        <f>-D259</f>
        <v>0</v>
      </c>
      <c r="E282" s="239">
        <f>-E259</f>
        <v>0</v>
      </c>
      <c r="F282" s="1251">
        <v>0</v>
      </c>
      <c r="G282" s="980"/>
      <c r="H282" s="980"/>
      <c r="I282" s="980"/>
      <c r="J282" s="871"/>
      <c r="K282" s="1068"/>
      <c r="L282" s="1068"/>
      <c r="M282" s="1068"/>
      <c r="N282" s="968"/>
    </row>
    <row r="283" spans="1:14" ht="13.5" thickBot="1" x14ac:dyDescent="0.25">
      <c r="A283" s="421" t="s">
        <v>291</v>
      </c>
      <c r="B283" s="422" t="s">
        <v>6</v>
      </c>
      <c r="C283" s="432">
        <f>C273+C274+C275+C282</f>
        <v>1814413</v>
      </c>
      <c r="D283" s="432">
        <f>D273+D274+D275+D282</f>
        <v>2005852</v>
      </c>
      <c r="E283" s="432">
        <f>E273+E274+E275+E282</f>
        <v>798433</v>
      </c>
      <c r="F283" s="1465">
        <f>E283/D283</f>
        <v>0.39805180043193616</v>
      </c>
      <c r="G283" s="1260"/>
      <c r="H283" s="1260"/>
      <c r="I283" s="1260"/>
      <c r="J283" s="872"/>
      <c r="K283" s="1262"/>
      <c r="L283" s="1262"/>
      <c r="M283" s="1262"/>
      <c r="N283" s="1259"/>
    </row>
    <row r="284" spans="1:14" ht="27" thickTop="1" thickBot="1" x14ac:dyDescent="0.25">
      <c r="A284" s="1265" t="s">
        <v>292</v>
      </c>
      <c r="B284" s="1248" t="s">
        <v>403</v>
      </c>
      <c r="C284" s="1249">
        <f>C270+C283</f>
        <v>2060329</v>
      </c>
      <c r="D284" s="1249">
        <f>D270+D283</f>
        <v>2572096</v>
      </c>
      <c r="E284" s="1249">
        <f>E270+E283</f>
        <v>1264006</v>
      </c>
      <c r="F284" s="1258">
        <f>E284/D284</f>
        <v>0.49143033541516334</v>
      </c>
      <c r="G284" s="1266"/>
      <c r="H284" s="1266"/>
      <c r="I284" s="1266"/>
      <c r="J284" s="1267"/>
      <c r="K284" s="1268"/>
      <c r="L284" s="1268"/>
      <c r="M284" s="1268"/>
      <c r="N284" s="1269"/>
    </row>
    <row r="285" spans="1:14" x14ac:dyDescent="0.2">
      <c r="A285" s="281"/>
      <c r="B285" s="550"/>
      <c r="C285" s="535"/>
      <c r="D285" s="535"/>
      <c r="E285" s="535"/>
      <c r="F285" s="535"/>
    </row>
    <row r="286" spans="1:14" x14ac:dyDescent="0.2">
      <c r="A286" s="281"/>
      <c r="B286" s="550"/>
      <c r="C286" s="535"/>
      <c r="D286" s="535"/>
      <c r="E286" s="535"/>
      <c r="F286" s="1270"/>
      <c r="G286" s="63"/>
      <c r="H286" s="63"/>
      <c r="I286" s="63"/>
      <c r="J286" s="1271"/>
      <c r="K286" s="63"/>
      <c r="L286" s="63"/>
      <c r="M286" s="63"/>
      <c r="N286" s="1271"/>
    </row>
    <row r="287" spans="1:14" x14ac:dyDescent="0.2">
      <c r="A287" s="2434">
        <v>8</v>
      </c>
      <c r="B287" s="2435"/>
      <c r="C287" s="2435"/>
      <c r="D287" s="2435"/>
      <c r="E287" s="2435"/>
      <c r="F287" s="2435"/>
      <c r="G287" s="2435"/>
      <c r="H287" s="2435"/>
      <c r="I287" s="2435"/>
      <c r="J287" s="2435"/>
      <c r="K287" s="2435"/>
      <c r="L287" s="2435"/>
      <c r="M287" s="2435"/>
      <c r="N287" s="2435"/>
    </row>
    <row r="288" spans="1:14" ht="14.25" customHeight="1" x14ac:dyDescent="0.2">
      <c r="A288" s="281"/>
      <c r="B288" s="550"/>
      <c r="C288" s="535"/>
      <c r="D288" s="535"/>
      <c r="E288" s="535"/>
      <c r="F288" s="535"/>
    </row>
    <row r="289" spans="1:14" x14ac:dyDescent="0.2">
      <c r="A289" s="2249" t="s">
        <v>1692</v>
      </c>
      <c r="B289" s="2249"/>
      <c r="C289" s="2249"/>
      <c r="D289" s="2249"/>
      <c r="E289" s="2249"/>
    </row>
    <row r="290" spans="1:14" x14ac:dyDescent="0.2">
      <c r="A290" s="275"/>
      <c r="B290" s="275"/>
      <c r="C290" s="275"/>
      <c r="D290" s="275"/>
      <c r="E290" s="275"/>
    </row>
    <row r="291" spans="1:14" ht="14.25" x14ac:dyDescent="0.2">
      <c r="A291" s="2347" t="s">
        <v>1509</v>
      </c>
      <c r="B291" s="2348"/>
      <c r="C291" s="2348"/>
      <c r="D291" s="2348"/>
      <c r="E291" s="2348"/>
      <c r="F291" s="2348"/>
      <c r="G291" s="2263"/>
      <c r="H291" s="2263"/>
      <c r="I291" s="2263"/>
      <c r="J291" s="2263"/>
      <c r="K291" s="2263"/>
      <c r="L291" s="2263"/>
      <c r="M291" s="2263"/>
      <c r="N291" s="2263"/>
    </row>
    <row r="292" spans="1:14" ht="15.75" x14ac:dyDescent="0.25">
      <c r="B292" s="18"/>
      <c r="C292" s="18"/>
      <c r="D292" s="18"/>
      <c r="E292" s="18"/>
    </row>
    <row r="293" spans="1:14" ht="16.5" thickBot="1" x14ac:dyDescent="0.3">
      <c r="B293" s="18" t="s">
        <v>427</v>
      </c>
      <c r="C293" s="18"/>
      <c r="D293" s="18"/>
      <c r="E293" s="18"/>
      <c r="M293" s="1" t="s">
        <v>39</v>
      </c>
    </row>
    <row r="294" spans="1:14" ht="13.5" customHeight="1" thickBot="1" x14ac:dyDescent="0.25">
      <c r="A294" s="2430" t="s">
        <v>258</v>
      </c>
      <c r="B294" s="2432" t="s">
        <v>11</v>
      </c>
      <c r="C294" s="2425" t="s">
        <v>1090</v>
      </c>
      <c r="D294" s="2426"/>
      <c r="E294" s="2426"/>
      <c r="F294" s="2427"/>
      <c r="G294" s="2425" t="s">
        <v>1091</v>
      </c>
      <c r="H294" s="2426"/>
      <c r="I294" s="2426"/>
      <c r="J294" s="2428"/>
      <c r="K294" s="2429" t="s">
        <v>811</v>
      </c>
      <c r="L294" s="2426"/>
      <c r="M294" s="2426"/>
      <c r="N294" s="2428"/>
    </row>
    <row r="295" spans="1:14" ht="22.5" thickBot="1" x14ac:dyDescent="0.25">
      <c r="A295" s="2431"/>
      <c r="B295" s="2433"/>
      <c r="C295" s="266" t="s">
        <v>381</v>
      </c>
      <c r="D295" s="266" t="s">
        <v>812</v>
      </c>
      <c r="E295" s="1246" t="s">
        <v>775</v>
      </c>
      <c r="F295" s="266" t="s">
        <v>813</v>
      </c>
      <c r="G295" s="1246" t="s">
        <v>381</v>
      </c>
      <c r="H295" s="266" t="s">
        <v>812</v>
      </c>
      <c r="I295" s="266" t="s">
        <v>775</v>
      </c>
      <c r="J295" s="1246" t="s">
        <v>813</v>
      </c>
      <c r="K295" s="266" t="s">
        <v>381</v>
      </c>
      <c r="L295" s="1246" t="s">
        <v>812</v>
      </c>
      <c r="M295" s="266" t="s">
        <v>775</v>
      </c>
      <c r="N295" s="1247" t="s">
        <v>813</v>
      </c>
    </row>
    <row r="296" spans="1:14" ht="13.5" thickBot="1" x14ac:dyDescent="0.25">
      <c r="A296" s="865" t="s">
        <v>259</v>
      </c>
      <c r="B296" s="866" t="s">
        <v>260</v>
      </c>
      <c r="C296" s="867" t="s">
        <v>261</v>
      </c>
      <c r="D296" s="867" t="s">
        <v>262</v>
      </c>
      <c r="E296" s="867" t="s">
        <v>282</v>
      </c>
      <c r="F296" s="868" t="s">
        <v>307</v>
      </c>
      <c r="G296" s="867" t="s">
        <v>308</v>
      </c>
      <c r="H296" s="867" t="s">
        <v>330</v>
      </c>
      <c r="I296" s="867" t="s">
        <v>331</v>
      </c>
      <c r="J296" s="867" t="s">
        <v>332</v>
      </c>
      <c r="K296" s="867" t="s">
        <v>335</v>
      </c>
      <c r="L296" s="867" t="s">
        <v>336</v>
      </c>
      <c r="M296" s="867" t="s">
        <v>337</v>
      </c>
      <c r="N296" s="868" t="s">
        <v>338</v>
      </c>
    </row>
    <row r="297" spans="1:14" x14ac:dyDescent="0.2">
      <c r="A297" s="265" t="s">
        <v>293</v>
      </c>
      <c r="B297" s="341" t="s">
        <v>404</v>
      </c>
      <c r="C297" s="430"/>
      <c r="D297" s="124"/>
      <c r="E297" s="241"/>
      <c r="F297" s="1256"/>
      <c r="G297" s="1040"/>
      <c r="H297" s="1040"/>
      <c r="I297" s="1040"/>
      <c r="J297" s="909"/>
      <c r="K297" s="1261"/>
      <c r="L297" s="1261"/>
      <c r="M297" s="1261"/>
      <c r="N297" s="1039"/>
    </row>
    <row r="298" spans="1:14" x14ac:dyDescent="0.2">
      <c r="A298" s="264" t="s">
        <v>294</v>
      </c>
      <c r="B298" s="170" t="s">
        <v>565</v>
      </c>
      <c r="C298" s="244"/>
      <c r="D298" s="121"/>
      <c r="E298" s="239"/>
      <c r="F298" s="1251"/>
      <c r="G298" s="978"/>
      <c r="H298" s="978"/>
      <c r="I298" s="978"/>
      <c r="J298" s="870"/>
      <c r="K298" s="1067"/>
      <c r="L298" s="1067"/>
      <c r="M298" s="1067"/>
      <c r="N298" s="906"/>
    </row>
    <row r="299" spans="1:14" x14ac:dyDescent="0.2">
      <c r="A299" s="264" t="s">
        <v>295</v>
      </c>
      <c r="B299" s="480" t="s">
        <v>563</v>
      </c>
      <c r="C299" s="543"/>
      <c r="D299" s="126"/>
      <c r="E299" s="240"/>
      <c r="F299" s="1252"/>
      <c r="G299" s="978"/>
      <c r="H299" s="978"/>
      <c r="I299" s="978"/>
      <c r="J299" s="870"/>
      <c r="K299" s="1067"/>
      <c r="L299" s="1067"/>
      <c r="M299" s="1067"/>
      <c r="N299" s="906"/>
    </row>
    <row r="300" spans="1:14" x14ac:dyDescent="0.2">
      <c r="A300" s="264" t="s">
        <v>296</v>
      </c>
      <c r="B300" s="480" t="s">
        <v>562</v>
      </c>
      <c r="C300" s="543"/>
      <c r="D300" s="126"/>
      <c r="E300" s="240"/>
      <c r="F300" s="1252"/>
      <c r="G300" s="978"/>
      <c r="H300" s="978"/>
      <c r="I300" s="978"/>
      <c r="J300" s="870"/>
      <c r="K300" s="1067"/>
      <c r="L300" s="1067"/>
      <c r="M300" s="1067"/>
      <c r="N300" s="906"/>
    </row>
    <row r="301" spans="1:14" x14ac:dyDescent="0.2">
      <c r="A301" s="264" t="s">
        <v>297</v>
      </c>
      <c r="B301" s="480" t="s">
        <v>564</v>
      </c>
      <c r="C301" s="543"/>
      <c r="D301" s="126"/>
      <c r="E301" s="240"/>
      <c r="F301" s="1252"/>
      <c r="G301" s="978"/>
      <c r="H301" s="978"/>
      <c r="I301" s="978"/>
      <c r="J301" s="870"/>
      <c r="K301" s="1067"/>
      <c r="L301" s="1067"/>
      <c r="M301" s="1067"/>
      <c r="N301" s="906"/>
    </row>
    <row r="302" spans="1:14" x14ac:dyDescent="0.2">
      <c r="A302" s="264" t="s">
        <v>298</v>
      </c>
      <c r="B302" s="538" t="s">
        <v>566</v>
      </c>
      <c r="C302" s="543"/>
      <c r="D302" s="126"/>
      <c r="E302" s="240"/>
      <c r="F302" s="1252"/>
      <c r="G302" s="978"/>
      <c r="H302" s="978"/>
      <c r="I302" s="978"/>
      <c r="J302" s="870"/>
      <c r="K302" s="1067"/>
      <c r="L302" s="1067"/>
      <c r="M302" s="1067"/>
      <c r="N302" s="906"/>
    </row>
    <row r="303" spans="1:14" x14ac:dyDescent="0.2">
      <c r="A303" s="264" t="s">
        <v>299</v>
      </c>
      <c r="B303" s="539" t="s">
        <v>569</v>
      </c>
      <c r="C303" s="543"/>
      <c r="D303" s="126"/>
      <c r="E303" s="240"/>
      <c r="F303" s="1252"/>
      <c r="G303" s="978"/>
      <c r="H303" s="978"/>
      <c r="I303" s="978"/>
      <c r="J303" s="870"/>
      <c r="K303" s="1067"/>
      <c r="L303" s="1067"/>
      <c r="M303" s="1067"/>
      <c r="N303" s="906"/>
    </row>
    <row r="304" spans="1:14" x14ac:dyDescent="0.2">
      <c r="A304" s="264" t="s">
        <v>300</v>
      </c>
      <c r="B304" s="540" t="s">
        <v>568</v>
      </c>
      <c r="C304" s="543"/>
      <c r="D304" s="126"/>
      <c r="E304" s="240"/>
      <c r="F304" s="1252"/>
      <c r="G304" s="978"/>
      <c r="H304" s="978"/>
      <c r="I304" s="978"/>
      <c r="J304" s="870"/>
      <c r="K304" s="1067"/>
      <c r="L304" s="1067"/>
      <c r="M304" s="1067"/>
      <c r="N304" s="906"/>
    </row>
    <row r="305" spans="1:14" x14ac:dyDescent="0.2">
      <c r="A305" s="264" t="s">
        <v>301</v>
      </c>
      <c r="B305" s="1708" t="s">
        <v>567</v>
      </c>
      <c r="C305" s="244"/>
      <c r="D305" s="121"/>
      <c r="E305" s="239"/>
      <c r="F305" s="1251"/>
      <c r="G305" s="978"/>
      <c r="H305" s="978"/>
      <c r="I305" s="978"/>
      <c r="J305" s="870"/>
      <c r="K305" s="1067"/>
      <c r="L305" s="1067"/>
      <c r="M305" s="1067"/>
      <c r="N305" s="906"/>
    </row>
    <row r="306" spans="1:14" ht="11.25" customHeight="1" thickBot="1" x14ac:dyDescent="0.25">
      <c r="A306" s="413" t="s">
        <v>302</v>
      </c>
      <c r="B306" s="225" t="s">
        <v>1089</v>
      </c>
      <c r="C306" s="1713"/>
      <c r="D306" s="197"/>
      <c r="E306" s="197"/>
      <c r="F306" s="1255"/>
      <c r="G306" s="974"/>
      <c r="H306" s="974"/>
      <c r="I306" s="974"/>
      <c r="J306" s="873"/>
      <c r="K306" s="1263"/>
      <c r="L306" s="1263"/>
      <c r="M306" s="1263"/>
      <c r="N306" s="967"/>
    </row>
    <row r="307" spans="1:14" ht="13.5" thickBot="1" x14ac:dyDescent="0.25">
      <c r="A307" s="282" t="s">
        <v>303</v>
      </c>
      <c r="B307" s="231" t="s">
        <v>405</v>
      </c>
      <c r="C307" s="544">
        <f>SUM(C298:C306)</f>
        <v>0</v>
      </c>
      <c r="D307" s="544">
        <f>SUM(D298:D306)</f>
        <v>0</v>
      </c>
      <c r="E307" s="544">
        <f>SUM(E298:E306)</f>
        <v>0</v>
      </c>
      <c r="F307" s="1272">
        <v>0</v>
      </c>
      <c r="G307" s="972"/>
      <c r="H307" s="972"/>
      <c r="I307" s="972"/>
      <c r="J307" s="874"/>
      <c r="K307" s="1212"/>
      <c r="L307" s="1212"/>
      <c r="M307" s="1212"/>
      <c r="N307" s="874"/>
    </row>
    <row r="308" spans="1:14" ht="22.5" customHeight="1" thickBot="1" x14ac:dyDescent="0.25">
      <c r="A308" s="325" t="s">
        <v>304</v>
      </c>
      <c r="B308" s="832" t="s">
        <v>406</v>
      </c>
      <c r="C308" s="622">
        <f>C307+C284</f>
        <v>2060329</v>
      </c>
      <c r="D308" s="622">
        <f>D307+D284</f>
        <v>2572096</v>
      </c>
      <c r="E308" s="622">
        <f>E307+E284</f>
        <v>1264006</v>
      </c>
      <c r="F308" s="1461">
        <f>E308/D308</f>
        <v>0.49143033541516334</v>
      </c>
      <c r="G308" s="622">
        <f>G307+G284</f>
        <v>0</v>
      </c>
      <c r="H308" s="622">
        <f>H307+H284</f>
        <v>0</v>
      </c>
      <c r="I308" s="622">
        <f>I307+I284</f>
        <v>0</v>
      </c>
      <c r="J308" s="875"/>
      <c r="K308" s="622">
        <f>K307+K284</f>
        <v>0</v>
      </c>
      <c r="L308" s="622">
        <f>L307+L284</f>
        <v>0</v>
      </c>
      <c r="M308" s="622">
        <f>M307+M284</f>
        <v>0</v>
      </c>
      <c r="N308" s="969"/>
    </row>
    <row r="328" spans="1:14" x14ac:dyDescent="0.2">
      <c r="A328" s="2263">
        <v>9</v>
      </c>
      <c r="B328" s="2263"/>
      <c r="C328" s="2263"/>
      <c r="D328" s="2263"/>
      <c r="E328" s="2263"/>
      <c r="F328" s="2263"/>
      <c r="G328" s="2263"/>
      <c r="H328" s="2263"/>
      <c r="I328" s="2263"/>
      <c r="J328" s="2263"/>
      <c r="K328" s="2263"/>
      <c r="L328" s="2263"/>
      <c r="M328" s="2263"/>
      <c r="N328" s="2263"/>
    </row>
    <row r="329" spans="1:14" x14ac:dyDescent="0.2">
      <c r="A329" s="2249" t="s">
        <v>1692</v>
      </c>
      <c r="B329" s="2249"/>
      <c r="C329" s="2249"/>
      <c r="D329" s="2249"/>
      <c r="E329" s="2249"/>
    </row>
    <row r="330" spans="1:14" x14ac:dyDescent="0.2">
      <c r="A330" s="275"/>
      <c r="B330" s="275"/>
      <c r="C330" s="275"/>
      <c r="D330" s="275"/>
      <c r="E330" s="275"/>
    </row>
    <row r="331" spans="1:14" ht="14.25" x14ac:dyDescent="0.2">
      <c r="A331" s="2347" t="s">
        <v>1509</v>
      </c>
      <c r="B331" s="2348"/>
      <c r="C331" s="2348"/>
      <c r="D331" s="2348"/>
      <c r="E331" s="2348"/>
      <c r="F331" s="2348"/>
      <c r="G331" s="2263"/>
      <c r="H331" s="2263"/>
      <c r="I331" s="2263"/>
      <c r="J331" s="2263"/>
      <c r="K331" s="2263"/>
      <c r="L331" s="2263"/>
      <c r="M331" s="2263"/>
      <c r="N331" s="2263"/>
    </row>
    <row r="332" spans="1:14" ht="15.75" x14ac:dyDescent="0.25">
      <c r="B332" s="18" t="s">
        <v>428</v>
      </c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</row>
    <row r="333" spans="1:14" ht="16.5" thickBot="1" x14ac:dyDescent="0.3"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9" t="s">
        <v>7</v>
      </c>
      <c r="N333" s="18"/>
    </row>
    <row r="334" spans="1:14" ht="13.5" thickBot="1" x14ac:dyDescent="0.25">
      <c r="A334" s="2272" t="s">
        <v>258</v>
      </c>
      <c r="B334" s="2274" t="s">
        <v>11</v>
      </c>
      <c r="C334" s="2429" t="s">
        <v>816</v>
      </c>
      <c r="D334" s="2426"/>
      <c r="E334" s="2426"/>
      <c r="F334" s="2427"/>
      <c r="G334" s="2425" t="s">
        <v>817</v>
      </c>
      <c r="H334" s="2426"/>
      <c r="I334" s="2426"/>
      <c r="J334" s="2428"/>
      <c r="K334" s="2429" t="s">
        <v>811</v>
      </c>
      <c r="L334" s="2426"/>
      <c r="M334" s="2426"/>
      <c r="N334" s="2428"/>
    </row>
    <row r="335" spans="1:14" ht="22.5" thickBot="1" x14ac:dyDescent="0.25">
      <c r="A335" s="2273"/>
      <c r="B335" s="2275"/>
      <c r="C335" s="401" t="s">
        <v>381</v>
      </c>
      <c r="D335" s="266" t="s">
        <v>812</v>
      </c>
      <c r="E335" s="1246" t="s">
        <v>775</v>
      </c>
      <c r="F335" s="266" t="s">
        <v>813</v>
      </c>
      <c r="G335" s="1246" t="s">
        <v>381</v>
      </c>
      <c r="H335" s="266" t="s">
        <v>812</v>
      </c>
      <c r="I335" s="266" t="s">
        <v>775</v>
      </c>
      <c r="J335" s="1246" t="s">
        <v>813</v>
      </c>
      <c r="K335" s="266" t="s">
        <v>381</v>
      </c>
      <c r="L335" s="1246" t="s">
        <v>812</v>
      </c>
      <c r="M335" s="266" t="s">
        <v>775</v>
      </c>
      <c r="N335" s="266" t="s">
        <v>813</v>
      </c>
    </row>
    <row r="336" spans="1:14" ht="13.5" thickBot="1" x14ac:dyDescent="0.25">
      <c r="A336" s="865" t="s">
        <v>259</v>
      </c>
      <c r="B336" s="866" t="s">
        <v>260</v>
      </c>
      <c r="C336" s="867" t="s">
        <v>261</v>
      </c>
      <c r="D336" s="867" t="s">
        <v>262</v>
      </c>
      <c r="E336" s="867" t="s">
        <v>282</v>
      </c>
      <c r="F336" s="868" t="s">
        <v>307</v>
      </c>
      <c r="G336" s="518" t="s">
        <v>308</v>
      </c>
      <c r="H336" s="518" t="s">
        <v>330</v>
      </c>
      <c r="I336" s="518" t="s">
        <v>331</v>
      </c>
      <c r="J336" s="518" t="s">
        <v>332</v>
      </c>
      <c r="K336" s="518" t="s">
        <v>335</v>
      </c>
      <c r="L336" s="518" t="s">
        <v>336</v>
      </c>
      <c r="M336" s="518" t="s">
        <v>337</v>
      </c>
      <c r="N336" s="438" t="s">
        <v>338</v>
      </c>
    </row>
    <row r="337" spans="1:14" x14ac:dyDescent="0.2">
      <c r="A337" s="265" t="s">
        <v>263</v>
      </c>
      <c r="B337" s="270" t="s">
        <v>215</v>
      </c>
      <c r="C337" s="241"/>
      <c r="D337" s="124"/>
      <c r="E337" s="241"/>
      <c r="F337" s="1256"/>
      <c r="G337" s="1040"/>
      <c r="H337" s="1040"/>
      <c r="I337" s="1040"/>
      <c r="J337" s="909"/>
      <c r="K337" s="1261"/>
      <c r="L337" s="1261"/>
      <c r="M337" s="1261"/>
      <c r="N337" s="1039"/>
    </row>
    <row r="338" spans="1:14" x14ac:dyDescent="0.2">
      <c r="A338" s="264" t="s">
        <v>264</v>
      </c>
      <c r="B338" s="152" t="s">
        <v>526</v>
      </c>
      <c r="C338" s="239"/>
      <c r="D338" s="121"/>
      <c r="E338" s="239"/>
      <c r="F338" s="1251"/>
      <c r="G338" s="978"/>
      <c r="H338" s="978"/>
      <c r="I338" s="978"/>
      <c r="J338" s="870"/>
      <c r="K338" s="1067"/>
      <c r="L338" s="1067"/>
      <c r="M338" s="1067"/>
      <c r="N338" s="906"/>
    </row>
    <row r="339" spans="1:14" x14ac:dyDescent="0.2">
      <c r="A339" s="264" t="s">
        <v>265</v>
      </c>
      <c r="B339" s="169" t="s">
        <v>528</v>
      </c>
      <c r="C339" s="239"/>
      <c r="D339" s="121"/>
      <c r="E339" s="239"/>
      <c r="F339" s="1251"/>
      <c r="G339" s="978"/>
      <c r="H339" s="978"/>
      <c r="I339" s="978"/>
      <c r="J339" s="870"/>
      <c r="K339" s="1067"/>
      <c r="L339" s="1067"/>
      <c r="M339" s="1067"/>
      <c r="N339" s="906"/>
    </row>
    <row r="340" spans="1:14" x14ac:dyDescent="0.2">
      <c r="A340" s="264" t="s">
        <v>266</v>
      </c>
      <c r="B340" s="169" t="s">
        <v>527</v>
      </c>
      <c r="C340" s="239"/>
      <c r="D340" s="121"/>
      <c r="E340" s="239"/>
      <c r="F340" s="1251"/>
      <c r="G340" s="978"/>
      <c r="H340" s="978"/>
      <c r="I340" s="978"/>
      <c r="J340" s="870"/>
      <c r="K340" s="1067"/>
      <c r="L340" s="1067"/>
      <c r="M340" s="1067"/>
      <c r="N340" s="906"/>
    </row>
    <row r="341" spans="1:14" x14ac:dyDescent="0.2">
      <c r="A341" s="264" t="s">
        <v>267</v>
      </c>
      <c r="B341" s="169" t="s">
        <v>529</v>
      </c>
      <c r="C341" s="239"/>
      <c r="D341" s="121"/>
      <c r="E341" s="239"/>
      <c r="F341" s="1251"/>
      <c r="G341" s="978"/>
      <c r="H341" s="978"/>
      <c r="I341" s="978"/>
      <c r="J341" s="870"/>
      <c r="K341" s="1067"/>
      <c r="L341" s="1067"/>
      <c r="M341" s="1067"/>
      <c r="N341" s="906"/>
    </row>
    <row r="342" spans="1:14" ht="14.25" customHeight="1" x14ac:dyDescent="0.2">
      <c r="A342" s="264" t="s">
        <v>268</v>
      </c>
      <c r="B342" s="169" t="s">
        <v>530</v>
      </c>
      <c r="C342" s="239"/>
      <c r="D342" s="121"/>
      <c r="E342" s="239"/>
      <c r="F342" s="1251"/>
      <c r="G342" s="978"/>
      <c r="H342" s="978"/>
      <c r="I342" s="978"/>
      <c r="J342" s="870"/>
      <c r="K342" s="1067"/>
      <c r="L342" s="1067"/>
      <c r="M342" s="1067"/>
      <c r="N342" s="906"/>
    </row>
    <row r="343" spans="1:14" x14ac:dyDescent="0.2">
      <c r="A343" s="264" t="s">
        <v>269</v>
      </c>
      <c r="B343" s="169" t="s">
        <v>531</v>
      </c>
      <c r="C343" s="239">
        <f>C344+C345+C346+C347+C348+C349+C350</f>
        <v>0</v>
      </c>
      <c r="D343" s="239">
        <f>D344+D345+D346+D347+D348+D349+D350</f>
        <v>0</v>
      </c>
      <c r="E343" s="239">
        <f>E344+E345+E346+E347+E348+E349+E350</f>
        <v>0</v>
      </c>
      <c r="F343" s="1251">
        <v>0</v>
      </c>
      <c r="G343" s="978"/>
      <c r="H343" s="978"/>
      <c r="I343" s="978"/>
      <c r="J343" s="870"/>
      <c r="K343" s="1067"/>
      <c r="L343" s="1067"/>
      <c r="M343" s="1067"/>
      <c r="N343" s="906"/>
    </row>
    <row r="344" spans="1:14" x14ac:dyDescent="0.2">
      <c r="A344" s="264" t="s">
        <v>270</v>
      </c>
      <c r="B344" s="169" t="s">
        <v>535</v>
      </c>
      <c r="C344" s="239">
        <v>0</v>
      </c>
      <c r="D344" s="121">
        <v>0</v>
      </c>
      <c r="E344" s="239">
        <v>0</v>
      </c>
      <c r="F344" s="1251">
        <v>0</v>
      </c>
      <c r="G344" s="978"/>
      <c r="H344" s="978"/>
      <c r="I344" s="978"/>
      <c r="J344" s="870"/>
      <c r="K344" s="1067"/>
      <c r="L344" s="1067"/>
      <c r="M344" s="1067"/>
      <c r="N344" s="906"/>
    </row>
    <row r="345" spans="1:14" x14ac:dyDescent="0.2">
      <c r="A345" s="264" t="s">
        <v>271</v>
      </c>
      <c r="B345" s="169" t="s">
        <v>536</v>
      </c>
      <c r="C345" s="239"/>
      <c r="D345" s="121"/>
      <c r="E345" s="239"/>
      <c r="F345" s="1251"/>
      <c r="G345" s="978"/>
      <c r="H345" s="978"/>
      <c r="I345" s="978"/>
      <c r="J345" s="870"/>
      <c r="K345" s="1067"/>
      <c r="L345" s="1067"/>
      <c r="M345" s="1067"/>
      <c r="N345" s="906"/>
    </row>
    <row r="346" spans="1:14" x14ac:dyDescent="0.2">
      <c r="A346" s="264" t="s">
        <v>272</v>
      </c>
      <c r="B346" s="169" t="s">
        <v>537</v>
      </c>
      <c r="C346" s="239"/>
      <c r="D346" s="121"/>
      <c r="E346" s="239"/>
      <c r="F346" s="1251"/>
      <c r="G346" s="978"/>
      <c r="H346" s="978"/>
      <c r="I346" s="978"/>
      <c r="J346" s="870"/>
      <c r="K346" s="1067"/>
      <c r="L346" s="1067"/>
      <c r="M346" s="1067"/>
      <c r="N346" s="906"/>
    </row>
    <row r="347" spans="1:14" x14ac:dyDescent="0.2">
      <c r="A347" s="264" t="s">
        <v>273</v>
      </c>
      <c r="B347" s="271" t="s">
        <v>533</v>
      </c>
      <c r="C347" s="198"/>
      <c r="D347" s="125"/>
      <c r="E347" s="239"/>
      <c r="F347" s="1251"/>
      <c r="G347" s="978"/>
      <c r="H347" s="978"/>
      <c r="I347" s="978"/>
      <c r="J347" s="870"/>
      <c r="K347" s="1067"/>
      <c r="L347" s="1067"/>
      <c r="M347" s="1067"/>
      <c r="N347" s="906"/>
    </row>
    <row r="348" spans="1:14" x14ac:dyDescent="0.2">
      <c r="A348" s="264" t="s">
        <v>274</v>
      </c>
      <c r="B348" s="536" t="s">
        <v>534</v>
      </c>
      <c r="C348" s="242"/>
      <c r="D348" s="122"/>
      <c r="E348" s="239"/>
      <c r="F348" s="1251"/>
      <c r="G348" s="978"/>
      <c r="H348" s="978"/>
      <c r="I348" s="978"/>
      <c r="J348" s="870"/>
      <c r="K348" s="1067"/>
      <c r="L348" s="1067"/>
      <c r="M348" s="1067"/>
      <c r="N348" s="906"/>
    </row>
    <row r="349" spans="1:14" x14ac:dyDescent="0.2">
      <c r="A349" s="264" t="s">
        <v>275</v>
      </c>
      <c r="B349" s="537" t="s">
        <v>532</v>
      </c>
      <c r="C349" s="242"/>
      <c r="D349" s="122"/>
      <c r="E349" s="239"/>
      <c r="F349" s="1251"/>
      <c r="G349" s="978"/>
      <c r="H349" s="978"/>
      <c r="I349" s="978"/>
      <c r="J349" s="870"/>
      <c r="K349" s="1067"/>
      <c r="L349" s="1067"/>
      <c r="M349" s="1067"/>
      <c r="N349" s="906"/>
    </row>
    <row r="350" spans="1:14" x14ac:dyDescent="0.2">
      <c r="A350" s="264" t="s">
        <v>276</v>
      </c>
      <c r="B350" s="230" t="s">
        <v>764</v>
      </c>
      <c r="C350" s="242"/>
      <c r="D350" s="122"/>
      <c r="E350" s="239"/>
      <c r="F350" s="1252"/>
      <c r="G350" s="978"/>
      <c r="H350" s="978"/>
      <c r="I350" s="978"/>
      <c r="J350" s="870"/>
      <c r="K350" s="1067"/>
      <c r="L350" s="1067"/>
      <c r="M350" s="1067"/>
      <c r="N350" s="906"/>
    </row>
    <row r="351" spans="1:14" ht="13.5" thickBot="1" x14ac:dyDescent="0.25">
      <c r="A351" s="264" t="s">
        <v>277</v>
      </c>
      <c r="B351" s="171" t="s">
        <v>539</v>
      </c>
      <c r="C351" s="240"/>
      <c r="D351" s="126"/>
      <c r="E351" s="239"/>
      <c r="F351" s="1253"/>
      <c r="G351" s="980"/>
      <c r="H351" s="980"/>
      <c r="I351" s="980"/>
      <c r="J351" s="871"/>
      <c r="K351" s="1068"/>
      <c r="L351" s="1068"/>
      <c r="M351" s="1068"/>
      <c r="N351" s="968"/>
    </row>
    <row r="352" spans="1:14" ht="13.5" thickBot="1" x14ac:dyDescent="0.25">
      <c r="A352" s="421" t="s">
        <v>278</v>
      </c>
      <c r="B352" s="422" t="s">
        <v>5</v>
      </c>
      <c r="C352" s="429">
        <f>C338+C339+C340+C341+C343+C351</f>
        <v>0</v>
      </c>
      <c r="D352" s="429">
        <f>D338+D339+D340+D341+D343+D351</f>
        <v>0</v>
      </c>
      <c r="E352" s="429">
        <f>E338+E339+E340+E341+E343+E351</f>
        <v>0</v>
      </c>
      <c r="F352" s="1254">
        <v>0</v>
      </c>
      <c r="G352" s="1260"/>
      <c r="H352" s="1260"/>
      <c r="I352" s="1260"/>
      <c r="J352" s="872"/>
      <c r="K352" s="1262"/>
      <c r="L352" s="1262"/>
      <c r="M352" s="1262"/>
      <c r="N352" s="1259"/>
    </row>
    <row r="353" spans="1:14" ht="13.5" thickTop="1" x14ac:dyDescent="0.2">
      <c r="A353" s="413"/>
      <c r="B353" s="270"/>
      <c r="C353" s="197"/>
      <c r="D353" s="197"/>
      <c r="E353" s="197"/>
      <c r="F353" s="1255"/>
      <c r="G353" s="197"/>
      <c r="H353" s="197"/>
      <c r="I353" s="197"/>
      <c r="J353" s="1099"/>
      <c r="K353" s="120"/>
      <c r="L353" s="120"/>
      <c r="M353" s="1263"/>
      <c r="N353" s="967"/>
    </row>
    <row r="354" spans="1:14" x14ac:dyDescent="0.2">
      <c r="A354" s="265" t="s">
        <v>279</v>
      </c>
      <c r="B354" s="272" t="s">
        <v>216</v>
      </c>
      <c r="C354" s="241"/>
      <c r="D354" s="124"/>
      <c r="E354" s="241"/>
      <c r="F354" s="1256"/>
      <c r="G354" s="241"/>
      <c r="H354" s="241"/>
      <c r="I354" s="241"/>
      <c r="J354" s="951"/>
      <c r="K354" s="118"/>
      <c r="L354" s="118"/>
      <c r="M354" s="1066"/>
      <c r="N354" s="905"/>
    </row>
    <row r="355" spans="1:14" x14ac:dyDescent="0.2">
      <c r="A355" s="265" t="s">
        <v>280</v>
      </c>
      <c r="B355" s="169" t="s">
        <v>540</v>
      </c>
      <c r="C355" s="239"/>
      <c r="D355" s="121"/>
      <c r="E355" s="239"/>
      <c r="F355" s="1251"/>
      <c r="G355" s="239"/>
      <c r="H355" s="239"/>
      <c r="I355" s="239"/>
      <c r="J355" s="952"/>
      <c r="K355" s="117"/>
      <c r="L355" s="117"/>
      <c r="M355" s="1067"/>
      <c r="N355" s="906"/>
    </row>
    <row r="356" spans="1:14" x14ac:dyDescent="0.2">
      <c r="A356" s="265" t="s">
        <v>281</v>
      </c>
      <c r="B356" s="169" t="s">
        <v>541</v>
      </c>
      <c r="C356" s="239"/>
      <c r="D356" s="121"/>
      <c r="E356" s="239"/>
      <c r="F356" s="1251"/>
      <c r="G356" s="239"/>
      <c r="H356" s="239"/>
      <c r="I356" s="239"/>
      <c r="J356" s="952"/>
      <c r="K356" s="117"/>
      <c r="L356" s="117"/>
      <c r="M356" s="1067"/>
      <c r="N356" s="906"/>
    </row>
    <row r="357" spans="1:14" x14ac:dyDescent="0.2">
      <c r="A357" s="265" t="s">
        <v>283</v>
      </c>
      <c r="B357" s="169" t="s">
        <v>542</v>
      </c>
      <c r="C357" s="198">
        <f>C358+C359+C360</f>
        <v>0</v>
      </c>
      <c r="D357" s="198">
        <f>D358+D359+D360</f>
        <v>0</v>
      </c>
      <c r="E357" s="198">
        <f>E358+E359+E360</f>
        <v>0</v>
      </c>
      <c r="F357" s="1257">
        <v>0</v>
      </c>
      <c r="G357" s="239">
        <f>G358+G359+G360+G361+G362+G363</f>
        <v>23600</v>
      </c>
      <c r="H357" s="239">
        <f>H358+H359+H360+H361+H362+H363</f>
        <v>23600</v>
      </c>
      <c r="I357" s="239">
        <f>I358+I359+I360+I361+I362+I363</f>
        <v>7900</v>
      </c>
      <c r="J357" s="952">
        <f>I357/H357</f>
        <v>0.3347457627118644</v>
      </c>
      <c r="K357" s="117"/>
      <c r="L357" s="117"/>
      <c r="M357" s="1067"/>
      <c r="N357" s="906"/>
    </row>
    <row r="358" spans="1:14" x14ac:dyDescent="0.2">
      <c r="A358" s="265" t="s">
        <v>284</v>
      </c>
      <c r="B358" s="271" t="s">
        <v>543</v>
      </c>
      <c r="C358" s="239"/>
      <c r="D358" s="121"/>
      <c r="E358" s="239"/>
      <c r="F358" s="1251"/>
      <c r="G358" s="239"/>
      <c r="H358" s="239"/>
      <c r="I358" s="239"/>
      <c r="J358" s="952"/>
      <c r="K358" s="117"/>
      <c r="L358" s="117"/>
      <c r="M358" s="1067"/>
      <c r="N358" s="906"/>
    </row>
    <row r="359" spans="1:14" x14ac:dyDescent="0.2">
      <c r="A359" s="265" t="s">
        <v>285</v>
      </c>
      <c r="B359" s="271" t="s">
        <v>544</v>
      </c>
      <c r="C359" s="239"/>
      <c r="D359" s="121"/>
      <c r="E359" s="239"/>
      <c r="F359" s="1251"/>
      <c r="G359" s="239"/>
      <c r="H359" s="239"/>
      <c r="I359" s="239"/>
      <c r="J359" s="952"/>
      <c r="K359" s="117"/>
      <c r="L359" s="117"/>
      <c r="M359" s="1067"/>
      <c r="N359" s="906"/>
    </row>
    <row r="360" spans="1:14" ht="12.75" customHeight="1" x14ac:dyDescent="0.2">
      <c r="A360" s="265" t="s">
        <v>286</v>
      </c>
      <c r="B360" s="271" t="s">
        <v>545</v>
      </c>
      <c r="C360" s="239"/>
      <c r="D360" s="121"/>
      <c r="E360" s="239"/>
      <c r="F360" s="1257"/>
      <c r="G360" s="239"/>
      <c r="H360" s="239"/>
      <c r="I360" s="239"/>
      <c r="J360" s="952"/>
      <c r="K360" s="117"/>
      <c r="L360" s="117"/>
      <c r="M360" s="1067"/>
      <c r="N360" s="906"/>
    </row>
    <row r="361" spans="1:14" x14ac:dyDescent="0.2">
      <c r="A361" s="265" t="s">
        <v>287</v>
      </c>
      <c r="B361" s="271" t="s">
        <v>546</v>
      </c>
      <c r="C361" s="239"/>
      <c r="D361" s="121"/>
      <c r="E361" s="239"/>
      <c r="F361" s="1257"/>
      <c r="G361" s="239"/>
      <c r="H361" s="239"/>
      <c r="I361" s="239"/>
      <c r="J361" s="952"/>
      <c r="K361" s="117"/>
      <c r="L361" s="117"/>
      <c r="M361" s="1067"/>
      <c r="N361" s="906"/>
    </row>
    <row r="362" spans="1:14" x14ac:dyDescent="0.2">
      <c r="A362" s="265" t="s">
        <v>288</v>
      </c>
      <c r="B362" s="536" t="s">
        <v>547</v>
      </c>
      <c r="C362" s="239"/>
      <c r="D362" s="121"/>
      <c r="E362" s="239"/>
      <c r="F362" s="1257"/>
      <c r="G362" s="239">
        <f>'4_sz_ melléklet'!C272</f>
        <v>15000</v>
      </c>
      <c r="H362" s="239">
        <f>'4_sz_ melléklet'!D272</f>
        <v>15000</v>
      </c>
      <c r="I362" s="239">
        <f>'4_sz_ melléklet'!E272</f>
        <v>5500</v>
      </c>
      <c r="J362" s="952">
        <f>I362/H362</f>
        <v>0.36666666666666664</v>
      </c>
      <c r="K362" s="117"/>
      <c r="L362" s="117"/>
      <c r="M362" s="1067"/>
      <c r="N362" s="906"/>
    </row>
    <row r="363" spans="1:14" x14ac:dyDescent="0.2">
      <c r="A363" s="265" t="s">
        <v>289</v>
      </c>
      <c r="B363" s="230" t="s">
        <v>548</v>
      </c>
      <c r="C363" s="239"/>
      <c r="D363" s="121"/>
      <c r="E363" s="239"/>
      <c r="F363" s="1257"/>
      <c r="G363" s="239">
        <f>'4_sz_ melléklet'!C273</f>
        <v>8600</v>
      </c>
      <c r="H363" s="239">
        <f>'4_sz_ melléklet'!D273</f>
        <v>8600</v>
      </c>
      <c r="I363" s="239">
        <f>'4_sz_ melléklet'!E273</f>
        <v>2400</v>
      </c>
      <c r="J363" s="952">
        <f>I363/H363</f>
        <v>0.27906976744186046</v>
      </c>
      <c r="K363" s="117"/>
      <c r="L363" s="117"/>
      <c r="M363" s="1067"/>
      <c r="N363" s="906"/>
    </row>
    <row r="364" spans="1:14" ht="13.5" thickBot="1" x14ac:dyDescent="0.25">
      <c r="A364" s="265" t="s">
        <v>290</v>
      </c>
      <c r="B364" s="686" t="s">
        <v>549</v>
      </c>
      <c r="C364" s="239"/>
      <c r="D364" s="121"/>
      <c r="E364" s="239"/>
      <c r="F364" s="1257"/>
      <c r="G364" s="240"/>
      <c r="H364" s="240"/>
      <c r="I364" s="240"/>
      <c r="J364" s="1133"/>
      <c r="K364" s="1064"/>
      <c r="L364" s="1064"/>
      <c r="M364" s="1068"/>
      <c r="N364" s="968"/>
    </row>
    <row r="365" spans="1:14" ht="13.5" thickBot="1" x14ac:dyDescent="0.25">
      <c r="A365" s="421" t="s">
        <v>291</v>
      </c>
      <c r="B365" s="422" t="s">
        <v>6</v>
      </c>
      <c r="C365" s="429">
        <f>C355+C356+C357</f>
        <v>0</v>
      </c>
      <c r="D365" s="429">
        <f>D355+D356+D357</f>
        <v>0</v>
      </c>
      <c r="E365" s="429">
        <f>E355+E356+E357</f>
        <v>0</v>
      </c>
      <c r="F365" s="1254">
        <v>0</v>
      </c>
      <c r="G365" s="432">
        <f>G355+G356+G357+G364</f>
        <v>23600</v>
      </c>
      <c r="H365" s="432">
        <f>H355+H356+H357+H364</f>
        <v>23600</v>
      </c>
      <c r="I365" s="432">
        <f>I355+I356+I357+I364</f>
        <v>7900</v>
      </c>
      <c r="J365" s="1416">
        <f>I365/H365</f>
        <v>0.3347457627118644</v>
      </c>
      <c r="K365" s="1366"/>
      <c r="L365" s="1366"/>
      <c r="M365" s="1262"/>
      <c r="N365" s="1259"/>
    </row>
    <row r="366" spans="1:14" ht="27" thickTop="1" thickBot="1" x14ac:dyDescent="0.25">
      <c r="A366" s="1265" t="s">
        <v>292</v>
      </c>
      <c r="B366" s="1248" t="s">
        <v>403</v>
      </c>
      <c r="C366" s="1249">
        <f>C352+C365</f>
        <v>0</v>
      </c>
      <c r="D366" s="1249">
        <f>D352+D365</f>
        <v>0</v>
      </c>
      <c r="E366" s="1249">
        <f>E352+E365</f>
        <v>0</v>
      </c>
      <c r="F366" s="1258">
        <v>0</v>
      </c>
      <c r="G366" s="1249">
        <f>G365+G352</f>
        <v>23600</v>
      </c>
      <c r="H366" s="1249">
        <f>H365+H352</f>
        <v>23600</v>
      </c>
      <c r="I366" s="1249">
        <f>I365+I352</f>
        <v>7900</v>
      </c>
      <c r="J366" s="1371">
        <f>I366/H366</f>
        <v>0.3347457627118644</v>
      </c>
      <c r="K366" s="1463"/>
      <c r="L366" s="1463"/>
      <c r="M366" s="1268"/>
      <c r="N366" s="1269"/>
    </row>
    <row r="367" spans="1:14" x14ac:dyDescent="0.2">
      <c r="A367" s="281"/>
      <c r="B367" s="550"/>
      <c r="C367" s="535"/>
      <c r="D367" s="535"/>
      <c r="E367" s="535"/>
      <c r="F367" s="535"/>
    </row>
    <row r="368" spans="1:14" x14ac:dyDescent="0.2">
      <c r="A368" s="281"/>
      <c r="B368" s="550"/>
      <c r="C368" s="535"/>
      <c r="D368" s="535"/>
      <c r="E368" s="535"/>
      <c r="F368" s="1270"/>
      <c r="G368" s="63"/>
      <c r="H368" s="63"/>
      <c r="I368" s="63"/>
      <c r="J368" s="1271"/>
      <c r="K368" s="63"/>
      <c r="L368" s="63"/>
      <c r="M368" s="63"/>
      <c r="N368" s="1271"/>
    </row>
    <row r="369" spans="1:14" x14ac:dyDescent="0.2">
      <c r="A369" s="2434">
        <v>10</v>
      </c>
      <c r="B369" s="2435"/>
      <c r="C369" s="2435"/>
      <c r="D369" s="2435"/>
      <c r="E369" s="2435"/>
      <c r="F369" s="2435"/>
      <c r="G369" s="2435"/>
      <c r="H369" s="2435"/>
      <c r="I369" s="2435"/>
      <c r="J369" s="2435"/>
      <c r="K369" s="2435"/>
      <c r="L369" s="2435"/>
      <c r="M369" s="2435"/>
      <c r="N369" s="2435"/>
    </row>
    <row r="370" spans="1:14" x14ac:dyDescent="0.2">
      <c r="A370" s="281"/>
      <c r="B370" s="550"/>
      <c r="C370" s="535"/>
      <c r="D370" s="535"/>
      <c r="E370" s="535"/>
      <c r="F370" s="535"/>
    </row>
    <row r="371" spans="1:14" x14ac:dyDescent="0.2">
      <c r="A371" s="2249" t="s">
        <v>1692</v>
      </c>
      <c r="B371" s="2249"/>
      <c r="C371" s="2249"/>
      <c r="D371" s="2249"/>
      <c r="E371" s="2249"/>
    </row>
    <row r="372" spans="1:14" x14ac:dyDescent="0.2">
      <c r="A372" s="275"/>
      <c r="B372" s="275"/>
      <c r="C372" s="275"/>
      <c r="D372" s="275"/>
      <c r="E372" s="275"/>
    </row>
    <row r="373" spans="1:14" ht="14.25" x14ac:dyDescent="0.2">
      <c r="A373" s="2347" t="s">
        <v>1509</v>
      </c>
      <c r="B373" s="2348"/>
      <c r="C373" s="2348"/>
      <c r="D373" s="2348"/>
      <c r="E373" s="2348"/>
      <c r="F373" s="2348"/>
      <c r="G373" s="2263"/>
      <c r="H373" s="2263"/>
      <c r="I373" s="2263"/>
      <c r="J373" s="2263"/>
      <c r="K373" s="2263"/>
      <c r="L373" s="2263"/>
      <c r="M373" s="2263"/>
      <c r="N373" s="2263"/>
    </row>
    <row r="374" spans="1:14" ht="15.75" x14ac:dyDescent="0.25">
      <c r="B374" s="18"/>
      <c r="C374" s="18"/>
      <c r="D374" s="18"/>
      <c r="E374" s="18"/>
    </row>
    <row r="375" spans="1:14" ht="16.5" thickBot="1" x14ac:dyDescent="0.3">
      <c r="B375" s="18" t="s">
        <v>428</v>
      </c>
      <c r="C375" s="18"/>
      <c r="D375" s="18"/>
      <c r="E375" s="18"/>
      <c r="M375" s="1" t="s">
        <v>39</v>
      </c>
    </row>
    <row r="376" spans="1:14" ht="13.5" customHeight="1" thickBot="1" x14ac:dyDescent="0.25">
      <c r="A376" s="2430" t="s">
        <v>258</v>
      </c>
      <c r="B376" s="2432" t="s">
        <v>11</v>
      </c>
      <c r="C376" s="2425" t="s">
        <v>1090</v>
      </c>
      <c r="D376" s="2426"/>
      <c r="E376" s="2426"/>
      <c r="F376" s="2427"/>
      <c r="G376" s="2425" t="s">
        <v>1091</v>
      </c>
      <c r="H376" s="2426"/>
      <c r="I376" s="2426"/>
      <c r="J376" s="2428"/>
      <c r="K376" s="2429" t="s">
        <v>811</v>
      </c>
      <c r="L376" s="2426"/>
      <c r="M376" s="2426"/>
      <c r="N376" s="2428"/>
    </row>
    <row r="377" spans="1:14" ht="22.5" thickBot="1" x14ac:dyDescent="0.25">
      <c r="A377" s="2431"/>
      <c r="B377" s="2433"/>
      <c r="C377" s="266" t="s">
        <v>381</v>
      </c>
      <c r="D377" s="266" t="s">
        <v>812</v>
      </c>
      <c r="E377" s="1246" t="s">
        <v>775</v>
      </c>
      <c r="F377" s="266" t="s">
        <v>813</v>
      </c>
      <c r="G377" s="1246" t="s">
        <v>381</v>
      </c>
      <c r="H377" s="266" t="s">
        <v>812</v>
      </c>
      <c r="I377" s="266" t="s">
        <v>775</v>
      </c>
      <c r="J377" s="1246" t="s">
        <v>813</v>
      </c>
      <c r="K377" s="266" t="s">
        <v>381</v>
      </c>
      <c r="L377" s="1246" t="s">
        <v>812</v>
      </c>
      <c r="M377" s="266" t="s">
        <v>775</v>
      </c>
      <c r="N377" s="1247" t="s">
        <v>813</v>
      </c>
    </row>
    <row r="378" spans="1:14" ht="13.5" thickBot="1" x14ac:dyDescent="0.25">
      <c r="A378" s="865" t="s">
        <v>259</v>
      </c>
      <c r="B378" s="866" t="s">
        <v>260</v>
      </c>
      <c r="C378" s="867" t="s">
        <v>261</v>
      </c>
      <c r="D378" s="867" t="s">
        <v>262</v>
      </c>
      <c r="E378" s="867" t="s">
        <v>282</v>
      </c>
      <c r="F378" s="868" t="s">
        <v>307</v>
      </c>
      <c r="G378" s="867" t="s">
        <v>308</v>
      </c>
      <c r="H378" s="867" t="s">
        <v>330</v>
      </c>
      <c r="I378" s="867" t="s">
        <v>331</v>
      </c>
      <c r="J378" s="867" t="s">
        <v>332</v>
      </c>
      <c r="K378" s="867" t="s">
        <v>335</v>
      </c>
      <c r="L378" s="867" t="s">
        <v>336</v>
      </c>
      <c r="M378" s="867" t="s">
        <v>337</v>
      </c>
      <c r="N378" s="868" t="s">
        <v>338</v>
      </c>
    </row>
    <row r="379" spans="1:14" x14ac:dyDescent="0.2">
      <c r="A379" s="265" t="s">
        <v>293</v>
      </c>
      <c r="B379" s="341" t="s">
        <v>404</v>
      </c>
      <c r="C379" s="430"/>
      <c r="D379" s="124"/>
      <c r="E379" s="241"/>
      <c r="F379" s="1256"/>
      <c r="G379" s="1040"/>
      <c r="H379" s="1040"/>
      <c r="I379" s="1040"/>
      <c r="J379" s="909"/>
      <c r="K379" s="1261"/>
      <c r="L379" s="1261"/>
      <c r="M379" s="1261"/>
      <c r="N379" s="1039"/>
    </row>
    <row r="380" spans="1:14" x14ac:dyDescent="0.2">
      <c r="A380" s="264" t="s">
        <v>294</v>
      </c>
      <c r="B380" s="170" t="s">
        <v>565</v>
      </c>
      <c r="C380" s="244"/>
      <c r="D380" s="121"/>
      <c r="E380" s="239"/>
      <c r="F380" s="1251"/>
      <c r="G380" s="978"/>
      <c r="H380" s="978"/>
      <c r="I380" s="978"/>
      <c r="J380" s="870"/>
      <c r="K380" s="1067"/>
      <c r="L380" s="1067"/>
      <c r="M380" s="1067"/>
      <c r="N380" s="906"/>
    </row>
    <row r="381" spans="1:14" ht="12.75" customHeight="1" x14ac:dyDescent="0.2">
      <c r="A381" s="264" t="s">
        <v>295</v>
      </c>
      <c r="B381" s="480" t="s">
        <v>563</v>
      </c>
      <c r="C381" s="543"/>
      <c r="D381" s="126"/>
      <c r="E381" s="240"/>
      <c r="F381" s="1252"/>
      <c r="G381" s="978"/>
      <c r="H381" s="978"/>
      <c r="I381" s="978"/>
      <c r="J381" s="870"/>
      <c r="K381" s="1067"/>
      <c r="L381" s="1067"/>
      <c r="M381" s="1067"/>
      <c r="N381" s="906"/>
    </row>
    <row r="382" spans="1:14" x14ac:dyDescent="0.2">
      <c r="A382" s="264" t="s">
        <v>296</v>
      </c>
      <c r="B382" s="480" t="s">
        <v>562</v>
      </c>
      <c r="C382" s="543"/>
      <c r="D382" s="126"/>
      <c r="E382" s="240"/>
      <c r="F382" s="1252"/>
      <c r="G382" s="978"/>
      <c r="H382" s="978"/>
      <c r="I382" s="978"/>
      <c r="J382" s="870"/>
      <c r="K382" s="1067"/>
      <c r="L382" s="1067"/>
      <c r="M382" s="1067"/>
      <c r="N382" s="906"/>
    </row>
    <row r="383" spans="1:14" x14ac:dyDescent="0.2">
      <c r="A383" s="264" t="s">
        <v>297</v>
      </c>
      <c r="B383" s="480" t="s">
        <v>564</v>
      </c>
      <c r="C383" s="543"/>
      <c r="D383" s="126"/>
      <c r="E383" s="240"/>
      <c r="F383" s="1252"/>
      <c r="G383" s="978"/>
      <c r="H383" s="978"/>
      <c r="I383" s="978"/>
      <c r="J383" s="870"/>
      <c r="K383" s="1067"/>
      <c r="L383" s="1067"/>
      <c r="M383" s="1067"/>
      <c r="N383" s="906"/>
    </row>
    <row r="384" spans="1:14" x14ac:dyDescent="0.2">
      <c r="A384" s="264" t="s">
        <v>298</v>
      </c>
      <c r="B384" s="538" t="s">
        <v>566</v>
      </c>
      <c r="C384" s="543"/>
      <c r="D384" s="126"/>
      <c r="E384" s="240"/>
      <c r="F384" s="1252"/>
      <c r="G384" s="978"/>
      <c r="H384" s="978"/>
      <c r="I384" s="978"/>
      <c r="J384" s="870"/>
      <c r="K384" s="1067"/>
      <c r="L384" s="1067"/>
      <c r="M384" s="1067"/>
      <c r="N384" s="906"/>
    </row>
    <row r="385" spans="1:14" x14ac:dyDescent="0.2">
      <c r="A385" s="264" t="s">
        <v>299</v>
      </c>
      <c r="B385" s="539" t="s">
        <v>569</v>
      </c>
      <c r="C385" s="543"/>
      <c r="D385" s="126"/>
      <c r="E385" s="240"/>
      <c r="F385" s="1252"/>
      <c r="G385" s="978"/>
      <c r="H385" s="978"/>
      <c r="I385" s="978"/>
      <c r="J385" s="870"/>
      <c r="K385" s="1067"/>
      <c r="L385" s="1067"/>
      <c r="M385" s="1067"/>
      <c r="N385" s="906"/>
    </row>
    <row r="386" spans="1:14" x14ac:dyDescent="0.2">
      <c r="A386" s="264" t="s">
        <v>300</v>
      </c>
      <c r="B386" s="540" t="s">
        <v>568</v>
      </c>
      <c r="C386" s="543"/>
      <c r="D386" s="126"/>
      <c r="E386" s="240"/>
      <c r="F386" s="1252"/>
      <c r="G386" s="978"/>
      <c r="H386" s="978"/>
      <c r="I386" s="978"/>
      <c r="J386" s="870"/>
      <c r="K386" s="1067"/>
      <c r="L386" s="1067"/>
      <c r="M386" s="1067"/>
      <c r="N386" s="906"/>
    </row>
    <row r="387" spans="1:14" x14ac:dyDescent="0.2">
      <c r="A387" s="264" t="s">
        <v>301</v>
      </c>
      <c r="B387" s="1708" t="s">
        <v>567</v>
      </c>
      <c r="C387" s="244"/>
      <c r="D387" s="121"/>
      <c r="E387" s="239"/>
      <c r="F387" s="1251"/>
      <c r="G387" s="978"/>
      <c r="H387" s="978"/>
      <c r="I387" s="978"/>
      <c r="J387" s="870"/>
      <c r="K387" s="1067"/>
      <c r="L387" s="1067"/>
      <c r="M387" s="1067"/>
      <c r="N387" s="906"/>
    </row>
    <row r="388" spans="1:14" ht="13.5" thickBot="1" x14ac:dyDescent="0.25">
      <c r="A388" s="413" t="s">
        <v>302</v>
      </c>
      <c r="B388" s="225" t="s">
        <v>1089</v>
      </c>
      <c r="C388" s="1713"/>
      <c r="D388" s="197"/>
      <c r="E388" s="197"/>
      <c r="F388" s="1255"/>
      <c r="G388" s="974"/>
      <c r="H388" s="974"/>
      <c r="I388" s="974"/>
      <c r="J388" s="873"/>
      <c r="K388" s="1263"/>
      <c r="L388" s="1263"/>
      <c r="M388" s="1263"/>
      <c r="N388" s="967"/>
    </row>
    <row r="389" spans="1:14" ht="13.5" thickBot="1" x14ac:dyDescent="0.25">
      <c r="A389" s="282" t="s">
        <v>303</v>
      </c>
      <c r="B389" s="231" t="s">
        <v>405</v>
      </c>
      <c r="C389" s="544">
        <f>SUM(C380:C388)</f>
        <v>0</v>
      </c>
      <c r="D389" s="544">
        <f>SUM(D380:D388)</f>
        <v>0</v>
      </c>
      <c r="E389" s="544">
        <f>SUM(E380:E388)</f>
        <v>0</v>
      </c>
      <c r="F389" s="1471">
        <v>0</v>
      </c>
      <c r="G389" s="1845">
        <f>SUM(G380:G388)</f>
        <v>0</v>
      </c>
      <c r="H389" s="1845">
        <f>SUM(H380:H388)</f>
        <v>0</v>
      </c>
      <c r="I389" s="1845">
        <f>SUM(I380:I388)</f>
        <v>0</v>
      </c>
      <c r="J389" s="1755">
        <v>0</v>
      </c>
      <c r="K389" s="1847"/>
      <c r="L389" s="1847"/>
      <c r="M389" s="1847"/>
      <c r="N389" s="1846"/>
    </row>
    <row r="390" spans="1:14" ht="13.5" thickBot="1" x14ac:dyDescent="0.25">
      <c r="A390" s="325" t="s">
        <v>304</v>
      </c>
      <c r="B390" s="832" t="s">
        <v>406</v>
      </c>
      <c r="C390" s="622">
        <f>C389+C366</f>
        <v>0</v>
      </c>
      <c r="D390" s="622">
        <f>D389+D366</f>
        <v>0</v>
      </c>
      <c r="E390" s="622">
        <f>E389+E366</f>
        <v>0</v>
      </c>
      <c r="F390" s="1370">
        <v>0</v>
      </c>
      <c r="G390" s="1833">
        <f>G389+G366</f>
        <v>23600</v>
      </c>
      <c r="H390" s="1833">
        <f>H389+H366</f>
        <v>23600</v>
      </c>
      <c r="I390" s="1833">
        <f>I389+I366</f>
        <v>7900</v>
      </c>
      <c r="J390" s="1757">
        <f>I390/H390</f>
        <v>0.3347457627118644</v>
      </c>
      <c r="K390" s="1833">
        <f>K389+K366</f>
        <v>0</v>
      </c>
      <c r="L390" s="1833">
        <f>L389+L366</f>
        <v>0</v>
      </c>
      <c r="M390" s="1833">
        <f>M389+M366</f>
        <v>0</v>
      </c>
      <c r="N390" s="1848">
        <v>0</v>
      </c>
    </row>
    <row r="397" spans="1:14" ht="11.25" customHeight="1" x14ac:dyDescent="0.2"/>
    <row r="410" spans="1:14" x14ac:dyDescent="0.2">
      <c r="A410" s="2263">
        <v>11</v>
      </c>
      <c r="B410" s="2263"/>
      <c r="C410" s="2263"/>
      <c r="D410" s="2263"/>
      <c r="E410" s="2263"/>
      <c r="F410" s="2263"/>
      <c r="G410" s="2263"/>
      <c r="H410" s="2263"/>
      <c r="I410" s="2263"/>
      <c r="J410" s="2263"/>
      <c r="K410" s="2263"/>
      <c r="L410" s="2263"/>
      <c r="M410" s="2263"/>
      <c r="N410" s="2263"/>
    </row>
    <row r="411" spans="1:14" x14ac:dyDescent="0.2">
      <c r="A411" s="2249" t="s">
        <v>1692</v>
      </c>
      <c r="B411" s="2249"/>
      <c r="C411" s="2249"/>
      <c r="D411" s="2249"/>
      <c r="E411" s="2249"/>
    </row>
    <row r="412" spans="1:14" x14ac:dyDescent="0.2">
      <c r="A412" s="275"/>
      <c r="B412" s="275"/>
      <c r="C412" s="275"/>
      <c r="D412" s="275"/>
      <c r="E412" s="275"/>
    </row>
    <row r="413" spans="1:14" ht="14.25" x14ac:dyDescent="0.2">
      <c r="A413" s="2347" t="s">
        <v>1509</v>
      </c>
      <c r="B413" s="2348"/>
      <c r="C413" s="2348"/>
      <c r="D413" s="2348"/>
      <c r="E413" s="2348"/>
      <c r="F413" s="2348"/>
      <c r="G413" s="2263"/>
      <c r="H413" s="2263"/>
      <c r="I413" s="2263"/>
      <c r="J413" s="2263"/>
      <c r="K413" s="2263"/>
      <c r="L413" s="2263"/>
      <c r="M413" s="2263"/>
      <c r="N413" s="2263"/>
    </row>
    <row r="414" spans="1:14" ht="15.75" x14ac:dyDescent="0.25">
      <c r="B414" s="18" t="s">
        <v>820</v>
      </c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</row>
    <row r="415" spans="1:14" ht="12" customHeight="1" thickBot="1" x14ac:dyDescent="0.3"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9" t="s">
        <v>7</v>
      </c>
      <c r="N415" s="18"/>
    </row>
    <row r="416" spans="1:14" ht="13.5" thickBot="1" x14ac:dyDescent="0.25">
      <c r="A416" s="2272" t="s">
        <v>258</v>
      </c>
      <c r="B416" s="2274" t="s">
        <v>11</v>
      </c>
      <c r="C416" s="2429" t="s">
        <v>816</v>
      </c>
      <c r="D416" s="2426"/>
      <c r="E416" s="2426"/>
      <c r="F416" s="2427"/>
      <c r="G416" s="2425" t="s">
        <v>817</v>
      </c>
      <c r="H416" s="2426"/>
      <c r="I416" s="2426"/>
      <c r="J416" s="2428"/>
      <c r="K416" s="2429" t="s">
        <v>811</v>
      </c>
      <c r="L416" s="2426"/>
      <c r="M416" s="2426"/>
      <c r="N416" s="2428"/>
    </row>
    <row r="417" spans="1:14" ht="22.5" thickBot="1" x14ac:dyDescent="0.25">
      <c r="A417" s="2273"/>
      <c r="B417" s="2275"/>
      <c r="C417" s="401" t="s">
        <v>381</v>
      </c>
      <c r="D417" s="266" t="s">
        <v>812</v>
      </c>
      <c r="E417" s="1246" t="s">
        <v>775</v>
      </c>
      <c r="F417" s="266" t="s">
        <v>813</v>
      </c>
      <c r="G417" s="1246" t="s">
        <v>381</v>
      </c>
      <c r="H417" s="266" t="s">
        <v>812</v>
      </c>
      <c r="I417" s="266" t="s">
        <v>775</v>
      </c>
      <c r="J417" s="1246" t="s">
        <v>813</v>
      </c>
      <c r="K417" s="266" t="s">
        <v>381</v>
      </c>
      <c r="L417" s="1246" t="s">
        <v>812</v>
      </c>
      <c r="M417" s="266" t="s">
        <v>775</v>
      </c>
      <c r="N417" s="266" t="s">
        <v>813</v>
      </c>
    </row>
    <row r="418" spans="1:14" ht="13.5" thickBot="1" x14ac:dyDescent="0.25">
      <c r="A418" s="865" t="s">
        <v>259</v>
      </c>
      <c r="B418" s="866" t="s">
        <v>260</v>
      </c>
      <c r="C418" s="867" t="s">
        <v>261</v>
      </c>
      <c r="D418" s="867" t="s">
        <v>262</v>
      </c>
      <c r="E418" s="867" t="s">
        <v>282</v>
      </c>
      <c r="F418" s="868" t="s">
        <v>307</v>
      </c>
      <c r="G418" s="518" t="s">
        <v>308</v>
      </c>
      <c r="H418" s="518" t="s">
        <v>330</v>
      </c>
      <c r="I418" s="518" t="s">
        <v>331</v>
      </c>
      <c r="J418" s="518" t="s">
        <v>332</v>
      </c>
      <c r="K418" s="518" t="s">
        <v>335</v>
      </c>
      <c r="L418" s="518" t="s">
        <v>336</v>
      </c>
      <c r="M418" s="518" t="s">
        <v>337</v>
      </c>
      <c r="N418" s="438" t="s">
        <v>338</v>
      </c>
    </row>
    <row r="419" spans="1:14" x14ac:dyDescent="0.2">
      <c r="A419" s="265" t="s">
        <v>263</v>
      </c>
      <c r="B419" s="270" t="s">
        <v>215</v>
      </c>
      <c r="C419" s="241"/>
      <c r="D419" s="124"/>
      <c r="E419" s="241"/>
      <c r="F419" s="1256"/>
      <c r="G419" s="1040"/>
      <c r="H419" s="1040"/>
      <c r="I419" s="1040"/>
      <c r="J419" s="909"/>
      <c r="K419" s="1261"/>
      <c r="L419" s="1261"/>
      <c r="M419" s="1261"/>
      <c r="N419" s="1039"/>
    </row>
    <row r="420" spans="1:14" x14ac:dyDescent="0.2">
      <c r="A420" s="264" t="s">
        <v>264</v>
      </c>
      <c r="B420" s="152" t="s">
        <v>526</v>
      </c>
      <c r="C420" s="239"/>
      <c r="D420" s="121"/>
      <c r="E420" s="239"/>
      <c r="F420" s="1251"/>
      <c r="G420" s="978"/>
      <c r="H420" s="978"/>
      <c r="I420" s="978"/>
      <c r="J420" s="870"/>
      <c r="K420" s="1067"/>
      <c r="L420" s="1067"/>
      <c r="M420" s="1067"/>
      <c r="N420" s="906"/>
    </row>
    <row r="421" spans="1:14" x14ac:dyDescent="0.2">
      <c r="A421" s="264" t="s">
        <v>265</v>
      </c>
      <c r="B421" s="169" t="s">
        <v>528</v>
      </c>
      <c r="C421" s="239"/>
      <c r="D421" s="121"/>
      <c r="E421" s="239"/>
      <c r="F421" s="1251"/>
      <c r="G421" s="978"/>
      <c r="H421" s="978"/>
      <c r="I421" s="978"/>
      <c r="J421" s="870"/>
      <c r="K421" s="1067"/>
      <c r="L421" s="1067"/>
      <c r="M421" s="1067"/>
      <c r="N421" s="906"/>
    </row>
    <row r="422" spans="1:14" x14ac:dyDescent="0.2">
      <c r="A422" s="264" t="s">
        <v>266</v>
      </c>
      <c r="B422" s="169" t="s">
        <v>527</v>
      </c>
      <c r="C422" s="239"/>
      <c r="D422" s="121"/>
      <c r="E422" s="239"/>
      <c r="F422" s="1251"/>
      <c r="G422" s="978"/>
      <c r="H422" s="978"/>
      <c r="I422" s="978"/>
      <c r="J422" s="870"/>
      <c r="K422" s="1067"/>
      <c r="L422" s="1067"/>
      <c r="M422" s="1067"/>
      <c r="N422" s="906"/>
    </row>
    <row r="423" spans="1:14" x14ac:dyDescent="0.2">
      <c r="A423" s="264" t="s">
        <v>267</v>
      </c>
      <c r="B423" s="169" t="s">
        <v>529</v>
      </c>
      <c r="C423" s="239"/>
      <c r="D423" s="121"/>
      <c r="E423" s="239"/>
      <c r="F423" s="1251"/>
      <c r="G423" s="978"/>
      <c r="H423" s="978"/>
      <c r="I423" s="978"/>
      <c r="J423" s="870"/>
      <c r="K423" s="1067"/>
      <c r="L423" s="1067"/>
      <c r="M423" s="1067"/>
      <c r="N423" s="906"/>
    </row>
    <row r="424" spans="1:14" x14ac:dyDescent="0.2">
      <c r="A424" s="264" t="s">
        <v>268</v>
      </c>
      <c r="B424" s="169" t="s">
        <v>530</v>
      </c>
      <c r="C424" s="239"/>
      <c r="D424" s="121"/>
      <c r="E424" s="239"/>
      <c r="F424" s="1251"/>
      <c r="G424" s="978"/>
      <c r="H424" s="978"/>
      <c r="I424" s="978"/>
      <c r="J424" s="870"/>
      <c r="K424" s="1067"/>
      <c r="L424" s="1067"/>
      <c r="M424" s="1067"/>
      <c r="N424" s="906"/>
    </row>
    <row r="425" spans="1:14" x14ac:dyDescent="0.2">
      <c r="A425" s="264" t="s">
        <v>269</v>
      </c>
      <c r="B425" s="169" t="s">
        <v>531</v>
      </c>
      <c r="C425" s="239">
        <f>C426+C427+C428+C429+C430+C431+C432</f>
        <v>19000</v>
      </c>
      <c r="D425" s="239">
        <f>D426+D427+D428+D429+D430+D431+D432</f>
        <v>19000</v>
      </c>
      <c r="E425" s="239">
        <f>E426+E427+E428+E429+E430+E431+E432</f>
        <v>19000</v>
      </c>
      <c r="F425" s="1251">
        <f>E425/D425</f>
        <v>1</v>
      </c>
      <c r="G425" s="978"/>
      <c r="H425" s="978"/>
      <c r="I425" s="978"/>
      <c r="J425" s="870"/>
      <c r="K425" s="1067"/>
      <c r="L425" s="1067"/>
      <c r="M425" s="1067"/>
      <c r="N425" s="906"/>
    </row>
    <row r="426" spans="1:14" x14ac:dyDescent="0.2">
      <c r="A426" s="264" t="s">
        <v>270</v>
      </c>
      <c r="B426" s="169" t="s">
        <v>535</v>
      </c>
      <c r="C426" s="239"/>
      <c r="D426" s="121"/>
      <c r="E426" s="239"/>
      <c r="F426" s="1251"/>
      <c r="G426" s="978"/>
      <c r="H426" s="978"/>
      <c r="I426" s="978"/>
      <c r="J426" s="870"/>
      <c r="K426" s="1067"/>
      <c r="L426" s="1067"/>
      <c r="M426" s="1067"/>
      <c r="N426" s="906"/>
    </row>
    <row r="427" spans="1:14" x14ac:dyDescent="0.2">
      <c r="A427" s="264" t="s">
        <v>271</v>
      </c>
      <c r="B427" s="169" t="s">
        <v>536</v>
      </c>
      <c r="C427" s="239"/>
      <c r="D427" s="121"/>
      <c r="E427" s="239"/>
      <c r="F427" s="1251"/>
      <c r="G427" s="978"/>
      <c r="H427" s="978"/>
      <c r="I427" s="978"/>
      <c r="J427" s="870"/>
      <c r="K427" s="1067"/>
      <c r="L427" s="1067"/>
      <c r="M427" s="1067"/>
      <c r="N427" s="906"/>
    </row>
    <row r="428" spans="1:14" x14ac:dyDescent="0.2">
      <c r="A428" s="264" t="s">
        <v>272</v>
      </c>
      <c r="B428" s="169" t="s">
        <v>537</v>
      </c>
      <c r="C428" s="239"/>
      <c r="D428" s="121"/>
      <c r="E428" s="239"/>
      <c r="F428" s="1251"/>
      <c r="G428" s="978"/>
      <c r="H428" s="978"/>
      <c r="I428" s="978"/>
      <c r="J428" s="870"/>
      <c r="K428" s="1067"/>
      <c r="L428" s="1067"/>
      <c r="M428" s="1067"/>
      <c r="N428" s="906"/>
    </row>
    <row r="429" spans="1:14" x14ac:dyDescent="0.2">
      <c r="A429" s="264" t="s">
        <v>273</v>
      </c>
      <c r="B429" s="271" t="s">
        <v>533</v>
      </c>
      <c r="C429" s="239">
        <f>'4_sz_ melléklet'!C317</f>
        <v>19000</v>
      </c>
      <c r="D429" s="239">
        <f>'4_sz_ melléklet'!D317</f>
        <v>19000</v>
      </c>
      <c r="E429" s="239">
        <f>'4_sz_ melléklet'!E317</f>
        <v>19000</v>
      </c>
      <c r="F429" s="1251">
        <f>E429/D429</f>
        <v>1</v>
      </c>
      <c r="G429" s="978"/>
      <c r="H429" s="978"/>
      <c r="I429" s="978"/>
      <c r="J429" s="870"/>
      <c r="K429" s="1067"/>
      <c r="L429" s="1067"/>
      <c r="M429" s="1067"/>
      <c r="N429" s="906"/>
    </row>
    <row r="430" spans="1:14" x14ac:dyDescent="0.2">
      <c r="A430" s="264" t="s">
        <v>274</v>
      </c>
      <c r="B430" s="536" t="s">
        <v>534</v>
      </c>
      <c r="C430" s="242"/>
      <c r="D430" s="122"/>
      <c r="E430" s="239"/>
      <c r="F430" s="1251"/>
      <c r="G430" s="978"/>
      <c r="H430" s="978"/>
      <c r="I430" s="978"/>
      <c r="J430" s="870"/>
      <c r="K430" s="1067"/>
      <c r="L430" s="1067"/>
      <c r="M430" s="1067"/>
      <c r="N430" s="906"/>
    </row>
    <row r="431" spans="1:14" x14ac:dyDescent="0.2">
      <c r="A431" s="264" t="s">
        <v>275</v>
      </c>
      <c r="B431" s="537" t="s">
        <v>532</v>
      </c>
      <c r="C431" s="242"/>
      <c r="D431" s="122"/>
      <c r="E431" s="239"/>
      <c r="F431" s="1251"/>
      <c r="G431" s="978"/>
      <c r="H431" s="978"/>
      <c r="I431" s="978"/>
      <c r="J431" s="870"/>
      <c r="K431" s="1067"/>
      <c r="L431" s="1067"/>
      <c r="M431" s="1067"/>
      <c r="N431" s="906"/>
    </row>
    <row r="432" spans="1:14" x14ac:dyDescent="0.2">
      <c r="A432" s="264" t="s">
        <v>276</v>
      </c>
      <c r="B432" s="230" t="s">
        <v>764</v>
      </c>
      <c r="C432" s="242"/>
      <c r="D432" s="122"/>
      <c r="E432" s="239"/>
      <c r="F432" s="1252"/>
      <c r="G432" s="978"/>
      <c r="H432" s="978"/>
      <c r="I432" s="978"/>
      <c r="J432" s="870"/>
      <c r="K432" s="1067"/>
      <c r="L432" s="1067"/>
      <c r="M432" s="1067"/>
      <c r="N432" s="906"/>
    </row>
    <row r="433" spans="1:14" ht="13.5" thickBot="1" x14ac:dyDescent="0.25">
      <c r="A433" s="264" t="s">
        <v>277</v>
      </c>
      <c r="B433" s="171" t="s">
        <v>539</v>
      </c>
      <c r="C433" s="240"/>
      <c r="D433" s="126"/>
      <c r="E433" s="239"/>
      <c r="F433" s="1253"/>
      <c r="G433" s="980"/>
      <c r="H433" s="980"/>
      <c r="I433" s="980"/>
      <c r="J433" s="871"/>
      <c r="K433" s="1068"/>
      <c r="L433" s="1068"/>
      <c r="M433" s="1068"/>
      <c r="N433" s="968"/>
    </row>
    <row r="434" spans="1:14" ht="13.5" thickBot="1" x14ac:dyDescent="0.25">
      <c r="A434" s="421" t="s">
        <v>278</v>
      </c>
      <c r="B434" s="422" t="s">
        <v>5</v>
      </c>
      <c r="C434" s="432">
        <f>C420+C421+C422+C423+C425+C433</f>
        <v>19000</v>
      </c>
      <c r="D434" s="432">
        <f>D420+D421+D422+D423+D425+D433</f>
        <v>19000</v>
      </c>
      <c r="E434" s="432">
        <f>E420+E421+E422+E423+E425+E433</f>
        <v>19000</v>
      </c>
      <c r="F434" s="1459">
        <f>E434/D434</f>
        <v>1</v>
      </c>
      <c r="G434" s="1260"/>
      <c r="H434" s="1260"/>
      <c r="I434" s="1260"/>
      <c r="J434" s="872"/>
      <c r="K434" s="1262"/>
      <c r="L434" s="1262"/>
      <c r="M434" s="1262"/>
      <c r="N434" s="1259"/>
    </row>
    <row r="435" spans="1:14" ht="13.5" thickTop="1" x14ac:dyDescent="0.2">
      <c r="A435" s="413"/>
      <c r="B435" s="270"/>
      <c r="C435" s="197"/>
      <c r="D435" s="197"/>
      <c r="E435" s="197"/>
      <c r="F435" s="1255"/>
      <c r="G435" s="974"/>
      <c r="H435" s="974"/>
      <c r="I435" s="974"/>
      <c r="J435" s="873"/>
      <c r="K435" s="1263"/>
      <c r="L435" s="1263"/>
      <c r="M435" s="1263"/>
      <c r="N435" s="967"/>
    </row>
    <row r="436" spans="1:14" ht="12" customHeight="1" x14ac:dyDescent="0.2">
      <c r="A436" s="265" t="s">
        <v>279</v>
      </c>
      <c r="B436" s="272" t="s">
        <v>216</v>
      </c>
      <c r="C436" s="241"/>
      <c r="D436" s="124"/>
      <c r="E436" s="241"/>
      <c r="F436" s="1256"/>
      <c r="G436" s="976"/>
      <c r="H436" s="976"/>
      <c r="I436" s="976"/>
      <c r="J436" s="869"/>
      <c r="K436" s="1066"/>
      <c r="L436" s="1066"/>
      <c r="M436" s="1066"/>
      <c r="N436" s="905"/>
    </row>
    <row r="437" spans="1:14" x14ac:dyDescent="0.2">
      <c r="A437" s="265" t="s">
        <v>280</v>
      </c>
      <c r="B437" s="169" t="s">
        <v>540</v>
      </c>
      <c r="C437" s="239"/>
      <c r="D437" s="121"/>
      <c r="E437" s="239"/>
      <c r="F437" s="1251"/>
      <c r="G437" s="978"/>
      <c r="H437" s="978"/>
      <c r="I437" s="978"/>
      <c r="J437" s="870"/>
      <c r="K437" s="1067"/>
      <c r="L437" s="1067"/>
      <c r="M437" s="1067"/>
      <c r="N437" s="906"/>
    </row>
    <row r="438" spans="1:14" x14ac:dyDescent="0.2">
      <c r="A438" s="265" t="s">
        <v>281</v>
      </c>
      <c r="B438" s="169" t="s">
        <v>541</v>
      </c>
      <c r="C438" s="239"/>
      <c r="D438" s="121"/>
      <c r="E438" s="239"/>
      <c r="F438" s="1251"/>
      <c r="G438" s="978"/>
      <c r="H438" s="978"/>
      <c r="I438" s="978"/>
      <c r="J438" s="870"/>
      <c r="K438" s="1067"/>
      <c r="L438" s="1067"/>
      <c r="M438" s="1067"/>
      <c r="N438" s="906"/>
    </row>
    <row r="439" spans="1:14" x14ac:dyDescent="0.2">
      <c r="A439" s="265" t="s">
        <v>283</v>
      </c>
      <c r="B439" s="169" t="s">
        <v>542</v>
      </c>
      <c r="C439" s="239">
        <f>C440+C441+C442</f>
        <v>0</v>
      </c>
      <c r="D439" s="239">
        <f>D440+D441+D442</f>
        <v>0</v>
      </c>
      <c r="E439" s="239">
        <f>E440+E441+E442</f>
        <v>0</v>
      </c>
      <c r="F439" s="1251">
        <v>0</v>
      </c>
      <c r="G439" s="978"/>
      <c r="H439" s="978"/>
      <c r="I439" s="978"/>
      <c r="J439" s="870"/>
      <c r="K439" s="1067"/>
      <c r="L439" s="1067"/>
      <c r="M439" s="1067"/>
      <c r="N439" s="906"/>
    </row>
    <row r="440" spans="1:14" x14ac:dyDescent="0.2">
      <c r="A440" s="265" t="s">
        <v>284</v>
      </c>
      <c r="B440" s="271" t="s">
        <v>543</v>
      </c>
      <c r="C440" s="239"/>
      <c r="D440" s="121"/>
      <c r="E440" s="239"/>
      <c r="F440" s="1251"/>
      <c r="G440" s="978"/>
      <c r="H440" s="978"/>
      <c r="I440" s="978"/>
      <c r="J440" s="870"/>
      <c r="K440" s="1067"/>
      <c r="L440" s="1067"/>
      <c r="M440" s="1067"/>
      <c r="N440" s="906"/>
    </row>
    <row r="441" spans="1:14" x14ac:dyDescent="0.2">
      <c r="A441" s="265" t="s">
        <v>285</v>
      </c>
      <c r="B441" s="271" t="s">
        <v>544</v>
      </c>
      <c r="C441" s="239"/>
      <c r="D441" s="121"/>
      <c r="E441" s="239"/>
      <c r="F441" s="1251"/>
      <c r="G441" s="978"/>
      <c r="H441" s="978"/>
      <c r="I441" s="978"/>
      <c r="J441" s="870"/>
      <c r="K441" s="1067"/>
      <c r="L441" s="1067"/>
      <c r="M441" s="1067"/>
      <c r="N441" s="906"/>
    </row>
    <row r="442" spans="1:14" x14ac:dyDescent="0.2">
      <c r="A442" s="265" t="s">
        <v>286</v>
      </c>
      <c r="B442" s="271" t="s">
        <v>545</v>
      </c>
      <c r="C442" s="239"/>
      <c r="D442" s="121"/>
      <c r="E442" s="239"/>
      <c r="F442" s="1257"/>
      <c r="G442" s="978"/>
      <c r="H442" s="978"/>
      <c r="I442" s="978"/>
      <c r="J442" s="870"/>
      <c r="K442" s="1067"/>
      <c r="L442" s="1067"/>
      <c r="M442" s="1067"/>
      <c r="N442" s="906"/>
    </row>
    <row r="443" spans="1:14" x14ac:dyDescent="0.2">
      <c r="A443" s="265" t="s">
        <v>287</v>
      </c>
      <c r="B443" s="271" t="s">
        <v>546</v>
      </c>
      <c r="C443" s="239"/>
      <c r="D443" s="121"/>
      <c r="E443" s="239"/>
      <c r="F443" s="1257"/>
      <c r="G443" s="978"/>
      <c r="H443" s="978"/>
      <c r="I443" s="978"/>
      <c r="J443" s="870"/>
      <c r="K443" s="1067"/>
      <c r="L443" s="1067"/>
      <c r="M443" s="1067"/>
      <c r="N443" s="906"/>
    </row>
    <row r="444" spans="1:14" x14ac:dyDescent="0.2">
      <c r="A444" s="265" t="s">
        <v>288</v>
      </c>
      <c r="B444" s="536" t="s">
        <v>547</v>
      </c>
      <c r="C444" s="239"/>
      <c r="D444" s="121"/>
      <c r="E444" s="239"/>
      <c r="F444" s="1257"/>
      <c r="G444" s="978"/>
      <c r="H444" s="978"/>
      <c r="I444" s="978"/>
      <c r="J444" s="870"/>
      <c r="K444" s="1067"/>
      <c r="L444" s="1067"/>
      <c r="M444" s="1067"/>
      <c r="N444" s="906"/>
    </row>
    <row r="445" spans="1:14" x14ac:dyDescent="0.2">
      <c r="A445" s="265" t="s">
        <v>289</v>
      </c>
      <c r="B445" s="230" t="s">
        <v>548</v>
      </c>
      <c r="C445" s="239"/>
      <c r="D445" s="121"/>
      <c r="E445" s="239"/>
      <c r="F445" s="1257"/>
      <c r="G445" s="978"/>
      <c r="H445" s="978"/>
      <c r="I445" s="978"/>
      <c r="J445" s="870"/>
      <c r="K445" s="1067"/>
      <c r="L445" s="1067"/>
      <c r="M445" s="1067"/>
      <c r="N445" s="906"/>
    </row>
    <row r="446" spans="1:14" ht="13.5" thickBot="1" x14ac:dyDescent="0.25">
      <c r="A446" s="265" t="s">
        <v>290</v>
      </c>
      <c r="B446" s="686" t="s">
        <v>549</v>
      </c>
      <c r="C446" s="239"/>
      <c r="D446" s="121"/>
      <c r="E446" s="239"/>
      <c r="F446" s="1257"/>
      <c r="G446" s="980"/>
      <c r="H446" s="980"/>
      <c r="I446" s="980"/>
      <c r="J446" s="871"/>
      <c r="K446" s="1068"/>
      <c r="L446" s="1068"/>
      <c r="M446" s="1068"/>
      <c r="N446" s="968"/>
    </row>
    <row r="447" spans="1:14" ht="13.5" thickBot="1" x14ac:dyDescent="0.25">
      <c r="A447" s="421" t="s">
        <v>291</v>
      </c>
      <c r="B447" s="422" t="s">
        <v>6</v>
      </c>
      <c r="C447" s="429">
        <f>C437+C438+C439</f>
        <v>0</v>
      </c>
      <c r="D447" s="429">
        <f>D437+D438+D439</f>
        <v>0</v>
      </c>
      <c r="E447" s="429">
        <f>E437+E438+E439</f>
        <v>0</v>
      </c>
      <c r="F447" s="1254">
        <v>0</v>
      </c>
      <c r="G447" s="1260"/>
      <c r="H447" s="1260"/>
      <c r="I447" s="1260"/>
      <c r="J447" s="872"/>
      <c r="K447" s="1262"/>
      <c r="L447" s="1262"/>
      <c r="M447" s="1262"/>
      <c r="N447" s="1259"/>
    </row>
    <row r="448" spans="1:14" ht="27" thickTop="1" thickBot="1" x14ac:dyDescent="0.25">
      <c r="A448" s="1265" t="s">
        <v>292</v>
      </c>
      <c r="B448" s="1248" t="s">
        <v>403</v>
      </c>
      <c r="C448" s="1249">
        <f>C434+C447</f>
        <v>19000</v>
      </c>
      <c r="D448" s="1249">
        <f>D434+D447</f>
        <v>19000</v>
      </c>
      <c r="E448" s="1249">
        <f>E434+E447</f>
        <v>19000</v>
      </c>
      <c r="F448" s="1369">
        <f>E448/D448</f>
        <v>1</v>
      </c>
      <c r="G448" s="1266"/>
      <c r="H448" s="1266"/>
      <c r="I448" s="1266"/>
      <c r="J448" s="1267"/>
      <c r="K448" s="1268"/>
      <c r="L448" s="1268"/>
      <c r="M448" s="1268"/>
      <c r="N448" s="1269"/>
    </row>
    <row r="449" spans="1:14" x14ac:dyDescent="0.2">
      <c r="A449" s="281"/>
      <c r="B449" s="550"/>
      <c r="C449" s="535"/>
      <c r="D449" s="535"/>
      <c r="E449" s="535"/>
      <c r="F449" s="535"/>
    </row>
    <row r="450" spans="1:14" x14ac:dyDescent="0.2">
      <c r="A450" s="281"/>
      <c r="B450" s="550"/>
      <c r="C450" s="535"/>
      <c r="D450" s="535"/>
      <c r="E450" s="535"/>
      <c r="F450" s="1270"/>
      <c r="G450" s="63"/>
      <c r="H450" s="63"/>
      <c r="I450" s="63"/>
      <c r="J450" s="1271"/>
      <c r="K450" s="63"/>
      <c r="L450" s="63"/>
      <c r="M450" s="63"/>
      <c r="N450" s="1271"/>
    </row>
    <row r="451" spans="1:14" x14ac:dyDescent="0.2">
      <c r="A451" s="2434">
        <v>12</v>
      </c>
      <c r="B451" s="2435"/>
      <c r="C451" s="2435"/>
      <c r="D451" s="2435"/>
      <c r="E451" s="2435"/>
      <c r="F451" s="2435"/>
      <c r="G451" s="2435"/>
      <c r="H451" s="2435"/>
      <c r="I451" s="2435"/>
      <c r="J451" s="2435"/>
      <c r="K451" s="2435"/>
      <c r="L451" s="2435"/>
      <c r="M451" s="2435"/>
      <c r="N451" s="2435"/>
    </row>
    <row r="452" spans="1:14" ht="15.75" customHeight="1" x14ac:dyDescent="0.2">
      <c r="A452" s="281"/>
      <c r="B452" s="550"/>
      <c r="C452" s="535"/>
      <c r="D452" s="535"/>
      <c r="E452" s="535"/>
      <c r="F452" s="535"/>
    </row>
    <row r="453" spans="1:14" x14ac:dyDescent="0.2">
      <c r="A453" s="2249" t="s">
        <v>1692</v>
      </c>
      <c r="B453" s="2249"/>
      <c r="C453" s="2249"/>
      <c r="D453" s="2249"/>
      <c r="E453" s="2249"/>
    </row>
    <row r="454" spans="1:14" x14ac:dyDescent="0.2">
      <c r="A454" s="275"/>
      <c r="B454" s="275"/>
      <c r="C454" s="275"/>
      <c r="D454" s="275"/>
      <c r="E454" s="275"/>
    </row>
    <row r="455" spans="1:14" ht="14.25" x14ac:dyDescent="0.2">
      <c r="A455" s="2347" t="s">
        <v>1509</v>
      </c>
      <c r="B455" s="2348"/>
      <c r="C455" s="2348"/>
      <c r="D455" s="2348"/>
      <c r="E455" s="2348"/>
      <c r="F455" s="2348"/>
      <c r="G455" s="2263"/>
      <c r="H455" s="2263"/>
      <c r="I455" s="2263"/>
      <c r="J455" s="2263"/>
      <c r="K455" s="2263"/>
      <c r="L455" s="2263"/>
      <c r="M455" s="2263"/>
      <c r="N455" s="2263"/>
    </row>
    <row r="456" spans="1:14" ht="15.75" x14ac:dyDescent="0.25">
      <c r="B456" s="18"/>
      <c r="C456" s="18"/>
      <c r="D456" s="18"/>
      <c r="E456" s="18"/>
    </row>
    <row r="457" spans="1:14" ht="16.5" thickBot="1" x14ac:dyDescent="0.3">
      <c r="B457" s="18" t="s">
        <v>820</v>
      </c>
      <c r="C457" s="18"/>
      <c r="D457" s="18"/>
      <c r="E457" s="18"/>
      <c r="M457" s="1" t="s">
        <v>39</v>
      </c>
    </row>
    <row r="458" spans="1:14" ht="13.5" customHeight="1" thickBot="1" x14ac:dyDescent="0.25">
      <c r="A458" s="2430" t="s">
        <v>258</v>
      </c>
      <c r="B458" s="2432" t="s">
        <v>11</v>
      </c>
      <c r="C458" s="2425" t="s">
        <v>1090</v>
      </c>
      <c r="D458" s="2426"/>
      <c r="E458" s="2426"/>
      <c r="F458" s="2427"/>
      <c r="G458" s="2425" t="s">
        <v>1091</v>
      </c>
      <c r="H458" s="2426"/>
      <c r="I458" s="2426"/>
      <c r="J458" s="2428"/>
      <c r="K458" s="2429" t="s">
        <v>811</v>
      </c>
      <c r="L458" s="2426"/>
      <c r="M458" s="2426"/>
      <c r="N458" s="2428"/>
    </row>
    <row r="459" spans="1:14" ht="22.5" thickBot="1" x14ac:dyDescent="0.25">
      <c r="A459" s="2431"/>
      <c r="B459" s="2433"/>
      <c r="C459" s="266" t="s">
        <v>381</v>
      </c>
      <c r="D459" s="266" t="s">
        <v>812</v>
      </c>
      <c r="E459" s="1246" t="s">
        <v>775</v>
      </c>
      <c r="F459" s="266" t="s">
        <v>813</v>
      </c>
      <c r="G459" s="1246" t="s">
        <v>381</v>
      </c>
      <c r="H459" s="266" t="s">
        <v>812</v>
      </c>
      <c r="I459" s="266" t="s">
        <v>775</v>
      </c>
      <c r="J459" s="1246" t="s">
        <v>813</v>
      </c>
      <c r="K459" s="266" t="s">
        <v>381</v>
      </c>
      <c r="L459" s="1246" t="s">
        <v>812</v>
      </c>
      <c r="M459" s="266" t="s">
        <v>775</v>
      </c>
      <c r="N459" s="1247" t="s">
        <v>813</v>
      </c>
    </row>
    <row r="460" spans="1:14" ht="13.5" thickBot="1" x14ac:dyDescent="0.25">
      <c r="A460" s="865" t="s">
        <v>259</v>
      </c>
      <c r="B460" s="866" t="s">
        <v>260</v>
      </c>
      <c r="C460" s="867" t="s">
        <v>261</v>
      </c>
      <c r="D460" s="867" t="s">
        <v>262</v>
      </c>
      <c r="E460" s="867" t="s">
        <v>282</v>
      </c>
      <c r="F460" s="868" t="s">
        <v>307</v>
      </c>
      <c r="G460" s="867" t="s">
        <v>308</v>
      </c>
      <c r="H460" s="867" t="s">
        <v>330</v>
      </c>
      <c r="I460" s="867" t="s">
        <v>331</v>
      </c>
      <c r="J460" s="867" t="s">
        <v>332</v>
      </c>
      <c r="K460" s="867" t="s">
        <v>335</v>
      </c>
      <c r="L460" s="867" t="s">
        <v>336</v>
      </c>
      <c r="M460" s="867" t="s">
        <v>337</v>
      </c>
      <c r="N460" s="868" t="s">
        <v>338</v>
      </c>
    </row>
    <row r="461" spans="1:14" x14ac:dyDescent="0.2">
      <c r="A461" s="265" t="s">
        <v>293</v>
      </c>
      <c r="B461" s="341" t="s">
        <v>404</v>
      </c>
      <c r="C461" s="430"/>
      <c r="D461" s="124"/>
      <c r="E461" s="241"/>
      <c r="F461" s="1256"/>
      <c r="G461" s="1040"/>
      <c r="H461" s="1040"/>
      <c r="I461" s="1040"/>
      <c r="J461" s="909"/>
      <c r="K461" s="1261"/>
      <c r="L461" s="1261"/>
      <c r="M461" s="1261"/>
      <c r="N461" s="1039"/>
    </row>
    <row r="462" spans="1:14" x14ac:dyDescent="0.2">
      <c r="A462" s="264" t="s">
        <v>294</v>
      </c>
      <c r="B462" s="170" t="s">
        <v>565</v>
      </c>
      <c r="C462" s="244"/>
      <c r="D462" s="121"/>
      <c r="E462" s="239"/>
      <c r="F462" s="1251"/>
      <c r="G462" s="978"/>
      <c r="H462" s="978"/>
      <c r="I462" s="978"/>
      <c r="J462" s="870"/>
      <c r="K462" s="1067"/>
      <c r="L462" s="1067"/>
      <c r="M462" s="1067"/>
      <c r="N462" s="906"/>
    </row>
    <row r="463" spans="1:14" x14ac:dyDescent="0.2">
      <c r="A463" s="264" t="s">
        <v>295</v>
      </c>
      <c r="B463" s="480" t="s">
        <v>563</v>
      </c>
      <c r="C463" s="543"/>
      <c r="D463" s="126"/>
      <c r="E463" s="240"/>
      <c r="F463" s="1252"/>
      <c r="G463" s="978"/>
      <c r="H463" s="978"/>
      <c r="I463" s="978"/>
      <c r="J463" s="870"/>
      <c r="K463" s="1067"/>
      <c r="L463" s="1067"/>
      <c r="M463" s="1067"/>
      <c r="N463" s="906"/>
    </row>
    <row r="464" spans="1:14" x14ac:dyDescent="0.2">
      <c r="A464" s="264" t="s">
        <v>296</v>
      </c>
      <c r="B464" s="480" t="s">
        <v>562</v>
      </c>
      <c r="C464" s="543"/>
      <c r="D464" s="126"/>
      <c r="E464" s="240"/>
      <c r="F464" s="1252"/>
      <c r="G464" s="978"/>
      <c r="H464" s="978"/>
      <c r="I464" s="978"/>
      <c r="J464" s="870"/>
      <c r="K464" s="1067"/>
      <c r="L464" s="1067"/>
      <c r="M464" s="1067"/>
      <c r="N464" s="906"/>
    </row>
    <row r="465" spans="1:14" x14ac:dyDescent="0.2">
      <c r="A465" s="264" t="s">
        <v>297</v>
      </c>
      <c r="B465" s="480" t="s">
        <v>564</v>
      </c>
      <c r="C465" s="543"/>
      <c r="D465" s="126"/>
      <c r="E465" s="240"/>
      <c r="F465" s="1252"/>
      <c r="G465" s="978"/>
      <c r="H465" s="978"/>
      <c r="I465" s="978"/>
      <c r="J465" s="870"/>
      <c r="K465" s="1067"/>
      <c r="L465" s="1067"/>
      <c r="M465" s="1067"/>
      <c r="N465" s="906"/>
    </row>
    <row r="466" spans="1:14" x14ac:dyDescent="0.2">
      <c r="A466" s="264" t="s">
        <v>298</v>
      </c>
      <c r="B466" s="538" t="s">
        <v>566</v>
      </c>
      <c r="C466" s="543"/>
      <c r="D466" s="126"/>
      <c r="E466" s="240"/>
      <c r="F466" s="1252"/>
      <c r="G466" s="978"/>
      <c r="H466" s="978"/>
      <c r="I466" s="978"/>
      <c r="J466" s="870"/>
      <c r="K466" s="1067"/>
      <c r="L466" s="1067"/>
      <c r="M466" s="1067"/>
      <c r="N466" s="906"/>
    </row>
    <row r="467" spans="1:14" x14ac:dyDescent="0.2">
      <c r="A467" s="264" t="s">
        <v>299</v>
      </c>
      <c r="B467" s="539" t="s">
        <v>569</v>
      </c>
      <c r="C467" s="543"/>
      <c r="D467" s="126"/>
      <c r="E467" s="240"/>
      <c r="F467" s="1252"/>
      <c r="G467" s="978"/>
      <c r="H467" s="978"/>
      <c r="I467" s="978"/>
      <c r="J467" s="870"/>
      <c r="K467" s="1067"/>
      <c r="L467" s="1067"/>
      <c r="M467" s="1067"/>
      <c r="N467" s="906"/>
    </row>
    <row r="468" spans="1:14" x14ac:dyDescent="0.2">
      <c r="A468" s="264" t="s">
        <v>300</v>
      </c>
      <c r="B468" s="540" t="s">
        <v>568</v>
      </c>
      <c r="C468" s="543"/>
      <c r="D468" s="126"/>
      <c r="E468" s="240"/>
      <c r="F468" s="1252"/>
      <c r="G468" s="978"/>
      <c r="H468" s="978"/>
      <c r="I468" s="978"/>
      <c r="J468" s="870"/>
      <c r="K468" s="1067"/>
      <c r="L468" s="1067"/>
      <c r="M468" s="1067"/>
      <c r="N468" s="906"/>
    </row>
    <row r="469" spans="1:14" x14ac:dyDescent="0.2">
      <c r="A469" s="264" t="s">
        <v>301</v>
      </c>
      <c r="B469" s="1708" t="s">
        <v>567</v>
      </c>
      <c r="C469" s="244"/>
      <c r="D469" s="121"/>
      <c r="E469" s="239"/>
      <c r="F469" s="1251"/>
      <c r="G469" s="978"/>
      <c r="H469" s="978"/>
      <c r="I469" s="978"/>
      <c r="J469" s="870"/>
      <c r="K469" s="1067"/>
      <c r="L469" s="1067"/>
      <c r="M469" s="1067"/>
      <c r="N469" s="906"/>
    </row>
    <row r="470" spans="1:14" ht="12.75" customHeight="1" thickBot="1" x14ac:dyDescent="0.25">
      <c r="A470" s="413" t="s">
        <v>302</v>
      </c>
      <c r="B470" s="225" t="s">
        <v>1089</v>
      </c>
      <c r="C470" s="1713"/>
      <c r="D470" s="197"/>
      <c r="E470" s="197"/>
      <c r="F470" s="1255"/>
      <c r="G470" s="974"/>
      <c r="H470" s="974"/>
      <c r="I470" s="974"/>
      <c r="J470" s="873"/>
      <c r="K470" s="1263"/>
      <c r="L470" s="1263"/>
      <c r="M470" s="1263"/>
      <c r="N470" s="967"/>
    </row>
    <row r="471" spans="1:14" ht="13.5" thickBot="1" x14ac:dyDescent="0.25">
      <c r="A471" s="282" t="s">
        <v>303</v>
      </c>
      <c r="B471" s="231" t="s">
        <v>405</v>
      </c>
      <c r="C471" s="544">
        <f>SUM(C462:C470)</f>
        <v>0</v>
      </c>
      <c r="D471" s="544">
        <f>SUM(D462:D470)</f>
        <v>0</v>
      </c>
      <c r="E471" s="544">
        <f>SUM(E462:E470)</f>
        <v>0</v>
      </c>
      <c r="F471" s="1272">
        <v>0</v>
      </c>
      <c r="G471" s="972"/>
      <c r="H471" s="972"/>
      <c r="I471" s="972"/>
      <c r="J471" s="874"/>
      <c r="K471" s="1212"/>
      <c r="L471" s="1212"/>
      <c r="M471" s="1212"/>
      <c r="N471" s="874"/>
    </row>
    <row r="472" spans="1:14" ht="13.5" thickBot="1" x14ac:dyDescent="0.25">
      <c r="A472" s="325" t="s">
        <v>304</v>
      </c>
      <c r="B472" s="832" t="s">
        <v>406</v>
      </c>
      <c r="C472" s="622">
        <f>C471+C448</f>
        <v>19000</v>
      </c>
      <c r="D472" s="622">
        <f>D471+D448</f>
        <v>19000</v>
      </c>
      <c r="E472" s="622">
        <f>E471+E448</f>
        <v>19000</v>
      </c>
      <c r="F472" s="1461">
        <f>E472/D472</f>
        <v>1</v>
      </c>
      <c r="G472" s="622">
        <f>G471+G448</f>
        <v>0</v>
      </c>
      <c r="H472" s="622">
        <f>H471+H448</f>
        <v>0</v>
      </c>
      <c r="I472" s="622">
        <f>I471+I448</f>
        <v>0</v>
      </c>
      <c r="J472" s="875"/>
      <c r="K472" s="622">
        <f>K471+K448</f>
        <v>0</v>
      </c>
      <c r="L472" s="622">
        <f>L471+L448</f>
        <v>0</v>
      </c>
      <c r="M472" s="622">
        <f>M471+M448</f>
        <v>0</v>
      </c>
      <c r="N472" s="969"/>
    </row>
    <row r="491" spans="1:14" ht="13.5" customHeight="1" x14ac:dyDescent="0.2"/>
    <row r="493" spans="1:14" x14ac:dyDescent="0.2">
      <c r="A493" s="2263">
        <v>13</v>
      </c>
      <c r="B493" s="2263"/>
      <c r="C493" s="2263"/>
      <c r="D493" s="2263"/>
      <c r="E493" s="2263"/>
      <c r="F493" s="2263"/>
      <c r="G493" s="2263"/>
      <c r="H493" s="2263"/>
      <c r="I493" s="2263"/>
      <c r="J493" s="2263"/>
      <c r="K493" s="2263"/>
      <c r="L493" s="2263"/>
      <c r="M493" s="2263"/>
      <c r="N493" s="2263"/>
    </row>
    <row r="494" spans="1:14" x14ac:dyDescent="0.2">
      <c r="A494" s="2249" t="s">
        <v>1692</v>
      </c>
      <c r="B494" s="2249"/>
      <c r="C494" s="2249"/>
      <c r="D494" s="2249"/>
      <c r="E494" s="2249"/>
    </row>
    <row r="495" spans="1:14" x14ac:dyDescent="0.2">
      <c r="A495" s="275"/>
      <c r="B495" s="275"/>
      <c r="C495" s="275"/>
      <c r="D495" s="275"/>
      <c r="E495" s="275"/>
    </row>
    <row r="496" spans="1:14" ht="14.25" x14ac:dyDescent="0.2">
      <c r="A496" s="2347" t="s">
        <v>1509</v>
      </c>
      <c r="B496" s="2348"/>
      <c r="C496" s="2348"/>
      <c r="D496" s="2348"/>
      <c r="E496" s="2348"/>
      <c r="F496" s="2348"/>
      <c r="G496" s="2263"/>
      <c r="H496" s="2263"/>
      <c r="I496" s="2263"/>
      <c r="J496" s="2263"/>
      <c r="K496" s="2263"/>
      <c r="L496" s="2263"/>
      <c r="M496" s="2263"/>
      <c r="N496" s="2263"/>
    </row>
    <row r="497" spans="1:14" ht="15.75" x14ac:dyDescent="0.25">
      <c r="B497" s="18" t="s">
        <v>429</v>
      </c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</row>
    <row r="498" spans="1:14" ht="16.5" thickBot="1" x14ac:dyDescent="0.3"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9" t="s">
        <v>7</v>
      </c>
      <c r="N498" s="18"/>
    </row>
    <row r="499" spans="1:14" ht="13.5" thickBot="1" x14ac:dyDescent="0.25">
      <c r="A499" s="2272" t="s">
        <v>258</v>
      </c>
      <c r="B499" s="2274" t="s">
        <v>11</v>
      </c>
      <c r="C499" s="2429" t="s">
        <v>816</v>
      </c>
      <c r="D499" s="2426"/>
      <c r="E499" s="2426"/>
      <c r="F499" s="2427"/>
      <c r="G499" s="2425" t="s">
        <v>817</v>
      </c>
      <c r="H499" s="2426"/>
      <c r="I499" s="2426"/>
      <c r="J499" s="2428"/>
      <c r="K499" s="2429" t="s">
        <v>811</v>
      </c>
      <c r="L499" s="2426"/>
      <c r="M499" s="2426"/>
      <c r="N499" s="2428"/>
    </row>
    <row r="500" spans="1:14" ht="22.5" thickBot="1" x14ac:dyDescent="0.25">
      <c r="A500" s="2273"/>
      <c r="B500" s="2275"/>
      <c r="C500" s="401" t="s">
        <v>381</v>
      </c>
      <c r="D500" s="266" t="s">
        <v>812</v>
      </c>
      <c r="E500" s="1246" t="s">
        <v>775</v>
      </c>
      <c r="F500" s="266" t="s">
        <v>813</v>
      </c>
      <c r="G500" s="1246" t="s">
        <v>381</v>
      </c>
      <c r="H500" s="266" t="s">
        <v>812</v>
      </c>
      <c r="I500" s="266" t="s">
        <v>775</v>
      </c>
      <c r="J500" s="1246" t="s">
        <v>813</v>
      </c>
      <c r="K500" s="266" t="s">
        <v>381</v>
      </c>
      <c r="L500" s="1246" t="s">
        <v>812</v>
      </c>
      <c r="M500" s="266" t="s">
        <v>775</v>
      </c>
      <c r="N500" s="266" t="s">
        <v>813</v>
      </c>
    </row>
    <row r="501" spans="1:14" ht="13.5" thickBot="1" x14ac:dyDescent="0.25">
      <c r="A501" s="865" t="s">
        <v>259</v>
      </c>
      <c r="B501" s="866" t="s">
        <v>260</v>
      </c>
      <c r="C501" s="867" t="s">
        <v>261</v>
      </c>
      <c r="D501" s="867" t="s">
        <v>262</v>
      </c>
      <c r="E501" s="867" t="s">
        <v>282</v>
      </c>
      <c r="F501" s="868" t="s">
        <v>307</v>
      </c>
      <c r="G501" s="518" t="s">
        <v>308</v>
      </c>
      <c r="H501" s="518" t="s">
        <v>330</v>
      </c>
      <c r="I501" s="518" t="s">
        <v>331</v>
      </c>
      <c r="J501" s="518" t="s">
        <v>332</v>
      </c>
      <c r="K501" s="518" t="s">
        <v>335</v>
      </c>
      <c r="L501" s="518" t="s">
        <v>336</v>
      </c>
      <c r="M501" s="518" t="s">
        <v>337</v>
      </c>
      <c r="N501" s="438" t="s">
        <v>338</v>
      </c>
    </row>
    <row r="502" spans="1:14" x14ac:dyDescent="0.2">
      <c r="A502" s="265" t="s">
        <v>263</v>
      </c>
      <c r="B502" s="270" t="s">
        <v>215</v>
      </c>
      <c r="C502" s="241"/>
      <c r="D502" s="124"/>
      <c r="E502" s="241"/>
      <c r="F502" s="1256"/>
      <c r="G502" s="1040"/>
      <c r="H502" s="1040"/>
      <c r="I502" s="1040"/>
      <c r="J502" s="909"/>
      <c r="K502" s="1261"/>
      <c r="L502" s="1261"/>
      <c r="M502" s="1261"/>
      <c r="N502" s="1039"/>
    </row>
    <row r="503" spans="1:14" x14ac:dyDescent="0.2">
      <c r="A503" s="264" t="s">
        <v>264</v>
      </c>
      <c r="B503" s="152" t="s">
        <v>526</v>
      </c>
      <c r="C503" s="239">
        <f>'4_sz_ melléklet'!C368</f>
        <v>67957</v>
      </c>
      <c r="D503" s="239">
        <f>'4_sz_ melléklet'!D368</f>
        <v>80003</v>
      </c>
      <c r="E503" s="239">
        <f>'4_sz_ melléklet'!E368</f>
        <v>67658</v>
      </c>
      <c r="F503" s="1251">
        <f>E503/D503</f>
        <v>0.84569328650175624</v>
      </c>
      <c r="G503" s="978"/>
      <c r="H503" s="978"/>
      <c r="I503" s="978"/>
      <c r="J503" s="870"/>
      <c r="K503" s="1067"/>
      <c r="L503" s="1067"/>
      <c r="M503" s="1067"/>
      <c r="N503" s="906"/>
    </row>
    <row r="504" spans="1:14" x14ac:dyDescent="0.2">
      <c r="A504" s="264" t="s">
        <v>265</v>
      </c>
      <c r="B504" s="169" t="s">
        <v>528</v>
      </c>
      <c r="C504" s="239">
        <f>'4_sz_ melléklet'!C369</f>
        <v>5046</v>
      </c>
      <c r="D504" s="239">
        <f>'4_sz_ melléklet'!D369</f>
        <v>6275</v>
      </c>
      <c r="E504" s="239">
        <f>'4_sz_ melléklet'!E369</f>
        <v>4932</v>
      </c>
      <c r="F504" s="1251">
        <f>E504/D504</f>
        <v>0.7859760956175299</v>
      </c>
      <c r="G504" s="978"/>
      <c r="H504" s="978"/>
      <c r="I504" s="978"/>
      <c r="J504" s="870"/>
      <c r="K504" s="1067"/>
      <c r="L504" s="1067"/>
      <c r="M504" s="1067"/>
      <c r="N504" s="906"/>
    </row>
    <row r="505" spans="1:14" x14ac:dyDescent="0.2">
      <c r="A505" s="264" t="s">
        <v>266</v>
      </c>
      <c r="B505" s="169" t="s">
        <v>527</v>
      </c>
      <c r="C505" s="239">
        <f>'4_sz_ melléklet'!C370</f>
        <v>12582</v>
      </c>
      <c r="D505" s="239">
        <f>'4_sz_ melléklet'!D370</f>
        <v>15127</v>
      </c>
      <c r="E505" s="239">
        <f>'4_sz_ melléklet'!E370</f>
        <v>14607</v>
      </c>
      <c r="F505" s="1251">
        <f>E505/D505</f>
        <v>0.96562438024724007</v>
      </c>
      <c r="G505" s="978"/>
      <c r="H505" s="978"/>
      <c r="I505" s="978"/>
      <c r="J505" s="870"/>
      <c r="K505" s="1067"/>
      <c r="L505" s="1067"/>
      <c r="M505" s="1067"/>
      <c r="N505" s="906"/>
    </row>
    <row r="506" spans="1:14" x14ac:dyDescent="0.2">
      <c r="A506" s="264" t="s">
        <v>267</v>
      </c>
      <c r="B506" s="169" t="s">
        <v>529</v>
      </c>
      <c r="C506" s="239">
        <f>'4_sz_ melléklet'!C371</f>
        <v>0</v>
      </c>
      <c r="D506" s="239">
        <f>'4_sz_ melléklet'!D371</f>
        <v>0</v>
      </c>
      <c r="E506" s="239">
        <f>'4_sz_ melléklet'!E371</f>
        <v>0</v>
      </c>
      <c r="F506" s="1251">
        <v>0</v>
      </c>
      <c r="G506" s="978"/>
      <c r="H506" s="978"/>
      <c r="I506" s="978"/>
      <c r="J506" s="870"/>
      <c r="K506" s="1067"/>
      <c r="L506" s="1067"/>
      <c r="M506" s="1067"/>
      <c r="N506" s="906"/>
    </row>
    <row r="507" spans="1:14" ht="12" customHeight="1" x14ac:dyDescent="0.2">
      <c r="A507" s="264" t="s">
        <v>268</v>
      </c>
      <c r="B507" s="169" t="s">
        <v>530</v>
      </c>
      <c r="C507" s="239">
        <f>'4_sz_ melléklet'!C372</f>
        <v>0</v>
      </c>
      <c r="D507" s="239">
        <f>'4_sz_ melléklet'!D372</f>
        <v>0</v>
      </c>
      <c r="E507" s="239">
        <f>'4_sz_ melléklet'!E372</f>
        <v>0</v>
      </c>
      <c r="F507" s="1251">
        <v>0</v>
      </c>
      <c r="G507" s="978"/>
      <c r="H507" s="978"/>
      <c r="I507" s="978"/>
      <c r="J507" s="870"/>
      <c r="K507" s="1067"/>
      <c r="L507" s="1067"/>
      <c r="M507" s="1067"/>
      <c r="N507" s="906"/>
    </row>
    <row r="508" spans="1:14" x14ac:dyDescent="0.2">
      <c r="A508" s="264" t="s">
        <v>269</v>
      </c>
      <c r="B508" s="169" t="s">
        <v>531</v>
      </c>
      <c r="C508" s="239">
        <f>C509+C510+C511+C512+C513+C514+C515</f>
        <v>0</v>
      </c>
      <c r="D508" s="239">
        <f>D509+D510+D511+D512+D513+D514+D515</f>
        <v>0</v>
      </c>
      <c r="E508" s="239">
        <f>E509+E510+E511+E512+E513+E514+E515</f>
        <v>0</v>
      </c>
      <c r="F508" s="1251">
        <v>0</v>
      </c>
      <c r="G508" s="978"/>
      <c r="H508" s="978"/>
      <c r="I508" s="978"/>
      <c r="J508" s="870"/>
      <c r="K508" s="1067"/>
      <c r="L508" s="1067"/>
      <c r="M508" s="1067"/>
      <c r="N508" s="906"/>
    </row>
    <row r="509" spans="1:14" x14ac:dyDescent="0.2">
      <c r="A509" s="264" t="s">
        <v>270</v>
      </c>
      <c r="B509" s="169" t="s">
        <v>535</v>
      </c>
      <c r="C509" s="239">
        <f>'4_sz_ melléklet'!C374</f>
        <v>0</v>
      </c>
      <c r="D509" s="239">
        <f>'4_sz_ melléklet'!D374</f>
        <v>0</v>
      </c>
      <c r="E509" s="239">
        <f>'4_sz_ melléklet'!E374</f>
        <v>0</v>
      </c>
      <c r="F509" s="1251">
        <v>0</v>
      </c>
      <c r="G509" s="978"/>
      <c r="H509" s="978"/>
      <c r="I509" s="978"/>
      <c r="J509" s="870"/>
      <c r="K509" s="1067"/>
      <c r="L509" s="1067"/>
      <c r="M509" s="1067"/>
      <c r="N509" s="906"/>
    </row>
    <row r="510" spans="1:14" x14ac:dyDescent="0.2">
      <c r="A510" s="264" t="s">
        <v>271</v>
      </c>
      <c r="B510" s="169" t="s">
        <v>536</v>
      </c>
      <c r="C510" s="239"/>
      <c r="D510" s="121"/>
      <c r="E510" s="239"/>
      <c r="F510" s="1251"/>
      <c r="G510" s="978"/>
      <c r="H510" s="978"/>
      <c r="I510" s="978"/>
      <c r="J510" s="870"/>
      <c r="K510" s="1067"/>
      <c r="L510" s="1067"/>
      <c r="M510" s="1067"/>
      <c r="N510" s="906"/>
    </row>
    <row r="511" spans="1:14" x14ac:dyDescent="0.2">
      <c r="A511" s="264" t="s">
        <v>272</v>
      </c>
      <c r="B511" s="169" t="s">
        <v>537</v>
      </c>
      <c r="C511" s="239"/>
      <c r="D511" s="121"/>
      <c r="E511" s="239"/>
      <c r="F511" s="1251"/>
      <c r="G511" s="978"/>
      <c r="H511" s="978"/>
      <c r="I511" s="978"/>
      <c r="J511" s="870"/>
      <c r="K511" s="1067"/>
      <c r="L511" s="1067"/>
      <c r="M511" s="1067"/>
      <c r="N511" s="906"/>
    </row>
    <row r="512" spans="1:14" x14ac:dyDescent="0.2">
      <c r="A512" s="264" t="s">
        <v>273</v>
      </c>
      <c r="B512" s="271" t="s">
        <v>533</v>
      </c>
      <c r="C512" s="198"/>
      <c r="D512" s="125"/>
      <c r="E512" s="239"/>
      <c r="F512" s="1251"/>
      <c r="G512" s="978"/>
      <c r="H512" s="978"/>
      <c r="I512" s="978"/>
      <c r="J512" s="870"/>
      <c r="K512" s="1067"/>
      <c r="L512" s="1067"/>
      <c r="M512" s="1067"/>
      <c r="N512" s="906"/>
    </row>
    <row r="513" spans="1:14" x14ac:dyDescent="0.2">
      <c r="A513" s="264" t="s">
        <v>274</v>
      </c>
      <c r="B513" s="536" t="s">
        <v>534</v>
      </c>
      <c r="C513" s="242"/>
      <c r="D513" s="122"/>
      <c r="E513" s="239"/>
      <c r="F513" s="1251"/>
      <c r="G513" s="978"/>
      <c r="H513" s="978"/>
      <c r="I513" s="978"/>
      <c r="J513" s="870"/>
      <c r="K513" s="1067"/>
      <c r="L513" s="1067"/>
      <c r="M513" s="1067"/>
      <c r="N513" s="906"/>
    </row>
    <row r="514" spans="1:14" x14ac:dyDescent="0.2">
      <c r="A514" s="264" t="s">
        <v>275</v>
      </c>
      <c r="B514" s="537" t="s">
        <v>532</v>
      </c>
      <c r="C514" s="242"/>
      <c r="D514" s="122"/>
      <c r="E514" s="239"/>
      <c r="F514" s="1251"/>
      <c r="G514" s="978"/>
      <c r="H514" s="978"/>
      <c r="I514" s="978"/>
      <c r="J514" s="870"/>
      <c r="K514" s="1067"/>
      <c r="L514" s="1067"/>
      <c r="M514" s="1067"/>
      <c r="N514" s="906"/>
    </row>
    <row r="515" spans="1:14" x14ac:dyDescent="0.2">
      <c r="A515" s="264" t="s">
        <v>276</v>
      </c>
      <c r="B515" s="230" t="s">
        <v>764</v>
      </c>
      <c r="C515" s="242"/>
      <c r="D515" s="122"/>
      <c r="E515" s="239"/>
      <c r="F515" s="1252"/>
      <c r="G515" s="978"/>
      <c r="H515" s="978"/>
      <c r="I515" s="978"/>
      <c r="J515" s="870"/>
      <c r="K515" s="1067"/>
      <c r="L515" s="1067"/>
      <c r="M515" s="1067"/>
      <c r="N515" s="906"/>
    </row>
    <row r="516" spans="1:14" ht="13.5" thickBot="1" x14ac:dyDescent="0.25">
      <c r="A516" s="264" t="s">
        <v>277</v>
      </c>
      <c r="B516" s="171" t="s">
        <v>539</v>
      </c>
      <c r="C516" s="240"/>
      <c r="D516" s="126"/>
      <c r="E516" s="239"/>
      <c r="F516" s="1253"/>
      <c r="G516" s="980"/>
      <c r="H516" s="980"/>
      <c r="I516" s="980"/>
      <c r="J516" s="871"/>
      <c r="K516" s="1068"/>
      <c r="L516" s="1068"/>
      <c r="M516" s="1068"/>
      <c r="N516" s="968"/>
    </row>
    <row r="517" spans="1:14" ht="13.5" thickBot="1" x14ac:dyDescent="0.25">
      <c r="A517" s="421" t="s">
        <v>278</v>
      </c>
      <c r="B517" s="422" t="s">
        <v>5</v>
      </c>
      <c r="C517" s="432">
        <f>C503+C504+C505+C506+C508+C516</f>
        <v>85585</v>
      </c>
      <c r="D517" s="432">
        <f>D503+D504+D505+D506+D508+D516</f>
        <v>101405</v>
      </c>
      <c r="E517" s="432">
        <f>E503+E504+E505+E506+E508+E516</f>
        <v>87197</v>
      </c>
      <c r="F517" s="1413">
        <f>E517/D517</f>
        <v>0.8598885656525812</v>
      </c>
      <c r="G517" s="1260"/>
      <c r="H517" s="1260"/>
      <c r="I517" s="1260"/>
      <c r="J517" s="872"/>
      <c r="K517" s="1262"/>
      <c r="L517" s="1262"/>
      <c r="M517" s="1262"/>
      <c r="N517" s="1259"/>
    </row>
    <row r="518" spans="1:14" ht="9.75" customHeight="1" thickTop="1" x14ac:dyDescent="0.2">
      <c r="A518" s="413"/>
      <c r="B518" s="270"/>
      <c r="C518" s="197"/>
      <c r="D518" s="197"/>
      <c r="E518" s="197"/>
      <c r="F518" s="1255"/>
      <c r="G518" s="974"/>
      <c r="H518" s="974"/>
      <c r="I518" s="974"/>
      <c r="J518" s="873"/>
      <c r="K518" s="1263"/>
      <c r="L518" s="1263"/>
      <c r="M518" s="1263"/>
      <c r="N518" s="967"/>
    </row>
    <row r="519" spans="1:14" x14ac:dyDescent="0.2">
      <c r="A519" s="265" t="s">
        <v>279</v>
      </c>
      <c r="B519" s="272" t="s">
        <v>216</v>
      </c>
      <c r="C519" s="241"/>
      <c r="D519" s="124"/>
      <c r="E519" s="241"/>
      <c r="F519" s="1256"/>
      <c r="G519" s="976"/>
      <c r="H519" s="976"/>
      <c r="I519" s="976"/>
      <c r="J519" s="869"/>
      <c r="K519" s="1066"/>
      <c r="L519" s="1066"/>
      <c r="M519" s="1066"/>
      <c r="N519" s="905"/>
    </row>
    <row r="520" spans="1:14" x14ac:dyDescent="0.2">
      <c r="A520" s="265" t="s">
        <v>280</v>
      </c>
      <c r="B520" s="169" t="s">
        <v>540</v>
      </c>
      <c r="C520" s="239">
        <f>'4_sz_ melléklet'!C385</f>
        <v>1989</v>
      </c>
      <c r="D520" s="239">
        <f>'4_sz_ melléklet'!D385</f>
        <v>2886</v>
      </c>
      <c r="E520" s="239">
        <f>'4_sz_ melléklet'!E385</f>
        <v>2886</v>
      </c>
      <c r="F520" s="1251">
        <f>E520/D520</f>
        <v>1</v>
      </c>
      <c r="G520" s="978"/>
      <c r="H520" s="978"/>
      <c r="I520" s="978"/>
      <c r="J520" s="870"/>
      <c r="K520" s="1067"/>
      <c r="L520" s="1067"/>
      <c r="M520" s="1067"/>
      <c r="N520" s="906"/>
    </row>
    <row r="521" spans="1:14" x14ac:dyDescent="0.2">
      <c r="A521" s="265" t="s">
        <v>281</v>
      </c>
      <c r="B521" s="169" t="s">
        <v>541</v>
      </c>
      <c r="C521" s="239"/>
      <c r="D521" s="121"/>
      <c r="E521" s="239"/>
      <c r="F521" s="1251"/>
      <c r="G521" s="978"/>
      <c r="H521" s="978"/>
      <c r="I521" s="978"/>
      <c r="J521" s="870"/>
      <c r="K521" s="1067"/>
      <c r="L521" s="1067"/>
      <c r="M521" s="1067"/>
      <c r="N521" s="906"/>
    </row>
    <row r="522" spans="1:14" x14ac:dyDescent="0.2">
      <c r="A522" s="265" t="s">
        <v>283</v>
      </c>
      <c r="B522" s="169" t="s">
        <v>542</v>
      </c>
      <c r="C522" s="198">
        <f>C523+C524+C525</f>
        <v>0</v>
      </c>
      <c r="D522" s="198">
        <f>D523+D524+D525</f>
        <v>0</v>
      </c>
      <c r="E522" s="198">
        <f>E523+E524+E525</f>
        <v>0</v>
      </c>
      <c r="F522" s="1257"/>
      <c r="G522" s="978"/>
      <c r="H522" s="978"/>
      <c r="I522" s="978"/>
      <c r="J522" s="870"/>
      <c r="K522" s="1067"/>
      <c r="L522" s="1067"/>
      <c r="M522" s="1067"/>
      <c r="N522" s="906"/>
    </row>
    <row r="523" spans="1:14" x14ac:dyDescent="0.2">
      <c r="A523" s="265" t="s">
        <v>284</v>
      </c>
      <c r="B523" s="271" t="s">
        <v>543</v>
      </c>
      <c r="C523" s="239"/>
      <c r="D523" s="121"/>
      <c r="E523" s="239"/>
      <c r="F523" s="1251"/>
      <c r="G523" s="978"/>
      <c r="H523" s="978"/>
      <c r="I523" s="978"/>
      <c r="J523" s="870"/>
      <c r="K523" s="1067"/>
      <c r="L523" s="1067"/>
      <c r="M523" s="1067"/>
      <c r="N523" s="906"/>
    </row>
    <row r="524" spans="1:14" x14ac:dyDescent="0.2">
      <c r="A524" s="265" t="s">
        <v>285</v>
      </c>
      <c r="B524" s="271" t="s">
        <v>544</v>
      </c>
      <c r="C524" s="239"/>
      <c r="D524" s="121"/>
      <c r="E524" s="239"/>
      <c r="F524" s="1251"/>
      <c r="G524" s="978"/>
      <c r="H524" s="978"/>
      <c r="I524" s="978"/>
      <c r="J524" s="870"/>
      <c r="K524" s="1067"/>
      <c r="L524" s="1067"/>
      <c r="M524" s="1067"/>
      <c r="N524" s="906"/>
    </row>
    <row r="525" spans="1:14" ht="10.5" customHeight="1" x14ac:dyDescent="0.2">
      <c r="A525" s="265" t="s">
        <v>286</v>
      </c>
      <c r="B525" s="271" t="s">
        <v>545</v>
      </c>
      <c r="C525" s="239"/>
      <c r="D525" s="121"/>
      <c r="E525" s="239"/>
      <c r="F525" s="1257"/>
      <c r="G525" s="978"/>
      <c r="H525" s="978"/>
      <c r="I525" s="978"/>
      <c r="J525" s="870"/>
      <c r="K525" s="1067"/>
      <c r="L525" s="1067"/>
      <c r="M525" s="1067"/>
      <c r="N525" s="906"/>
    </row>
    <row r="526" spans="1:14" x14ac:dyDescent="0.2">
      <c r="A526" s="265" t="s">
        <v>287</v>
      </c>
      <c r="B526" s="271" t="s">
        <v>546</v>
      </c>
      <c r="C526" s="239"/>
      <c r="D526" s="121"/>
      <c r="E526" s="239"/>
      <c r="F526" s="1257"/>
      <c r="G526" s="978"/>
      <c r="H526" s="978"/>
      <c r="I526" s="978"/>
      <c r="J526" s="870"/>
      <c r="K526" s="1067"/>
      <c r="L526" s="1067"/>
      <c r="M526" s="1067"/>
      <c r="N526" s="906"/>
    </row>
    <row r="527" spans="1:14" x14ac:dyDescent="0.2">
      <c r="A527" s="265" t="s">
        <v>288</v>
      </c>
      <c r="B527" s="536" t="s">
        <v>547</v>
      </c>
      <c r="C527" s="239"/>
      <c r="D527" s="121"/>
      <c r="E527" s="239"/>
      <c r="F527" s="1257"/>
      <c r="G527" s="978"/>
      <c r="H527" s="978"/>
      <c r="I527" s="978"/>
      <c r="J527" s="870"/>
      <c r="K527" s="1067"/>
      <c r="L527" s="1067"/>
      <c r="M527" s="1067"/>
      <c r="N527" s="906"/>
    </row>
    <row r="528" spans="1:14" x14ac:dyDescent="0.2">
      <c r="A528" s="265" t="s">
        <v>289</v>
      </c>
      <c r="B528" s="230" t="s">
        <v>548</v>
      </c>
      <c r="C528" s="239"/>
      <c r="D528" s="121"/>
      <c r="E528" s="239"/>
      <c r="F528" s="1257"/>
      <c r="G528" s="978"/>
      <c r="H528" s="978"/>
      <c r="I528" s="978"/>
      <c r="J528" s="870"/>
      <c r="K528" s="1067"/>
      <c r="L528" s="1067"/>
      <c r="M528" s="1067"/>
      <c r="N528" s="906"/>
    </row>
    <row r="529" spans="1:14" ht="13.5" thickBot="1" x14ac:dyDescent="0.25">
      <c r="A529" s="265" t="s">
        <v>290</v>
      </c>
      <c r="B529" s="686" t="s">
        <v>549</v>
      </c>
      <c r="C529" s="239"/>
      <c r="D529" s="121"/>
      <c r="E529" s="239"/>
      <c r="F529" s="1257"/>
      <c r="G529" s="980"/>
      <c r="H529" s="980"/>
      <c r="I529" s="980"/>
      <c r="J529" s="871"/>
      <c r="K529" s="1068"/>
      <c r="L529" s="1068"/>
      <c r="M529" s="1068"/>
      <c r="N529" s="968"/>
    </row>
    <row r="530" spans="1:14" ht="13.5" thickBot="1" x14ac:dyDescent="0.25">
      <c r="A530" s="421" t="s">
        <v>291</v>
      </c>
      <c r="B530" s="422" t="s">
        <v>6</v>
      </c>
      <c r="C530" s="432">
        <f>C520+C521+C522</f>
        <v>1989</v>
      </c>
      <c r="D530" s="432">
        <f>D520+D521+D522</f>
        <v>2886</v>
      </c>
      <c r="E530" s="432">
        <f>E520+E521+E522</f>
        <v>2886</v>
      </c>
      <c r="F530" s="1465">
        <f>E530/D530</f>
        <v>1</v>
      </c>
      <c r="G530" s="1260"/>
      <c r="H530" s="1260"/>
      <c r="I530" s="1260"/>
      <c r="J530" s="872"/>
      <c r="K530" s="1262"/>
      <c r="L530" s="1262"/>
      <c r="M530" s="1262"/>
      <c r="N530" s="1259"/>
    </row>
    <row r="531" spans="1:14" ht="27" thickTop="1" thickBot="1" x14ac:dyDescent="0.25">
      <c r="A531" s="1265" t="s">
        <v>292</v>
      </c>
      <c r="B531" s="1248" t="s">
        <v>403</v>
      </c>
      <c r="C531" s="1249">
        <f>C517+C530</f>
        <v>87574</v>
      </c>
      <c r="D531" s="1249">
        <f>D517+D530</f>
        <v>104291</v>
      </c>
      <c r="E531" s="1249">
        <f>E517+E530</f>
        <v>90083</v>
      </c>
      <c r="F531" s="1258">
        <f>E531/D531</f>
        <v>0.86376580913022216</v>
      </c>
      <c r="G531" s="1266"/>
      <c r="H531" s="1266"/>
      <c r="I531" s="1266"/>
      <c r="J531" s="1267"/>
      <c r="K531" s="1268"/>
      <c r="L531" s="1268"/>
      <c r="M531" s="1268"/>
      <c r="N531" s="1269"/>
    </row>
    <row r="532" spans="1:14" x14ac:dyDescent="0.2">
      <c r="A532" s="281"/>
      <c r="B532" s="550"/>
      <c r="C532" s="535"/>
      <c r="D532" s="535"/>
      <c r="E532" s="535"/>
      <c r="F532" s="535"/>
    </row>
    <row r="533" spans="1:14" x14ac:dyDescent="0.2">
      <c r="A533" s="281"/>
      <c r="B533" s="550"/>
      <c r="C533" s="535"/>
      <c r="D533" s="535"/>
      <c r="E533" s="535"/>
      <c r="F533" s="1270"/>
      <c r="G533" s="63"/>
      <c r="H533" s="63"/>
      <c r="I533" s="63"/>
      <c r="J533" s="1271"/>
      <c r="K533" s="63"/>
      <c r="L533" s="63"/>
      <c r="M533" s="63"/>
      <c r="N533" s="1271"/>
    </row>
    <row r="534" spans="1:14" x14ac:dyDescent="0.2">
      <c r="A534" s="2434">
        <v>14</v>
      </c>
      <c r="B534" s="2435"/>
      <c r="C534" s="2435"/>
      <c r="D534" s="2435"/>
      <c r="E534" s="2435"/>
      <c r="F534" s="2435"/>
      <c r="G534" s="2435"/>
      <c r="H534" s="2435"/>
      <c r="I534" s="2435"/>
      <c r="J534" s="2435"/>
      <c r="K534" s="2435"/>
      <c r="L534" s="2435"/>
      <c r="M534" s="2435"/>
      <c r="N534" s="2435"/>
    </row>
    <row r="535" spans="1:14" x14ac:dyDescent="0.2">
      <c r="A535" s="281"/>
      <c r="B535" s="550"/>
      <c r="C535" s="535"/>
      <c r="D535" s="535"/>
      <c r="E535" s="535"/>
      <c r="F535" s="535"/>
    </row>
    <row r="536" spans="1:14" x14ac:dyDescent="0.2">
      <c r="A536" s="2249" t="s">
        <v>1692</v>
      </c>
      <c r="B536" s="2249"/>
      <c r="C536" s="2249"/>
      <c r="D536" s="2249"/>
      <c r="E536" s="2249"/>
    </row>
    <row r="537" spans="1:14" x14ac:dyDescent="0.2">
      <c r="A537" s="275"/>
      <c r="B537" s="275"/>
      <c r="C537" s="275"/>
      <c r="D537" s="275"/>
      <c r="E537" s="275"/>
    </row>
    <row r="538" spans="1:14" ht="14.25" x14ac:dyDescent="0.2">
      <c r="A538" s="2347" t="s">
        <v>1509</v>
      </c>
      <c r="B538" s="2348"/>
      <c r="C538" s="2348"/>
      <c r="D538" s="2348"/>
      <c r="E538" s="2348"/>
      <c r="F538" s="2348"/>
      <c r="G538" s="2263"/>
      <c r="H538" s="2263"/>
      <c r="I538" s="2263"/>
      <c r="J538" s="2263"/>
      <c r="K538" s="2263"/>
      <c r="L538" s="2263"/>
      <c r="M538" s="2263"/>
      <c r="N538" s="2263"/>
    </row>
    <row r="539" spans="1:14" ht="15.75" x14ac:dyDescent="0.25">
      <c r="B539" s="18"/>
      <c r="C539" s="18"/>
      <c r="D539" s="18"/>
      <c r="E539" s="18"/>
    </row>
    <row r="540" spans="1:14" ht="16.5" thickBot="1" x14ac:dyDescent="0.3">
      <c r="B540" s="18" t="s">
        <v>429</v>
      </c>
      <c r="C540" s="18"/>
      <c r="D540" s="18"/>
      <c r="E540" s="18"/>
      <c r="M540" s="1" t="s">
        <v>39</v>
      </c>
    </row>
    <row r="541" spans="1:14" ht="13.5" customHeight="1" thickBot="1" x14ac:dyDescent="0.25">
      <c r="A541" s="2430" t="s">
        <v>258</v>
      </c>
      <c r="B541" s="2432" t="s">
        <v>11</v>
      </c>
      <c r="C541" s="2425" t="s">
        <v>1090</v>
      </c>
      <c r="D541" s="2426"/>
      <c r="E541" s="2426"/>
      <c r="F541" s="2427"/>
      <c r="G541" s="2425" t="s">
        <v>1091</v>
      </c>
      <c r="H541" s="2426"/>
      <c r="I541" s="2426"/>
      <c r="J541" s="2428"/>
      <c r="K541" s="2429" t="s">
        <v>811</v>
      </c>
      <c r="L541" s="2426"/>
      <c r="M541" s="2426"/>
      <c r="N541" s="2428"/>
    </row>
    <row r="542" spans="1:14" ht="22.5" thickBot="1" x14ac:dyDescent="0.25">
      <c r="A542" s="2431"/>
      <c r="B542" s="2433"/>
      <c r="C542" s="266" t="s">
        <v>381</v>
      </c>
      <c r="D542" s="266" t="s">
        <v>812</v>
      </c>
      <c r="E542" s="1246" t="s">
        <v>775</v>
      </c>
      <c r="F542" s="266" t="s">
        <v>813</v>
      </c>
      <c r="G542" s="1246" t="s">
        <v>381</v>
      </c>
      <c r="H542" s="266" t="s">
        <v>812</v>
      </c>
      <c r="I542" s="266" t="s">
        <v>775</v>
      </c>
      <c r="J542" s="1246" t="s">
        <v>813</v>
      </c>
      <c r="K542" s="266" t="s">
        <v>381</v>
      </c>
      <c r="L542" s="1246" t="s">
        <v>812</v>
      </c>
      <c r="M542" s="266" t="s">
        <v>775</v>
      </c>
      <c r="N542" s="1247" t="s">
        <v>813</v>
      </c>
    </row>
    <row r="543" spans="1:14" ht="13.5" thickBot="1" x14ac:dyDescent="0.25">
      <c r="A543" s="865" t="s">
        <v>259</v>
      </c>
      <c r="B543" s="866" t="s">
        <v>260</v>
      </c>
      <c r="C543" s="867" t="s">
        <v>261</v>
      </c>
      <c r="D543" s="867" t="s">
        <v>262</v>
      </c>
      <c r="E543" s="867" t="s">
        <v>282</v>
      </c>
      <c r="F543" s="868" t="s">
        <v>307</v>
      </c>
      <c r="G543" s="867" t="s">
        <v>308</v>
      </c>
      <c r="H543" s="867" t="s">
        <v>330</v>
      </c>
      <c r="I543" s="867" t="s">
        <v>331</v>
      </c>
      <c r="J543" s="867" t="s">
        <v>332</v>
      </c>
      <c r="K543" s="867" t="s">
        <v>335</v>
      </c>
      <c r="L543" s="867" t="s">
        <v>336</v>
      </c>
      <c r="M543" s="867" t="s">
        <v>337</v>
      </c>
      <c r="N543" s="868" t="s">
        <v>338</v>
      </c>
    </row>
    <row r="544" spans="1:14" x14ac:dyDescent="0.2">
      <c r="A544" s="265" t="s">
        <v>293</v>
      </c>
      <c r="B544" s="341" t="s">
        <v>404</v>
      </c>
      <c r="C544" s="430"/>
      <c r="D544" s="124"/>
      <c r="E544" s="241"/>
      <c r="F544" s="1256"/>
      <c r="G544" s="1040"/>
      <c r="H544" s="1040"/>
      <c r="I544" s="1040"/>
      <c r="J544" s="909"/>
      <c r="K544" s="1261"/>
      <c r="L544" s="1261"/>
      <c r="M544" s="1261"/>
      <c r="N544" s="1039"/>
    </row>
    <row r="545" spans="1:14" x14ac:dyDescent="0.2">
      <c r="A545" s="264" t="s">
        <v>294</v>
      </c>
      <c r="B545" s="170" t="s">
        <v>565</v>
      </c>
      <c r="C545" s="244"/>
      <c r="D545" s="121"/>
      <c r="E545" s="239"/>
      <c r="F545" s="1251"/>
      <c r="G545" s="978"/>
      <c r="H545" s="978"/>
      <c r="I545" s="978"/>
      <c r="J545" s="870"/>
      <c r="K545" s="1067"/>
      <c r="L545" s="1067"/>
      <c r="M545" s="1067"/>
      <c r="N545" s="906"/>
    </row>
    <row r="546" spans="1:14" ht="9.75" customHeight="1" x14ac:dyDescent="0.2">
      <c r="A546" s="264" t="s">
        <v>295</v>
      </c>
      <c r="B546" s="480" t="s">
        <v>563</v>
      </c>
      <c r="C546" s="543"/>
      <c r="D546" s="126"/>
      <c r="E546" s="240"/>
      <c r="F546" s="1252"/>
      <c r="G546" s="978"/>
      <c r="H546" s="978"/>
      <c r="I546" s="978"/>
      <c r="J546" s="870"/>
      <c r="K546" s="1067"/>
      <c r="L546" s="1067"/>
      <c r="M546" s="1067"/>
      <c r="N546" s="906"/>
    </row>
    <row r="547" spans="1:14" x14ac:dyDescent="0.2">
      <c r="A547" s="264" t="s">
        <v>296</v>
      </c>
      <c r="B547" s="480" t="s">
        <v>562</v>
      </c>
      <c r="C547" s="543"/>
      <c r="D547" s="126"/>
      <c r="E547" s="240"/>
      <c r="F547" s="1252"/>
      <c r="G547" s="978"/>
      <c r="H547" s="978"/>
      <c r="I547" s="978"/>
      <c r="J547" s="870"/>
      <c r="K547" s="1067"/>
      <c r="L547" s="1067"/>
      <c r="M547" s="1067"/>
      <c r="N547" s="906"/>
    </row>
    <row r="548" spans="1:14" x14ac:dyDescent="0.2">
      <c r="A548" s="264" t="s">
        <v>297</v>
      </c>
      <c r="B548" s="480" t="s">
        <v>564</v>
      </c>
      <c r="C548" s="543"/>
      <c r="D548" s="126"/>
      <c r="E548" s="240"/>
      <c r="F548" s="1252"/>
      <c r="G548" s="978"/>
      <c r="H548" s="978"/>
      <c r="I548" s="978"/>
      <c r="J548" s="870"/>
      <c r="K548" s="1067"/>
      <c r="L548" s="1067"/>
      <c r="M548" s="1067"/>
      <c r="N548" s="906"/>
    </row>
    <row r="549" spans="1:14" x14ac:dyDescent="0.2">
      <c r="A549" s="264" t="s">
        <v>298</v>
      </c>
      <c r="B549" s="538" t="s">
        <v>566</v>
      </c>
      <c r="C549" s="543"/>
      <c r="D549" s="126"/>
      <c r="E549" s="240"/>
      <c r="F549" s="1252"/>
      <c r="G549" s="978"/>
      <c r="H549" s="978"/>
      <c r="I549" s="978"/>
      <c r="J549" s="870"/>
      <c r="K549" s="1067"/>
      <c r="L549" s="1067"/>
      <c r="M549" s="1067"/>
      <c r="N549" s="906"/>
    </row>
    <row r="550" spans="1:14" x14ac:dyDescent="0.2">
      <c r="A550" s="264" t="s">
        <v>299</v>
      </c>
      <c r="B550" s="539" t="s">
        <v>569</v>
      </c>
      <c r="C550" s="543"/>
      <c r="D550" s="126"/>
      <c r="E550" s="240"/>
      <c r="F550" s="1252"/>
      <c r="G550" s="978"/>
      <c r="H550" s="978"/>
      <c r="I550" s="978"/>
      <c r="J550" s="870"/>
      <c r="K550" s="1067"/>
      <c r="L550" s="1067"/>
      <c r="M550" s="1067"/>
      <c r="N550" s="906"/>
    </row>
    <row r="551" spans="1:14" x14ac:dyDescent="0.2">
      <c r="A551" s="264" t="s">
        <v>300</v>
      </c>
      <c r="B551" s="540" t="s">
        <v>568</v>
      </c>
      <c r="C551" s="543"/>
      <c r="D551" s="126"/>
      <c r="E551" s="240"/>
      <c r="F551" s="1252"/>
      <c r="G551" s="978"/>
      <c r="H551" s="978"/>
      <c r="I551" s="978"/>
      <c r="J551" s="870"/>
      <c r="K551" s="1067"/>
      <c r="L551" s="1067"/>
      <c r="M551" s="1067"/>
      <c r="N551" s="906"/>
    </row>
    <row r="552" spans="1:14" x14ac:dyDescent="0.2">
      <c r="A552" s="264" t="s">
        <v>301</v>
      </c>
      <c r="B552" s="1708" t="s">
        <v>567</v>
      </c>
      <c r="C552" s="244"/>
      <c r="D552" s="121"/>
      <c r="E552" s="239"/>
      <c r="F552" s="1251"/>
      <c r="G552" s="978"/>
      <c r="H552" s="978"/>
      <c r="I552" s="978"/>
      <c r="J552" s="870"/>
      <c r="K552" s="1067"/>
      <c r="L552" s="1067"/>
      <c r="M552" s="1067"/>
      <c r="N552" s="906"/>
    </row>
    <row r="553" spans="1:14" ht="13.5" thickBot="1" x14ac:dyDescent="0.25">
      <c r="A553" s="413" t="s">
        <v>302</v>
      </c>
      <c r="B553" s="225" t="s">
        <v>1089</v>
      </c>
      <c r="C553" s="1713"/>
      <c r="D553" s="197"/>
      <c r="E553" s="197"/>
      <c r="F553" s="1255"/>
      <c r="G553" s="974"/>
      <c r="H553" s="974"/>
      <c r="I553" s="974"/>
      <c r="J553" s="873"/>
      <c r="K553" s="1263"/>
      <c r="L553" s="1263"/>
      <c r="M553" s="1263"/>
      <c r="N553" s="967"/>
    </row>
    <row r="554" spans="1:14" ht="13.5" thickBot="1" x14ac:dyDescent="0.25">
      <c r="A554" s="282" t="s">
        <v>303</v>
      </c>
      <c r="B554" s="231" t="s">
        <v>405</v>
      </c>
      <c r="C554" s="544">
        <f>SUM(C545:C553)</f>
        <v>0</v>
      </c>
      <c r="D554" s="544">
        <f>SUM(D545:D553)</f>
        <v>0</v>
      </c>
      <c r="E554" s="544">
        <f>SUM(E545:E553)</f>
        <v>0</v>
      </c>
      <c r="F554" s="1272">
        <v>0</v>
      </c>
      <c r="G554" s="972"/>
      <c r="H554" s="972"/>
      <c r="I554" s="972"/>
      <c r="J554" s="874"/>
      <c r="K554" s="1212"/>
      <c r="L554" s="1212"/>
      <c r="M554" s="1212"/>
      <c r="N554" s="874"/>
    </row>
    <row r="555" spans="1:14" ht="13.5" thickBot="1" x14ac:dyDescent="0.25">
      <c r="A555" s="325" t="s">
        <v>304</v>
      </c>
      <c r="B555" s="832" t="s">
        <v>406</v>
      </c>
      <c r="C555" s="622">
        <f>C554+C531</f>
        <v>87574</v>
      </c>
      <c r="D555" s="622">
        <f>D554+D531</f>
        <v>104291</v>
      </c>
      <c r="E555" s="622">
        <f>E554+E531</f>
        <v>90083</v>
      </c>
      <c r="F555" s="1461">
        <f>E555/D555</f>
        <v>0.86376580913022216</v>
      </c>
      <c r="G555" s="622">
        <f>G554+G531</f>
        <v>0</v>
      </c>
      <c r="H555" s="622">
        <f>H554+H531</f>
        <v>0</v>
      </c>
      <c r="I555" s="622">
        <f>I554+I531</f>
        <v>0</v>
      </c>
      <c r="J555" s="875"/>
      <c r="K555" s="622">
        <f>K554+K531</f>
        <v>0</v>
      </c>
      <c r="L555" s="622">
        <f>L554+L531</f>
        <v>0</v>
      </c>
      <c r="M555" s="622">
        <f>M554+M531</f>
        <v>0</v>
      </c>
      <c r="N555" s="969"/>
    </row>
    <row r="562" spans="1:14" ht="12.75" customHeight="1" x14ac:dyDescent="0.2"/>
    <row r="576" spans="1:14" x14ac:dyDescent="0.2">
      <c r="A576" s="2263">
        <v>15</v>
      </c>
      <c r="B576" s="2263"/>
      <c r="C576" s="2263"/>
      <c r="D576" s="2263"/>
      <c r="E576" s="2263"/>
      <c r="F576" s="2263"/>
      <c r="G576" s="2263"/>
      <c r="H576" s="2263"/>
      <c r="I576" s="2263"/>
      <c r="J576" s="2263"/>
      <c r="K576" s="2263"/>
      <c r="L576" s="2263"/>
      <c r="M576" s="2263"/>
      <c r="N576" s="2263"/>
    </row>
    <row r="577" spans="1:14" x14ac:dyDescent="0.2">
      <c r="A577" s="2249" t="s">
        <v>1692</v>
      </c>
      <c r="B577" s="2249"/>
      <c r="C577" s="2249"/>
      <c r="D577" s="2249"/>
      <c r="E577" s="2249"/>
    </row>
    <row r="578" spans="1:14" x14ac:dyDescent="0.2">
      <c r="A578" s="275"/>
      <c r="B578" s="275"/>
      <c r="C578" s="275"/>
      <c r="D578" s="275"/>
      <c r="E578" s="275"/>
    </row>
    <row r="579" spans="1:14" ht="14.25" x14ac:dyDescent="0.2">
      <c r="A579" s="2347" t="s">
        <v>1509</v>
      </c>
      <c r="B579" s="2348"/>
      <c r="C579" s="2348"/>
      <c r="D579" s="2348"/>
      <c r="E579" s="2348"/>
      <c r="F579" s="2348"/>
      <c r="G579" s="2263"/>
      <c r="H579" s="2263"/>
      <c r="I579" s="2263"/>
      <c r="J579" s="2263"/>
      <c r="K579" s="2263"/>
      <c r="L579" s="2263"/>
      <c r="M579" s="2263"/>
      <c r="N579" s="2263"/>
    </row>
    <row r="580" spans="1:14" ht="20.25" customHeight="1" x14ac:dyDescent="0.25">
      <c r="B580" s="2268"/>
      <c r="C580" s="2263"/>
      <c r="D580" s="2263"/>
      <c r="E580" s="2263"/>
      <c r="F580" s="2263"/>
      <c r="G580" s="2263"/>
      <c r="H580" s="18"/>
      <c r="I580" s="18"/>
      <c r="J580" s="18"/>
      <c r="K580" s="18"/>
      <c r="L580" s="18"/>
      <c r="M580" s="18"/>
      <c r="N580" s="18"/>
    </row>
    <row r="581" spans="1:14" ht="16.5" thickBot="1" x14ac:dyDescent="0.3">
      <c r="B581" s="2268" t="s">
        <v>1092</v>
      </c>
      <c r="C581" s="2263"/>
      <c r="D581" s="2263"/>
      <c r="E581" s="2263"/>
      <c r="F581" s="2263"/>
      <c r="G581" s="2263"/>
      <c r="H581" s="18"/>
      <c r="I581" s="18"/>
      <c r="J581" s="18"/>
      <c r="K581" s="18"/>
      <c r="L581" s="18"/>
      <c r="M581" s="19" t="s">
        <v>7</v>
      </c>
      <c r="N581" s="18"/>
    </row>
    <row r="582" spans="1:14" ht="13.5" thickBot="1" x14ac:dyDescent="0.25">
      <c r="A582" s="2272" t="s">
        <v>258</v>
      </c>
      <c r="B582" s="2274" t="s">
        <v>11</v>
      </c>
      <c r="C582" s="2429" t="s">
        <v>816</v>
      </c>
      <c r="D582" s="2426"/>
      <c r="E582" s="2426"/>
      <c r="F582" s="2427"/>
      <c r="G582" s="2425" t="s">
        <v>817</v>
      </c>
      <c r="H582" s="2426"/>
      <c r="I582" s="2426"/>
      <c r="J582" s="2428"/>
      <c r="K582" s="2429" t="s">
        <v>811</v>
      </c>
      <c r="L582" s="2426"/>
      <c r="M582" s="2426"/>
      <c r="N582" s="2428"/>
    </row>
    <row r="583" spans="1:14" ht="22.5" thickBot="1" x14ac:dyDescent="0.25">
      <c r="A583" s="2273"/>
      <c r="B583" s="2275"/>
      <c r="C583" s="401" t="s">
        <v>381</v>
      </c>
      <c r="D583" s="266" t="s">
        <v>812</v>
      </c>
      <c r="E583" s="1246" t="s">
        <v>775</v>
      </c>
      <c r="F583" s="266" t="s">
        <v>813</v>
      </c>
      <c r="G583" s="1246" t="s">
        <v>381</v>
      </c>
      <c r="H583" s="266" t="s">
        <v>812</v>
      </c>
      <c r="I583" s="266" t="s">
        <v>775</v>
      </c>
      <c r="J583" s="1246" t="s">
        <v>813</v>
      </c>
      <c r="K583" s="266" t="s">
        <v>381</v>
      </c>
      <c r="L583" s="1246" t="s">
        <v>812</v>
      </c>
      <c r="M583" s="266" t="s">
        <v>775</v>
      </c>
      <c r="N583" s="266" t="s">
        <v>813</v>
      </c>
    </row>
    <row r="584" spans="1:14" ht="13.5" thickBot="1" x14ac:dyDescent="0.25">
      <c r="A584" s="865" t="s">
        <v>259</v>
      </c>
      <c r="B584" s="866" t="s">
        <v>260</v>
      </c>
      <c r="C584" s="867" t="s">
        <v>261</v>
      </c>
      <c r="D584" s="867" t="s">
        <v>262</v>
      </c>
      <c r="E584" s="867" t="s">
        <v>282</v>
      </c>
      <c r="F584" s="868" t="s">
        <v>307</v>
      </c>
      <c r="G584" s="518" t="s">
        <v>308</v>
      </c>
      <c r="H584" s="518" t="s">
        <v>330</v>
      </c>
      <c r="I584" s="518" t="s">
        <v>331</v>
      </c>
      <c r="J584" s="518" t="s">
        <v>332</v>
      </c>
      <c r="K584" s="518" t="s">
        <v>335</v>
      </c>
      <c r="L584" s="518" t="s">
        <v>336</v>
      </c>
      <c r="M584" s="518" t="s">
        <v>337</v>
      </c>
      <c r="N584" s="438" t="s">
        <v>338</v>
      </c>
    </row>
    <row r="585" spans="1:14" x14ac:dyDescent="0.2">
      <c r="A585" s="265" t="s">
        <v>263</v>
      </c>
      <c r="B585" s="270" t="s">
        <v>215</v>
      </c>
      <c r="C585" s="241"/>
      <c r="D585" s="124"/>
      <c r="E585" s="241"/>
      <c r="F585" s="1256"/>
      <c r="G585" s="1040"/>
      <c r="H585" s="1040"/>
      <c r="I585" s="1040"/>
      <c r="J585" s="909"/>
      <c r="K585" s="1261"/>
      <c r="L585" s="1261"/>
      <c r="M585" s="1261"/>
      <c r="N585" s="1039"/>
    </row>
    <row r="586" spans="1:14" x14ac:dyDescent="0.2">
      <c r="A586" s="264" t="s">
        <v>264</v>
      </c>
      <c r="B586" s="152" t="s">
        <v>526</v>
      </c>
      <c r="C586" s="239">
        <f>'4_sz_ melléklet'!C427</f>
        <v>0</v>
      </c>
      <c r="D586" s="239">
        <f>'4_sz_ melléklet'!D427</f>
        <v>0</v>
      </c>
      <c r="E586" s="239">
        <f>'4_sz_ melléklet'!E427</f>
        <v>0</v>
      </c>
      <c r="F586" s="1251">
        <v>0</v>
      </c>
      <c r="G586" s="978"/>
      <c r="H586" s="978"/>
      <c r="I586" s="978"/>
      <c r="J586" s="870"/>
      <c r="K586" s="1067"/>
      <c r="L586" s="1067"/>
      <c r="M586" s="1067"/>
      <c r="N586" s="906"/>
    </row>
    <row r="587" spans="1:14" x14ac:dyDescent="0.2">
      <c r="A587" s="264" t="s">
        <v>265</v>
      </c>
      <c r="B587" s="169" t="s">
        <v>528</v>
      </c>
      <c r="C587" s="239">
        <f>'4_sz_ melléklet'!C428</f>
        <v>0</v>
      </c>
      <c r="D587" s="239">
        <f>'4_sz_ melléklet'!D428</f>
        <v>0</v>
      </c>
      <c r="E587" s="239">
        <f>'4_sz_ melléklet'!E428</f>
        <v>0</v>
      </c>
      <c r="F587" s="1251">
        <v>0</v>
      </c>
      <c r="G587" s="978"/>
      <c r="H587" s="978"/>
      <c r="I587" s="978"/>
      <c r="J587" s="870"/>
      <c r="K587" s="1067"/>
      <c r="L587" s="1067"/>
      <c r="M587" s="1067"/>
      <c r="N587" s="906"/>
    </row>
    <row r="588" spans="1:14" x14ac:dyDescent="0.2">
      <c r="A588" s="264" t="s">
        <v>266</v>
      </c>
      <c r="B588" s="169" t="s">
        <v>527</v>
      </c>
      <c r="C588" s="239">
        <f>'4_sz_ melléklet'!C429</f>
        <v>0</v>
      </c>
      <c r="D588" s="239">
        <f>'4_sz_ melléklet'!D429</f>
        <v>0</v>
      </c>
      <c r="E588" s="239">
        <f>'4_sz_ melléklet'!E429</f>
        <v>0</v>
      </c>
      <c r="F588" s="1251">
        <v>0</v>
      </c>
      <c r="G588" s="978"/>
      <c r="H588" s="978"/>
      <c r="I588" s="978"/>
      <c r="J588" s="870"/>
      <c r="K588" s="1067"/>
      <c r="L588" s="1067"/>
      <c r="M588" s="1067"/>
      <c r="N588" s="906"/>
    </row>
    <row r="589" spans="1:14" x14ac:dyDescent="0.2">
      <c r="A589" s="264" t="s">
        <v>267</v>
      </c>
      <c r="B589" s="169" t="s">
        <v>529</v>
      </c>
      <c r="C589" s="239"/>
      <c r="D589" s="239"/>
      <c r="E589" s="239"/>
      <c r="F589" s="1251"/>
      <c r="G589" s="978"/>
      <c r="H589" s="978"/>
      <c r="I589" s="978"/>
      <c r="J589" s="870"/>
      <c r="K589" s="1067"/>
      <c r="L589" s="1067"/>
      <c r="M589" s="1067"/>
      <c r="N589" s="906"/>
    </row>
    <row r="590" spans="1:14" x14ac:dyDescent="0.2">
      <c r="A590" s="264" t="s">
        <v>268</v>
      </c>
      <c r="B590" s="169" t="s">
        <v>530</v>
      </c>
      <c r="C590" s="239"/>
      <c r="D590" s="239"/>
      <c r="E590" s="239"/>
      <c r="F590" s="1251"/>
      <c r="G590" s="978"/>
      <c r="H590" s="978"/>
      <c r="I590" s="978"/>
      <c r="J590" s="870"/>
      <c r="K590" s="1067"/>
      <c r="L590" s="1067"/>
      <c r="M590" s="1067"/>
      <c r="N590" s="906"/>
    </row>
    <row r="591" spans="1:14" x14ac:dyDescent="0.2">
      <c r="A591" s="264" t="s">
        <v>269</v>
      </c>
      <c r="B591" s="169" t="s">
        <v>531</v>
      </c>
      <c r="C591" s="239">
        <f>C592+C593+C594+C595+C596+C597+C598</f>
        <v>0</v>
      </c>
      <c r="D591" s="239">
        <f>D592+D593+D594+D595+D596+D597+D598</f>
        <v>0</v>
      </c>
      <c r="E591" s="239">
        <f>E592+E593+E594+E595+E596+E597+E598</f>
        <v>0</v>
      </c>
      <c r="F591" s="1251">
        <v>0</v>
      </c>
      <c r="G591" s="978"/>
      <c r="H591" s="978"/>
      <c r="I591" s="978"/>
      <c r="J591" s="870"/>
      <c r="K591" s="1067"/>
      <c r="L591" s="1067"/>
      <c r="M591" s="1067"/>
      <c r="N591" s="906"/>
    </row>
    <row r="592" spans="1:14" x14ac:dyDescent="0.2">
      <c r="A592" s="264" t="s">
        <v>270</v>
      </c>
      <c r="B592" s="169" t="s">
        <v>535</v>
      </c>
      <c r="C592" s="239"/>
      <c r="D592" s="121"/>
      <c r="E592" s="239"/>
      <c r="F592" s="1251"/>
      <c r="G592" s="978"/>
      <c r="H592" s="978"/>
      <c r="I592" s="978"/>
      <c r="J592" s="870"/>
      <c r="K592" s="1067"/>
      <c r="L592" s="1067"/>
      <c r="M592" s="1067"/>
      <c r="N592" s="906"/>
    </row>
    <row r="593" spans="1:14" x14ac:dyDescent="0.2">
      <c r="A593" s="264" t="s">
        <v>271</v>
      </c>
      <c r="B593" s="169" t="s">
        <v>536</v>
      </c>
      <c r="C593" s="239"/>
      <c r="D593" s="121"/>
      <c r="E593" s="239"/>
      <c r="F593" s="1251"/>
      <c r="G593" s="978"/>
      <c r="H593" s="978"/>
      <c r="I593" s="978"/>
      <c r="J593" s="870"/>
      <c r="K593" s="1067"/>
      <c r="L593" s="1067"/>
      <c r="M593" s="1067"/>
      <c r="N593" s="906"/>
    </row>
    <row r="594" spans="1:14" x14ac:dyDescent="0.2">
      <c r="A594" s="264" t="s">
        <v>272</v>
      </c>
      <c r="B594" s="169" t="s">
        <v>537</v>
      </c>
      <c r="C594" s="239"/>
      <c r="D594" s="121"/>
      <c r="E594" s="239"/>
      <c r="F594" s="1251"/>
      <c r="G594" s="978"/>
      <c r="H594" s="978"/>
      <c r="I594" s="978"/>
      <c r="J594" s="870"/>
      <c r="K594" s="1067"/>
      <c r="L594" s="1067"/>
      <c r="M594" s="1067"/>
      <c r="N594" s="906"/>
    </row>
    <row r="595" spans="1:14" x14ac:dyDescent="0.2">
      <c r="A595" s="264" t="s">
        <v>273</v>
      </c>
      <c r="B595" s="271" t="s">
        <v>533</v>
      </c>
      <c r="C595" s="198"/>
      <c r="D595" s="125"/>
      <c r="E595" s="239"/>
      <c r="F595" s="1251"/>
      <c r="G595" s="978"/>
      <c r="H595" s="978"/>
      <c r="I595" s="978"/>
      <c r="J595" s="870"/>
      <c r="K595" s="1067"/>
      <c r="L595" s="1067"/>
      <c r="M595" s="1067"/>
      <c r="N595" s="906"/>
    </row>
    <row r="596" spans="1:14" x14ac:dyDescent="0.2">
      <c r="A596" s="264" t="s">
        <v>274</v>
      </c>
      <c r="B596" s="536" t="s">
        <v>534</v>
      </c>
      <c r="C596" s="242"/>
      <c r="D596" s="122"/>
      <c r="E596" s="239"/>
      <c r="F596" s="1251"/>
      <c r="G596" s="978"/>
      <c r="H596" s="978"/>
      <c r="I596" s="978"/>
      <c r="J596" s="870"/>
      <c r="K596" s="1067"/>
      <c r="L596" s="1067"/>
      <c r="M596" s="1067"/>
      <c r="N596" s="906"/>
    </row>
    <row r="597" spans="1:14" x14ac:dyDescent="0.2">
      <c r="A597" s="264" t="s">
        <v>275</v>
      </c>
      <c r="B597" s="537" t="s">
        <v>532</v>
      </c>
      <c r="C597" s="242"/>
      <c r="D597" s="122"/>
      <c r="E597" s="239"/>
      <c r="F597" s="1251"/>
      <c r="G597" s="978"/>
      <c r="H597" s="978"/>
      <c r="I597" s="978"/>
      <c r="J597" s="870"/>
      <c r="K597" s="1067"/>
      <c r="L597" s="1067"/>
      <c r="M597" s="1067"/>
      <c r="N597" s="906"/>
    </row>
    <row r="598" spans="1:14" x14ac:dyDescent="0.2">
      <c r="A598" s="264" t="s">
        <v>276</v>
      </c>
      <c r="B598" s="230" t="s">
        <v>764</v>
      </c>
      <c r="C598" s="242"/>
      <c r="D598" s="122"/>
      <c r="E598" s="239"/>
      <c r="F598" s="1252"/>
      <c r="G598" s="978"/>
      <c r="H598" s="978"/>
      <c r="I598" s="978"/>
      <c r="J598" s="870"/>
      <c r="K598" s="1067"/>
      <c r="L598" s="1067"/>
      <c r="M598" s="1067"/>
      <c r="N598" s="906"/>
    </row>
    <row r="599" spans="1:14" ht="13.5" thickBot="1" x14ac:dyDescent="0.25">
      <c r="A599" s="264" t="s">
        <v>277</v>
      </c>
      <c r="B599" s="171" t="s">
        <v>539</v>
      </c>
      <c r="C599" s="240"/>
      <c r="D599" s="126"/>
      <c r="E599" s="239"/>
      <c r="F599" s="1253"/>
      <c r="G599" s="980"/>
      <c r="H599" s="980"/>
      <c r="I599" s="980"/>
      <c r="J599" s="871"/>
      <c r="K599" s="1068"/>
      <c r="L599" s="1068"/>
      <c r="M599" s="1068"/>
      <c r="N599" s="968"/>
    </row>
    <row r="600" spans="1:14" ht="13.5" thickBot="1" x14ac:dyDescent="0.25">
      <c r="A600" s="421" t="s">
        <v>278</v>
      </c>
      <c r="B600" s="422" t="s">
        <v>5</v>
      </c>
      <c r="C600" s="432">
        <f>C586+C587+C588+C589+C591+C599</f>
        <v>0</v>
      </c>
      <c r="D600" s="432">
        <f>D586+D587+D588+D589+D591+D599</f>
        <v>0</v>
      </c>
      <c r="E600" s="432">
        <f>E586+E587+E588+E589+E591+E599</f>
        <v>0</v>
      </c>
      <c r="F600" s="1413">
        <v>0</v>
      </c>
      <c r="G600" s="1260"/>
      <c r="H600" s="1260"/>
      <c r="I600" s="1260"/>
      <c r="J600" s="872"/>
      <c r="K600" s="1262"/>
      <c r="L600" s="1262"/>
      <c r="M600" s="1262"/>
      <c r="N600" s="1259"/>
    </row>
    <row r="601" spans="1:14" ht="14.25" customHeight="1" thickTop="1" x14ac:dyDescent="0.2">
      <c r="A601" s="413"/>
      <c r="B601" s="270"/>
      <c r="C601" s="197"/>
      <c r="D601" s="197"/>
      <c r="E601" s="197"/>
      <c r="F601" s="1255"/>
      <c r="G601" s="974"/>
      <c r="H601" s="974"/>
      <c r="I601" s="974"/>
      <c r="J601" s="873"/>
      <c r="K601" s="1263"/>
      <c r="L601" s="1263"/>
      <c r="M601" s="1263"/>
      <c r="N601" s="967"/>
    </row>
    <row r="602" spans="1:14" x14ac:dyDescent="0.2">
      <c r="A602" s="265" t="s">
        <v>279</v>
      </c>
      <c r="B602" s="272" t="s">
        <v>216</v>
      </c>
      <c r="C602" s="241"/>
      <c r="D602" s="124"/>
      <c r="E602" s="241"/>
      <c r="F602" s="1256"/>
      <c r="G602" s="976"/>
      <c r="H602" s="976"/>
      <c r="I602" s="976"/>
      <c r="J602" s="869"/>
      <c r="K602" s="1066"/>
      <c r="L602" s="1066"/>
      <c r="M602" s="1066"/>
      <c r="N602" s="905"/>
    </row>
    <row r="603" spans="1:14" x14ac:dyDescent="0.2">
      <c r="A603" s="265" t="s">
        <v>280</v>
      </c>
      <c r="B603" s="169" t="s">
        <v>540</v>
      </c>
      <c r="C603" s="239">
        <f>'4_sz_ melléklet'!C444</f>
        <v>0</v>
      </c>
      <c r="D603" s="239">
        <f>'4_sz_ melléklet'!D444</f>
        <v>0</v>
      </c>
      <c r="E603" s="239">
        <f>'4_sz_ melléklet'!E444</f>
        <v>0</v>
      </c>
      <c r="F603" s="1251">
        <v>0</v>
      </c>
      <c r="G603" s="978"/>
      <c r="H603" s="978"/>
      <c r="I603" s="978"/>
      <c r="J603" s="870"/>
      <c r="K603" s="1067"/>
      <c r="L603" s="1067"/>
      <c r="M603" s="1067"/>
      <c r="N603" s="906"/>
    </row>
    <row r="604" spans="1:14" x14ac:dyDescent="0.2">
      <c r="A604" s="265" t="s">
        <v>281</v>
      </c>
      <c r="B604" s="169" t="s">
        <v>541</v>
      </c>
      <c r="C604" s="239">
        <f>'32_sz_ melléklet'!C42</f>
        <v>15000</v>
      </c>
      <c r="D604" s="239">
        <f>'32_sz_ melléklet'!D42</f>
        <v>35000</v>
      </c>
      <c r="E604" s="239">
        <f>'32_sz_ melléklet'!E42</f>
        <v>8561</v>
      </c>
      <c r="F604" s="1251">
        <f>E604/D604</f>
        <v>0.24460000000000001</v>
      </c>
      <c r="G604" s="978"/>
      <c r="H604" s="978"/>
      <c r="I604" s="978"/>
      <c r="J604" s="870"/>
      <c r="K604" s="1067"/>
      <c r="L604" s="1067"/>
      <c r="M604" s="1067"/>
      <c r="N604" s="906"/>
    </row>
    <row r="605" spans="1:14" x14ac:dyDescent="0.2">
      <c r="A605" s="265" t="s">
        <v>283</v>
      </c>
      <c r="B605" s="169" t="s">
        <v>542</v>
      </c>
      <c r="C605" s="239">
        <f>C606+C607+C608</f>
        <v>0</v>
      </c>
      <c r="D605" s="239">
        <f>D606+D607+D608</f>
        <v>0</v>
      </c>
      <c r="E605" s="239">
        <f>E606+E607+E608</f>
        <v>0</v>
      </c>
      <c r="F605" s="1251">
        <v>0</v>
      </c>
      <c r="G605" s="978"/>
      <c r="H605" s="978"/>
      <c r="I605" s="978"/>
      <c r="J605" s="870"/>
      <c r="K605" s="1067"/>
      <c r="L605" s="1067"/>
      <c r="M605" s="1067"/>
      <c r="N605" s="906"/>
    </row>
    <row r="606" spans="1:14" x14ac:dyDescent="0.2">
      <c r="A606" s="265" t="s">
        <v>284</v>
      </c>
      <c r="B606" s="271" t="s">
        <v>543</v>
      </c>
      <c r="C606" s="239"/>
      <c r="D606" s="121"/>
      <c r="E606" s="239"/>
      <c r="F606" s="1251"/>
      <c r="G606" s="978"/>
      <c r="H606" s="978"/>
      <c r="I606" s="978"/>
      <c r="J606" s="870"/>
      <c r="K606" s="1067"/>
      <c r="L606" s="1067"/>
      <c r="M606" s="1067"/>
      <c r="N606" s="906"/>
    </row>
    <row r="607" spans="1:14" x14ac:dyDescent="0.2">
      <c r="A607" s="265" t="s">
        <v>285</v>
      </c>
      <c r="B607" s="271" t="s">
        <v>544</v>
      </c>
      <c r="C607" s="239"/>
      <c r="D607" s="121"/>
      <c r="E607" s="239"/>
      <c r="F607" s="1251"/>
      <c r="G607" s="978"/>
      <c r="H607" s="978"/>
      <c r="I607" s="978"/>
      <c r="J607" s="870"/>
      <c r="K607" s="1067"/>
      <c r="L607" s="1067"/>
      <c r="M607" s="1067"/>
      <c r="N607" s="906"/>
    </row>
    <row r="608" spans="1:14" x14ac:dyDescent="0.2">
      <c r="A608" s="265" t="s">
        <v>286</v>
      </c>
      <c r="B608" s="271" t="s">
        <v>545</v>
      </c>
      <c r="C608" s="239"/>
      <c r="D608" s="121"/>
      <c r="E608" s="239"/>
      <c r="F608" s="1257"/>
      <c r="G608" s="978"/>
      <c r="H608" s="978"/>
      <c r="I608" s="978"/>
      <c r="J608" s="870"/>
      <c r="K608" s="1067"/>
      <c r="L608" s="1067"/>
      <c r="M608" s="1067"/>
      <c r="N608" s="906"/>
    </row>
    <row r="609" spans="1:14" x14ac:dyDescent="0.2">
      <c r="A609" s="265" t="s">
        <v>287</v>
      </c>
      <c r="B609" s="271" t="s">
        <v>546</v>
      </c>
      <c r="C609" s="239"/>
      <c r="D609" s="121"/>
      <c r="E609" s="239"/>
      <c r="F609" s="1257"/>
      <c r="G609" s="978"/>
      <c r="H609" s="978"/>
      <c r="I609" s="978"/>
      <c r="J609" s="870"/>
      <c r="K609" s="1067"/>
      <c r="L609" s="1067"/>
      <c r="M609" s="1067"/>
      <c r="N609" s="906"/>
    </row>
    <row r="610" spans="1:14" x14ac:dyDescent="0.2">
      <c r="A610" s="265" t="s">
        <v>288</v>
      </c>
      <c r="B610" s="536" t="s">
        <v>547</v>
      </c>
      <c r="C610" s="239"/>
      <c r="D610" s="121"/>
      <c r="E610" s="239"/>
      <c r="F610" s="1257"/>
      <c r="G610" s="978"/>
      <c r="H610" s="978"/>
      <c r="I610" s="978"/>
      <c r="J610" s="870"/>
      <c r="K610" s="1067"/>
      <c r="L610" s="1067"/>
      <c r="M610" s="1067"/>
      <c r="N610" s="906"/>
    </row>
    <row r="611" spans="1:14" x14ac:dyDescent="0.2">
      <c r="A611" s="265" t="s">
        <v>289</v>
      </c>
      <c r="B611" s="230" t="s">
        <v>548</v>
      </c>
      <c r="C611" s="239"/>
      <c r="D611" s="121"/>
      <c r="E611" s="239"/>
      <c r="F611" s="1257"/>
      <c r="G611" s="978"/>
      <c r="H611" s="978"/>
      <c r="I611" s="978"/>
      <c r="J611" s="870"/>
      <c r="K611" s="1067"/>
      <c r="L611" s="1067"/>
      <c r="M611" s="1067"/>
      <c r="N611" s="906"/>
    </row>
    <row r="612" spans="1:14" ht="13.5" thickBot="1" x14ac:dyDescent="0.25">
      <c r="A612" s="265" t="s">
        <v>290</v>
      </c>
      <c r="B612" s="686" t="s">
        <v>549</v>
      </c>
      <c r="C612" s="239"/>
      <c r="D612" s="121"/>
      <c r="E612" s="239"/>
      <c r="F612" s="1257"/>
      <c r="G612" s="980"/>
      <c r="H612" s="980"/>
      <c r="I612" s="980"/>
      <c r="J612" s="871"/>
      <c r="K612" s="1068"/>
      <c r="L612" s="1068"/>
      <c r="M612" s="1068"/>
      <c r="N612" s="968"/>
    </row>
    <row r="613" spans="1:14" ht="13.5" thickBot="1" x14ac:dyDescent="0.25">
      <c r="A613" s="421" t="s">
        <v>291</v>
      </c>
      <c r="B613" s="422" t="s">
        <v>6</v>
      </c>
      <c r="C613" s="429">
        <f>C603+C604+C605</f>
        <v>15000</v>
      </c>
      <c r="D613" s="429">
        <f>D603+D604+D605</f>
        <v>35000</v>
      </c>
      <c r="E613" s="429">
        <f>E603+E604+E605</f>
        <v>8561</v>
      </c>
      <c r="F613" s="1254">
        <f>E613/D613</f>
        <v>0.24460000000000001</v>
      </c>
      <c r="G613" s="1260"/>
      <c r="H613" s="1260"/>
      <c r="I613" s="1260"/>
      <c r="J613" s="872"/>
      <c r="K613" s="1262"/>
      <c r="L613" s="1262"/>
      <c r="M613" s="1262"/>
      <c r="N613" s="1259"/>
    </row>
    <row r="614" spans="1:14" ht="27" thickTop="1" thickBot="1" x14ac:dyDescent="0.25">
      <c r="A614" s="1265" t="s">
        <v>292</v>
      </c>
      <c r="B614" s="1248" t="s">
        <v>403</v>
      </c>
      <c r="C614" s="1249">
        <f>C600+C613</f>
        <v>15000</v>
      </c>
      <c r="D614" s="1249">
        <f>D600+D613</f>
        <v>35000</v>
      </c>
      <c r="E614" s="1249">
        <f>E600+E613</f>
        <v>8561</v>
      </c>
      <c r="F614" s="1258">
        <f>E614/D614</f>
        <v>0.24460000000000001</v>
      </c>
      <c r="G614" s="1266"/>
      <c r="H614" s="1266"/>
      <c r="I614" s="1266"/>
      <c r="J614" s="1267"/>
      <c r="K614" s="1268"/>
      <c r="L614" s="1268"/>
      <c r="M614" s="1268"/>
      <c r="N614" s="1269"/>
    </row>
    <row r="615" spans="1:14" x14ac:dyDescent="0.2">
      <c r="A615" s="281"/>
      <c r="B615" s="550"/>
      <c r="C615" s="535"/>
      <c r="D615" s="535"/>
      <c r="E615" s="535"/>
      <c r="F615" s="535"/>
    </row>
    <row r="616" spans="1:14" x14ac:dyDescent="0.2">
      <c r="A616" s="281"/>
      <c r="B616" s="550"/>
      <c r="C616" s="535"/>
      <c r="D616" s="535"/>
      <c r="E616" s="535"/>
      <c r="F616" s="1270"/>
      <c r="G616" s="63"/>
      <c r="H616" s="63"/>
      <c r="I616" s="63"/>
      <c r="J616" s="1271"/>
      <c r="K616" s="63"/>
      <c r="L616" s="63"/>
      <c r="M616" s="63"/>
      <c r="N616" s="1271"/>
    </row>
    <row r="617" spans="1:14" ht="14.25" customHeight="1" x14ac:dyDescent="0.2">
      <c r="A617" s="2434">
        <v>16</v>
      </c>
      <c r="B617" s="2435"/>
      <c r="C617" s="2435"/>
      <c r="D617" s="2435"/>
      <c r="E617" s="2435"/>
      <c r="F617" s="2435"/>
      <c r="G617" s="2435"/>
      <c r="H617" s="2435"/>
      <c r="I617" s="2435"/>
      <c r="J617" s="2435"/>
      <c r="K617" s="2435"/>
      <c r="L617" s="2435"/>
      <c r="M617" s="2435"/>
      <c r="N617" s="2435"/>
    </row>
    <row r="618" spans="1:14" x14ac:dyDescent="0.2">
      <c r="A618" s="281"/>
      <c r="B618" s="550"/>
      <c r="C618" s="535"/>
      <c r="D618" s="535"/>
      <c r="E618" s="535"/>
      <c r="F618" s="535"/>
    </row>
    <row r="619" spans="1:14" x14ac:dyDescent="0.2">
      <c r="A619" s="2249" t="s">
        <v>1692</v>
      </c>
      <c r="B619" s="2249"/>
      <c r="C619" s="2249"/>
      <c r="D619" s="2249"/>
      <c r="E619" s="2249"/>
    </row>
    <row r="620" spans="1:14" x14ac:dyDescent="0.2">
      <c r="A620" s="275"/>
      <c r="B620" s="275"/>
      <c r="C620" s="275"/>
      <c r="D620" s="275"/>
      <c r="E620" s="275"/>
    </row>
    <row r="621" spans="1:14" ht="14.25" x14ac:dyDescent="0.2">
      <c r="A621" s="2347" t="s">
        <v>1509</v>
      </c>
      <c r="B621" s="2348"/>
      <c r="C621" s="2348"/>
      <c r="D621" s="2348"/>
      <c r="E621" s="2348"/>
      <c r="F621" s="2348"/>
      <c r="G621" s="2263"/>
      <c r="H621" s="2263"/>
      <c r="I621" s="2263"/>
      <c r="J621" s="2263"/>
      <c r="K621" s="2263"/>
      <c r="L621" s="2263"/>
      <c r="M621" s="2263"/>
      <c r="N621" s="2263"/>
    </row>
    <row r="622" spans="1:14" ht="15.75" x14ac:dyDescent="0.25">
      <c r="B622" s="18"/>
      <c r="C622" s="18"/>
      <c r="D622" s="18"/>
      <c r="E622" s="18"/>
    </row>
    <row r="623" spans="1:14" ht="16.5" thickBot="1" x14ac:dyDescent="0.3">
      <c r="B623" s="2268" t="s">
        <v>1092</v>
      </c>
      <c r="C623" s="2263"/>
      <c r="D623" s="2263"/>
      <c r="E623" s="2263"/>
      <c r="F623" s="2263"/>
      <c r="G623" s="2263"/>
      <c r="M623" s="1" t="s">
        <v>39</v>
      </c>
    </row>
    <row r="624" spans="1:14" ht="13.5" customHeight="1" thickBot="1" x14ac:dyDescent="0.25">
      <c r="A624" s="2430" t="s">
        <v>258</v>
      </c>
      <c r="B624" s="2432" t="s">
        <v>11</v>
      </c>
      <c r="C624" s="2425" t="s">
        <v>1090</v>
      </c>
      <c r="D624" s="2426"/>
      <c r="E624" s="2426"/>
      <c r="F624" s="2427"/>
      <c r="G624" s="2425" t="s">
        <v>1091</v>
      </c>
      <c r="H624" s="2426"/>
      <c r="I624" s="2426"/>
      <c r="J624" s="2428"/>
      <c r="K624" s="2429" t="s">
        <v>811</v>
      </c>
      <c r="L624" s="2426"/>
      <c r="M624" s="2426"/>
      <c r="N624" s="2428"/>
    </row>
    <row r="625" spans="1:14" ht="22.5" thickBot="1" x14ac:dyDescent="0.25">
      <c r="A625" s="2431"/>
      <c r="B625" s="2433"/>
      <c r="C625" s="266" t="s">
        <v>381</v>
      </c>
      <c r="D625" s="266" t="s">
        <v>812</v>
      </c>
      <c r="E625" s="1246" t="s">
        <v>775</v>
      </c>
      <c r="F625" s="266" t="s">
        <v>813</v>
      </c>
      <c r="G625" s="1246" t="s">
        <v>381</v>
      </c>
      <c r="H625" s="266" t="s">
        <v>812</v>
      </c>
      <c r="I625" s="266" t="s">
        <v>775</v>
      </c>
      <c r="J625" s="1246" t="s">
        <v>813</v>
      </c>
      <c r="K625" s="266" t="s">
        <v>381</v>
      </c>
      <c r="L625" s="1246" t="s">
        <v>812</v>
      </c>
      <c r="M625" s="266" t="s">
        <v>775</v>
      </c>
      <c r="N625" s="1247" t="s">
        <v>813</v>
      </c>
    </row>
    <row r="626" spans="1:14" ht="13.5" thickBot="1" x14ac:dyDescent="0.25">
      <c r="A626" s="865" t="s">
        <v>259</v>
      </c>
      <c r="B626" s="866" t="s">
        <v>260</v>
      </c>
      <c r="C626" s="867" t="s">
        <v>261</v>
      </c>
      <c r="D626" s="867" t="s">
        <v>262</v>
      </c>
      <c r="E626" s="867" t="s">
        <v>282</v>
      </c>
      <c r="F626" s="868" t="s">
        <v>307</v>
      </c>
      <c r="G626" s="867" t="s">
        <v>308</v>
      </c>
      <c r="H626" s="867" t="s">
        <v>330</v>
      </c>
      <c r="I626" s="867" t="s">
        <v>331</v>
      </c>
      <c r="J626" s="867" t="s">
        <v>332</v>
      </c>
      <c r="K626" s="867" t="s">
        <v>335</v>
      </c>
      <c r="L626" s="867" t="s">
        <v>336</v>
      </c>
      <c r="M626" s="867" t="s">
        <v>337</v>
      </c>
      <c r="N626" s="868" t="s">
        <v>338</v>
      </c>
    </row>
    <row r="627" spans="1:14" x14ac:dyDescent="0.2">
      <c r="A627" s="265" t="s">
        <v>293</v>
      </c>
      <c r="B627" s="341" t="s">
        <v>404</v>
      </c>
      <c r="C627" s="430"/>
      <c r="D627" s="124"/>
      <c r="E627" s="241"/>
      <c r="F627" s="1256"/>
      <c r="G627" s="1040"/>
      <c r="H627" s="1040"/>
      <c r="I627" s="1040"/>
      <c r="J627" s="909"/>
      <c r="K627" s="1261"/>
      <c r="L627" s="1261"/>
      <c r="M627" s="1261"/>
      <c r="N627" s="1039"/>
    </row>
    <row r="628" spans="1:14" x14ac:dyDescent="0.2">
      <c r="A628" s="264" t="s">
        <v>294</v>
      </c>
      <c r="B628" s="170" t="s">
        <v>565</v>
      </c>
      <c r="C628" s="244"/>
      <c r="D628" s="121"/>
      <c r="E628" s="239"/>
      <c r="F628" s="1251"/>
      <c r="G628" s="978"/>
      <c r="H628" s="978"/>
      <c r="I628" s="978"/>
      <c r="J628" s="870"/>
      <c r="K628" s="1067"/>
      <c r="L628" s="1067"/>
      <c r="M628" s="1067"/>
      <c r="N628" s="906"/>
    </row>
    <row r="629" spans="1:14" x14ac:dyDescent="0.2">
      <c r="A629" s="264" t="s">
        <v>295</v>
      </c>
      <c r="B629" s="480" t="s">
        <v>563</v>
      </c>
      <c r="C629" s="543"/>
      <c r="D629" s="126"/>
      <c r="E629" s="240"/>
      <c r="F629" s="1252"/>
      <c r="G629" s="978"/>
      <c r="H629" s="978"/>
      <c r="I629" s="978"/>
      <c r="J629" s="870"/>
      <c r="K629" s="1067"/>
      <c r="L629" s="1067"/>
      <c r="M629" s="1067"/>
      <c r="N629" s="906"/>
    </row>
    <row r="630" spans="1:14" x14ac:dyDescent="0.2">
      <c r="A630" s="264" t="s">
        <v>296</v>
      </c>
      <c r="B630" s="480" t="s">
        <v>562</v>
      </c>
      <c r="C630" s="543"/>
      <c r="D630" s="126"/>
      <c r="E630" s="240"/>
      <c r="F630" s="1252"/>
      <c r="G630" s="978"/>
      <c r="H630" s="978"/>
      <c r="I630" s="978"/>
      <c r="J630" s="870"/>
      <c r="K630" s="1067"/>
      <c r="L630" s="1067"/>
      <c r="M630" s="1067"/>
      <c r="N630" s="906"/>
    </row>
    <row r="631" spans="1:14" x14ac:dyDescent="0.2">
      <c r="A631" s="264" t="s">
        <v>297</v>
      </c>
      <c r="B631" s="480" t="s">
        <v>564</v>
      </c>
      <c r="C631" s="543"/>
      <c r="D631" s="126"/>
      <c r="E631" s="240"/>
      <c r="F631" s="1252"/>
      <c r="G631" s="978"/>
      <c r="H631" s="978"/>
      <c r="I631" s="978"/>
      <c r="J631" s="870"/>
      <c r="K631" s="1067"/>
      <c r="L631" s="1067"/>
      <c r="M631" s="1067"/>
      <c r="N631" s="906"/>
    </row>
    <row r="632" spans="1:14" x14ac:dyDescent="0.2">
      <c r="A632" s="264" t="s">
        <v>298</v>
      </c>
      <c r="B632" s="538" t="s">
        <v>566</v>
      </c>
      <c r="C632" s="543"/>
      <c r="D632" s="126"/>
      <c r="E632" s="240"/>
      <c r="F632" s="1252"/>
      <c r="G632" s="978"/>
      <c r="H632" s="978"/>
      <c r="I632" s="978"/>
      <c r="J632" s="870"/>
      <c r="K632" s="1067"/>
      <c r="L632" s="1067"/>
      <c r="M632" s="1067"/>
      <c r="N632" s="906"/>
    </row>
    <row r="633" spans="1:14" x14ac:dyDescent="0.2">
      <c r="A633" s="264" t="s">
        <v>299</v>
      </c>
      <c r="B633" s="539" t="s">
        <v>569</v>
      </c>
      <c r="C633" s="543"/>
      <c r="D633" s="126"/>
      <c r="E633" s="240"/>
      <c r="F633" s="1252"/>
      <c r="G633" s="978"/>
      <c r="H633" s="978"/>
      <c r="I633" s="978"/>
      <c r="J633" s="870"/>
      <c r="K633" s="1067"/>
      <c r="L633" s="1067"/>
      <c r="M633" s="1067"/>
      <c r="N633" s="906"/>
    </row>
    <row r="634" spans="1:14" x14ac:dyDescent="0.2">
      <c r="A634" s="264" t="s">
        <v>300</v>
      </c>
      <c r="B634" s="540" t="s">
        <v>568</v>
      </c>
      <c r="C634" s="543"/>
      <c r="D634" s="126"/>
      <c r="E634" s="240"/>
      <c r="F634" s="1252"/>
      <c r="G634" s="978"/>
      <c r="H634" s="978"/>
      <c r="I634" s="978"/>
      <c r="J634" s="870"/>
      <c r="K634" s="1067"/>
      <c r="L634" s="1067"/>
      <c r="M634" s="1067"/>
      <c r="N634" s="906"/>
    </row>
    <row r="635" spans="1:14" ht="12" customHeight="1" x14ac:dyDescent="0.2">
      <c r="A635" s="264" t="s">
        <v>301</v>
      </c>
      <c r="B635" s="1708" t="s">
        <v>567</v>
      </c>
      <c r="C635" s="244"/>
      <c r="D635" s="121"/>
      <c r="E635" s="239"/>
      <c r="F635" s="1251"/>
      <c r="G635" s="978"/>
      <c r="H635" s="978"/>
      <c r="I635" s="978"/>
      <c r="J635" s="870"/>
      <c r="K635" s="1067"/>
      <c r="L635" s="1067"/>
      <c r="M635" s="1067"/>
      <c r="N635" s="906"/>
    </row>
    <row r="636" spans="1:14" ht="13.5" thickBot="1" x14ac:dyDescent="0.25">
      <c r="A636" s="413" t="s">
        <v>302</v>
      </c>
      <c r="B636" s="225" t="s">
        <v>1089</v>
      </c>
      <c r="C636" s="1713"/>
      <c r="D636" s="197"/>
      <c r="E636" s="197"/>
      <c r="F636" s="1255"/>
      <c r="G636" s="974"/>
      <c r="H636" s="974"/>
      <c r="I636" s="974"/>
      <c r="J636" s="873"/>
      <c r="K636" s="1263"/>
      <c r="L636" s="1263"/>
      <c r="M636" s="1263"/>
      <c r="N636" s="967"/>
    </row>
    <row r="637" spans="1:14" ht="13.5" thickBot="1" x14ac:dyDescent="0.25">
      <c r="A637" s="282" t="s">
        <v>303</v>
      </c>
      <c r="B637" s="231" t="s">
        <v>405</v>
      </c>
      <c r="C637" s="544">
        <f>SUM(C628:C636)</f>
        <v>0</v>
      </c>
      <c r="D637" s="544">
        <f>SUM(D628:D636)</f>
        <v>0</v>
      </c>
      <c r="E637" s="544">
        <f>SUM(E628:E636)</f>
        <v>0</v>
      </c>
      <c r="F637" s="1272">
        <v>0</v>
      </c>
      <c r="G637" s="972"/>
      <c r="H637" s="972"/>
      <c r="I637" s="972"/>
      <c r="J637" s="874"/>
      <c r="K637" s="1212"/>
      <c r="L637" s="1212"/>
      <c r="M637" s="1212"/>
      <c r="N637" s="874"/>
    </row>
    <row r="638" spans="1:14" ht="13.5" thickBot="1" x14ac:dyDescent="0.25">
      <c r="A638" s="325" t="s">
        <v>304</v>
      </c>
      <c r="B638" s="832" t="s">
        <v>406</v>
      </c>
      <c r="C638" s="622">
        <f>C637+C614</f>
        <v>15000</v>
      </c>
      <c r="D638" s="622">
        <f>D637+D614</f>
        <v>35000</v>
      </c>
      <c r="E638" s="622">
        <f>E637+E614</f>
        <v>8561</v>
      </c>
      <c r="F638" s="1461">
        <f>E638/D638</f>
        <v>0.24460000000000001</v>
      </c>
      <c r="G638" s="622">
        <f>G637+G614</f>
        <v>0</v>
      </c>
      <c r="H638" s="622">
        <f>H637+H614</f>
        <v>0</v>
      </c>
      <c r="I638" s="622">
        <f>I637+I614</f>
        <v>0</v>
      </c>
      <c r="J638" s="875"/>
      <c r="K638" s="622">
        <f>K637+K614</f>
        <v>0</v>
      </c>
      <c r="L638" s="622">
        <f>L637+L614</f>
        <v>0</v>
      </c>
      <c r="M638" s="622">
        <f>M637+M614</f>
        <v>0</v>
      </c>
      <c r="N638" s="969"/>
    </row>
    <row r="656" ht="9" customHeight="1" x14ac:dyDescent="0.2"/>
    <row r="658" spans="1:14" x14ac:dyDescent="0.2">
      <c r="A658" s="2263">
        <v>17</v>
      </c>
      <c r="B658" s="2263"/>
      <c r="C658" s="2263"/>
      <c r="D658" s="2263"/>
      <c r="E658" s="2263"/>
      <c r="F658" s="2263"/>
      <c r="G658" s="2263"/>
      <c r="H658" s="2263"/>
      <c r="I658" s="2263"/>
      <c r="J658" s="2263"/>
      <c r="K658" s="2263"/>
      <c r="L658" s="2263"/>
      <c r="M658" s="2263"/>
      <c r="N658" s="2263"/>
    </row>
    <row r="659" spans="1:14" x14ac:dyDescent="0.2">
      <c r="A659" s="2249" t="s">
        <v>1692</v>
      </c>
      <c r="B659" s="2249"/>
      <c r="C659" s="2249"/>
      <c r="D659" s="2249"/>
      <c r="E659" s="2249"/>
    </row>
    <row r="660" spans="1:14" x14ac:dyDescent="0.2">
      <c r="A660" s="275"/>
      <c r="B660" s="275"/>
      <c r="C660" s="275"/>
      <c r="D660" s="275"/>
      <c r="E660" s="275"/>
    </row>
    <row r="661" spans="1:14" ht="14.25" x14ac:dyDescent="0.2">
      <c r="A661" s="2347" t="s">
        <v>1509</v>
      </c>
      <c r="B661" s="2348"/>
      <c r="C661" s="2348"/>
      <c r="D661" s="2348"/>
      <c r="E661" s="2348"/>
      <c r="F661" s="2348"/>
      <c r="G661" s="2263"/>
      <c r="H661" s="2263"/>
      <c r="I661" s="2263"/>
      <c r="J661" s="2263"/>
      <c r="K661" s="2263"/>
      <c r="L661" s="2263"/>
      <c r="M661" s="2263"/>
      <c r="N661" s="2263"/>
    </row>
    <row r="662" spans="1:14" ht="15.75" x14ac:dyDescent="0.25">
      <c r="B662" s="18" t="s">
        <v>430</v>
      </c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</row>
    <row r="663" spans="1:14" ht="16.5" thickBot="1" x14ac:dyDescent="0.3"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9" t="s">
        <v>7</v>
      </c>
      <c r="N663" s="18"/>
    </row>
    <row r="664" spans="1:14" ht="13.5" thickBot="1" x14ac:dyDescent="0.25">
      <c r="A664" s="2272" t="s">
        <v>258</v>
      </c>
      <c r="B664" s="2274" t="s">
        <v>11</v>
      </c>
      <c r="C664" s="2429" t="s">
        <v>816</v>
      </c>
      <c r="D664" s="2426"/>
      <c r="E664" s="2426"/>
      <c r="F664" s="2427"/>
      <c r="G664" s="2425" t="s">
        <v>817</v>
      </c>
      <c r="H664" s="2426"/>
      <c r="I664" s="2426"/>
      <c r="J664" s="2428"/>
      <c r="K664" s="2429" t="s">
        <v>811</v>
      </c>
      <c r="L664" s="2426"/>
      <c r="M664" s="2426"/>
      <c r="N664" s="2428"/>
    </row>
    <row r="665" spans="1:14" ht="22.5" thickBot="1" x14ac:dyDescent="0.25">
      <c r="A665" s="2273"/>
      <c r="B665" s="2275"/>
      <c r="C665" s="401" t="s">
        <v>381</v>
      </c>
      <c r="D665" s="266" t="s">
        <v>812</v>
      </c>
      <c r="E665" s="1246" t="s">
        <v>775</v>
      </c>
      <c r="F665" s="266" t="s">
        <v>813</v>
      </c>
      <c r="G665" s="1246" t="s">
        <v>381</v>
      </c>
      <c r="H665" s="266" t="s">
        <v>812</v>
      </c>
      <c r="I665" s="266" t="s">
        <v>775</v>
      </c>
      <c r="J665" s="1246" t="s">
        <v>813</v>
      </c>
      <c r="K665" s="266" t="s">
        <v>381</v>
      </c>
      <c r="L665" s="1246" t="s">
        <v>812</v>
      </c>
      <c r="M665" s="266" t="s">
        <v>775</v>
      </c>
      <c r="N665" s="266" t="s">
        <v>813</v>
      </c>
    </row>
    <row r="666" spans="1:14" ht="13.5" thickBot="1" x14ac:dyDescent="0.25">
      <c r="A666" s="865" t="s">
        <v>259</v>
      </c>
      <c r="B666" s="866" t="s">
        <v>260</v>
      </c>
      <c r="C666" s="867" t="s">
        <v>261</v>
      </c>
      <c r="D666" s="867" t="s">
        <v>262</v>
      </c>
      <c r="E666" s="867" t="s">
        <v>282</v>
      </c>
      <c r="F666" s="868" t="s">
        <v>307</v>
      </c>
      <c r="G666" s="518" t="s">
        <v>308</v>
      </c>
      <c r="H666" s="518" t="s">
        <v>330</v>
      </c>
      <c r="I666" s="518" t="s">
        <v>331</v>
      </c>
      <c r="J666" s="518" t="s">
        <v>332</v>
      </c>
      <c r="K666" s="518" t="s">
        <v>335</v>
      </c>
      <c r="L666" s="518" t="s">
        <v>336</v>
      </c>
      <c r="M666" s="518" t="s">
        <v>337</v>
      </c>
      <c r="N666" s="438" t="s">
        <v>338</v>
      </c>
    </row>
    <row r="667" spans="1:14" x14ac:dyDescent="0.2">
      <c r="A667" s="265" t="s">
        <v>263</v>
      </c>
      <c r="B667" s="270" t="s">
        <v>215</v>
      </c>
      <c r="C667" s="241"/>
      <c r="D667" s="124"/>
      <c r="E667" s="241"/>
      <c r="F667" s="1256"/>
      <c r="G667" s="1040"/>
      <c r="H667" s="1040"/>
      <c r="I667" s="1040"/>
      <c r="J667" s="909"/>
      <c r="K667" s="1261"/>
      <c r="L667" s="1261"/>
      <c r="M667" s="1261"/>
      <c r="N667" s="1039"/>
    </row>
    <row r="668" spans="1:14" x14ac:dyDescent="0.2">
      <c r="A668" s="264" t="s">
        <v>264</v>
      </c>
      <c r="B668" s="152" t="s">
        <v>526</v>
      </c>
      <c r="C668" s="239">
        <f>'4_sz_ melléklet'!C486</f>
        <v>0</v>
      </c>
      <c r="D668" s="239">
        <f>'4_sz_ melléklet'!D486</f>
        <v>0</v>
      </c>
      <c r="E668" s="239">
        <f>'4_sz_ melléklet'!E486</f>
        <v>0</v>
      </c>
      <c r="F668" s="1251">
        <v>0</v>
      </c>
      <c r="G668" s="978"/>
      <c r="H668" s="978"/>
      <c r="I668" s="978"/>
      <c r="J668" s="870"/>
      <c r="K668" s="1067"/>
      <c r="L668" s="1067"/>
      <c r="M668" s="1067"/>
      <c r="N668" s="906"/>
    </row>
    <row r="669" spans="1:14" x14ac:dyDescent="0.2">
      <c r="A669" s="264" t="s">
        <v>265</v>
      </c>
      <c r="B669" s="169" t="s">
        <v>528</v>
      </c>
      <c r="C669" s="239">
        <f>'4_sz_ melléklet'!C487</f>
        <v>0</v>
      </c>
      <c r="D669" s="239">
        <f>'4_sz_ melléklet'!D487</f>
        <v>0</v>
      </c>
      <c r="E669" s="239">
        <f>'4_sz_ melléklet'!E487</f>
        <v>0</v>
      </c>
      <c r="F669" s="1251">
        <v>0</v>
      </c>
      <c r="G669" s="978"/>
      <c r="H669" s="978"/>
      <c r="I669" s="978"/>
      <c r="J669" s="870"/>
      <c r="K669" s="1067"/>
      <c r="L669" s="1067"/>
      <c r="M669" s="1067"/>
      <c r="N669" s="906"/>
    </row>
    <row r="670" spans="1:14" x14ac:dyDescent="0.2">
      <c r="A670" s="264" t="s">
        <v>266</v>
      </c>
      <c r="B670" s="169" t="s">
        <v>527</v>
      </c>
      <c r="C670" s="239">
        <f>'4_sz_ melléklet'!C488</f>
        <v>90000</v>
      </c>
      <c r="D670" s="239">
        <f>'4_sz_ melléklet'!D488</f>
        <v>77052</v>
      </c>
      <c r="E670" s="239">
        <f>'4_sz_ melléklet'!E488</f>
        <v>77052</v>
      </c>
      <c r="F670" s="1251">
        <f>E670/D670</f>
        <v>1</v>
      </c>
      <c r="G670" s="978"/>
      <c r="H670" s="978"/>
      <c r="I670" s="978"/>
      <c r="J670" s="870"/>
      <c r="K670" s="1067"/>
      <c r="L670" s="1067"/>
      <c r="M670" s="1067"/>
      <c r="N670" s="906"/>
    </row>
    <row r="671" spans="1:14" x14ac:dyDescent="0.2">
      <c r="A671" s="264" t="s">
        <v>267</v>
      </c>
      <c r="B671" s="169" t="s">
        <v>529</v>
      </c>
      <c r="C671" s="239"/>
      <c r="D671" s="121"/>
      <c r="E671" s="239"/>
      <c r="F671" s="1251"/>
      <c r="G671" s="978"/>
      <c r="H671" s="978"/>
      <c r="I671" s="978"/>
      <c r="J671" s="870"/>
      <c r="K671" s="1067"/>
      <c r="L671" s="1067"/>
      <c r="M671" s="1067"/>
      <c r="N671" s="906"/>
    </row>
    <row r="672" spans="1:14" ht="12.75" customHeight="1" x14ac:dyDescent="0.2">
      <c r="A672" s="264" t="s">
        <v>268</v>
      </c>
      <c r="B672" s="169" t="s">
        <v>530</v>
      </c>
      <c r="C672" s="239"/>
      <c r="D672" s="121"/>
      <c r="E672" s="239"/>
      <c r="F672" s="1251"/>
      <c r="G672" s="978"/>
      <c r="H672" s="978"/>
      <c r="I672" s="978"/>
      <c r="J672" s="870"/>
      <c r="K672" s="1067"/>
      <c r="L672" s="1067"/>
      <c r="M672" s="1067"/>
      <c r="N672" s="906"/>
    </row>
    <row r="673" spans="1:14" x14ac:dyDescent="0.2">
      <c r="A673" s="264" t="s">
        <v>269</v>
      </c>
      <c r="B673" s="169" t="s">
        <v>531</v>
      </c>
      <c r="C673" s="239">
        <f>C674+C675+C676+C677+C678+C679+C680</f>
        <v>0</v>
      </c>
      <c r="D673" s="239">
        <f>D674+D675+D676+D677+D678+D679+D680</f>
        <v>0</v>
      </c>
      <c r="E673" s="239">
        <f>E674+E675+E676+E677+E678+E679+E680</f>
        <v>0</v>
      </c>
      <c r="F673" s="1251">
        <v>0</v>
      </c>
      <c r="G673" s="978"/>
      <c r="H673" s="978"/>
      <c r="I673" s="978"/>
      <c r="J673" s="870"/>
      <c r="K673" s="1067"/>
      <c r="L673" s="1067"/>
      <c r="M673" s="1067"/>
      <c r="N673" s="906"/>
    </row>
    <row r="674" spans="1:14" x14ac:dyDescent="0.2">
      <c r="A674" s="264" t="s">
        <v>270</v>
      </c>
      <c r="B674" s="169" t="s">
        <v>535</v>
      </c>
      <c r="C674" s="239"/>
      <c r="D674" s="121"/>
      <c r="E674" s="239"/>
      <c r="F674" s="1251"/>
      <c r="G674" s="978"/>
      <c r="H674" s="978"/>
      <c r="I674" s="978"/>
      <c r="J674" s="870"/>
      <c r="K674" s="1067"/>
      <c r="L674" s="1067"/>
      <c r="M674" s="1067"/>
      <c r="N674" s="906"/>
    </row>
    <row r="675" spans="1:14" x14ac:dyDescent="0.2">
      <c r="A675" s="264" t="s">
        <v>271</v>
      </c>
      <c r="B675" s="169" t="s">
        <v>536</v>
      </c>
      <c r="C675" s="239"/>
      <c r="D675" s="121"/>
      <c r="E675" s="239"/>
      <c r="F675" s="1251"/>
      <c r="G675" s="978"/>
      <c r="H675" s="978"/>
      <c r="I675" s="978"/>
      <c r="J675" s="870"/>
      <c r="K675" s="1067"/>
      <c r="L675" s="1067"/>
      <c r="M675" s="1067"/>
      <c r="N675" s="906"/>
    </row>
    <row r="676" spans="1:14" x14ac:dyDescent="0.2">
      <c r="A676" s="264" t="s">
        <v>272</v>
      </c>
      <c r="B676" s="169" t="s">
        <v>537</v>
      </c>
      <c r="C676" s="239"/>
      <c r="D676" s="121"/>
      <c r="E676" s="239"/>
      <c r="F676" s="1251"/>
      <c r="G676" s="978"/>
      <c r="H676" s="978"/>
      <c r="I676" s="978"/>
      <c r="J676" s="870"/>
      <c r="K676" s="1067"/>
      <c r="L676" s="1067"/>
      <c r="M676" s="1067"/>
      <c r="N676" s="906"/>
    </row>
    <row r="677" spans="1:14" x14ac:dyDescent="0.2">
      <c r="A677" s="264" t="s">
        <v>273</v>
      </c>
      <c r="B677" s="271" t="s">
        <v>533</v>
      </c>
      <c r="C677" s="198"/>
      <c r="D677" s="125"/>
      <c r="E677" s="239"/>
      <c r="F677" s="1251"/>
      <c r="G677" s="978"/>
      <c r="H677" s="978"/>
      <c r="I677" s="978"/>
      <c r="J677" s="870"/>
      <c r="K677" s="1067"/>
      <c r="L677" s="1067"/>
      <c r="M677" s="1067"/>
      <c r="N677" s="906"/>
    </row>
    <row r="678" spans="1:14" x14ac:dyDescent="0.2">
      <c r="A678" s="264" t="s">
        <v>274</v>
      </c>
      <c r="B678" s="536" t="s">
        <v>534</v>
      </c>
      <c r="C678" s="242"/>
      <c r="D678" s="122"/>
      <c r="E678" s="239"/>
      <c r="F678" s="1251"/>
      <c r="G678" s="978"/>
      <c r="H678" s="978"/>
      <c r="I678" s="978"/>
      <c r="J678" s="870"/>
      <c r="K678" s="1067"/>
      <c r="L678" s="1067"/>
      <c r="M678" s="1067"/>
      <c r="N678" s="906"/>
    </row>
    <row r="679" spans="1:14" x14ac:dyDescent="0.2">
      <c r="A679" s="264" t="s">
        <v>275</v>
      </c>
      <c r="B679" s="537" t="s">
        <v>532</v>
      </c>
      <c r="C679" s="242"/>
      <c r="D679" s="122"/>
      <c r="E679" s="239"/>
      <c r="F679" s="1251"/>
      <c r="G679" s="978"/>
      <c r="H679" s="978"/>
      <c r="I679" s="978"/>
      <c r="J679" s="870"/>
      <c r="K679" s="1067"/>
      <c r="L679" s="1067"/>
      <c r="M679" s="1067"/>
      <c r="N679" s="906"/>
    </row>
    <row r="680" spans="1:14" x14ac:dyDescent="0.2">
      <c r="A680" s="264" t="s">
        <v>276</v>
      </c>
      <c r="B680" s="230" t="s">
        <v>764</v>
      </c>
      <c r="C680" s="242"/>
      <c r="D680" s="122"/>
      <c r="E680" s="239"/>
      <c r="F680" s="1252"/>
      <c r="G680" s="978"/>
      <c r="H680" s="978"/>
      <c r="I680" s="978"/>
      <c r="J680" s="870"/>
      <c r="K680" s="1067"/>
      <c r="L680" s="1067"/>
      <c r="M680" s="1067"/>
      <c r="N680" s="906"/>
    </row>
    <row r="681" spans="1:14" ht="13.5" thickBot="1" x14ac:dyDescent="0.25">
      <c r="A681" s="264" t="s">
        <v>277</v>
      </c>
      <c r="B681" s="171" t="s">
        <v>539</v>
      </c>
      <c r="C681" s="240"/>
      <c r="D681" s="126"/>
      <c r="E681" s="239"/>
      <c r="F681" s="1253"/>
      <c r="G681" s="980"/>
      <c r="H681" s="980"/>
      <c r="I681" s="980"/>
      <c r="J681" s="871"/>
      <c r="K681" s="1068"/>
      <c r="L681" s="1068"/>
      <c r="M681" s="1068"/>
      <c r="N681" s="968"/>
    </row>
    <row r="682" spans="1:14" ht="13.5" thickBot="1" x14ac:dyDescent="0.25">
      <c r="A682" s="421" t="s">
        <v>278</v>
      </c>
      <c r="B682" s="422" t="s">
        <v>5</v>
      </c>
      <c r="C682" s="432">
        <f>C668+C669+C670+C671+C673+C681</f>
        <v>90000</v>
      </c>
      <c r="D682" s="432">
        <f>D668+D669+D670+D671+D673+D681</f>
        <v>77052</v>
      </c>
      <c r="E682" s="432">
        <f>E668+E669+E670+E671+E673+E681</f>
        <v>77052</v>
      </c>
      <c r="F682" s="1413">
        <f>E682/D682</f>
        <v>1</v>
      </c>
      <c r="G682" s="1260"/>
      <c r="H682" s="1260"/>
      <c r="I682" s="1260"/>
      <c r="J682" s="872"/>
      <c r="K682" s="1262"/>
      <c r="L682" s="1262"/>
      <c r="M682" s="1262"/>
      <c r="N682" s="1259"/>
    </row>
    <row r="683" spans="1:14" ht="10.5" customHeight="1" thickTop="1" x14ac:dyDescent="0.2">
      <c r="A683" s="413"/>
      <c r="B683" s="270"/>
      <c r="C683" s="197"/>
      <c r="D683" s="197"/>
      <c r="E683" s="197"/>
      <c r="F683" s="1255"/>
      <c r="G683" s="974"/>
      <c r="H683" s="974"/>
      <c r="I683" s="974"/>
      <c r="J683" s="873"/>
      <c r="K683" s="1263"/>
      <c r="L683" s="1263"/>
      <c r="M683" s="1263"/>
      <c r="N683" s="967"/>
    </row>
    <row r="684" spans="1:14" x14ac:dyDescent="0.2">
      <c r="A684" s="265" t="s">
        <v>279</v>
      </c>
      <c r="B684" s="272" t="s">
        <v>216</v>
      </c>
      <c r="C684" s="241"/>
      <c r="D684" s="124"/>
      <c r="E684" s="241"/>
      <c r="F684" s="1256"/>
      <c r="G684" s="976"/>
      <c r="H684" s="976"/>
      <c r="I684" s="976"/>
      <c r="J684" s="869"/>
      <c r="K684" s="1066"/>
      <c r="L684" s="1066"/>
      <c r="M684" s="1066"/>
      <c r="N684" s="905"/>
    </row>
    <row r="685" spans="1:14" x14ac:dyDescent="0.2">
      <c r="A685" s="265" t="s">
        <v>280</v>
      </c>
      <c r="B685" s="169" t="s">
        <v>540</v>
      </c>
      <c r="C685" s="121">
        <f>'4_sz_ melléklet'!C503</f>
        <v>0</v>
      </c>
      <c r="D685" s="121">
        <f>'4_sz_ melléklet'!D503</f>
        <v>0</v>
      </c>
      <c r="E685" s="121">
        <f>'4_sz_ melléklet'!E503</f>
        <v>0</v>
      </c>
      <c r="F685" s="1251">
        <v>0</v>
      </c>
      <c r="G685" s="978"/>
      <c r="H685" s="978"/>
      <c r="I685" s="978"/>
      <c r="J685" s="870"/>
      <c r="K685" s="1067"/>
      <c r="L685" s="1067"/>
      <c r="M685" s="1067"/>
      <c r="N685" s="906"/>
    </row>
    <row r="686" spans="1:14" x14ac:dyDescent="0.2">
      <c r="A686" s="265" t="s">
        <v>281</v>
      </c>
      <c r="B686" s="169" t="s">
        <v>541</v>
      </c>
      <c r="C686" s="239"/>
      <c r="D686" s="121">
        <f>'4_sz_ melléklet'!D504</f>
        <v>0</v>
      </c>
      <c r="E686" s="121">
        <f>'4_sz_ melléklet'!E504</f>
        <v>0</v>
      </c>
      <c r="F686" s="1251">
        <v>0</v>
      </c>
      <c r="G686" s="978"/>
      <c r="H686" s="978"/>
      <c r="I686" s="978"/>
      <c r="J686" s="870"/>
      <c r="K686" s="1067"/>
      <c r="L686" s="1067"/>
      <c r="M686" s="1067"/>
      <c r="N686" s="906"/>
    </row>
    <row r="687" spans="1:14" x14ac:dyDescent="0.2">
      <c r="A687" s="265" t="s">
        <v>283</v>
      </c>
      <c r="B687" s="169" t="s">
        <v>542</v>
      </c>
      <c r="C687" s="239">
        <f>C688+C689+C690</f>
        <v>0</v>
      </c>
      <c r="D687" s="239">
        <f>D688+D689+D690</f>
        <v>0</v>
      </c>
      <c r="E687" s="239">
        <f>E688+E689+E690</f>
        <v>0</v>
      </c>
      <c r="F687" s="1251">
        <v>0</v>
      </c>
      <c r="G687" s="978"/>
      <c r="H687" s="978"/>
      <c r="I687" s="978"/>
      <c r="J687" s="870"/>
      <c r="K687" s="1067"/>
      <c r="L687" s="1067"/>
      <c r="M687" s="1067"/>
      <c r="N687" s="906"/>
    </row>
    <row r="688" spans="1:14" x14ac:dyDescent="0.2">
      <c r="A688" s="265" t="s">
        <v>284</v>
      </c>
      <c r="B688" s="271" t="s">
        <v>543</v>
      </c>
      <c r="C688" s="239"/>
      <c r="D688" s="121"/>
      <c r="E688" s="239"/>
      <c r="F688" s="1251"/>
      <c r="G688" s="978"/>
      <c r="H688" s="978"/>
      <c r="I688" s="978"/>
      <c r="J688" s="870"/>
      <c r="K688" s="1067"/>
      <c r="L688" s="1067"/>
      <c r="M688" s="1067"/>
      <c r="N688" s="906"/>
    </row>
    <row r="689" spans="1:14" x14ac:dyDescent="0.2">
      <c r="A689" s="265" t="s">
        <v>285</v>
      </c>
      <c r="B689" s="271" t="s">
        <v>544</v>
      </c>
      <c r="C689" s="239"/>
      <c r="D689" s="121"/>
      <c r="E689" s="239"/>
      <c r="F689" s="1251"/>
      <c r="G689" s="978"/>
      <c r="H689" s="978"/>
      <c r="I689" s="978"/>
      <c r="J689" s="870"/>
      <c r="K689" s="1067"/>
      <c r="L689" s="1067"/>
      <c r="M689" s="1067"/>
      <c r="N689" s="906"/>
    </row>
    <row r="690" spans="1:14" ht="12" customHeight="1" x14ac:dyDescent="0.2">
      <c r="A690" s="265" t="s">
        <v>286</v>
      </c>
      <c r="B690" s="271" t="s">
        <v>545</v>
      </c>
      <c r="C690" s="239"/>
      <c r="D690" s="121"/>
      <c r="E690" s="239"/>
      <c r="F690" s="1257"/>
      <c r="G690" s="978"/>
      <c r="H690" s="978"/>
      <c r="I690" s="978"/>
      <c r="J690" s="870"/>
      <c r="K690" s="1067"/>
      <c r="L690" s="1067"/>
      <c r="M690" s="1067"/>
      <c r="N690" s="906"/>
    </row>
    <row r="691" spans="1:14" x14ac:dyDescent="0.2">
      <c r="A691" s="265" t="s">
        <v>287</v>
      </c>
      <c r="B691" s="271" t="s">
        <v>546</v>
      </c>
      <c r="C691" s="239"/>
      <c r="D691" s="121"/>
      <c r="E691" s="239"/>
      <c r="F691" s="1257"/>
      <c r="G691" s="978"/>
      <c r="H691" s="978"/>
      <c r="I691" s="978"/>
      <c r="J691" s="870"/>
      <c r="K691" s="1067"/>
      <c r="L691" s="1067"/>
      <c r="M691" s="1067"/>
      <c r="N691" s="906"/>
    </row>
    <row r="692" spans="1:14" x14ac:dyDescent="0.2">
      <c r="A692" s="265" t="s">
        <v>288</v>
      </c>
      <c r="B692" s="536" t="s">
        <v>547</v>
      </c>
      <c r="C692" s="239"/>
      <c r="D692" s="121"/>
      <c r="E692" s="239"/>
      <c r="F692" s="1257"/>
      <c r="G692" s="978"/>
      <c r="H692" s="978"/>
      <c r="I692" s="978"/>
      <c r="J692" s="870"/>
      <c r="K692" s="1067"/>
      <c r="L692" s="1067"/>
      <c r="M692" s="1067"/>
      <c r="N692" s="906"/>
    </row>
    <row r="693" spans="1:14" x14ac:dyDescent="0.2">
      <c r="A693" s="265" t="s">
        <v>289</v>
      </c>
      <c r="B693" s="230" t="s">
        <v>548</v>
      </c>
      <c r="C693" s="239"/>
      <c r="D693" s="121"/>
      <c r="E693" s="239"/>
      <c r="F693" s="1257"/>
      <c r="G693" s="978"/>
      <c r="H693" s="978"/>
      <c r="I693" s="978"/>
      <c r="J693" s="870"/>
      <c r="K693" s="1067"/>
      <c r="L693" s="1067"/>
      <c r="M693" s="1067"/>
      <c r="N693" s="906"/>
    </row>
    <row r="694" spans="1:14" ht="13.5" thickBot="1" x14ac:dyDescent="0.25">
      <c r="A694" s="265" t="s">
        <v>290</v>
      </c>
      <c r="B694" s="686" t="s">
        <v>549</v>
      </c>
      <c r="C694" s="239"/>
      <c r="D694" s="121"/>
      <c r="E694" s="239"/>
      <c r="F694" s="1257"/>
      <c r="G694" s="980"/>
      <c r="H694" s="980"/>
      <c r="I694" s="980"/>
      <c r="J694" s="871"/>
      <c r="K694" s="1068"/>
      <c r="L694" s="1068"/>
      <c r="M694" s="1068"/>
      <c r="N694" s="968"/>
    </row>
    <row r="695" spans="1:14" ht="13.5" thickBot="1" x14ac:dyDescent="0.25">
      <c r="A695" s="421" t="s">
        <v>291</v>
      </c>
      <c r="B695" s="422" t="s">
        <v>6</v>
      </c>
      <c r="C695" s="432">
        <f>C685+C686+C687</f>
        <v>0</v>
      </c>
      <c r="D695" s="432">
        <f>D685+D686+D687</f>
        <v>0</v>
      </c>
      <c r="E695" s="432">
        <f>E685+E686+E687</f>
        <v>0</v>
      </c>
      <c r="F695" s="1413">
        <v>0</v>
      </c>
      <c r="G695" s="1260"/>
      <c r="H695" s="1260"/>
      <c r="I695" s="1260"/>
      <c r="J695" s="872"/>
      <c r="K695" s="1262"/>
      <c r="L695" s="1262"/>
      <c r="M695" s="1262"/>
      <c r="N695" s="1259"/>
    </row>
    <row r="696" spans="1:14" ht="27" thickTop="1" thickBot="1" x14ac:dyDescent="0.25">
      <c r="A696" s="1265" t="s">
        <v>292</v>
      </c>
      <c r="B696" s="1248" t="s">
        <v>403</v>
      </c>
      <c r="C696" s="1249">
        <f>C682+C695</f>
        <v>90000</v>
      </c>
      <c r="D696" s="1249">
        <f>D682+D695</f>
        <v>77052</v>
      </c>
      <c r="E696" s="1249">
        <f>E682+E695</f>
        <v>77052</v>
      </c>
      <c r="F696" s="1258">
        <f>E696/D696</f>
        <v>1</v>
      </c>
      <c r="G696" s="1266"/>
      <c r="H696" s="1266"/>
      <c r="I696" s="1266"/>
      <c r="J696" s="1267"/>
      <c r="K696" s="1268"/>
      <c r="L696" s="1268"/>
      <c r="M696" s="1268"/>
      <c r="N696" s="1269"/>
    </row>
    <row r="697" spans="1:14" x14ac:dyDescent="0.2">
      <c r="A697" s="281"/>
      <c r="B697" s="550"/>
      <c r="C697" s="535"/>
      <c r="D697" s="535"/>
      <c r="E697" s="535"/>
      <c r="F697" s="535"/>
    </row>
    <row r="698" spans="1:14" x14ac:dyDescent="0.2">
      <c r="A698" s="281"/>
      <c r="B698" s="550"/>
      <c r="C698" s="535"/>
      <c r="D698" s="535"/>
      <c r="E698" s="535"/>
      <c r="F698" s="1270"/>
      <c r="G698" s="63"/>
      <c r="H698" s="63"/>
      <c r="I698" s="63"/>
      <c r="J698" s="1271"/>
      <c r="K698" s="63"/>
      <c r="L698" s="63"/>
      <c r="M698" s="63"/>
      <c r="N698" s="1271"/>
    </row>
    <row r="699" spans="1:14" x14ac:dyDescent="0.2">
      <c r="A699" s="2434">
        <v>18</v>
      </c>
      <c r="B699" s="2435"/>
      <c r="C699" s="2435"/>
      <c r="D699" s="2435"/>
      <c r="E699" s="2435"/>
      <c r="F699" s="2435"/>
      <c r="G699" s="2435"/>
      <c r="H699" s="2435"/>
      <c r="I699" s="2435"/>
      <c r="J699" s="2435"/>
      <c r="K699" s="2435"/>
      <c r="L699" s="2435"/>
      <c r="M699" s="2435"/>
      <c r="N699" s="2435"/>
    </row>
    <row r="700" spans="1:14" x14ac:dyDescent="0.2">
      <c r="A700" s="281"/>
      <c r="B700" s="550"/>
      <c r="C700" s="535"/>
      <c r="D700" s="535"/>
      <c r="E700" s="535"/>
      <c r="F700" s="535"/>
    </row>
    <row r="701" spans="1:14" x14ac:dyDescent="0.2">
      <c r="A701" s="2249" t="s">
        <v>1692</v>
      </c>
      <c r="B701" s="2249"/>
      <c r="C701" s="2249"/>
      <c r="D701" s="2249"/>
      <c r="E701" s="2249"/>
    </row>
    <row r="702" spans="1:14" x14ac:dyDescent="0.2">
      <c r="A702" s="275"/>
      <c r="B702" s="275"/>
      <c r="C702" s="275"/>
      <c r="D702" s="275"/>
      <c r="E702" s="275"/>
    </row>
    <row r="703" spans="1:14" ht="14.25" x14ac:dyDescent="0.2">
      <c r="A703" s="2347" t="s">
        <v>1509</v>
      </c>
      <c r="B703" s="2348"/>
      <c r="C703" s="2348"/>
      <c r="D703" s="2348"/>
      <c r="E703" s="2348"/>
      <c r="F703" s="2348"/>
      <c r="G703" s="2263"/>
      <c r="H703" s="2263"/>
      <c r="I703" s="2263"/>
      <c r="J703" s="2263"/>
      <c r="K703" s="2263"/>
      <c r="L703" s="2263"/>
      <c r="M703" s="2263"/>
      <c r="N703" s="2263"/>
    </row>
    <row r="704" spans="1:14" ht="15.75" x14ac:dyDescent="0.25">
      <c r="B704" s="18"/>
      <c r="C704" s="18"/>
      <c r="D704" s="18"/>
      <c r="E704" s="18"/>
    </row>
    <row r="705" spans="1:14" ht="16.5" thickBot="1" x14ac:dyDescent="0.3">
      <c r="B705" s="18" t="s">
        <v>430</v>
      </c>
      <c r="C705" s="18"/>
      <c r="D705" s="18"/>
      <c r="E705" s="18"/>
      <c r="M705" s="1" t="s">
        <v>39</v>
      </c>
    </row>
    <row r="706" spans="1:14" ht="13.5" customHeight="1" thickBot="1" x14ac:dyDescent="0.25">
      <c r="A706" s="2430" t="s">
        <v>258</v>
      </c>
      <c r="B706" s="2432" t="s">
        <v>11</v>
      </c>
      <c r="C706" s="2425" t="s">
        <v>1090</v>
      </c>
      <c r="D706" s="2426"/>
      <c r="E706" s="2426"/>
      <c r="F706" s="2427"/>
      <c r="G706" s="2425" t="s">
        <v>1091</v>
      </c>
      <c r="H706" s="2426"/>
      <c r="I706" s="2426"/>
      <c r="J706" s="2428"/>
      <c r="K706" s="2429" t="s">
        <v>811</v>
      </c>
      <c r="L706" s="2426"/>
      <c r="M706" s="2426"/>
      <c r="N706" s="2428"/>
    </row>
    <row r="707" spans="1:14" ht="22.5" thickBot="1" x14ac:dyDescent="0.25">
      <c r="A707" s="2431"/>
      <c r="B707" s="2433"/>
      <c r="C707" s="266" t="s">
        <v>381</v>
      </c>
      <c r="D707" s="266" t="s">
        <v>812</v>
      </c>
      <c r="E707" s="1246" t="s">
        <v>775</v>
      </c>
      <c r="F707" s="266" t="s">
        <v>813</v>
      </c>
      <c r="G707" s="1246" t="s">
        <v>381</v>
      </c>
      <c r="H707" s="266" t="s">
        <v>812</v>
      </c>
      <c r="I707" s="266" t="s">
        <v>775</v>
      </c>
      <c r="J707" s="1246" t="s">
        <v>813</v>
      </c>
      <c r="K707" s="266" t="s">
        <v>381</v>
      </c>
      <c r="L707" s="1246" t="s">
        <v>812</v>
      </c>
      <c r="M707" s="266" t="s">
        <v>775</v>
      </c>
      <c r="N707" s="1247" t="s">
        <v>813</v>
      </c>
    </row>
    <row r="708" spans="1:14" ht="13.5" thickBot="1" x14ac:dyDescent="0.25">
      <c r="A708" s="865" t="s">
        <v>259</v>
      </c>
      <c r="B708" s="866" t="s">
        <v>260</v>
      </c>
      <c r="C708" s="867" t="s">
        <v>261</v>
      </c>
      <c r="D708" s="867" t="s">
        <v>262</v>
      </c>
      <c r="E708" s="867" t="s">
        <v>282</v>
      </c>
      <c r="F708" s="868" t="s">
        <v>307</v>
      </c>
      <c r="G708" s="867" t="s">
        <v>308</v>
      </c>
      <c r="H708" s="867" t="s">
        <v>330</v>
      </c>
      <c r="I708" s="867" t="s">
        <v>331</v>
      </c>
      <c r="J708" s="867" t="s">
        <v>332</v>
      </c>
      <c r="K708" s="867" t="s">
        <v>335</v>
      </c>
      <c r="L708" s="867" t="s">
        <v>336</v>
      </c>
      <c r="M708" s="867" t="s">
        <v>337</v>
      </c>
      <c r="N708" s="868" t="s">
        <v>338</v>
      </c>
    </row>
    <row r="709" spans="1:14" x14ac:dyDescent="0.2">
      <c r="A709" s="265" t="s">
        <v>293</v>
      </c>
      <c r="B709" s="341" t="s">
        <v>404</v>
      </c>
      <c r="C709" s="430"/>
      <c r="D709" s="124"/>
      <c r="E709" s="241"/>
      <c r="F709" s="1256"/>
      <c r="G709" s="1040"/>
      <c r="H709" s="1040"/>
      <c r="I709" s="1040"/>
      <c r="J709" s="909"/>
      <c r="K709" s="1261"/>
      <c r="L709" s="1261"/>
      <c r="M709" s="1261"/>
      <c r="N709" s="1039"/>
    </row>
    <row r="710" spans="1:14" x14ac:dyDescent="0.2">
      <c r="A710" s="264" t="s">
        <v>294</v>
      </c>
      <c r="B710" s="170" t="s">
        <v>565</v>
      </c>
      <c r="C710" s="244"/>
      <c r="D710" s="121"/>
      <c r="E710" s="239"/>
      <c r="F710" s="1251"/>
      <c r="G710" s="978"/>
      <c r="H710" s="978"/>
      <c r="I710" s="978"/>
      <c r="J710" s="870"/>
      <c r="K710" s="1067"/>
      <c r="L710" s="1067"/>
      <c r="M710" s="1067"/>
      <c r="N710" s="906"/>
    </row>
    <row r="711" spans="1:14" ht="12.75" customHeight="1" x14ac:dyDescent="0.2">
      <c r="A711" s="264" t="s">
        <v>295</v>
      </c>
      <c r="B711" s="480" t="s">
        <v>563</v>
      </c>
      <c r="C711" s="543"/>
      <c r="D711" s="126"/>
      <c r="E711" s="240"/>
      <c r="F711" s="1252"/>
      <c r="G711" s="978"/>
      <c r="H711" s="978"/>
      <c r="I711" s="978"/>
      <c r="J711" s="870"/>
      <c r="K711" s="1067"/>
      <c r="L711" s="1067"/>
      <c r="M711" s="1067"/>
      <c r="N711" s="906"/>
    </row>
    <row r="712" spans="1:14" x14ac:dyDescent="0.2">
      <c r="A712" s="264" t="s">
        <v>296</v>
      </c>
      <c r="B712" s="480" t="s">
        <v>562</v>
      </c>
      <c r="C712" s="543"/>
      <c r="D712" s="126"/>
      <c r="E712" s="240"/>
      <c r="F712" s="1252"/>
      <c r="G712" s="978"/>
      <c r="H712" s="978"/>
      <c r="I712" s="978"/>
      <c r="J712" s="870"/>
      <c r="K712" s="1067"/>
      <c r="L712" s="1067"/>
      <c r="M712" s="1067"/>
      <c r="N712" s="906"/>
    </row>
    <row r="713" spans="1:14" x14ac:dyDescent="0.2">
      <c r="A713" s="264" t="s">
        <v>297</v>
      </c>
      <c r="B713" s="480" t="s">
        <v>564</v>
      </c>
      <c r="C713" s="543"/>
      <c r="D713" s="126"/>
      <c r="E713" s="240"/>
      <c r="F713" s="1252"/>
      <c r="G713" s="978"/>
      <c r="H713" s="978"/>
      <c r="I713" s="978"/>
      <c r="J713" s="870"/>
      <c r="K713" s="1067"/>
      <c r="L713" s="1067"/>
      <c r="M713" s="1067"/>
      <c r="N713" s="906"/>
    </row>
    <row r="714" spans="1:14" x14ac:dyDescent="0.2">
      <c r="A714" s="264" t="s">
        <v>298</v>
      </c>
      <c r="B714" s="538" t="s">
        <v>566</v>
      </c>
      <c r="C714" s="543"/>
      <c r="D714" s="126"/>
      <c r="E714" s="240"/>
      <c r="F714" s="1252"/>
      <c r="G714" s="978"/>
      <c r="H714" s="978"/>
      <c r="I714" s="978"/>
      <c r="J714" s="870"/>
      <c r="K714" s="1067"/>
      <c r="L714" s="1067"/>
      <c r="M714" s="1067"/>
      <c r="N714" s="906"/>
    </row>
    <row r="715" spans="1:14" x14ac:dyDescent="0.2">
      <c r="A715" s="264" t="s">
        <v>299</v>
      </c>
      <c r="B715" s="539" t="s">
        <v>569</v>
      </c>
      <c r="C715" s="543"/>
      <c r="D715" s="126"/>
      <c r="E715" s="240"/>
      <c r="F715" s="1252"/>
      <c r="G715" s="978"/>
      <c r="H715" s="978"/>
      <c r="I715" s="978"/>
      <c r="J715" s="870"/>
      <c r="K715" s="1067"/>
      <c r="L715" s="1067"/>
      <c r="M715" s="1067"/>
      <c r="N715" s="906"/>
    </row>
    <row r="716" spans="1:14" x14ac:dyDescent="0.2">
      <c r="A716" s="264" t="s">
        <v>300</v>
      </c>
      <c r="B716" s="540" t="s">
        <v>568</v>
      </c>
      <c r="C716" s="543"/>
      <c r="D716" s="126"/>
      <c r="E716" s="240"/>
      <c r="F716" s="1252"/>
      <c r="G716" s="978"/>
      <c r="H716" s="978"/>
      <c r="I716" s="978"/>
      <c r="J716" s="870"/>
      <c r="K716" s="1067"/>
      <c r="L716" s="1067"/>
      <c r="M716" s="1067"/>
      <c r="N716" s="906"/>
    </row>
    <row r="717" spans="1:14" x14ac:dyDescent="0.2">
      <c r="A717" s="264" t="s">
        <v>301</v>
      </c>
      <c r="B717" s="1708" t="s">
        <v>567</v>
      </c>
      <c r="C717" s="244"/>
      <c r="D717" s="121"/>
      <c r="E717" s="239"/>
      <c r="F717" s="1251"/>
      <c r="G717" s="978"/>
      <c r="H717" s="978"/>
      <c r="I717" s="978"/>
      <c r="J717" s="870"/>
      <c r="K717" s="1067"/>
      <c r="L717" s="1067"/>
      <c r="M717" s="1067"/>
      <c r="N717" s="906"/>
    </row>
    <row r="718" spans="1:14" ht="13.5" thickBot="1" x14ac:dyDescent="0.25">
      <c r="A718" s="413" t="s">
        <v>302</v>
      </c>
      <c r="B718" s="225" t="s">
        <v>1089</v>
      </c>
      <c r="C718" s="1713"/>
      <c r="D718" s="197"/>
      <c r="E718" s="197"/>
      <c r="F718" s="1255"/>
      <c r="G718" s="974"/>
      <c r="H718" s="974"/>
      <c r="I718" s="974"/>
      <c r="J718" s="873"/>
      <c r="K718" s="1263"/>
      <c r="L718" s="1263"/>
      <c r="M718" s="1263"/>
      <c r="N718" s="967"/>
    </row>
    <row r="719" spans="1:14" ht="21.75" customHeight="1" thickBot="1" x14ac:dyDescent="0.25">
      <c r="A719" s="282" t="s">
        <v>303</v>
      </c>
      <c r="B719" s="231" t="s">
        <v>405</v>
      </c>
      <c r="C719" s="544">
        <f>SUM(C710:C718)</f>
        <v>0</v>
      </c>
      <c r="D719" s="544">
        <f>SUM(D710:D718)</f>
        <v>0</v>
      </c>
      <c r="E719" s="544">
        <f>SUM(E710:E718)</f>
        <v>0</v>
      </c>
      <c r="F719" s="1272">
        <v>0</v>
      </c>
      <c r="G719" s="972"/>
      <c r="H719" s="972"/>
      <c r="I719" s="972"/>
      <c r="J719" s="874"/>
      <c r="K719" s="1212"/>
      <c r="L719" s="1212"/>
      <c r="M719" s="1212"/>
      <c r="N719" s="874"/>
    </row>
    <row r="720" spans="1:14" ht="13.5" thickBot="1" x14ac:dyDescent="0.25">
      <c r="A720" s="325" t="s">
        <v>304</v>
      </c>
      <c r="B720" s="832" t="s">
        <v>406</v>
      </c>
      <c r="C720" s="622">
        <f>C719+C696</f>
        <v>90000</v>
      </c>
      <c r="D720" s="622">
        <f>D719+D696</f>
        <v>77052</v>
      </c>
      <c r="E720" s="622">
        <f>E719+E696</f>
        <v>77052</v>
      </c>
      <c r="F720" s="1461">
        <f>E720/D720</f>
        <v>1</v>
      </c>
      <c r="G720" s="622">
        <f>G719+G696</f>
        <v>0</v>
      </c>
      <c r="H720" s="622">
        <f>H719+H696</f>
        <v>0</v>
      </c>
      <c r="I720" s="622">
        <f>I719+I696</f>
        <v>0</v>
      </c>
      <c r="J720" s="875"/>
      <c r="K720" s="622">
        <f>K719+K696</f>
        <v>0</v>
      </c>
      <c r="L720" s="622">
        <f>L719+L696</f>
        <v>0</v>
      </c>
      <c r="M720" s="622">
        <f>M719+M696</f>
        <v>0</v>
      </c>
      <c r="N720" s="969"/>
    </row>
    <row r="727" ht="9" customHeight="1" x14ac:dyDescent="0.2"/>
    <row r="738" spans="1:14" ht="9" customHeight="1" x14ac:dyDescent="0.2"/>
    <row r="741" spans="1:14" x14ac:dyDescent="0.2">
      <c r="A741" s="2263">
        <v>19</v>
      </c>
      <c r="B741" s="2263"/>
      <c r="C741" s="2263"/>
      <c r="D741" s="2263"/>
      <c r="E741" s="2263"/>
      <c r="F741" s="2263"/>
      <c r="G741" s="2263"/>
      <c r="H741" s="2263"/>
      <c r="I741" s="2263"/>
      <c r="J741" s="2263"/>
      <c r="K741" s="2263"/>
      <c r="L741" s="2263"/>
      <c r="M741" s="2263"/>
      <c r="N741" s="2263"/>
    </row>
    <row r="742" spans="1:14" x14ac:dyDescent="0.2">
      <c r="A742" s="2249" t="s">
        <v>1692</v>
      </c>
      <c r="B742" s="2249"/>
      <c r="C742" s="2249"/>
      <c r="D742" s="2249"/>
      <c r="E742" s="2249"/>
    </row>
    <row r="743" spans="1:14" x14ac:dyDescent="0.2">
      <c r="A743" s="275"/>
      <c r="B743" s="275"/>
      <c r="C743" s="275"/>
      <c r="D743" s="275"/>
      <c r="E743" s="275"/>
    </row>
    <row r="744" spans="1:14" ht="10.5" customHeight="1" x14ac:dyDescent="0.2">
      <c r="A744" s="2347" t="s">
        <v>1509</v>
      </c>
      <c r="B744" s="2348"/>
      <c r="C744" s="2348"/>
      <c r="D744" s="2348"/>
      <c r="E744" s="2348"/>
      <c r="F744" s="2348"/>
      <c r="G744" s="2263"/>
      <c r="H744" s="2263"/>
      <c r="I744" s="2263"/>
      <c r="J744" s="2263"/>
      <c r="K744" s="2263"/>
      <c r="L744" s="2263"/>
      <c r="M744" s="2263"/>
      <c r="N744" s="2263"/>
    </row>
    <row r="745" spans="1:14" ht="15.75" x14ac:dyDescent="0.25"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</row>
    <row r="746" spans="1:14" ht="16.5" thickBot="1" x14ac:dyDescent="0.3">
      <c r="B746" s="18" t="s">
        <v>431</v>
      </c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9" t="s">
        <v>7</v>
      </c>
      <c r="N746" s="18"/>
    </row>
    <row r="747" spans="1:14" ht="13.5" thickBot="1" x14ac:dyDescent="0.25">
      <c r="A747" s="2272" t="s">
        <v>258</v>
      </c>
      <c r="B747" s="2274" t="s">
        <v>11</v>
      </c>
      <c r="C747" s="2429" t="s">
        <v>816</v>
      </c>
      <c r="D747" s="2426"/>
      <c r="E747" s="2426"/>
      <c r="F747" s="2427"/>
      <c r="G747" s="2425" t="s">
        <v>817</v>
      </c>
      <c r="H747" s="2426"/>
      <c r="I747" s="2426"/>
      <c r="J747" s="2428"/>
      <c r="K747" s="2429" t="s">
        <v>811</v>
      </c>
      <c r="L747" s="2426"/>
      <c r="M747" s="2426"/>
      <c r="N747" s="2428"/>
    </row>
    <row r="748" spans="1:14" ht="22.5" thickBot="1" x14ac:dyDescent="0.25">
      <c r="A748" s="2273"/>
      <c r="B748" s="2275"/>
      <c r="C748" s="401" t="s">
        <v>381</v>
      </c>
      <c r="D748" s="266" t="s">
        <v>812</v>
      </c>
      <c r="E748" s="1246" t="s">
        <v>775</v>
      </c>
      <c r="F748" s="266" t="s">
        <v>813</v>
      </c>
      <c r="G748" s="1246" t="s">
        <v>381</v>
      </c>
      <c r="H748" s="266" t="s">
        <v>812</v>
      </c>
      <c r="I748" s="266" t="s">
        <v>775</v>
      </c>
      <c r="J748" s="1246" t="s">
        <v>813</v>
      </c>
      <c r="K748" s="266" t="s">
        <v>381</v>
      </c>
      <c r="L748" s="1246" t="s">
        <v>812</v>
      </c>
      <c r="M748" s="266" t="s">
        <v>775</v>
      </c>
      <c r="N748" s="266" t="s">
        <v>813</v>
      </c>
    </row>
    <row r="749" spans="1:14" ht="13.5" thickBot="1" x14ac:dyDescent="0.25">
      <c r="A749" s="865" t="s">
        <v>259</v>
      </c>
      <c r="B749" s="866" t="s">
        <v>260</v>
      </c>
      <c r="C749" s="867" t="s">
        <v>261</v>
      </c>
      <c r="D749" s="867" t="s">
        <v>262</v>
      </c>
      <c r="E749" s="867" t="s">
        <v>282</v>
      </c>
      <c r="F749" s="868" t="s">
        <v>307</v>
      </c>
      <c r="G749" s="518" t="s">
        <v>308</v>
      </c>
      <c r="H749" s="518" t="s">
        <v>330</v>
      </c>
      <c r="I749" s="518" t="s">
        <v>331</v>
      </c>
      <c r="J749" s="518" t="s">
        <v>332</v>
      </c>
      <c r="K749" s="518" t="s">
        <v>335</v>
      </c>
      <c r="L749" s="518" t="s">
        <v>336</v>
      </c>
      <c r="M749" s="518" t="s">
        <v>337</v>
      </c>
      <c r="N749" s="438" t="s">
        <v>338</v>
      </c>
    </row>
    <row r="750" spans="1:14" x14ac:dyDescent="0.2">
      <c r="A750" s="265" t="s">
        <v>263</v>
      </c>
      <c r="B750" s="270" t="s">
        <v>215</v>
      </c>
      <c r="C750" s="241"/>
      <c r="D750" s="124"/>
      <c r="E750" s="241"/>
      <c r="F750" s="1256"/>
      <c r="G750" s="1040"/>
      <c r="H750" s="1040"/>
      <c r="I750" s="1040"/>
      <c r="J750" s="909"/>
      <c r="K750" s="1261"/>
      <c r="L750" s="1261"/>
      <c r="M750" s="1261"/>
      <c r="N750" s="1039"/>
    </row>
    <row r="751" spans="1:14" x14ac:dyDescent="0.2">
      <c r="A751" s="264" t="s">
        <v>264</v>
      </c>
      <c r="B751" s="152" t="s">
        <v>526</v>
      </c>
      <c r="C751" s="239"/>
      <c r="D751" s="121"/>
      <c r="E751" s="239"/>
      <c r="F751" s="1251"/>
      <c r="G751" s="978"/>
      <c r="H751" s="978"/>
      <c r="I751" s="978"/>
      <c r="J751" s="870"/>
      <c r="K751" s="1067"/>
      <c r="L751" s="1067"/>
      <c r="M751" s="1067"/>
      <c r="N751" s="906"/>
    </row>
    <row r="752" spans="1:14" x14ac:dyDescent="0.2">
      <c r="A752" s="264" t="s">
        <v>265</v>
      </c>
      <c r="B752" s="169" t="s">
        <v>528</v>
      </c>
      <c r="C752" s="239"/>
      <c r="D752" s="121"/>
      <c r="E752" s="239"/>
      <c r="F752" s="1251"/>
      <c r="G752" s="978"/>
      <c r="H752" s="978"/>
      <c r="I752" s="978"/>
      <c r="J752" s="870"/>
      <c r="K752" s="1067"/>
      <c r="L752" s="1067"/>
      <c r="M752" s="1067"/>
      <c r="N752" s="906"/>
    </row>
    <row r="753" spans="1:14" x14ac:dyDescent="0.2">
      <c r="A753" s="264" t="s">
        <v>266</v>
      </c>
      <c r="B753" s="169" t="s">
        <v>527</v>
      </c>
      <c r="C753" s="239">
        <f>'4_sz_ melléklet'!C547</f>
        <v>0</v>
      </c>
      <c r="D753" s="239">
        <f>'4_sz_ melléklet'!D547</f>
        <v>0</v>
      </c>
      <c r="E753" s="239">
        <f>'4_sz_ melléklet'!E547</f>
        <v>0</v>
      </c>
      <c r="F753" s="1251">
        <v>0</v>
      </c>
      <c r="G753" s="978"/>
      <c r="H753" s="978"/>
      <c r="I753" s="978"/>
      <c r="J753" s="870"/>
      <c r="K753" s="1067"/>
      <c r="L753" s="1067"/>
      <c r="M753" s="1067"/>
      <c r="N753" s="906"/>
    </row>
    <row r="754" spans="1:14" x14ac:dyDescent="0.2">
      <c r="A754" s="264" t="s">
        <v>267</v>
      </c>
      <c r="B754" s="169" t="s">
        <v>529</v>
      </c>
      <c r="C754" s="239"/>
      <c r="D754" s="121"/>
      <c r="E754" s="239"/>
      <c r="F754" s="1251"/>
      <c r="G754" s="978"/>
      <c r="H754" s="978"/>
      <c r="I754" s="978"/>
      <c r="J754" s="870"/>
      <c r="K754" s="1067"/>
      <c r="L754" s="1067"/>
      <c r="M754" s="1067"/>
      <c r="N754" s="906"/>
    </row>
    <row r="755" spans="1:14" x14ac:dyDescent="0.2">
      <c r="A755" s="264" t="s">
        <v>268</v>
      </c>
      <c r="B755" s="169" t="s">
        <v>530</v>
      </c>
      <c r="C755" s="239"/>
      <c r="D755" s="121"/>
      <c r="E755" s="239"/>
      <c r="F755" s="1251"/>
      <c r="G755" s="978"/>
      <c r="H755" s="978"/>
      <c r="I755" s="978"/>
      <c r="J755" s="870"/>
      <c r="K755" s="1067"/>
      <c r="L755" s="1067"/>
      <c r="M755" s="1067"/>
      <c r="N755" s="906"/>
    </row>
    <row r="756" spans="1:14" x14ac:dyDescent="0.2">
      <c r="A756" s="264" t="s">
        <v>269</v>
      </c>
      <c r="B756" s="169" t="s">
        <v>531</v>
      </c>
      <c r="C756" s="239">
        <f>C757+C758+C759+C760+C761+C762+C763</f>
        <v>0</v>
      </c>
      <c r="D756" s="239">
        <f>D757+D758+D759+D760+D761+D762+D763</f>
        <v>16905</v>
      </c>
      <c r="E756" s="239">
        <f>E757+E758+E759+E760+E761+E762+E763</f>
        <v>16905</v>
      </c>
      <c r="F756" s="1251">
        <f>E756/D756</f>
        <v>1</v>
      </c>
      <c r="G756" s="978"/>
      <c r="H756" s="978"/>
      <c r="I756" s="978"/>
      <c r="J756" s="870"/>
      <c r="K756" s="1067"/>
      <c r="L756" s="1067"/>
      <c r="M756" s="1067"/>
      <c r="N756" s="906"/>
    </row>
    <row r="757" spans="1:14" x14ac:dyDescent="0.2">
      <c r="A757" s="264" t="s">
        <v>270</v>
      </c>
      <c r="B757" s="169" t="s">
        <v>535</v>
      </c>
      <c r="C757" s="239"/>
      <c r="D757" s="121"/>
      <c r="E757" s="239"/>
      <c r="F757" s="1251"/>
      <c r="G757" s="978"/>
      <c r="H757" s="978"/>
      <c r="I757" s="978"/>
      <c r="J757" s="870"/>
      <c r="K757" s="1067"/>
      <c r="L757" s="1067"/>
      <c r="M757" s="1067"/>
      <c r="N757" s="906"/>
    </row>
    <row r="758" spans="1:14" x14ac:dyDescent="0.2">
      <c r="A758" s="264" t="s">
        <v>271</v>
      </c>
      <c r="B758" s="169" t="s">
        <v>536</v>
      </c>
      <c r="C758" s="239"/>
      <c r="D758" s="121"/>
      <c r="E758" s="239"/>
      <c r="F758" s="1251"/>
      <c r="G758" s="978"/>
      <c r="H758" s="978"/>
      <c r="I758" s="978"/>
      <c r="J758" s="870"/>
      <c r="K758" s="1067"/>
      <c r="L758" s="1067"/>
      <c r="M758" s="1067"/>
      <c r="N758" s="906"/>
    </row>
    <row r="759" spans="1:14" x14ac:dyDescent="0.2">
      <c r="A759" s="264" t="s">
        <v>272</v>
      </c>
      <c r="B759" s="169" t="s">
        <v>537</v>
      </c>
      <c r="C759" s="239"/>
      <c r="D759" s="121"/>
      <c r="E759" s="239"/>
      <c r="F759" s="1251"/>
      <c r="G759" s="978"/>
      <c r="H759" s="978"/>
      <c r="I759" s="978"/>
      <c r="J759" s="870"/>
      <c r="K759" s="1067"/>
      <c r="L759" s="1067"/>
      <c r="M759" s="1067"/>
      <c r="N759" s="906"/>
    </row>
    <row r="760" spans="1:14" x14ac:dyDescent="0.2">
      <c r="A760" s="264" t="s">
        <v>273</v>
      </c>
      <c r="B760" s="271" t="s">
        <v>533</v>
      </c>
      <c r="C760" s="239">
        <f>'4_sz_ melléklet'!C554</f>
        <v>0</v>
      </c>
      <c r="D760" s="239">
        <f>'4_sz_ melléklet'!D554</f>
        <v>16905</v>
      </c>
      <c r="E760" s="239">
        <f>'4_sz_ melléklet'!E554</f>
        <v>16905</v>
      </c>
      <c r="F760" s="1251">
        <f>E760/D760</f>
        <v>1</v>
      </c>
      <c r="G760" s="978"/>
      <c r="H760" s="978"/>
      <c r="I760" s="978"/>
      <c r="J760" s="870"/>
      <c r="K760" s="1067"/>
      <c r="L760" s="1067"/>
      <c r="M760" s="1067"/>
      <c r="N760" s="906"/>
    </row>
    <row r="761" spans="1:14" x14ac:dyDescent="0.2">
      <c r="A761" s="264" t="s">
        <v>274</v>
      </c>
      <c r="B761" s="536" t="s">
        <v>534</v>
      </c>
      <c r="C761" s="242"/>
      <c r="D761" s="122"/>
      <c r="E761" s="239"/>
      <c r="F761" s="1251"/>
      <c r="G761" s="978"/>
      <c r="H761" s="978"/>
      <c r="I761" s="978"/>
      <c r="J761" s="870"/>
      <c r="K761" s="1067"/>
      <c r="L761" s="1067"/>
      <c r="M761" s="1067"/>
      <c r="N761" s="906"/>
    </row>
    <row r="762" spans="1:14" x14ac:dyDescent="0.2">
      <c r="A762" s="264" t="s">
        <v>275</v>
      </c>
      <c r="B762" s="537" t="s">
        <v>532</v>
      </c>
      <c r="C762" s="242"/>
      <c r="D762" s="122"/>
      <c r="E762" s="239"/>
      <c r="F762" s="1251"/>
      <c r="G762" s="978"/>
      <c r="H762" s="978"/>
      <c r="I762" s="978"/>
      <c r="J762" s="870"/>
      <c r="K762" s="1067"/>
      <c r="L762" s="1067"/>
      <c r="M762" s="1067"/>
      <c r="N762" s="906"/>
    </row>
    <row r="763" spans="1:14" x14ac:dyDescent="0.2">
      <c r="A763" s="264" t="s">
        <v>276</v>
      </c>
      <c r="B763" s="230" t="s">
        <v>764</v>
      </c>
      <c r="C763" s="242"/>
      <c r="D763" s="122"/>
      <c r="E763" s="239"/>
      <c r="F763" s="1252"/>
      <c r="G763" s="978"/>
      <c r="H763" s="978"/>
      <c r="I763" s="978"/>
      <c r="J763" s="870"/>
      <c r="K763" s="1067"/>
      <c r="L763" s="1067"/>
      <c r="M763" s="1067"/>
      <c r="N763" s="906"/>
    </row>
    <row r="764" spans="1:14" ht="13.5" thickBot="1" x14ac:dyDescent="0.25">
      <c r="A764" s="264" t="s">
        <v>277</v>
      </c>
      <c r="B764" s="171" t="s">
        <v>539</v>
      </c>
      <c r="C764" s="240"/>
      <c r="D764" s="126"/>
      <c r="E764" s="239"/>
      <c r="F764" s="1253"/>
      <c r="G764" s="980"/>
      <c r="H764" s="980"/>
      <c r="I764" s="980"/>
      <c r="J764" s="871"/>
      <c r="K764" s="1068"/>
      <c r="L764" s="1068"/>
      <c r="M764" s="1068"/>
      <c r="N764" s="968"/>
    </row>
    <row r="765" spans="1:14" ht="17.25" customHeight="1" thickBot="1" x14ac:dyDescent="0.25">
      <c r="A765" s="421" t="s">
        <v>278</v>
      </c>
      <c r="B765" s="422" t="s">
        <v>5</v>
      </c>
      <c r="C765" s="432">
        <f>C751+C752+C753+C754+C756+C764</f>
        <v>0</v>
      </c>
      <c r="D765" s="432">
        <f>D751+D752+D753+D754+D756+D764</f>
        <v>16905</v>
      </c>
      <c r="E765" s="432">
        <f>E751+E752+E753+E754+E756+E764</f>
        <v>16905</v>
      </c>
      <c r="F765" s="1413">
        <f>E765/D765</f>
        <v>1</v>
      </c>
      <c r="G765" s="1260"/>
      <c r="H765" s="1260"/>
      <c r="I765" s="1260"/>
      <c r="J765" s="872"/>
      <c r="K765" s="1262"/>
      <c r="L765" s="1262"/>
      <c r="M765" s="1262"/>
      <c r="N765" s="1259"/>
    </row>
    <row r="766" spans="1:14" ht="11.25" customHeight="1" thickTop="1" x14ac:dyDescent="0.2">
      <c r="A766" s="413"/>
      <c r="B766" s="270"/>
      <c r="C766" s="197"/>
      <c r="D766" s="197"/>
      <c r="E766" s="197"/>
      <c r="F766" s="1255"/>
      <c r="G766" s="974"/>
      <c r="H766" s="974"/>
      <c r="I766" s="974"/>
      <c r="J766" s="873"/>
      <c r="K766" s="1263"/>
      <c r="L766" s="1263"/>
      <c r="M766" s="1263"/>
      <c r="N766" s="967"/>
    </row>
    <row r="767" spans="1:14" x14ac:dyDescent="0.2">
      <c r="A767" s="265" t="s">
        <v>279</v>
      </c>
      <c r="B767" s="272" t="s">
        <v>216</v>
      </c>
      <c r="C767" s="241"/>
      <c r="D767" s="124"/>
      <c r="E767" s="241"/>
      <c r="F767" s="1256"/>
      <c r="G767" s="976"/>
      <c r="H767" s="976"/>
      <c r="I767" s="976"/>
      <c r="J767" s="869"/>
      <c r="K767" s="1066"/>
      <c r="L767" s="1066"/>
      <c r="M767" s="1066"/>
      <c r="N767" s="905"/>
    </row>
    <row r="768" spans="1:14" x14ac:dyDescent="0.2">
      <c r="A768" s="265" t="s">
        <v>280</v>
      </c>
      <c r="B768" s="169" t="s">
        <v>540</v>
      </c>
      <c r="C768" s="239">
        <f>'33_sz_ melléklet'!C92</f>
        <v>0</v>
      </c>
      <c r="D768" s="239">
        <v>0</v>
      </c>
      <c r="E768" s="239">
        <f>'33_sz_ melléklet'!E92</f>
        <v>0</v>
      </c>
      <c r="F768" s="1251">
        <v>0</v>
      </c>
      <c r="G768" s="978"/>
      <c r="H768" s="978"/>
      <c r="I768" s="978"/>
      <c r="J768" s="870"/>
      <c r="K768" s="1067"/>
      <c r="L768" s="1067"/>
      <c r="M768" s="1067"/>
      <c r="N768" s="906"/>
    </row>
    <row r="769" spans="1:14" x14ac:dyDescent="0.2">
      <c r="A769" s="265" t="s">
        <v>281</v>
      </c>
      <c r="B769" s="169" t="s">
        <v>541</v>
      </c>
      <c r="C769" s="239">
        <f>'4_sz_ melléklet'!C563</f>
        <v>55000</v>
      </c>
      <c r="D769" s="239">
        <f>'4_sz_ melléklet'!D563</f>
        <v>59002</v>
      </c>
      <c r="E769" s="239">
        <f>'4_sz_ melléklet'!E563</f>
        <v>1125</v>
      </c>
      <c r="F769" s="1251">
        <f>E769/D769</f>
        <v>1.9067150266092674E-2</v>
      </c>
      <c r="G769" s="978"/>
      <c r="H769" s="978"/>
      <c r="I769" s="978"/>
      <c r="J769" s="870"/>
      <c r="K769" s="1067"/>
      <c r="L769" s="1067"/>
      <c r="M769" s="1067"/>
      <c r="N769" s="906"/>
    </row>
    <row r="770" spans="1:14" x14ac:dyDescent="0.2">
      <c r="A770" s="265" t="s">
        <v>283</v>
      </c>
      <c r="B770" s="169" t="s">
        <v>542</v>
      </c>
      <c r="C770" s="239">
        <f>C771+C772+C773</f>
        <v>0</v>
      </c>
      <c r="D770" s="239">
        <f>D771+D772+D773</f>
        <v>0</v>
      </c>
      <c r="E770" s="239">
        <f>E771+E772+E773</f>
        <v>0</v>
      </c>
      <c r="F770" s="1251">
        <v>0</v>
      </c>
      <c r="G770" s="978"/>
      <c r="H770" s="978"/>
      <c r="I770" s="978"/>
      <c r="J770" s="870"/>
      <c r="K770" s="1067"/>
      <c r="L770" s="1067"/>
      <c r="M770" s="1067"/>
      <c r="N770" s="906"/>
    </row>
    <row r="771" spans="1:14" x14ac:dyDescent="0.2">
      <c r="A771" s="265" t="s">
        <v>284</v>
      </c>
      <c r="B771" s="271" t="s">
        <v>543</v>
      </c>
      <c r="C771" s="239"/>
      <c r="D771" s="121"/>
      <c r="E771" s="239"/>
      <c r="F771" s="1251"/>
      <c r="G771" s="978"/>
      <c r="H771" s="978"/>
      <c r="I771" s="978"/>
      <c r="J771" s="870"/>
      <c r="K771" s="1067"/>
      <c r="L771" s="1067"/>
      <c r="M771" s="1067"/>
      <c r="N771" s="906"/>
    </row>
    <row r="772" spans="1:14" x14ac:dyDescent="0.2">
      <c r="A772" s="265" t="s">
        <v>285</v>
      </c>
      <c r="B772" s="271" t="s">
        <v>544</v>
      </c>
      <c r="C772" s="239"/>
      <c r="D772" s="121"/>
      <c r="E772" s="239"/>
      <c r="F772" s="1251"/>
      <c r="G772" s="978"/>
      <c r="H772" s="978"/>
      <c r="I772" s="978"/>
      <c r="J772" s="870"/>
      <c r="K772" s="1067"/>
      <c r="L772" s="1067"/>
      <c r="M772" s="1067"/>
      <c r="N772" s="906"/>
    </row>
    <row r="773" spans="1:14" x14ac:dyDescent="0.2">
      <c r="A773" s="265" t="s">
        <v>286</v>
      </c>
      <c r="B773" s="271" t="s">
        <v>545</v>
      </c>
      <c r="C773" s="239"/>
      <c r="D773" s="121"/>
      <c r="E773" s="239"/>
      <c r="F773" s="1257"/>
      <c r="G773" s="978"/>
      <c r="H773" s="978"/>
      <c r="I773" s="978"/>
      <c r="J773" s="870"/>
      <c r="K773" s="1067"/>
      <c r="L773" s="1067"/>
      <c r="M773" s="1067"/>
      <c r="N773" s="906"/>
    </row>
    <row r="774" spans="1:14" x14ac:dyDescent="0.2">
      <c r="A774" s="265" t="s">
        <v>287</v>
      </c>
      <c r="B774" s="271" t="s">
        <v>546</v>
      </c>
      <c r="C774" s="239"/>
      <c r="D774" s="121"/>
      <c r="E774" s="239"/>
      <c r="F774" s="1257"/>
      <c r="G774" s="978"/>
      <c r="H774" s="978"/>
      <c r="I774" s="978"/>
      <c r="J774" s="870"/>
      <c r="K774" s="1067"/>
      <c r="L774" s="1067"/>
      <c r="M774" s="1067"/>
      <c r="N774" s="906"/>
    </row>
    <row r="775" spans="1:14" x14ac:dyDescent="0.2">
      <c r="A775" s="265" t="s">
        <v>288</v>
      </c>
      <c r="B775" s="536" t="s">
        <v>547</v>
      </c>
      <c r="C775" s="239"/>
      <c r="D775" s="121"/>
      <c r="E775" s="239"/>
      <c r="F775" s="1257"/>
      <c r="G775" s="978"/>
      <c r="H775" s="978"/>
      <c r="I775" s="978"/>
      <c r="J775" s="870"/>
      <c r="K775" s="1067"/>
      <c r="L775" s="1067"/>
      <c r="M775" s="1067"/>
      <c r="N775" s="906"/>
    </row>
    <row r="776" spans="1:14" x14ac:dyDescent="0.2">
      <c r="A776" s="265" t="s">
        <v>289</v>
      </c>
      <c r="B776" s="230" t="s">
        <v>548</v>
      </c>
      <c r="C776" s="239"/>
      <c r="D776" s="121"/>
      <c r="E776" s="239"/>
      <c r="F776" s="1257"/>
      <c r="G776" s="978"/>
      <c r="H776" s="978"/>
      <c r="I776" s="978"/>
      <c r="J776" s="870"/>
      <c r="K776" s="1067"/>
      <c r="L776" s="1067"/>
      <c r="M776" s="1067"/>
      <c r="N776" s="906"/>
    </row>
    <row r="777" spans="1:14" ht="13.5" thickBot="1" x14ac:dyDescent="0.25">
      <c r="A777" s="265" t="s">
        <v>290</v>
      </c>
      <c r="B777" s="686" t="s">
        <v>549</v>
      </c>
      <c r="C777" s="239"/>
      <c r="D777" s="121"/>
      <c r="E777" s="239"/>
      <c r="F777" s="1257"/>
      <c r="G777" s="980"/>
      <c r="H777" s="980"/>
      <c r="I777" s="980"/>
      <c r="J777" s="871"/>
      <c r="K777" s="1068"/>
      <c r="L777" s="1068"/>
      <c r="M777" s="1068"/>
      <c r="N777" s="968"/>
    </row>
    <row r="778" spans="1:14" ht="13.5" thickBot="1" x14ac:dyDescent="0.25">
      <c r="A778" s="421" t="s">
        <v>291</v>
      </c>
      <c r="B778" s="422" t="s">
        <v>6</v>
      </c>
      <c r="C778" s="432">
        <f>C768+C769+C770</f>
        <v>55000</v>
      </c>
      <c r="D778" s="432">
        <f>D768+D769+D770</f>
        <v>59002</v>
      </c>
      <c r="E778" s="432">
        <f>E768+E769+E770</f>
        <v>1125</v>
      </c>
      <c r="F778" s="1413">
        <f>E778/D778</f>
        <v>1.9067150266092674E-2</v>
      </c>
      <c r="G778" s="1260"/>
      <c r="H778" s="1260"/>
      <c r="I778" s="1260"/>
      <c r="J778" s="872"/>
      <c r="K778" s="1262"/>
      <c r="L778" s="1262"/>
      <c r="M778" s="1262"/>
      <c r="N778" s="1259"/>
    </row>
    <row r="779" spans="1:14" ht="27" thickTop="1" thickBot="1" x14ac:dyDescent="0.25">
      <c r="A779" s="1265" t="s">
        <v>292</v>
      </c>
      <c r="B779" s="1248" t="s">
        <v>403</v>
      </c>
      <c r="C779" s="1249">
        <f>C765+C778</f>
        <v>55000</v>
      </c>
      <c r="D779" s="1249">
        <f>D765+D778</f>
        <v>75907</v>
      </c>
      <c r="E779" s="1249">
        <f>E765+E778</f>
        <v>18030</v>
      </c>
      <c r="F779" s="1258">
        <f>E779/D779</f>
        <v>0.23752750075750589</v>
      </c>
      <c r="G779" s="1266"/>
      <c r="H779" s="1266"/>
      <c r="I779" s="1266"/>
      <c r="J779" s="1267"/>
      <c r="K779" s="1268"/>
      <c r="L779" s="1268"/>
      <c r="M779" s="1268"/>
      <c r="N779" s="1269"/>
    </row>
    <row r="780" spans="1:14" x14ac:dyDescent="0.2">
      <c r="A780" s="281"/>
      <c r="B780" s="550"/>
      <c r="C780" s="535"/>
      <c r="D780" s="535"/>
      <c r="E780" s="535"/>
      <c r="F780" s="535"/>
    </row>
    <row r="781" spans="1:14" ht="6.75" customHeight="1" x14ac:dyDescent="0.2">
      <c r="A781" s="281"/>
      <c r="B781" s="550"/>
      <c r="C781" s="535"/>
      <c r="D781" s="535"/>
      <c r="E781" s="535"/>
      <c r="F781" s="1270"/>
      <c r="G781" s="63"/>
      <c r="H781" s="63"/>
      <c r="I781" s="63"/>
      <c r="J781" s="1271"/>
      <c r="K781" s="63"/>
      <c r="L781" s="63"/>
      <c r="M781" s="63"/>
      <c r="N781" s="1271"/>
    </row>
    <row r="782" spans="1:14" ht="18.75" customHeight="1" x14ac:dyDescent="0.2">
      <c r="A782" s="2434">
        <v>20</v>
      </c>
      <c r="B782" s="2435"/>
      <c r="C782" s="2435"/>
      <c r="D782" s="2435"/>
      <c r="E782" s="2435"/>
      <c r="F782" s="2435"/>
      <c r="G782" s="2435"/>
      <c r="H782" s="2435"/>
      <c r="I782" s="2435"/>
      <c r="J782" s="2435"/>
      <c r="K782" s="2435"/>
      <c r="L782" s="2435"/>
      <c r="M782" s="2435"/>
      <c r="N782" s="2435"/>
    </row>
    <row r="783" spans="1:14" x14ac:dyDescent="0.2">
      <c r="A783" s="281"/>
      <c r="B783" s="550"/>
      <c r="C783" s="535"/>
      <c r="D783" s="535"/>
      <c r="E783" s="535"/>
      <c r="F783" s="535"/>
    </row>
    <row r="784" spans="1:14" x14ac:dyDescent="0.2">
      <c r="A784" s="2249" t="s">
        <v>1692</v>
      </c>
      <c r="B784" s="2249"/>
      <c r="C784" s="2249"/>
      <c r="D784" s="2249"/>
      <c r="E784" s="2249"/>
    </row>
    <row r="785" spans="1:14" x14ac:dyDescent="0.2">
      <c r="A785" s="275"/>
      <c r="B785" s="275"/>
      <c r="C785" s="275"/>
      <c r="D785" s="275"/>
      <c r="E785" s="275"/>
    </row>
    <row r="786" spans="1:14" ht="14.25" x14ac:dyDescent="0.2">
      <c r="A786" s="2347" t="s">
        <v>1509</v>
      </c>
      <c r="B786" s="2348"/>
      <c r="C786" s="2348"/>
      <c r="D786" s="2348"/>
      <c r="E786" s="2348"/>
      <c r="F786" s="2348"/>
      <c r="G786" s="2263"/>
      <c r="H786" s="2263"/>
      <c r="I786" s="2263"/>
      <c r="J786" s="2263"/>
      <c r="K786" s="2263"/>
      <c r="L786" s="2263"/>
      <c r="M786" s="2263"/>
      <c r="N786" s="2263"/>
    </row>
    <row r="787" spans="1:14" ht="15.75" x14ac:dyDescent="0.25">
      <c r="B787" s="18"/>
      <c r="C787" s="18"/>
      <c r="D787" s="18"/>
      <c r="E787" s="18"/>
    </row>
    <row r="788" spans="1:14" ht="16.5" thickBot="1" x14ac:dyDescent="0.3">
      <c r="B788" s="18" t="s">
        <v>431</v>
      </c>
      <c r="C788" s="18"/>
      <c r="D788" s="18"/>
      <c r="E788" s="18"/>
      <c r="M788" s="1" t="s">
        <v>39</v>
      </c>
    </row>
    <row r="789" spans="1:14" ht="13.5" customHeight="1" thickBot="1" x14ac:dyDescent="0.25">
      <c r="A789" s="2430" t="s">
        <v>258</v>
      </c>
      <c r="B789" s="2432" t="s">
        <v>11</v>
      </c>
      <c r="C789" s="2425" t="s">
        <v>1090</v>
      </c>
      <c r="D789" s="2426"/>
      <c r="E789" s="2426"/>
      <c r="F789" s="2427"/>
      <c r="G789" s="2425" t="s">
        <v>1091</v>
      </c>
      <c r="H789" s="2426"/>
      <c r="I789" s="2426"/>
      <c r="J789" s="2428"/>
      <c r="K789" s="2429" t="s">
        <v>811</v>
      </c>
      <c r="L789" s="2426"/>
      <c r="M789" s="2426"/>
      <c r="N789" s="2428"/>
    </row>
    <row r="790" spans="1:14" ht="22.5" thickBot="1" x14ac:dyDescent="0.25">
      <c r="A790" s="2431"/>
      <c r="B790" s="2433"/>
      <c r="C790" s="266" t="s">
        <v>381</v>
      </c>
      <c r="D790" s="266" t="s">
        <v>812</v>
      </c>
      <c r="E790" s="1246" t="s">
        <v>775</v>
      </c>
      <c r="F790" s="266" t="s">
        <v>813</v>
      </c>
      <c r="G790" s="1246" t="s">
        <v>381</v>
      </c>
      <c r="H790" s="266" t="s">
        <v>812</v>
      </c>
      <c r="I790" s="266" t="s">
        <v>775</v>
      </c>
      <c r="J790" s="1246" t="s">
        <v>813</v>
      </c>
      <c r="K790" s="266" t="s">
        <v>381</v>
      </c>
      <c r="L790" s="1246" t="s">
        <v>812</v>
      </c>
      <c r="M790" s="266" t="s">
        <v>775</v>
      </c>
      <c r="N790" s="1247" t="s">
        <v>813</v>
      </c>
    </row>
    <row r="791" spans="1:14" ht="13.5" thickBot="1" x14ac:dyDescent="0.25">
      <c r="A791" s="865" t="s">
        <v>259</v>
      </c>
      <c r="B791" s="866" t="s">
        <v>260</v>
      </c>
      <c r="C791" s="867" t="s">
        <v>261</v>
      </c>
      <c r="D791" s="867" t="s">
        <v>262</v>
      </c>
      <c r="E791" s="867" t="s">
        <v>282</v>
      </c>
      <c r="F791" s="868" t="s">
        <v>307</v>
      </c>
      <c r="G791" s="867" t="s">
        <v>308</v>
      </c>
      <c r="H791" s="867" t="s">
        <v>330</v>
      </c>
      <c r="I791" s="867" t="s">
        <v>331</v>
      </c>
      <c r="J791" s="867" t="s">
        <v>332</v>
      </c>
      <c r="K791" s="867" t="s">
        <v>335</v>
      </c>
      <c r="L791" s="867" t="s">
        <v>336</v>
      </c>
      <c r="M791" s="867" t="s">
        <v>337</v>
      </c>
      <c r="N791" s="868" t="s">
        <v>338</v>
      </c>
    </row>
    <row r="792" spans="1:14" x14ac:dyDescent="0.2">
      <c r="A792" s="265" t="s">
        <v>293</v>
      </c>
      <c r="B792" s="341" t="s">
        <v>404</v>
      </c>
      <c r="C792" s="430"/>
      <c r="D792" s="124"/>
      <c r="E792" s="241"/>
      <c r="F792" s="1256"/>
      <c r="G792" s="1040"/>
      <c r="H792" s="1040"/>
      <c r="I792" s="1040"/>
      <c r="J792" s="909"/>
      <c r="K792" s="1261"/>
      <c r="L792" s="1261"/>
      <c r="M792" s="1261"/>
      <c r="N792" s="1039"/>
    </row>
    <row r="793" spans="1:14" x14ac:dyDescent="0.2">
      <c r="A793" s="264" t="s">
        <v>294</v>
      </c>
      <c r="B793" s="170" t="s">
        <v>565</v>
      </c>
      <c r="C793" s="244"/>
      <c r="D793" s="121"/>
      <c r="E793" s="239"/>
      <c r="F793" s="1251"/>
      <c r="G793" s="978"/>
      <c r="H793" s="978"/>
      <c r="I793" s="978"/>
      <c r="J793" s="870"/>
      <c r="K793" s="1067"/>
      <c r="L793" s="1067"/>
      <c r="M793" s="1067"/>
      <c r="N793" s="906"/>
    </row>
    <row r="794" spans="1:14" x14ac:dyDescent="0.2">
      <c r="A794" s="264" t="s">
        <v>295</v>
      </c>
      <c r="B794" s="480" t="s">
        <v>563</v>
      </c>
      <c r="C794" s="543"/>
      <c r="D794" s="126"/>
      <c r="E794" s="240"/>
      <c r="F794" s="1252"/>
      <c r="G794" s="978"/>
      <c r="H794" s="978"/>
      <c r="I794" s="978"/>
      <c r="J794" s="870"/>
      <c r="K794" s="1067"/>
      <c r="L794" s="1067"/>
      <c r="M794" s="1067"/>
      <c r="N794" s="906"/>
    </row>
    <row r="795" spans="1:14" x14ac:dyDescent="0.2">
      <c r="A795" s="264" t="s">
        <v>296</v>
      </c>
      <c r="B795" s="480" t="s">
        <v>562</v>
      </c>
      <c r="C795" s="543"/>
      <c r="D795" s="126"/>
      <c r="E795" s="240"/>
      <c r="F795" s="1252"/>
      <c r="G795" s="978"/>
      <c r="H795" s="978"/>
      <c r="I795" s="978"/>
      <c r="J795" s="870"/>
      <c r="K795" s="1067"/>
      <c r="L795" s="1067"/>
      <c r="M795" s="1067"/>
      <c r="N795" s="906"/>
    </row>
    <row r="796" spans="1:14" x14ac:dyDescent="0.2">
      <c r="A796" s="264" t="s">
        <v>297</v>
      </c>
      <c r="B796" s="480" t="s">
        <v>564</v>
      </c>
      <c r="C796" s="543"/>
      <c r="D796" s="126"/>
      <c r="E796" s="240"/>
      <c r="F796" s="1252"/>
      <c r="G796" s="978"/>
      <c r="H796" s="978"/>
      <c r="I796" s="978"/>
      <c r="J796" s="870"/>
      <c r="K796" s="1067"/>
      <c r="L796" s="1067"/>
      <c r="M796" s="1067"/>
      <c r="N796" s="906"/>
    </row>
    <row r="797" spans="1:14" x14ac:dyDescent="0.2">
      <c r="A797" s="264" t="s">
        <v>298</v>
      </c>
      <c r="B797" s="538" t="s">
        <v>566</v>
      </c>
      <c r="C797" s="543"/>
      <c r="D797" s="126"/>
      <c r="E797" s="240"/>
      <c r="F797" s="1252"/>
      <c r="G797" s="978"/>
      <c r="H797" s="978"/>
      <c r="I797" s="978"/>
      <c r="J797" s="870"/>
      <c r="K797" s="1067"/>
      <c r="L797" s="1067"/>
      <c r="M797" s="1067"/>
      <c r="N797" s="906"/>
    </row>
    <row r="798" spans="1:14" x14ac:dyDescent="0.2">
      <c r="A798" s="264" t="s">
        <v>299</v>
      </c>
      <c r="B798" s="539" t="s">
        <v>569</v>
      </c>
      <c r="C798" s="543"/>
      <c r="D798" s="126"/>
      <c r="E798" s="240"/>
      <c r="F798" s="1252"/>
      <c r="G798" s="978"/>
      <c r="H798" s="978"/>
      <c r="I798" s="978"/>
      <c r="J798" s="870"/>
      <c r="K798" s="1067"/>
      <c r="L798" s="1067"/>
      <c r="M798" s="1067"/>
      <c r="N798" s="906"/>
    </row>
    <row r="799" spans="1:14" ht="12" customHeight="1" x14ac:dyDescent="0.2">
      <c r="A799" s="264" t="s">
        <v>300</v>
      </c>
      <c r="B799" s="540" t="s">
        <v>568</v>
      </c>
      <c r="C799" s="543"/>
      <c r="D799" s="126"/>
      <c r="E799" s="240"/>
      <c r="F799" s="1252"/>
      <c r="G799" s="978"/>
      <c r="H799" s="978"/>
      <c r="I799" s="978"/>
      <c r="J799" s="870"/>
      <c r="K799" s="1067"/>
      <c r="L799" s="1067"/>
      <c r="M799" s="1067"/>
      <c r="N799" s="906"/>
    </row>
    <row r="800" spans="1:14" x14ac:dyDescent="0.2">
      <c r="A800" s="264" t="s">
        <v>301</v>
      </c>
      <c r="B800" s="1708" t="s">
        <v>567</v>
      </c>
      <c r="C800" s="244"/>
      <c r="D800" s="121"/>
      <c r="E800" s="239"/>
      <c r="F800" s="1251"/>
      <c r="G800" s="978"/>
      <c r="H800" s="978"/>
      <c r="I800" s="978"/>
      <c r="J800" s="870"/>
      <c r="K800" s="1067"/>
      <c r="L800" s="1067"/>
      <c r="M800" s="1067"/>
      <c r="N800" s="906"/>
    </row>
    <row r="801" spans="1:14" ht="13.5" thickBot="1" x14ac:dyDescent="0.25">
      <c r="A801" s="413" t="s">
        <v>302</v>
      </c>
      <c r="B801" s="225" t="s">
        <v>1089</v>
      </c>
      <c r="C801" s="1713"/>
      <c r="D801" s="197"/>
      <c r="E801" s="197"/>
      <c r="F801" s="1255"/>
      <c r="G801" s="974"/>
      <c r="H801" s="974"/>
      <c r="I801" s="974"/>
      <c r="J801" s="873"/>
      <c r="K801" s="1263"/>
      <c r="L801" s="1263"/>
      <c r="M801" s="1263"/>
      <c r="N801" s="967"/>
    </row>
    <row r="802" spans="1:14" ht="24" customHeight="1" thickBot="1" x14ac:dyDescent="0.25">
      <c r="A802" s="282" t="s">
        <v>303</v>
      </c>
      <c r="B802" s="231" t="s">
        <v>405</v>
      </c>
      <c r="C802" s="544">
        <f>SUM(C793:C801)</f>
        <v>0</v>
      </c>
      <c r="D802" s="544">
        <f>SUM(D793:D801)</f>
        <v>0</v>
      </c>
      <c r="E802" s="544">
        <f>SUM(E793:E801)</f>
        <v>0</v>
      </c>
      <c r="F802" s="1272">
        <v>0</v>
      </c>
      <c r="G802" s="972"/>
      <c r="H802" s="972"/>
      <c r="I802" s="972"/>
      <c r="J802" s="874"/>
      <c r="K802" s="1212"/>
      <c r="L802" s="1212"/>
      <c r="M802" s="1212"/>
      <c r="N802" s="874"/>
    </row>
    <row r="803" spans="1:14" ht="13.5" thickBot="1" x14ac:dyDescent="0.25">
      <c r="A803" s="325" t="s">
        <v>304</v>
      </c>
      <c r="B803" s="832" t="s">
        <v>406</v>
      </c>
      <c r="C803" s="622">
        <f>C802+C779</f>
        <v>55000</v>
      </c>
      <c r="D803" s="622">
        <f>D802+D779</f>
        <v>75907</v>
      </c>
      <c r="E803" s="622">
        <f>E802+E779</f>
        <v>18030</v>
      </c>
      <c r="F803" s="1461">
        <f>E803/D803</f>
        <v>0.23752750075750589</v>
      </c>
      <c r="G803" s="622">
        <f>G802+G779</f>
        <v>0</v>
      </c>
      <c r="H803" s="622">
        <f>H802+H779</f>
        <v>0</v>
      </c>
      <c r="I803" s="622">
        <f>I802+I779</f>
        <v>0</v>
      </c>
      <c r="J803" s="875"/>
      <c r="K803" s="622">
        <f>K802+K779</f>
        <v>0</v>
      </c>
      <c r="L803" s="622">
        <f>L802+L779</f>
        <v>0</v>
      </c>
      <c r="M803" s="622">
        <f>M802+M779</f>
        <v>0</v>
      </c>
      <c r="N803" s="969"/>
    </row>
    <row r="820" spans="1:14" ht="8.25" customHeight="1" x14ac:dyDescent="0.2"/>
    <row r="823" spans="1:14" x14ac:dyDescent="0.2">
      <c r="A823" s="2263">
        <v>21</v>
      </c>
      <c r="B823" s="2263"/>
      <c r="C823" s="2263"/>
      <c r="D823" s="2263"/>
      <c r="E823" s="2263"/>
      <c r="F823" s="2263"/>
      <c r="G823" s="2263"/>
      <c r="H823" s="2263"/>
      <c r="I823" s="2263"/>
      <c r="J823" s="2263"/>
      <c r="K823" s="2263"/>
      <c r="L823" s="2263"/>
      <c r="M823" s="2263"/>
      <c r="N823" s="2263"/>
    </row>
    <row r="824" spans="1:14" x14ac:dyDescent="0.2">
      <c r="A824" s="2249" t="s">
        <v>1692</v>
      </c>
      <c r="B824" s="2249"/>
      <c r="C824" s="2249"/>
      <c r="D824" s="2249"/>
      <c r="E824" s="2249"/>
    </row>
    <row r="825" spans="1:14" x14ac:dyDescent="0.2">
      <c r="A825" s="275"/>
      <c r="B825" s="275"/>
      <c r="C825" s="275"/>
      <c r="D825" s="275"/>
      <c r="E825" s="275"/>
    </row>
    <row r="826" spans="1:14" ht="10.5" customHeight="1" x14ac:dyDescent="0.2">
      <c r="A826" s="2347" t="s">
        <v>1509</v>
      </c>
      <c r="B826" s="2348"/>
      <c r="C826" s="2348"/>
      <c r="D826" s="2348"/>
      <c r="E826" s="2348"/>
      <c r="F826" s="2348"/>
      <c r="G826" s="2263"/>
      <c r="H826" s="2263"/>
      <c r="I826" s="2263"/>
      <c r="J826" s="2263"/>
      <c r="K826" s="2263"/>
      <c r="L826" s="2263"/>
      <c r="M826" s="2263"/>
      <c r="N826" s="2263"/>
    </row>
    <row r="827" spans="1:14" ht="15.75" x14ac:dyDescent="0.25"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</row>
    <row r="828" spans="1:14" ht="16.5" thickBot="1" x14ac:dyDescent="0.3">
      <c r="B828" s="18" t="s">
        <v>432</v>
      </c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9" t="s">
        <v>7</v>
      </c>
      <c r="N828" s="18"/>
    </row>
    <row r="829" spans="1:14" ht="13.5" thickBot="1" x14ac:dyDescent="0.25">
      <c r="A829" s="2272" t="s">
        <v>258</v>
      </c>
      <c r="B829" s="2274" t="s">
        <v>11</v>
      </c>
      <c r="C829" s="2429" t="s">
        <v>816</v>
      </c>
      <c r="D829" s="2426"/>
      <c r="E829" s="2426"/>
      <c r="F829" s="2427"/>
      <c r="G829" s="2425" t="s">
        <v>817</v>
      </c>
      <c r="H829" s="2426"/>
      <c r="I829" s="2426"/>
      <c r="J829" s="2428"/>
      <c r="K829" s="2429" t="s">
        <v>811</v>
      </c>
      <c r="L829" s="2426"/>
      <c r="M829" s="2426"/>
      <c r="N829" s="2428"/>
    </row>
    <row r="830" spans="1:14" ht="22.5" thickBot="1" x14ac:dyDescent="0.25">
      <c r="A830" s="2273"/>
      <c r="B830" s="2275"/>
      <c r="C830" s="401" t="s">
        <v>381</v>
      </c>
      <c r="D830" s="266" t="s">
        <v>812</v>
      </c>
      <c r="E830" s="1246" t="s">
        <v>775</v>
      </c>
      <c r="F830" s="266" t="s">
        <v>813</v>
      </c>
      <c r="G830" s="1246" t="s">
        <v>381</v>
      </c>
      <c r="H830" s="266" t="s">
        <v>812</v>
      </c>
      <c r="I830" s="266" t="s">
        <v>775</v>
      </c>
      <c r="J830" s="1246" t="s">
        <v>813</v>
      </c>
      <c r="K830" s="266" t="s">
        <v>381</v>
      </c>
      <c r="L830" s="1246" t="s">
        <v>812</v>
      </c>
      <c r="M830" s="266" t="s">
        <v>775</v>
      </c>
      <c r="N830" s="266" t="s">
        <v>813</v>
      </c>
    </row>
    <row r="831" spans="1:14" ht="13.5" thickBot="1" x14ac:dyDescent="0.25">
      <c r="A831" s="865" t="s">
        <v>259</v>
      </c>
      <c r="B831" s="866" t="s">
        <v>260</v>
      </c>
      <c r="C831" s="867" t="s">
        <v>261</v>
      </c>
      <c r="D831" s="867" t="s">
        <v>262</v>
      </c>
      <c r="E831" s="867" t="s">
        <v>282</v>
      </c>
      <c r="F831" s="868" t="s">
        <v>307</v>
      </c>
      <c r="G831" s="518" t="s">
        <v>308</v>
      </c>
      <c r="H831" s="518" t="s">
        <v>330</v>
      </c>
      <c r="I831" s="518" t="s">
        <v>331</v>
      </c>
      <c r="J831" s="518" t="s">
        <v>332</v>
      </c>
      <c r="K831" s="518" t="s">
        <v>335</v>
      </c>
      <c r="L831" s="518" t="s">
        <v>336</v>
      </c>
      <c r="M831" s="518" t="s">
        <v>337</v>
      </c>
      <c r="N831" s="438" t="s">
        <v>338</v>
      </c>
    </row>
    <row r="832" spans="1:14" x14ac:dyDescent="0.2">
      <c r="A832" s="265" t="s">
        <v>263</v>
      </c>
      <c r="B832" s="270" t="s">
        <v>215</v>
      </c>
      <c r="C832" s="241"/>
      <c r="D832" s="124"/>
      <c r="E832" s="241"/>
      <c r="F832" s="1256"/>
      <c r="G832" s="1040"/>
      <c r="H832" s="1040"/>
      <c r="I832" s="1040"/>
      <c r="J832" s="909"/>
      <c r="K832" s="1261"/>
      <c r="L832" s="1261"/>
      <c r="M832" s="1261"/>
      <c r="N832" s="1039"/>
    </row>
    <row r="833" spans="1:14" x14ac:dyDescent="0.2">
      <c r="A833" s="264" t="s">
        <v>264</v>
      </c>
      <c r="B833" s="152" t="s">
        <v>526</v>
      </c>
      <c r="C833" s="239"/>
      <c r="D833" s="121"/>
      <c r="E833" s="239"/>
      <c r="F833" s="1251"/>
      <c r="G833" s="978"/>
      <c r="H833" s="978"/>
      <c r="I833" s="978"/>
      <c r="J833" s="870"/>
      <c r="K833" s="1067"/>
      <c r="L833" s="1067"/>
      <c r="M833" s="1067"/>
      <c r="N833" s="906"/>
    </row>
    <row r="834" spans="1:14" x14ac:dyDescent="0.2">
      <c r="A834" s="264" t="s">
        <v>265</v>
      </c>
      <c r="B834" s="169" t="s">
        <v>528</v>
      </c>
      <c r="C834" s="239"/>
      <c r="D834" s="121"/>
      <c r="E834" s="239"/>
      <c r="F834" s="1251"/>
      <c r="G834" s="978"/>
      <c r="H834" s="978"/>
      <c r="I834" s="978"/>
      <c r="J834" s="870"/>
      <c r="K834" s="1067"/>
      <c r="L834" s="1067"/>
      <c r="M834" s="1067"/>
      <c r="N834" s="906"/>
    </row>
    <row r="835" spans="1:14" ht="12" customHeight="1" x14ac:dyDescent="0.2">
      <c r="A835" s="264" t="s">
        <v>266</v>
      </c>
      <c r="B835" s="169" t="s">
        <v>527</v>
      </c>
      <c r="C835" s="239">
        <f>'4_sz_ melléklet'!C606</f>
        <v>0</v>
      </c>
      <c r="D835" s="239">
        <f>'4_sz_ melléklet'!D606</f>
        <v>9669</v>
      </c>
      <c r="E835" s="239">
        <f>'4_sz_ melléklet'!E606</f>
        <v>9668</v>
      </c>
      <c r="F835" s="1251">
        <f>E835/D835</f>
        <v>0.99989657668838561</v>
      </c>
      <c r="G835" s="978"/>
      <c r="H835" s="978"/>
      <c r="I835" s="978"/>
      <c r="J835" s="870"/>
      <c r="K835" s="1067"/>
      <c r="L835" s="1067"/>
      <c r="M835" s="1067"/>
      <c r="N835" s="906"/>
    </row>
    <row r="836" spans="1:14" x14ac:dyDescent="0.2">
      <c r="A836" s="264" t="s">
        <v>267</v>
      </c>
      <c r="B836" s="169" t="s">
        <v>529</v>
      </c>
      <c r="C836" s="239"/>
      <c r="D836" s="121"/>
      <c r="E836" s="239"/>
      <c r="F836" s="1251"/>
      <c r="G836" s="978"/>
      <c r="H836" s="978"/>
      <c r="I836" s="978"/>
      <c r="J836" s="870"/>
      <c r="K836" s="1067"/>
      <c r="L836" s="1067"/>
      <c r="M836" s="1067"/>
      <c r="N836" s="906"/>
    </row>
    <row r="837" spans="1:14" x14ac:dyDescent="0.2">
      <c r="A837" s="264" t="s">
        <v>268</v>
      </c>
      <c r="B837" s="169" t="s">
        <v>530</v>
      </c>
      <c r="C837" s="239"/>
      <c r="D837" s="121"/>
      <c r="E837" s="239"/>
      <c r="F837" s="1251"/>
      <c r="G837" s="978"/>
      <c r="H837" s="978"/>
      <c r="I837" s="978"/>
      <c r="J837" s="870"/>
      <c r="K837" s="1067"/>
      <c r="L837" s="1067"/>
      <c r="M837" s="1067"/>
      <c r="N837" s="906"/>
    </row>
    <row r="838" spans="1:14" x14ac:dyDescent="0.2">
      <c r="A838" s="264" t="s">
        <v>269</v>
      </c>
      <c r="B838" s="169" t="s">
        <v>531</v>
      </c>
      <c r="C838" s="239">
        <f>C839+C840+C841+C842+C843+C844+C845</f>
        <v>0</v>
      </c>
      <c r="D838" s="239">
        <f>D839+D840+D841+D842+D843+D844+D845</f>
        <v>0</v>
      </c>
      <c r="E838" s="239">
        <f>E839+E840+E841+E842+E843+E844+E845</f>
        <v>0</v>
      </c>
      <c r="F838" s="1251">
        <v>0</v>
      </c>
      <c r="G838" s="978"/>
      <c r="H838" s="978"/>
      <c r="I838" s="978"/>
      <c r="J838" s="870"/>
      <c r="K838" s="1067"/>
      <c r="L838" s="1067"/>
      <c r="M838" s="1067"/>
      <c r="N838" s="906"/>
    </row>
    <row r="839" spans="1:14" x14ac:dyDescent="0.2">
      <c r="A839" s="264" t="s">
        <v>270</v>
      </c>
      <c r="B839" s="169" t="s">
        <v>535</v>
      </c>
      <c r="C839" s="239">
        <v>0</v>
      </c>
      <c r="D839" s="121">
        <v>0</v>
      </c>
      <c r="E839" s="239">
        <v>0</v>
      </c>
      <c r="F839" s="1251">
        <v>0</v>
      </c>
      <c r="G839" s="978"/>
      <c r="H839" s="978"/>
      <c r="I839" s="978"/>
      <c r="J839" s="870"/>
      <c r="K839" s="1067"/>
      <c r="L839" s="1067"/>
      <c r="M839" s="1067"/>
      <c r="N839" s="906"/>
    </row>
    <row r="840" spans="1:14" x14ac:dyDescent="0.2">
      <c r="A840" s="264" t="s">
        <v>271</v>
      </c>
      <c r="B840" s="169" t="s">
        <v>536</v>
      </c>
      <c r="C840" s="239"/>
      <c r="D840" s="121"/>
      <c r="E840" s="239"/>
      <c r="F840" s="1251"/>
      <c r="G840" s="978"/>
      <c r="H840" s="978"/>
      <c r="I840" s="978"/>
      <c r="J840" s="870"/>
      <c r="K840" s="1067"/>
      <c r="L840" s="1067"/>
      <c r="M840" s="1067"/>
      <c r="N840" s="906"/>
    </row>
    <row r="841" spans="1:14" x14ac:dyDescent="0.2">
      <c r="A841" s="264" t="s">
        <v>272</v>
      </c>
      <c r="B841" s="169" t="s">
        <v>537</v>
      </c>
      <c r="C841" s="239"/>
      <c r="D841" s="121"/>
      <c r="E841" s="239"/>
      <c r="F841" s="1251"/>
      <c r="G841" s="978"/>
      <c r="H841" s="978"/>
      <c r="I841" s="978"/>
      <c r="J841" s="870"/>
      <c r="K841" s="1067"/>
      <c r="L841" s="1067"/>
      <c r="M841" s="1067"/>
      <c r="N841" s="906"/>
    </row>
    <row r="842" spans="1:14" x14ac:dyDescent="0.2">
      <c r="A842" s="264" t="s">
        <v>273</v>
      </c>
      <c r="B842" s="271" t="s">
        <v>533</v>
      </c>
      <c r="C842" s="198"/>
      <c r="D842" s="125"/>
      <c r="E842" s="239"/>
      <c r="F842" s="1251"/>
      <c r="G842" s="978"/>
      <c r="H842" s="978"/>
      <c r="I842" s="978"/>
      <c r="J842" s="870"/>
      <c r="K842" s="1067"/>
      <c r="L842" s="1067"/>
      <c r="M842" s="1067"/>
      <c r="N842" s="906"/>
    </row>
    <row r="843" spans="1:14" x14ac:dyDescent="0.2">
      <c r="A843" s="264" t="s">
        <v>274</v>
      </c>
      <c r="B843" s="536" t="s">
        <v>534</v>
      </c>
      <c r="C843" s="242"/>
      <c r="D843" s="122"/>
      <c r="E843" s="239"/>
      <c r="F843" s="1251"/>
      <c r="G843" s="978"/>
      <c r="H843" s="978"/>
      <c r="I843" s="978"/>
      <c r="J843" s="870"/>
      <c r="K843" s="1067"/>
      <c r="L843" s="1067"/>
      <c r="M843" s="1067"/>
      <c r="N843" s="906"/>
    </row>
    <row r="844" spans="1:14" x14ac:dyDescent="0.2">
      <c r="A844" s="264" t="s">
        <v>275</v>
      </c>
      <c r="B844" s="537" t="s">
        <v>532</v>
      </c>
      <c r="C844" s="242"/>
      <c r="D844" s="122"/>
      <c r="E844" s="239"/>
      <c r="F844" s="1251"/>
      <c r="G844" s="978"/>
      <c r="H844" s="978"/>
      <c r="I844" s="978"/>
      <c r="J844" s="870"/>
      <c r="K844" s="1067"/>
      <c r="L844" s="1067"/>
      <c r="M844" s="1067"/>
      <c r="N844" s="906"/>
    </row>
    <row r="845" spans="1:14" x14ac:dyDescent="0.2">
      <c r="A845" s="264" t="s">
        <v>276</v>
      </c>
      <c r="B845" s="230" t="s">
        <v>764</v>
      </c>
      <c r="C845" s="242"/>
      <c r="D845" s="122"/>
      <c r="E845" s="239"/>
      <c r="F845" s="1252"/>
      <c r="G845" s="978"/>
      <c r="H845" s="978"/>
      <c r="I845" s="978"/>
      <c r="J845" s="870"/>
      <c r="K845" s="1067"/>
      <c r="L845" s="1067"/>
      <c r="M845" s="1067"/>
      <c r="N845" s="906"/>
    </row>
    <row r="846" spans="1:14" ht="13.5" thickBot="1" x14ac:dyDescent="0.25">
      <c r="A846" s="264" t="s">
        <v>277</v>
      </c>
      <c r="B846" s="171" t="s">
        <v>539</v>
      </c>
      <c r="C846" s="240"/>
      <c r="D846" s="126"/>
      <c r="E846" s="239"/>
      <c r="F846" s="1253"/>
      <c r="G846" s="980"/>
      <c r="H846" s="980"/>
      <c r="I846" s="980"/>
      <c r="J846" s="871"/>
      <c r="K846" s="1068"/>
      <c r="L846" s="1068"/>
      <c r="M846" s="1068"/>
      <c r="N846" s="968"/>
    </row>
    <row r="847" spans="1:14" ht="13.5" thickBot="1" x14ac:dyDescent="0.25">
      <c r="A847" s="421" t="s">
        <v>278</v>
      </c>
      <c r="B847" s="422" t="s">
        <v>5</v>
      </c>
      <c r="C847" s="429">
        <f>C833+C834+C835+C836+C838+C846</f>
        <v>0</v>
      </c>
      <c r="D847" s="429">
        <f>D833+D834+D835+D836+D838+D846</f>
        <v>9669</v>
      </c>
      <c r="E847" s="429">
        <f>E833+E834+E835+E836+E838+E846</f>
        <v>9668</v>
      </c>
      <c r="F847" s="1254">
        <v>0</v>
      </c>
      <c r="G847" s="1260"/>
      <c r="H847" s="1260"/>
      <c r="I847" s="1260"/>
      <c r="J847" s="872"/>
      <c r="K847" s="1262"/>
      <c r="L847" s="1262"/>
      <c r="M847" s="1262"/>
      <c r="N847" s="1259"/>
    </row>
    <row r="848" spans="1:14" ht="7.5" customHeight="1" thickTop="1" x14ac:dyDescent="0.2">
      <c r="A848" s="413"/>
      <c r="B848" s="270"/>
      <c r="C848" s="197"/>
      <c r="D848" s="197"/>
      <c r="E848" s="197"/>
      <c r="F848" s="1255"/>
      <c r="G848" s="974"/>
      <c r="H848" s="974"/>
      <c r="I848" s="974"/>
      <c r="J848" s="873"/>
      <c r="K848" s="1263"/>
      <c r="L848" s="1263"/>
      <c r="M848" s="1263"/>
      <c r="N848" s="967"/>
    </row>
    <row r="849" spans="1:14" x14ac:dyDescent="0.2">
      <c r="A849" s="265" t="s">
        <v>279</v>
      </c>
      <c r="B849" s="272" t="s">
        <v>216</v>
      </c>
      <c r="C849" s="241"/>
      <c r="D849" s="124"/>
      <c r="E849" s="241"/>
      <c r="F849" s="1256"/>
      <c r="G849" s="976"/>
      <c r="H849" s="976"/>
      <c r="I849" s="976"/>
      <c r="J849" s="869"/>
      <c r="K849" s="1066"/>
      <c r="L849" s="1066"/>
      <c r="M849" s="1066"/>
      <c r="N849" s="905"/>
    </row>
    <row r="850" spans="1:14" x14ac:dyDescent="0.2">
      <c r="A850" s="265" t="s">
        <v>280</v>
      </c>
      <c r="B850" s="169" t="s">
        <v>540</v>
      </c>
      <c r="C850" s="239">
        <f>'4_sz_ melléklet'!C621</f>
        <v>53733</v>
      </c>
      <c r="D850" s="239">
        <f>'4_sz_ melléklet'!D621</f>
        <v>119826</v>
      </c>
      <c r="E850" s="239">
        <f>'4_sz_ melléklet'!E621</f>
        <v>115894</v>
      </c>
      <c r="F850" s="1251">
        <f>E850/D850</f>
        <v>0.96718575267471163</v>
      </c>
      <c r="G850" s="978"/>
      <c r="H850" s="978"/>
      <c r="I850" s="978"/>
      <c r="J850" s="870"/>
      <c r="K850" s="1067"/>
      <c r="L850" s="1067"/>
      <c r="M850" s="1067"/>
      <c r="N850" s="906"/>
    </row>
    <row r="851" spans="1:14" x14ac:dyDescent="0.2">
      <c r="A851" s="265" t="s">
        <v>281</v>
      </c>
      <c r="B851" s="169" t="s">
        <v>541</v>
      </c>
      <c r="C851" s="239">
        <f>'32_sz_ melléklet'!C33</f>
        <v>55000</v>
      </c>
      <c r="D851" s="239">
        <f>'32_sz_ melléklet'!D33</f>
        <v>196507</v>
      </c>
      <c r="E851" s="239">
        <f>'32_sz_ melléklet'!E33</f>
        <v>14524</v>
      </c>
      <c r="F851" s="1251">
        <f>E851/D851</f>
        <v>7.3910853048491917E-2</v>
      </c>
      <c r="G851" s="978"/>
      <c r="H851" s="978"/>
      <c r="I851" s="978"/>
      <c r="J851" s="870"/>
      <c r="K851" s="1067"/>
      <c r="L851" s="1067"/>
      <c r="M851" s="1067"/>
      <c r="N851" s="906"/>
    </row>
    <row r="852" spans="1:14" x14ac:dyDescent="0.2">
      <c r="A852" s="265" t="s">
        <v>283</v>
      </c>
      <c r="B852" s="169" t="s">
        <v>542</v>
      </c>
      <c r="C852" s="239">
        <f>C853+C854+C855+C856+C857+C858</f>
        <v>0</v>
      </c>
      <c r="D852" s="239">
        <f>D853+D854+D855+D856+D857+D858</f>
        <v>0</v>
      </c>
      <c r="E852" s="239">
        <f>E853+E854+E855+E856+E857+E858</f>
        <v>0</v>
      </c>
      <c r="F852" s="1251">
        <v>0</v>
      </c>
      <c r="G852" s="978"/>
      <c r="H852" s="978"/>
      <c r="I852" s="978"/>
      <c r="J852" s="870"/>
      <c r="K852" s="1067"/>
      <c r="L852" s="1067"/>
      <c r="M852" s="1067"/>
      <c r="N852" s="906"/>
    </row>
    <row r="853" spans="1:14" x14ac:dyDescent="0.2">
      <c r="A853" s="265" t="s">
        <v>284</v>
      </c>
      <c r="B853" s="271" t="s">
        <v>543</v>
      </c>
      <c r="C853" s="239"/>
      <c r="D853" s="121"/>
      <c r="E853" s="239"/>
      <c r="F853" s="1251"/>
      <c r="G853" s="978"/>
      <c r="H853" s="978"/>
      <c r="I853" s="978"/>
      <c r="J853" s="870"/>
      <c r="K853" s="1067"/>
      <c r="L853" s="1067"/>
      <c r="M853" s="1067"/>
      <c r="N853" s="906"/>
    </row>
    <row r="854" spans="1:14" x14ac:dyDescent="0.2">
      <c r="A854" s="265" t="s">
        <v>285</v>
      </c>
      <c r="B854" s="271" t="s">
        <v>544</v>
      </c>
      <c r="C854" s="239"/>
      <c r="D854" s="121"/>
      <c r="E854" s="239"/>
      <c r="F854" s="1251"/>
      <c r="G854" s="978"/>
      <c r="H854" s="978"/>
      <c r="I854" s="978"/>
      <c r="J854" s="870"/>
      <c r="K854" s="1067"/>
      <c r="L854" s="1067"/>
      <c r="M854" s="1067"/>
      <c r="N854" s="906"/>
    </row>
    <row r="855" spans="1:14" x14ac:dyDescent="0.2">
      <c r="A855" s="265" t="s">
        <v>286</v>
      </c>
      <c r="B855" s="271" t="s">
        <v>545</v>
      </c>
      <c r="C855" s="239"/>
      <c r="D855" s="121"/>
      <c r="E855" s="239"/>
      <c r="F855" s="1257"/>
      <c r="G855" s="978"/>
      <c r="H855" s="978"/>
      <c r="I855" s="978"/>
      <c r="J855" s="870"/>
      <c r="K855" s="1067"/>
      <c r="L855" s="1067"/>
      <c r="M855" s="1067"/>
      <c r="N855" s="906"/>
    </row>
    <row r="856" spans="1:14" x14ac:dyDescent="0.2">
      <c r="A856" s="265" t="s">
        <v>287</v>
      </c>
      <c r="B856" s="271" t="s">
        <v>546</v>
      </c>
      <c r="C856" s="239"/>
      <c r="D856" s="239"/>
      <c r="E856" s="239"/>
      <c r="F856" s="1466">
        <v>0</v>
      </c>
      <c r="G856" s="978"/>
      <c r="H856" s="978"/>
      <c r="I856" s="978"/>
      <c r="J856" s="870"/>
      <c r="K856" s="1067"/>
      <c r="L856" s="1067"/>
      <c r="M856" s="1067"/>
      <c r="N856" s="906"/>
    </row>
    <row r="857" spans="1:14" x14ac:dyDescent="0.2">
      <c r="A857" s="265" t="s">
        <v>288</v>
      </c>
      <c r="B857" s="536" t="s">
        <v>547</v>
      </c>
      <c r="C857" s="239"/>
      <c r="D857" s="121"/>
      <c r="E857" s="239"/>
      <c r="F857" s="1257"/>
      <c r="G857" s="978"/>
      <c r="H857" s="978"/>
      <c r="I857" s="978"/>
      <c r="J857" s="870"/>
      <c r="K857" s="1067"/>
      <c r="L857" s="1067"/>
      <c r="M857" s="1067"/>
      <c r="N857" s="906"/>
    </row>
    <row r="858" spans="1:14" x14ac:dyDescent="0.2">
      <c r="A858" s="265" t="s">
        <v>289</v>
      </c>
      <c r="B858" s="230" t="s">
        <v>548</v>
      </c>
      <c r="C858" s="239"/>
      <c r="D858" s="121"/>
      <c r="E858" s="239"/>
      <c r="F858" s="1257"/>
      <c r="G858" s="978"/>
      <c r="H858" s="978"/>
      <c r="I858" s="978"/>
      <c r="J858" s="870"/>
      <c r="K858" s="1067"/>
      <c r="L858" s="1067"/>
      <c r="M858" s="1067"/>
      <c r="N858" s="906"/>
    </row>
    <row r="859" spans="1:14" ht="13.5" thickBot="1" x14ac:dyDescent="0.25">
      <c r="A859" s="265" t="s">
        <v>290</v>
      </c>
      <c r="B859" s="686" t="s">
        <v>549</v>
      </c>
      <c r="C859" s="239"/>
      <c r="D859" s="121"/>
      <c r="E859" s="239"/>
      <c r="F859" s="1257"/>
      <c r="G859" s="980"/>
      <c r="H859" s="980"/>
      <c r="I859" s="980"/>
      <c r="J859" s="871"/>
      <c r="K859" s="1068"/>
      <c r="L859" s="1068"/>
      <c r="M859" s="1068"/>
      <c r="N859" s="968"/>
    </row>
    <row r="860" spans="1:14" ht="13.5" thickBot="1" x14ac:dyDescent="0.25">
      <c r="A860" s="421" t="s">
        <v>291</v>
      </c>
      <c r="B860" s="422" t="s">
        <v>6</v>
      </c>
      <c r="C860" s="429">
        <f>C850+C851+C852</f>
        <v>108733</v>
      </c>
      <c r="D860" s="429">
        <f>D850+D851+D852</f>
        <v>316333</v>
      </c>
      <c r="E860" s="429">
        <f>E850+E851+E852</f>
        <v>130418</v>
      </c>
      <c r="F860" s="1254">
        <f>E860/D860</f>
        <v>0.41228072948443573</v>
      </c>
      <c r="G860" s="1260"/>
      <c r="H860" s="1260"/>
      <c r="I860" s="1260"/>
      <c r="J860" s="872"/>
      <c r="K860" s="1262"/>
      <c r="L860" s="1262"/>
      <c r="M860" s="1262"/>
      <c r="N860" s="1259"/>
    </row>
    <row r="861" spans="1:14" ht="27" thickTop="1" thickBot="1" x14ac:dyDescent="0.25">
      <c r="A861" s="1265" t="s">
        <v>292</v>
      </c>
      <c r="B861" s="1248" t="s">
        <v>403</v>
      </c>
      <c r="C861" s="1249">
        <f>C847+C860</f>
        <v>108733</v>
      </c>
      <c r="D861" s="1249">
        <f>D847+D860</f>
        <v>326002</v>
      </c>
      <c r="E861" s="1249">
        <f>E847+E860</f>
        <v>140086</v>
      </c>
      <c r="F861" s="1460">
        <f>E861/D861</f>
        <v>0.42970902019006019</v>
      </c>
      <c r="G861" s="1266"/>
      <c r="H861" s="1266"/>
      <c r="I861" s="1266"/>
      <c r="J861" s="1267"/>
      <c r="K861" s="1268"/>
      <c r="L861" s="1268"/>
      <c r="M861" s="1268"/>
      <c r="N861" s="1269"/>
    </row>
    <row r="862" spans="1:14" x14ac:dyDescent="0.2">
      <c r="A862" s="281"/>
      <c r="B862" s="550"/>
      <c r="C862" s="535"/>
      <c r="D862" s="535"/>
      <c r="E862" s="535"/>
      <c r="F862" s="535"/>
    </row>
    <row r="863" spans="1:14" x14ac:dyDescent="0.2">
      <c r="A863" s="281"/>
      <c r="B863" s="550"/>
      <c r="C863" s="535"/>
      <c r="D863" s="535"/>
      <c r="E863" s="535"/>
      <c r="F863" s="1270"/>
      <c r="G863" s="63"/>
      <c r="H863" s="63"/>
      <c r="I863" s="63"/>
      <c r="J863" s="1271"/>
      <c r="K863" s="63"/>
      <c r="L863" s="63"/>
      <c r="M863" s="63"/>
      <c r="N863" s="1271"/>
    </row>
    <row r="864" spans="1:14" x14ac:dyDescent="0.2">
      <c r="A864" s="2434">
        <v>22</v>
      </c>
      <c r="B864" s="2435"/>
      <c r="C864" s="2435"/>
      <c r="D864" s="2435"/>
      <c r="E864" s="2435"/>
      <c r="F864" s="2435"/>
      <c r="G864" s="2435"/>
      <c r="H864" s="2435"/>
      <c r="I864" s="2435"/>
      <c r="J864" s="2435"/>
      <c r="K864" s="2435"/>
      <c r="L864" s="2435"/>
      <c r="M864" s="2435"/>
      <c r="N864" s="2435"/>
    </row>
    <row r="865" spans="1:14" x14ac:dyDescent="0.2">
      <c r="A865" s="281"/>
      <c r="B865" s="550"/>
      <c r="C865" s="535"/>
      <c r="D865" s="535"/>
      <c r="E865" s="535"/>
      <c r="F865" s="535"/>
    </row>
    <row r="866" spans="1:14" x14ac:dyDescent="0.2">
      <c r="A866" s="2249" t="s">
        <v>1692</v>
      </c>
      <c r="B866" s="2249"/>
      <c r="C866" s="2249"/>
      <c r="D866" s="2249"/>
      <c r="E866" s="2249"/>
    </row>
    <row r="867" spans="1:14" x14ac:dyDescent="0.2">
      <c r="A867" s="275"/>
      <c r="B867" s="275"/>
      <c r="C867" s="275"/>
      <c r="D867" s="275"/>
      <c r="E867" s="275"/>
    </row>
    <row r="868" spans="1:14" ht="14.25" x14ac:dyDescent="0.2">
      <c r="A868" s="2347" t="s">
        <v>1509</v>
      </c>
      <c r="B868" s="2348"/>
      <c r="C868" s="2348"/>
      <c r="D868" s="2348"/>
      <c r="E868" s="2348"/>
      <c r="F868" s="2348"/>
      <c r="G868" s="2263"/>
      <c r="H868" s="2263"/>
      <c r="I868" s="2263"/>
      <c r="J868" s="2263"/>
      <c r="K868" s="2263"/>
      <c r="L868" s="2263"/>
      <c r="M868" s="2263"/>
      <c r="N868" s="2263"/>
    </row>
    <row r="869" spans="1:14" ht="15.75" x14ac:dyDescent="0.25">
      <c r="B869" s="18"/>
      <c r="C869" s="18"/>
      <c r="D869" s="18"/>
      <c r="E869" s="18"/>
    </row>
    <row r="870" spans="1:14" ht="16.5" thickBot="1" x14ac:dyDescent="0.3">
      <c r="B870" s="18" t="s">
        <v>432</v>
      </c>
      <c r="C870" s="18"/>
      <c r="D870" s="18"/>
      <c r="E870" s="18"/>
      <c r="M870" s="1" t="s">
        <v>39</v>
      </c>
    </row>
    <row r="871" spans="1:14" ht="13.5" customHeight="1" thickBot="1" x14ac:dyDescent="0.25">
      <c r="A871" s="2430" t="s">
        <v>258</v>
      </c>
      <c r="B871" s="2432" t="s">
        <v>11</v>
      </c>
      <c r="C871" s="2425" t="s">
        <v>1090</v>
      </c>
      <c r="D871" s="2426"/>
      <c r="E871" s="2426"/>
      <c r="F871" s="2427"/>
      <c r="G871" s="2425" t="s">
        <v>1091</v>
      </c>
      <c r="H871" s="2426"/>
      <c r="I871" s="2426"/>
      <c r="J871" s="2428"/>
      <c r="K871" s="2429" t="s">
        <v>811</v>
      </c>
      <c r="L871" s="2426"/>
      <c r="M871" s="2426"/>
      <c r="N871" s="2428"/>
    </row>
    <row r="872" spans="1:14" ht="22.5" thickBot="1" x14ac:dyDescent="0.25">
      <c r="A872" s="2431"/>
      <c r="B872" s="2433"/>
      <c r="C872" s="266" t="s">
        <v>381</v>
      </c>
      <c r="D872" s="266" t="s">
        <v>812</v>
      </c>
      <c r="E872" s="1246" t="s">
        <v>775</v>
      </c>
      <c r="F872" s="266" t="s">
        <v>813</v>
      </c>
      <c r="G872" s="1246" t="s">
        <v>381</v>
      </c>
      <c r="H872" s="266" t="s">
        <v>812</v>
      </c>
      <c r="I872" s="266" t="s">
        <v>775</v>
      </c>
      <c r="J872" s="1246" t="s">
        <v>813</v>
      </c>
      <c r="K872" s="266" t="s">
        <v>381</v>
      </c>
      <c r="L872" s="1246" t="s">
        <v>812</v>
      </c>
      <c r="M872" s="266" t="s">
        <v>775</v>
      </c>
      <c r="N872" s="1247" t="s">
        <v>813</v>
      </c>
    </row>
    <row r="873" spans="1:14" ht="13.5" thickBot="1" x14ac:dyDescent="0.25">
      <c r="A873" s="865" t="s">
        <v>259</v>
      </c>
      <c r="B873" s="866" t="s">
        <v>260</v>
      </c>
      <c r="C873" s="867" t="s">
        <v>261</v>
      </c>
      <c r="D873" s="867" t="s">
        <v>262</v>
      </c>
      <c r="E873" s="867" t="s">
        <v>282</v>
      </c>
      <c r="F873" s="868" t="s">
        <v>307</v>
      </c>
      <c r="G873" s="867" t="s">
        <v>308</v>
      </c>
      <c r="H873" s="867" t="s">
        <v>330</v>
      </c>
      <c r="I873" s="867" t="s">
        <v>331</v>
      </c>
      <c r="J873" s="867" t="s">
        <v>332</v>
      </c>
      <c r="K873" s="867" t="s">
        <v>335</v>
      </c>
      <c r="L873" s="867" t="s">
        <v>336</v>
      </c>
      <c r="M873" s="867" t="s">
        <v>337</v>
      </c>
      <c r="N873" s="868" t="s">
        <v>338</v>
      </c>
    </row>
    <row r="874" spans="1:14" ht="10.5" customHeight="1" x14ac:dyDescent="0.2">
      <c r="A874" s="265" t="s">
        <v>293</v>
      </c>
      <c r="B874" s="341" t="s">
        <v>404</v>
      </c>
      <c r="C874" s="430"/>
      <c r="D874" s="124"/>
      <c r="E874" s="241"/>
      <c r="F874" s="1256"/>
      <c r="G874" s="1040"/>
      <c r="H874" s="1040"/>
      <c r="I874" s="1040"/>
      <c r="J874" s="909"/>
      <c r="K874" s="1261"/>
      <c r="L874" s="1261"/>
      <c r="M874" s="1261"/>
      <c r="N874" s="1039"/>
    </row>
    <row r="875" spans="1:14" x14ac:dyDescent="0.2">
      <c r="A875" s="264" t="s">
        <v>294</v>
      </c>
      <c r="B875" s="170" t="s">
        <v>565</v>
      </c>
      <c r="C875" s="244"/>
      <c r="D875" s="121"/>
      <c r="E875" s="239"/>
      <c r="F875" s="1251"/>
      <c r="G875" s="978"/>
      <c r="H875" s="978"/>
      <c r="I875" s="978"/>
      <c r="J875" s="870"/>
      <c r="K875" s="1067"/>
      <c r="L875" s="1067"/>
      <c r="M875" s="1067"/>
      <c r="N875" s="906"/>
    </row>
    <row r="876" spans="1:14" x14ac:dyDescent="0.2">
      <c r="A876" s="264" t="s">
        <v>295</v>
      </c>
      <c r="B876" s="480" t="s">
        <v>563</v>
      </c>
      <c r="C876" s="543"/>
      <c r="D876" s="126"/>
      <c r="E876" s="240"/>
      <c r="F876" s="1252"/>
      <c r="G876" s="978"/>
      <c r="H876" s="978"/>
      <c r="I876" s="978"/>
      <c r="J876" s="870"/>
      <c r="K876" s="1067"/>
      <c r="L876" s="1067"/>
      <c r="M876" s="1067"/>
      <c r="N876" s="906"/>
    </row>
    <row r="877" spans="1:14" x14ac:dyDescent="0.2">
      <c r="A877" s="264" t="s">
        <v>296</v>
      </c>
      <c r="B877" s="480" t="s">
        <v>562</v>
      </c>
      <c r="C877" s="543"/>
      <c r="D877" s="126"/>
      <c r="E877" s="240"/>
      <c r="F877" s="1252"/>
      <c r="G877" s="978"/>
      <c r="H877" s="978"/>
      <c r="I877" s="978"/>
      <c r="J877" s="870"/>
      <c r="K877" s="1067"/>
      <c r="L877" s="1067"/>
      <c r="M877" s="1067"/>
      <c r="N877" s="906"/>
    </row>
    <row r="878" spans="1:14" x14ac:dyDescent="0.2">
      <c r="A878" s="264" t="s">
        <v>297</v>
      </c>
      <c r="B878" s="480" t="s">
        <v>564</v>
      </c>
      <c r="C878" s="543"/>
      <c r="D878" s="126"/>
      <c r="E878" s="240"/>
      <c r="F878" s="1252"/>
      <c r="G878" s="978"/>
      <c r="H878" s="978"/>
      <c r="I878" s="978"/>
      <c r="J878" s="870"/>
      <c r="K878" s="1067"/>
      <c r="L878" s="1067"/>
      <c r="M878" s="1067"/>
      <c r="N878" s="906"/>
    </row>
    <row r="879" spans="1:14" x14ac:dyDescent="0.2">
      <c r="A879" s="264" t="s">
        <v>298</v>
      </c>
      <c r="B879" s="538" t="s">
        <v>566</v>
      </c>
      <c r="C879" s="543"/>
      <c r="D879" s="126"/>
      <c r="E879" s="240"/>
      <c r="F879" s="1252"/>
      <c r="G879" s="978"/>
      <c r="H879" s="978"/>
      <c r="I879" s="978"/>
      <c r="J879" s="870"/>
      <c r="K879" s="1067"/>
      <c r="L879" s="1067"/>
      <c r="M879" s="1067"/>
      <c r="N879" s="906"/>
    </row>
    <row r="880" spans="1:14" x14ac:dyDescent="0.2">
      <c r="A880" s="264" t="s">
        <v>299</v>
      </c>
      <c r="B880" s="539" t="s">
        <v>569</v>
      </c>
      <c r="C880" s="543"/>
      <c r="D880" s="126"/>
      <c r="E880" s="240"/>
      <c r="F880" s="1252"/>
      <c r="G880" s="978"/>
      <c r="H880" s="978"/>
      <c r="I880" s="978"/>
      <c r="J880" s="870"/>
      <c r="K880" s="1067"/>
      <c r="L880" s="1067"/>
      <c r="M880" s="1067"/>
      <c r="N880" s="906"/>
    </row>
    <row r="881" spans="1:14" x14ac:dyDescent="0.2">
      <c r="A881" s="264" t="s">
        <v>300</v>
      </c>
      <c r="B881" s="540" t="s">
        <v>568</v>
      </c>
      <c r="C881" s="543"/>
      <c r="D881" s="126"/>
      <c r="E881" s="240"/>
      <c r="F881" s="1252"/>
      <c r="G881" s="978"/>
      <c r="H881" s="978"/>
      <c r="I881" s="978"/>
      <c r="J881" s="870"/>
      <c r="K881" s="1067"/>
      <c r="L881" s="1067"/>
      <c r="M881" s="1067"/>
      <c r="N881" s="906"/>
    </row>
    <row r="882" spans="1:14" x14ac:dyDescent="0.2">
      <c r="A882" s="264" t="s">
        <v>301</v>
      </c>
      <c r="B882" s="1708" t="s">
        <v>567</v>
      </c>
      <c r="C882" s="244"/>
      <c r="D882" s="121"/>
      <c r="E882" s="239"/>
      <c r="F882" s="1251"/>
      <c r="G882" s="978"/>
      <c r="H882" s="978"/>
      <c r="I882" s="978"/>
      <c r="J882" s="870"/>
      <c r="K882" s="1067"/>
      <c r="L882" s="1067"/>
      <c r="M882" s="1067"/>
      <c r="N882" s="906"/>
    </row>
    <row r="883" spans="1:14" ht="13.5" thickBot="1" x14ac:dyDescent="0.25">
      <c r="A883" s="413" t="s">
        <v>302</v>
      </c>
      <c r="B883" s="225" t="s">
        <v>1089</v>
      </c>
      <c r="C883" s="1713"/>
      <c r="D883" s="197"/>
      <c r="E883" s="197"/>
      <c r="F883" s="1255"/>
      <c r="G883" s="974"/>
      <c r="H883" s="974"/>
      <c r="I883" s="974"/>
      <c r="J883" s="873"/>
      <c r="K883" s="1263"/>
      <c r="L883" s="1263"/>
      <c r="M883" s="1263"/>
      <c r="N883" s="967"/>
    </row>
    <row r="884" spans="1:14" ht="13.5" thickBot="1" x14ac:dyDescent="0.25">
      <c r="A884" s="282" t="s">
        <v>303</v>
      </c>
      <c r="B884" s="231" t="s">
        <v>405</v>
      </c>
      <c r="C884" s="544">
        <f>SUM(C875:C883)</f>
        <v>0</v>
      </c>
      <c r="D884" s="544">
        <f>SUM(D875:D883)</f>
        <v>0</v>
      </c>
      <c r="E884" s="544">
        <f>SUM(E875:E883)</f>
        <v>0</v>
      </c>
      <c r="F884" s="1272">
        <v>0</v>
      </c>
      <c r="G884" s="972"/>
      <c r="H884" s="972"/>
      <c r="I884" s="972"/>
      <c r="J884" s="874"/>
      <c r="K884" s="1212"/>
      <c r="L884" s="1212"/>
      <c r="M884" s="1212"/>
      <c r="N884" s="874"/>
    </row>
    <row r="885" spans="1:14" ht="13.5" thickBot="1" x14ac:dyDescent="0.25">
      <c r="A885" s="325" t="s">
        <v>304</v>
      </c>
      <c r="B885" s="832" t="s">
        <v>406</v>
      </c>
      <c r="C885" s="622">
        <f>C884+C861</f>
        <v>108733</v>
      </c>
      <c r="D885" s="622">
        <f>D884+D861</f>
        <v>326002</v>
      </c>
      <c r="E885" s="622">
        <f>E884+E861</f>
        <v>140086</v>
      </c>
      <c r="F885" s="1461">
        <f>E885/D885</f>
        <v>0.42970902019006019</v>
      </c>
      <c r="G885" s="622">
        <f>G884+G861</f>
        <v>0</v>
      </c>
      <c r="H885" s="622">
        <f>H884+H861</f>
        <v>0</v>
      </c>
      <c r="I885" s="622">
        <f>I884+I861</f>
        <v>0</v>
      </c>
      <c r="J885" s="875"/>
      <c r="K885" s="622">
        <f>K884+K861</f>
        <v>0</v>
      </c>
      <c r="L885" s="622">
        <f>L884+L861</f>
        <v>0</v>
      </c>
      <c r="M885" s="622">
        <f>M884+M861</f>
        <v>0</v>
      </c>
      <c r="N885" s="969"/>
    </row>
    <row r="890" spans="1:14" ht="10.5" customHeight="1" x14ac:dyDescent="0.2"/>
    <row r="906" spans="1:14" x14ac:dyDescent="0.2">
      <c r="A906" s="2263">
        <v>23</v>
      </c>
      <c r="B906" s="2263"/>
      <c r="C906" s="2263"/>
      <c r="D906" s="2263"/>
      <c r="E906" s="2263"/>
      <c r="F906" s="2263"/>
      <c r="G906" s="2263"/>
      <c r="H906" s="2263"/>
      <c r="I906" s="2263"/>
      <c r="J906" s="2263"/>
      <c r="K906" s="2263"/>
      <c r="L906" s="2263"/>
      <c r="M906" s="2263"/>
      <c r="N906" s="2263"/>
    </row>
    <row r="907" spans="1:14" x14ac:dyDescent="0.2">
      <c r="A907" s="2249" t="s">
        <v>1692</v>
      </c>
      <c r="B907" s="2249"/>
      <c r="C907" s="2249"/>
      <c r="D907" s="2249"/>
      <c r="E907" s="2249"/>
    </row>
    <row r="908" spans="1:14" x14ac:dyDescent="0.2">
      <c r="A908" s="275"/>
      <c r="B908" s="275"/>
      <c r="C908" s="275"/>
      <c r="D908" s="275"/>
      <c r="E908" s="275"/>
    </row>
    <row r="909" spans="1:14" ht="14.25" x14ac:dyDescent="0.2">
      <c r="A909" s="2347" t="s">
        <v>1509</v>
      </c>
      <c r="B909" s="2348"/>
      <c r="C909" s="2348"/>
      <c r="D909" s="2348"/>
      <c r="E909" s="2348"/>
      <c r="F909" s="2348"/>
      <c r="G909" s="2263"/>
      <c r="H909" s="2263"/>
      <c r="I909" s="2263"/>
      <c r="J909" s="2263"/>
      <c r="K909" s="2263"/>
      <c r="L909" s="2263"/>
      <c r="M909" s="2263"/>
      <c r="N909" s="2263"/>
    </row>
    <row r="910" spans="1:14" ht="15.75" x14ac:dyDescent="0.25"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</row>
    <row r="911" spans="1:14" ht="16.5" thickBot="1" x14ac:dyDescent="0.3">
      <c r="B911" s="18" t="s">
        <v>401</v>
      </c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9" t="s">
        <v>7</v>
      </c>
      <c r="N911" s="18"/>
    </row>
    <row r="912" spans="1:14" ht="13.5" thickBot="1" x14ac:dyDescent="0.25">
      <c r="A912" s="2272" t="s">
        <v>258</v>
      </c>
      <c r="B912" s="2274" t="s">
        <v>11</v>
      </c>
      <c r="C912" s="2429" t="s">
        <v>816</v>
      </c>
      <c r="D912" s="2426"/>
      <c r="E912" s="2426"/>
      <c r="F912" s="2427"/>
      <c r="G912" s="2425" t="s">
        <v>817</v>
      </c>
      <c r="H912" s="2426"/>
      <c r="I912" s="2426"/>
      <c r="J912" s="2428"/>
      <c r="K912" s="2429" t="s">
        <v>811</v>
      </c>
      <c r="L912" s="2426"/>
      <c r="M912" s="2426"/>
      <c r="N912" s="2428"/>
    </row>
    <row r="913" spans="1:14" ht="22.5" thickBot="1" x14ac:dyDescent="0.25">
      <c r="A913" s="2273"/>
      <c r="B913" s="2275"/>
      <c r="C913" s="401" t="s">
        <v>381</v>
      </c>
      <c r="D913" s="266" t="s">
        <v>812</v>
      </c>
      <c r="E913" s="1246" t="s">
        <v>775</v>
      </c>
      <c r="F913" s="266" t="s">
        <v>813</v>
      </c>
      <c r="G913" s="1246" t="s">
        <v>381</v>
      </c>
      <c r="H913" s="266" t="s">
        <v>812</v>
      </c>
      <c r="I913" s="266" t="s">
        <v>775</v>
      </c>
      <c r="J913" s="1246" t="s">
        <v>813</v>
      </c>
      <c r="K913" s="266" t="s">
        <v>381</v>
      </c>
      <c r="L913" s="1246" t="s">
        <v>812</v>
      </c>
      <c r="M913" s="266" t="s">
        <v>775</v>
      </c>
      <c r="N913" s="266" t="s">
        <v>813</v>
      </c>
    </row>
    <row r="914" spans="1:14" ht="13.5" thickBot="1" x14ac:dyDescent="0.25">
      <c r="A914" s="865" t="s">
        <v>259</v>
      </c>
      <c r="B914" s="866" t="s">
        <v>260</v>
      </c>
      <c r="C914" s="867" t="s">
        <v>261</v>
      </c>
      <c r="D914" s="867" t="s">
        <v>262</v>
      </c>
      <c r="E914" s="867" t="s">
        <v>282</v>
      </c>
      <c r="F914" s="868" t="s">
        <v>307</v>
      </c>
      <c r="G914" s="518" t="s">
        <v>308</v>
      </c>
      <c r="H914" s="518" t="s">
        <v>330</v>
      </c>
      <c r="I914" s="518" t="s">
        <v>331</v>
      </c>
      <c r="J914" s="518" t="s">
        <v>332</v>
      </c>
      <c r="K914" s="518" t="s">
        <v>335</v>
      </c>
      <c r="L914" s="518" t="s">
        <v>336</v>
      </c>
      <c r="M914" s="518" t="s">
        <v>337</v>
      </c>
      <c r="N914" s="438" t="s">
        <v>338</v>
      </c>
    </row>
    <row r="915" spans="1:14" x14ac:dyDescent="0.2">
      <c r="A915" s="265" t="s">
        <v>263</v>
      </c>
      <c r="B915" s="270" t="s">
        <v>215</v>
      </c>
      <c r="C915" s="241"/>
      <c r="D915" s="124"/>
      <c r="E915" s="241"/>
      <c r="F915" s="1256"/>
      <c r="G915" s="1040"/>
      <c r="H915" s="1040"/>
      <c r="I915" s="1040"/>
      <c r="J915" s="909"/>
      <c r="K915" s="1261"/>
      <c r="L915" s="1261"/>
      <c r="M915" s="1261"/>
      <c r="N915" s="1039"/>
    </row>
    <row r="916" spans="1:14" x14ac:dyDescent="0.2">
      <c r="A916" s="264" t="s">
        <v>264</v>
      </c>
      <c r="B916" s="152" t="s">
        <v>526</v>
      </c>
      <c r="C916" s="239"/>
      <c r="D916" s="121"/>
      <c r="E916" s="239"/>
      <c r="F916" s="1251"/>
      <c r="G916" s="978"/>
      <c r="H916" s="978"/>
      <c r="I916" s="978"/>
      <c r="J916" s="870"/>
      <c r="K916" s="1067"/>
      <c r="L916" s="1067"/>
      <c r="M916" s="1067"/>
      <c r="N916" s="906"/>
    </row>
    <row r="917" spans="1:14" x14ac:dyDescent="0.2">
      <c r="A917" s="264" t="s">
        <v>265</v>
      </c>
      <c r="B917" s="169" t="s">
        <v>528</v>
      </c>
      <c r="C917" s="239"/>
      <c r="D917" s="121"/>
      <c r="E917" s="239"/>
      <c r="F917" s="1251"/>
      <c r="G917" s="978"/>
      <c r="H917" s="978"/>
      <c r="I917" s="978"/>
      <c r="J917" s="870"/>
      <c r="K917" s="1067"/>
      <c r="L917" s="1067"/>
      <c r="M917" s="1067"/>
      <c r="N917" s="906"/>
    </row>
    <row r="918" spans="1:14" x14ac:dyDescent="0.2">
      <c r="A918" s="264" t="s">
        <v>266</v>
      </c>
      <c r="B918" s="169" t="s">
        <v>527</v>
      </c>
      <c r="C918" s="239">
        <f>'4_sz_ melléklet'!C665</f>
        <v>38600</v>
      </c>
      <c r="D918" s="239">
        <f>'4_sz_ melléklet'!D665</f>
        <v>39214</v>
      </c>
      <c r="E918" s="239">
        <f>'4_sz_ melléklet'!E665</f>
        <v>36064</v>
      </c>
      <c r="F918" s="1251">
        <f>E918/D918</f>
        <v>0.91967154587647271</v>
      </c>
      <c r="G918" s="978"/>
      <c r="H918" s="978"/>
      <c r="I918" s="978"/>
      <c r="J918" s="870"/>
      <c r="K918" s="1067"/>
      <c r="L918" s="1067"/>
      <c r="M918" s="1067"/>
      <c r="N918" s="906"/>
    </row>
    <row r="919" spans="1:14" x14ac:dyDescent="0.2">
      <c r="A919" s="264" t="s">
        <v>267</v>
      </c>
      <c r="B919" s="169" t="s">
        <v>529</v>
      </c>
      <c r="C919" s="239"/>
      <c r="D919" s="121"/>
      <c r="E919" s="239"/>
      <c r="F919" s="1251"/>
      <c r="G919" s="978"/>
      <c r="H919" s="978"/>
      <c r="I919" s="978"/>
      <c r="J919" s="870"/>
      <c r="K919" s="1067"/>
      <c r="L919" s="1067"/>
      <c r="M919" s="1067"/>
      <c r="N919" s="906"/>
    </row>
    <row r="920" spans="1:14" x14ac:dyDescent="0.2">
      <c r="A920" s="264" t="s">
        <v>268</v>
      </c>
      <c r="B920" s="169" t="s">
        <v>530</v>
      </c>
      <c r="C920" s="239"/>
      <c r="D920" s="121"/>
      <c r="E920" s="239"/>
      <c r="F920" s="1251"/>
      <c r="G920" s="978"/>
      <c r="H920" s="978"/>
      <c r="I920" s="978"/>
      <c r="J920" s="870"/>
      <c r="K920" s="1067"/>
      <c r="L920" s="1067"/>
      <c r="M920" s="1067"/>
      <c r="N920" s="906"/>
    </row>
    <row r="921" spans="1:14" x14ac:dyDescent="0.2">
      <c r="A921" s="264" t="s">
        <v>269</v>
      </c>
      <c r="B921" s="169" t="s">
        <v>531</v>
      </c>
      <c r="C921" s="239">
        <f>C922+C923+C924+C925+C926+C927+C928</f>
        <v>0</v>
      </c>
      <c r="D921" s="239">
        <f>D922+D923+D924+D925+D926+D927+D928</f>
        <v>0</v>
      </c>
      <c r="E921" s="239">
        <f>E922+E923+E924+E925+E926+E927+E928</f>
        <v>0</v>
      </c>
      <c r="F921" s="1251">
        <v>0</v>
      </c>
      <c r="G921" s="978"/>
      <c r="H921" s="978"/>
      <c r="I921" s="978"/>
      <c r="J921" s="870"/>
      <c r="K921" s="1067"/>
      <c r="L921" s="1067"/>
      <c r="M921" s="1067"/>
      <c r="N921" s="906"/>
    </row>
    <row r="922" spans="1:14" x14ac:dyDescent="0.2">
      <c r="A922" s="264" t="s">
        <v>270</v>
      </c>
      <c r="B922" s="169" t="s">
        <v>535</v>
      </c>
      <c r="C922" s="239"/>
      <c r="D922" s="121"/>
      <c r="E922" s="239"/>
      <c r="F922" s="1251"/>
      <c r="G922" s="978"/>
      <c r="H922" s="978"/>
      <c r="I922" s="978"/>
      <c r="J922" s="870"/>
      <c r="K922" s="1067"/>
      <c r="L922" s="1067"/>
      <c r="M922" s="1067"/>
      <c r="N922" s="906"/>
    </row>
    <row r="923" spans="1:14" x14ac:dyDescent="0.2">
      <c r="A923" s="264" t="s">
        <v>271</v>
      </c>
      <c r="B923" s="169" t="s">
        <v>536</v>
      </c>
      <c r="C923" s="239"/>
      <c r="D923" s="121"/>
      <c r="E923" s="239"/>
      <c r="F923" s="1251"/>
      <c r="G923" s="978"/>
      <c r="H923" s="978"/>
      <c r="I923" s="978"/>
      <c r="J923" s="870"/>
      <c r="K923" s="1067"/>
      <c r="L923" s="1067"/>
      <c r="M923" s="1067"/>
      <c r="N923" s="906"/>
    </row>
    <row r="924" spans="1:14" x14ac:dyDescent="0.2">
      <c r="A924" s="264" t="s">
        <v>272</v>
      </c>
      <c r="B924" s="169" t="s">
        <v>537</v>
      </c>
      <c r="C924" s="239"/>
      <c r="D924" s="121"/>
      <c r="E924" s="239"/>
      <c r="F924" s="1251"/>
      <c r="G924" s="978"/>
      <c r="H924" s="978"/>
      <c r="I924" s="978"/>
      <c r="J924" s="870"/>
      <c r="K924" s="1067"/>
      <c r="L924" s="1067"/>
      <c r="M924" s="1067"/>
      <c r="N924" s="906"/>
    </row>
    <row r="925" spans="1:14" x14ac:dyDescent="0.2">
      <c r="A925" s="264" t="s">
        <v>273</v>
      </c>
      <c r="B925" s="271" t="s">
        <v>533</v>
      </c>
      <c r="C925" s="198"/>
      <c r="D925" s="125"/>
      <c r="E925" s="239"/>
      <c r="F925" s="1251"/>
      <c r="G925" s="978"/>
      <c r="H925" s="978"/>
      <c r="I925" s="978"/>
      <c r="J925" s="870"/>
      <c r="K925" s="1067"/>
      <c r="L925" s="1067"/>
      <c r="M925" s="1067"/>
      <c r="N925" s="906"/>
    </row>
    <row r="926" spans="1:14" x14ac:dyDescent="0.2">
      <c r="A926" s="264" t="s">
        <v>274</v>
      </c>
      <c r="B926" s="536" t="s">
        <v>534</v>
      </c>
      <c r="C926" s="242"/>
      <c r="D926" s="122"/>
      <c r="E926" s="239"/>
      <c r="F926" s="1251"/>
      <c r="G926" s="978"/>
      <c r="H926" s="978"/>
      <c r="I926" s="978"/>
      <c r="J926" s="870"/>
      <c r="K926" s="1067"/>
      <c r="L926" s="1067"/>
      <c r="M926" s="1067"/>
      <c r="N926" s="906"/>
    </row>
    <row r="927" spans="1:14" x14ac:dyDescent="0.2">
      <c r="A927" s="264" t="s">
        <v>275</v>
      </c>
      <c r="B927" s="537" t="s">
        <v>532</v>
      </c>
      <c r="C927" s="242"/>
      <c r="D927" s="122"/>
      <c r="E927" s="239"/>
      <c r="F927" s="1251"/>
      <c r="G927" s="978"/>
      <c r="H927" s="978"/>
      <c r="I927" s="978"/>
      <c r="J927" s="870"/>
      <c r="K927" s="1067"/>
      <c r="L927" s="1067"/>
      <c r="M927" s="1067"/>
      <c r="N927" s="906"/>
    </row>
    <row r="928" spans="1:14" ht="13.5" customHeight="1" x14ac:dyDescent="0.2">
      <c r="A928" s="264" t="s">
        <v>276</v>
      </c>
      <c r="B928" s="230" t="s">
        <v>764</v>
      </c>
      <c r="C928" s="242"/>
      <c r="D928" s="122"/>
      <c r="E928" s="239"/>
      <c r="F928" s="1252"/>
      <c r="G928" s="978"/>
      <c r="H928" s="978"/>
      <c r="I928" s="978"/>
      <c r="J928" s="870"/>
      <c r="K928" s="1067"/>
      <c r="L928" s="1067"/>
      <c r="M928" s="1067"/>
      <c r="N928" s="906"/>
    </row>
    <row r="929" spans="1:14" ht="13.5" thickBot="1" x14ac:dyDescent="0.25">
      <c r="A929" s="264" t="s">
        <v>277</v>
      </c>
      <c r="B929" s="171" t="s">
        <v>539</v>
      </c>
      <c r="C929" s="240"/>
      <c r="D929" s="126"/>
      <c r="E929" s="239"/>
      <c r="F929" s="1253"/>
      <c r="G929" s="980"/>
      <c r="H929" s="980"/>
      <c r="I929" s="980"/>
      <c r="J929" s="871"/>
      <c r="K929" s="1068"/>
      <c r="L929" s="1068"/>
      <c r="M929" s="1068"/>
      <c r="N929" s="968"/>
    </row>
    <row r="930" spans="1:14" ht="13.5" thickBot="1" x14ac:dyDescent="0.25">
      <c r="A930" s="421" t="s">
        <v>278</v>
      </c>
      <c r="B930" s="422" t="s">
        <v>5</v>
      </c>
      <c r="C930" s="432">
        <f>C916+C917+C918+C919+C921+C929</f>
        <v>38600</v>
      </c>
      <c r="D930" s="432">
        <f>D916+D917+D918+D919+D921+D929</f>
        <v>39214</v>
      </c>
      <c r="E930" s="432">
        <f>E916+E917+E918+E919+E921+E929</f>
        <v>36064</v>
      </c>
      <c r="F930" s="1459">
        <f>E930/D930</f>
        <v>0.91967154587647271</v>
      </c>
      <c r="G930" s="1260"/>
      <c r="H930" s="1260"/>
      <c r="I930" s="1260"/>
      <c r="J930" s="872"/>
      <c r="K930" s="1262"/>
      <c r="L930" s="1262"/>
      <c r="M930" s="1262"/>
      <c r="N930" s="1259"/>
    </row>
    <row r="931" spans="1:14" ht="13.5" thickTop="1" x14ac:dyDescent="0.2">
      <c r="A931" s="413"/>
      <c r="B931" s="270"/>
      <c r="C931" s="197"/>
      <c r="D931" s="197"/>
      <c r="E931" s="197"/>
      <c r="F931" s="1255"/>
      <c r="G931" s="974"/>
      <c r="H931" s="974"/>
      <c r="I931" s="974"/>
      <c r="J931" s="873"/>
      <c r="K931" s="1263"/>
      <c r="L931" s="1263"/>
      <c r="M931" s="1263"/>
      <c r="N931" s="967"/>
    </row>
    <row r="932" spans="1:14" x14ac:dyDescent="0.2">
      <c r="A932" s="265" t="s">
        <v>279</v>
      </c>
      <c r="B932" s="272" t="s">
        <v>216</v>
      </c>
      <c r="C932" s="241"/>
      <c r="D932" s="124"/>
      <c r="E932" s="241"/>
      <c r="F932" s="1256"/>
      <c r="G932" s="976"/>
      <c r="H932" s="976"/>
      <c r="I932" s="976"/>
      <c r="J932" s="869"/>
      <c r="K932" s="1066"/>
      <c r="L932" s="1066"/>
      <c r="M932" s="1066"/>
      <c r="N932" s="905"/>
    </row>
    <row r="933" spans="1:14" x14ac:dyDescent="0.2">
      <c r="A933" s="265" t="s">
        <v>280</v>
      </c>
      <c r="B933" s="169" t="s">
        <v>540</v>
      </c>
      <c r="C933" s="239">
        <f>'33_sz_ melléklet'!C42</f>
        <v>15000</v>
      </c>
      <c r="D933" s="239">
        <f>'33_sz_ melléklet'!D42</f>
        <v>15000</v>
      </c>
      <c r="E933" s="239">
        <f>'33_sz_ melléklet'!E42</f>
        <v>11290</v>
      </c>
      <c r="F933" s="1251">
        <f>E933/D933</f>
        <v>0.75266666666666671</v>
      </c>
      <c r="G933" s="978"/>
      <c r="H933" s="978"/>
      <c r="I933" s="978"/>
      <c r="J933" s="870"/>
      <c r="K933" s="1067"/>
      <c r="L933" s="1067"/>
      <c r="M933" s="1067"/>
      <c r="N933" s="906"/>
    </row>
    <row r="934" spans="1:14" x14ac:dyDescent="0.2">
      <c r="A934" s="265" t="s">
        <v>281</v>
      </c>
      <c r="B934" s="169" t="s">
        <v>541</v>
      </c>
      <c r="C934" s="239"/>
      <c r="D934" s="121"/>
      <c r="E934" s="239"/>
      <c r="F934" s="1251"/>
      <c r="G934" s="978"/>
      <c r="H934" s="978"/>
      <c r="I934" s="978"/>
      <c r="J934" s="870"/>
      <c r="K934" s="1067"/>
      <c r="L934" s="1067"/>
      <c r="M934" s="1067"/>
      <c r="N934" s="906"/>
    </row>
    <row r="935" spans="1:14" x14ac:dyDescent="0.2">
      <c r="A935" s="265" t="s">
        <v>283</v>
      </c>
      <c r="B935" s="169" t="s">
        <v>542</v>
      </c>
      <c r="C935" s="239">
        <f>C936+C937+C938</f>
        <v>0</v>
      </c>
      <c r="D935" s="239">
        <f>D936+D937+D938</f>
        <v>0</v>
      </c>
      <c r="E935" s="239">
        <f>E936+E937+E938</f>
        <v>0</v>
      </c>
      <c r="F935" s="1251">
        <v>0</v>
      </c>
      <c r="G935" s="978"/>
      <c r="H935" s="978"/>
      <c r="I935" s="978"/>
      <c r="J935" s="870"/>
      <c r="K935" s="1067"/>
      <c r="L935" s="1067"/>
      <c r="M935" s="1067"/>
      <c r="N935" s="906"/>
    </row>
    <row r="936" spans="1:14" x14ac:dyDescent="0.2">
      <c r="A936" s="265" t="s">
        <v>284</v>
      </c>
      <c r="B936" s="271" t="s">
        <v>543</v>
      </c>
      <c r="C936" s="239"/>
      <c r="D936" s="121"/>
      <c r="E936" s="239"/>
      <c r="F936" s="1251"/>
      <c r="G936" s="978"/>
      <c r="H936" s="978"/>
      <c r="I936" s="978"/>
      <c r="J936" s="870"/>
      <c r="K936" s="1067"/>
      <c r="L936" s="1067"/>
      <c r="M936" s="1067"/>
      <c r="N936" s="906"/>
    </row>
    <row r="937" spans="1:14" x14ac:dyDescent="0.2">
      <c r="A937" s="265" t="s">
        <v>285</v>
      </c>
      <c r="B937" s="271" t="s">
        <v>544</v>
      </c>
      <c r="C937" s="239"/>
      <c r="D937" s="121"/>
      <c r="E937" s="239"/>
      <c r="F937" s="1251"/>
      <c r="G937" s="978"/>
      <c r="H937" s="978"/>
      <c r="I937" s="978"/>
      <c r="J937" s="870"/>
      <c r="K937" s="1067"/>
      <c r="L937" s="1067"/>
      <c r="M937" s="1067"/>
      <c r="N937" s="906"/>
    </row>
    <row r="938" spans="1:14" x14ac:dyDescent="0.2">
      <c r="A938" s="265" t="s">
        <v>286</v>
      </c>
      <c r="B938" s="271" t="s">
        <v>545</v>
      </c>
      <c r="C938" s="239"/>
      <c r="D938" s="121"/>
      <c r="E938" s="239"/>
      <c r="F938" s="1257"/>
      <c r="G938" s="978"/>
      <c r="H938" s="978"/>
      <c r="I938" s="978"/>
      <c r="J938" s="870"/>
      <c r="K938" s="1067"/>
      <c r="L938" s="1067"/>
      <c r="M938" s="1067"/>
      <c r="N938" s="906"/>
    </row>
    <row r="939" spans="1:14" x14ac:dyDescent="0.2">
      <c r="A939" s="265" t="s">
        <v>287</v>
      </c>
      <c r="B939" s="271" t="s">
        <v>546</v>
      </c>
      <c r="C939" s="239"/>
      <c r="D939" s="121"/>
      <c r="E939" s="239"/>
      <c r="F939" s="1257"/>
      <c r="G939" s="978"/>
      <c r="H939" s="978"/>
      <c r="I939" s="978"/>
      <c r="J939" s="870"/>
      <c r="K939" s="1067"/>
      <c r="L939" s="1067"/>
      <c r="M939" s="1067"/>
      <c r="N939" s="906"/>
    </row>
    <row r="940" spans="1:14" x14ac:dyDescent="0.2">
      <c r="A940" s="265" t="s">
        <v>288</v>
      </c>
      <c r="B940" s="536" t="s">
        <v>547</v>
      </c>
      <c r="C940" s="239"/>
      <c r="D940" s="121"/>
      <c r="E940" s="239"/>
      <c r="F940" s="1257"/>
      <c r="G940" s="978"/>
      <c r="H940" s="978"/>
      <c r="I940" s="978"/>
      <c r="J940" s="870"/>
      <c r="K940" s="1067"/>
      <c r="L940" s="1067"/>
      <c r="M940" s="1067"/>
      <c r="N940" s="906"/>
    </row>
    <row r="941" spans="1:14" x14ac:dyDescent="0.2">
      <c r="A941" s="265" t="s">
        <v>289</v>
      </c>
      <c r="B941" s="230" t="s">
        <v>548</v>
      </c>
      <c r="C941" s="239"/>
      <c r="D941" s="121"/>
      <c r="E941" s="239"/>
      <c r="F941" s="1257"/>
      <c r="G941" s="978"/>
      <c r="H941" s="978"/>
      <c r="I941" s="978"/>
      <c r="J941" s="870"/>
      <c r="K941" s="1067"/>
      <c r="L941" s="1067"/>
      <c r="M941" s="1067"/>
      <c r="N941" s="906"/>
    </row>
    <row r="942" spans="1:14" ht="13.5" thickBot="1" x14ac:dyDescent="0.25">
      <c r="A942" s="265" t="s">
        <v>290</v>
      </c>
      <c r="B942" s="686" t="s">
        <v>549</v>
      </c>
      <c r="C942" s="239"/>
      <c r="D942" s="121"/>
      <c r="E942" s="239"/>
      <c r="F942" s="1257"/>
      <c r="G942" s="980"/>
      <c r="H942" s="980"/>
      <c r="I942" s="980"/>
      <c r="J942" s="871"/>
      <c r="K942" s="1068"/>
      <c r="L942" s="1068"/>
      <c r="M942" s="1068"/>
      <c r="N942" s="968"/>
    </row>
    <row r="943" spans="1:14" ht="13.5" thickBot="1" x14ac:dyDescent="0.25">
      <c r="A943" s="421" t="s">
        <v>291</v>
      </c>
      <c r="B943" s="422" t="s">
        <v>6</v>
      </c>
      <c r="C943" s="432">
        <f>C933+C934+C935</f>
        <v>15000</v>
      </c>
      <c r="D943" s="432">
        <f>D933+D934+D935</f>
        <v>15000</v>
      </c>
      <c r="E943" s="432">
        <f>E933+E934+E935</f>
        <v>11290</v>
      </c>
      <c r="F943" s="1465">
        <f>E943/D943</f>
        <v>0.75266666666666671</v>
      </c>
      <c r="G943" s="1260"/>
      <c r="H943" s="1260"/>
      <c r="I943" s="1260"/>
      <c r="J943" s="872"/>
      <c r="K943" s="1262"/>
      <c r="L943" s="1262"/>
      <c r="M943" s="1262"/>
      <c r="N943" s="1259"/>
    </row>
    <row r="944" spans="1:14" ht="30" customHeight="1" thickTop="1" thickBot="1" x14ac:dyDescent="0.25">
      <c r="A944" s="1265" t="s">
        <v>292</v>
      </c>
      <c r="B944" s="1248" t="s">
        <v>403</v>
      </c>
      <c r="C944" s="1249">
        <f>C930+C943</f>
        <v>53600</v>
      </c>
      <c r="D944" s="1249">
        <f>D930+D943</f>
        <v>54214</v>
      </c>
      <c r="E944" s="1249">
        <f>E930+E943</f>
        <v>47354</v>
      </c>
      <c r="F944" s="1369">
        <f>E944/D944</f>
        <v>0.87346441878481573</v>
      </c>
      <c r="G944" s="1266"/>
      <c r="H944" s="1266"/>
      <c r="I944" s="1266"/>
      <c r="J944" s="1267"/>
      <c r="K944" s="1268"/>
      <c r="L944" s="1268"/>
      <c r="M944" s="1268"/>
      <c r="N944" s="1269"/>
    </row>
    <row r="945" spans="1:14" x14ac:dyDescent="0.2">
      <c r="A945" s="281"/>
      <c r="B945" s="550"/>
      <c r="C945" s="535"/>
      <c r="D945" s="535"/>
      <c r="E945" s="535"/>
      <c r="F945" s="535"/>
    </row>
    <row r="946" spans="1:14" x14ac:dyDescent="0.2">
      <c r="A946" s="281"/>
      <c r="B946" s="550"/>
      <c r="C946" s="535"/>
      <c r="D946" s="535"/>
      <c r="E946" s="535"/>
      <c r="F946" s="1270"/>
      <c r="G946" s="63"/>
      <c r="H946" s="63"/>
      <c r="I946" s="63"/>
      <c r="J946" s="1271"/>
      <c r="K946" s="63"/>
      <c r="L946" s="63"/>
      <c r="M946" s="63"/>
      <c r="N946" s="1271"/>
    </row>
    <row r="947" spans="1:14" x14ac:dyDescent="0.2">
      <c r="A947" s="2434">
        <v>24</v>
      </c>
      <c r="B947" s="2435"/>
      <c r="C947" s="2435"/>
      <c r="D947" s="2435"/>
      <c r="E947" s="2435"/>
      <c r="F947" s="2435"/>
      <c r="G947" s="2435"/>
      <c r="H947" s="2435"/>
      <c r="I947" s="2435"/>
      <c r="J947" s="2435"/>
      <c r="K947" s="2435"/>
      <c r="L947" s="2435"/>
      <c r="M947" s="2435"/>
      <c r="N947" s="2435"/>
    </row>
    <row r="948" spans="1:14" x14ac:dyDescent="0.2">
      <c r="A948" s="281"/>
      <c r="B948" s="550"/>
      <c r="C948" s="535"/>
      <c r="D948" s="535"/>
      <c r="E948" s="535"/>
      <c r="F948" s="535"/>
    </row>
    <row r="949" spans="1:14" x14ac:dyDescent="0.2">
      <c r="A949" s="2249" t="s">
        <v>1692</v>
      </c>
      <c r="B949" s="2249"/>
      <c r="C949" s="2249"/>
      <c r="D949" s="2249"/>
      <c r="E949" s="2249"/>
    </row>
    <row r="950" spans="1:14" x14ac:dyDescent="0.2">
      <c r="A950" s="275"/>
      <c r="B950" s="275"/>
      <c r="C950" s="275"/>
      <c r="D950" s="275"/>
      <c r="E950" s="275"/>
    </row>
    <row r="951" spans="1:14" ht="14.25" x14ac:dyDescent="0.2">
      <c r="A951" s="2347" t="s">
        <v>1509</v>
      </c>
      <c r="B951" s="2348"/>
      <c r="C951" s="2348"/>
      <c r="D951" s="2348"/>
      <c r="E951" s="2348"/>
      <c r="F951" s="2348"/>
      <c r="G951" s="2263"/>
      <c r="H951" s="2263"/>
      <c r="I951" s="2263"/>
      <c r="J951" s="2263"/>
      <c r="K951" s="2263"/>
      <c r="L951" s="2263"/>
      <c r="M951" s="2263"/>
      <c r="N951" s="2263"/>
    </row>
    <row r="952" spans="1:14" ht="15.75" x14ac:dyDescent="0.25">
      <c r="B952" s="18"/>
      <c r="C952" s="18"/>
      <c r="D952" s="18"/>
      <c r="E952" s="18"/>
    </row>
    <row r="953" spans="1:14" ht="16.5" thickBot="1" x14ac:dyDescent="0.3">
      <c r="B953" s="18" t="s">
        <v>401</v>
      </c>
      <c r="C953" s="18"/>
      <c r="D953" s="18"/>
      <c r="E953" s="18"/>
      <c r="M953" s="1" t="s">
        <v>39</v>
      </c>
    </row>
    <row r="954" spans="1:14" ht="13.5" customHeight="1" thickBot="1" x14ac:dyDescent="0.25">
      <c r="A954" s="2430" t="s">
        <v>258</v>
      </c>
      <c r="B954" s="2432" t="s">
        <v>11</v>
      </c>
      <c r="C954" s="2425" t="s">
        <v>1090</v>
      </c>
      <c r="D954" s="2426"/>
      <c r="E954" s="2426"/>
      <c r="F954" s="2427"/>
      <c r="G954" s="2425" t="s">
        <v>1091</v>
      </c>
      <c r="H954" s="2426"/>
      <c r="I954" s="2426"/>
      <c r="J954" s="2428"/>
      <c r="K954" s="2429" t="s">
        <v>811</v>
      </c>
      <c r="L954" s="2426"/>
      <c r="M954" s="2426"/>
      <c r="N954" s="2428"/>
    </row>
    <row r="955" spans="1:14" ht="22.5" thickBot="1" x14ac:dyDescent="0.25">
      <c r="A955" s="2431"/>
      <c r="B955" s="2433"/>
      <c r="C955" s="266" t="s">
        <v>381</v>
      </c>
      <c r="D955" s="266" t="s">
        <v>812</v>
      </c>
      <c r="E955" s="1246" t="s">
        <v>775</v>
      </c>
      <c r="F955" s="266" t="s">
        <v>813</v>
      </c>
      <c r="G955" s="1246" t="s">
        <v>381</v>
      </c>
      <c r="H955" s="266" t="s">
        <v>812</v>
      </c>
      <c r="I955" s="266" t="s">
        <v>775</v>
      </c>
      <c r="J955" s="1246" t="s">
        <v>813</v>
      </c>
      <c r="K955" s="266" t="s">
        <v>381</v>
      </c>
      <c r="L955" s="1246" t="s">
        <v>812</v>
      </c>
      <c r="M955" s="266" t="s">
        <v>775</v>
      </c>
      <c r="N955" s="1247" t="s">
        <v>813</v>
      </c>
    </row>
    <row r="956" spans="1:14" ht="13.5" thickBot="1" x14ac:dyDescent="0.25">
      <c r="A956" s="865" t="s">
        <v>259</v>
      </c>
      <c r="B956" s="866" t="s">
        <v>260</v>
      </c>
      <c r="C956" s="867" t="s">
        <v>261</v>
      </c>
      <c r="D956" s="867" t="s">
        <v>262</v>
      </c>
      <c r="E956" s="867" t="s">
        <v>282</v>
      </c>
      <c r="F956" s="868" t="s">
        <v>307</v>
      </c>
      <c r="G956" s="867" t="s">
        <v>308</v>
      </c>
      <c r="H956" s="867" t="s">
        <v>330</v>
      </c>
      <c r="I956" s="867" t="s">
        <v>331</v>
      </c>
      <c r="J956" s="867" t="s">
        <v>332</v>
      </c>
      <c r="K956" s="867" t="s">
        <v>335</v>
      </c>
      <c r="L956" s="867" t="s">
        <v>336</v>
      </c>
      <c r="M956" s="867" t="s">
        <v>337</v>
      </c>
      <c r="N956" s="868" t="s">
        <v>338</v>
      </c>
    </row>
    <row r="957" spans="1:14" x14ac:dyDescent="0.2">
      <c r="A957" s="265" t="s">
        <v>293</v>
      </c>
      <c r="B957" s="341" t="s">
        <v>404</v>
      </c>
      <c r="C957" s="430"/>
      <c r="D957" s="124"/>
      <c r="E957" s="241"/>
      <c r="F957" s="1256"/>
      <c r="G957" s="1040"/>
      <c r="H957" s="1040"/>
      <c r="I957" s="1040"/>
      <c r="J957" s="909"/>
      <c r="K957" s="1261"/>
      <c r="L957" s="1261"/>
      <c r="M957" s="1261"/>
      <c r="N957" s="1039"/>
    </row>
    <row r="958" spans="1:14" x14ac:dyDescent="0.2">
      <c r="A958" s="264" t="s">
        <v>294</v>
      </c>
      <c r="B958" s="170" t="s">
        <v>565</v>
      </c>
      <c r="C958" s="244"/>
      <c r="D958" s="121"/>
      <c r="E958" s="239"/>
      <c r="F958" s="1251"/>
      <c r="G958" s="978"/>
      <c r="H958" s="978"/>
      <c r="I958" s="978"/>
      <c r="J958" s="870"/>
      <c r="K958" s="1067"/>
      <c r="L958" s="1067"/>
      <c r="M958" s="1067"/>
      <c r="N958" s="906"/>
    </row>
    <row r="959" spans="1:14" x14ac:dyDescent="0.2">
      <c r="A959" s="264" t="s">
        <v>295</v>
      </c>
      <c r="B959" s="480" t="s">
        <v>563</v>
      </c>
      <c r="C959" s="543"/>
      <c r="D959" s="126"/>
      <c r="E959" s="240"/>
      <c r="F959" s="1252"/>
      <c r="G959" s="978"/>
      <c r="H959" s="978"/>
      <c r="I959" s="978"/>
      <c r="J959" s="870"/>
      <c r="K959" s="1067"/>
      <c r="L959" s="1067"/>
      <c r="M959" s="1067"/>
      <c r="N959" s="906"/>
    </row>
    <row r="960" spans="1:14" x14ac:dyDescent="0.2">
      <c r="A960" s="264" t="s">
        <v>296</v>
      </c>
      <c r="B960" s="480" t="s">
        <v>562</v>
      </c>
      <c r="C960" s="543"/>
      <c r="D960" s="126"/>
      <c r="E960" s="240"/>
      <c r="F960" s="1252"/>
      <c r="G960" s="978"/>
      <c r="H960" s="978"/>
      <c r="I960" s="978"/>
      <c r="J960" s="870"/>
      <c r="K960" s="1067"/>
      <c r="L960" s="1067"/>
      <c r="M960" s="1067"/>
      <c r="N960" s="906"/>
    </row>
    <row r="961" spans="1:14" x14ac:dyDescent="0.2">
      <c r="A961" s="264" t="s">
        <v>297</v>
      </c>
      <c r="B961" s="480" t="s">
        <v>564</v>
      </c>
      <c r="C961" s="543"/>
      <c r="D961" s="126"/>
      <c r="E961" s="240"/>
      <c r="F961" s="1252"/>
      <c r="G961" s="978"/>
      <c r="H961" s="978"/>
      <c r="I961" s="978"/>
      <c r="J961" s="870"/>
      <c r="K961" s="1067"/>
      <c r="L961" s="1067"/>
      <c r="M961" s="1067"/>
      <c r="N961" s="906"/>
    </row>
    <row r="962" spans="1:14" x14ac:dyDescent="0.2">
      <c r="A962" s="264" t="s">
        <v>298</v>
      </c>
      <c r="B962" s="538" t="s">
        <v>566</v>
      </c>
      <c r="C962" s="543"/>
      <c r="D962" s="126"/>
      <c r="E962" s="240"/>
      <c r="F962" s="1252"/>
      <c r="G962" s="978"/>
      <c r="H962" s="978"/>
      <c r="I962" s="978"/>
      <c r="J962" s="870"/>
      <c r="K962" s="1067"/>
      <c r="L962" s="1067"/>
      <c r="M962" s="1067"/>
      <c r="N962" s="906"/>
    </row>
    <row r="963" spans="1:14" x14ac:dyDescent="0.2">
      <c r="A963" s="264" t="s">
        <v>299</v>
      </c>
      <c r="B963" s="539" t="s">
        <v>569</v>
      </c>
      <c r="C963" s="543"/>
      <c r="D963" s="126"/>
      <c r="E963" s="240"/>
      <c r="F963" s="1252"/>
      <c r="G963" s="978"/>
      <c r="H963" s="978"/>
      <c r="I963" s="978"/>
      <c r="J963" s="870"/>
      <c r="K963" s="1067"/>
      <c r="L963" s="1067"/>
      <c r="M963" s="1067"/>
      <c r="N963" s="906"/>
    </row>
    <row r="964" spans="1:14" x14ac:dyDescent="0.2">
      <c r="A964" s="264" t="s">
        <v>300</v>
      </c>
      <c r="B964" s="540" t="s">
        <v>568</v>
      </c>
      <c r="C964" s="543"/>
      <c r="D964" s="126"/>
      <c r="E964" s="240"/>
      <c r="F964" s="1252"/>
      <c r="G964" s="978"/>
      <c r="H964" s="978"/>
      <c r="I964" s="978"/>
      <c r="J964" s="870"/>
      <c r="K964" s="1067"/>
      <c r="L964" s="1067"/>
      <c r="M964" s="1067"/>
      <c r="N964" s="906"/>
    </row>
    <row r="965" spans="1:14" x14ac:dyDescent="0.2">
      <c r="A965" s="264" t="s">
        <v>301</v>
      </c>
      <c r="B965" s="1708" t="s">
        <v>567</v>
      </c>
      <c r="C965" s="244"/>
      <c r="D965" s="121"/>
      <c r="E965" s="239"/>
      <c r="F965" s="1251"/>
      <c r="G965" s="978"/>
      <c r="H965" s="978"/>
      <c r="I965" s="978"/>
      <c r="J965" s="870"/>
      <c r="K965" s="1067"/>
      <c r="L965" s="1067"/>
      <c r="M965" s="1067"/>
      <c r="N965" s="906"/>
    </row>
    <row r="966" spans="1:14" ht="13.5" thickBot="1" x14ac:dyDescent="0.25">
      <c r="A966" s="413" t="s">
        <v>302</v>
      </c>
      <c r="B966" s="225" t="s">
        <v>1089</v>
      </c>
      <c r="C966" s="1713"/>
      <c r="D966" s="197"/>
      <c r="E966" s="197"/>
      <c r="F966" s="1255"/>
      <c r="G966" s="974"/>
      <c r="H966" s="974"/>
      <c r="I966" s="974"/>
      <c r="J966" s="873"/>
      <c r="K966" s="1263"/>
      <c r="L966" s="1263"/>
      <c r="M966" s="1263"/>
      <c r="N966" s="967"/>
    </row>
    <row r="967" spans="1:14" ht="26.25" customHeight="1" thickBot="1" x14ac:dyDescent="0.25">
      <c r="A967" s="282" t="s">
        <v>303</v>
      </c>
      <c r="B967" s="231" t="s">
        <v>405</v>
      </c>
      <c r="C967" s="544">
        <f>SUM(C958:C966)</f>
        <v>0</v>
      </c>
      <c r="D967" s="544">
        <f>SUM(D958:D966)</f>
        <v>0</v>
      </c>
      <c r="E967" s="544">
        <f>SUM(E958:E966)</f>
        <v>0</v>
      </c>
      <c r="F967" s="1272">
        <v>0</v>
      </c>
      <c r="G967" s="972"/>
      <c r="H967" s="972"/>
      <c r="I967" s="972"/>
      <c r="J967" s="874"/>
      <c r="K967" s="1212"/>
      <c r="L967" s="1212"/>
      <c r="M967" s="1212"/>
      <c r="N967" s="874"/>
    </row>
    <row r="968" spans="1:14" ht="13.5" thickBot="1" x14ac:dyDescent="0.25">
      <c r="A968" s="325" t="s">
        <v>304</v>
      </c>
      <c r="B968" s="832" t="s">
        <v>406</v>
      </c>
      <c r="C968" s="622">
        <f>C967+C944</f>
        <v>53600</v>
      </c>
      <c r="D968" s="622">
        <f>D967+D944</f>
        <v>54214</v>
      </c>
      <c r="E968" s="622">
        <f>E967+E944</f>
        <v>47354</v>
      </c>
      <c r="F968" s="1461">
        <f>E968/D968</f>
        <v>0.87346441878481573</v>
      </c>
      <c r="G968" s="622">
        <f>G967+G944</f>
        <v>0</v>
      </c>
      <c r="H968" s="622">
        <f>H967+H944</f>
        <v>0</v>
      </c>
      <c r="I968" s="622">
        <f>I967+I944</f>
        <v>0</v>
      </c>
      <c r="J968" s="875"/>
      <c r="K968" s="622">
        <f>K967+K944</f>
        <v>0</v>
      </c>
      <c r="L968" s="622">
        <f>L967+L944</f>
        <v>0</v>
      </c>
      <c r="M968" s="622">
        <f>M967+M944</f>
        <v>0</v>
      </c>
      <c r="N968" s="969"/>
    </row>
    <row r="983" spans="1:14" ht="9" customHeight="1" x14ac:dyDescent="0.2"/>
    <row r="987" spans="1:14" x14ac:dyDescent="0.2">
      <c r="A987" s="2263">
        <v>25</v>
      </c>
      <c r="B987" s="2263"/>
      <c r="C987" s="2263"/>
      <c r="D987" s="2263"/>
      <c r="E987" s="2263"/>
      <c r="F987" s="2263"/>
      <c r="G987" s="2263"/>
      <c r="H987" s="2263"/>
      <c r="I987" s="2263"/>
      <c r="J987" s="2263"/>
      <c r="K987" s="2263"/>
      <c r="L987" s="2263"/>
      <c r="M987" s="2263"/>
      <c r="N987" s="2263"/>
    </row>
    <row r="988" spans="1:14" x14ac:dyDescent="0.2">
      <c r="A988" s="2249" t="s">
        <v>1692</v>
      </c>
      <c r="B988" s="2249"/>
      <c r="C988" s="2249"/>
      <c r="D988" s="2249"/>
      <c r="E988" s="2249"/>
    </row>
    <row r="989" spans="1:14" x14ac:dyDescent="0.2">
      <c r="A989" s="275"/>
      <c r="B989" s="275"/>
      <c r="C989" s="275"/>
      <c r="D989" s="275"/>
      <c r="E989" s="275"/>
    </row>
    <row r="990" spans="1:14" ht="14.25" x14ac:dyDescent="0.2">
      <c r="A990" s="2347" t="s">
        <v>1509</v>
      </c>
      <c r="B990" s="2348"/>
      <c r="C990" s="2348"/>
      <c r="D990" s="2348"/>
      <c r="E990" s="2348"/>
      <c r="F990" s="2348"/>
      <c r="G990" s="2263"/>
      <c r="H990" s="2263"/>
      <c r="I990" s="2263"/>
      <c r="J990" s="2263"/>
      <c r="K990" s="2263"/>
      <c r="L990" s="2263"/>
      <c r="M990" s="2263"/>
      <c r="N990" s="2263"/>
    </row>
    <row r="991" spans="1:14" ht="15.75" x14ac:dyDescent="0.25">
      <c r="B991" s="18" t="s">
        <v>751</v>
      </c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</row>
    <row r="992" spans="1:14" ht="16.5" thickBot="1" x14ac:dyDescent="0.3"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9" t="s">
        <v>7</v>
      </c>
      <c r="N992" s="18"/>
    </row>
    <row r="993" spans="1:14" ht="13.5" thickBot="1" x14ac:dyDescent="0.25">
      <c r="A993" s="2272" t="s">
        <v>258</v>
      </c>
      <c r="B993" s="2274" t="s">
        <v>11</v>
      </c>
      <c r="C993" s="2429" t="s">
        <v>816</v>
      </c>
      <c r="D993" s="2426"/>
      <c r="E993" s="2426"/>
      <c r="F993" s="2427"/>
      <c r="G993" s="2425" t="s">
        <v>817</v>
      </c>
      <c r="H993" s="2426"/>
      <c r="I993" s="2426"/>
      <c r="J993" s="2428"/>
      <c r="K993" s="2429" t="s">
        <v>811</v>
      </c>
      <c r="L993" s="2426"/>
      <c r="M993" s="2426"/>
      <c r="N993" s="2428"/>
    </row>
    <row r="994" spans="1:14" ht="22.5" thickBot="1" x14ac:dyDescent="0.25">
      <c r="A994" s="2273"/>
      <c r="B994" s="2275"/>
      <c r="C994" s="401" t="s">
        <v>381</v>
      </c>
      <c r="D994" s="266" t="s">
        <v>812</v>
      </c>
      <c r="E994" s="1246" t="s">
        <v>775</v>
      </c>
      <c r="F994" s="266" t="s">
        <v>813</v>
      </c>
      <c r="G994" s="1246" t="s">
        <v>381</v>
      </c>
      <c r="H994" s="266" t="s">
        <v>812</v>
      </c>
      <c r="I994" s="266" t="s">
        <v>775</v>
      </c>
      <c r="J994" s="1246" t="s">
        <v>813</v>
      </c>
      <c r="K994" s="266" t="s">
        <v>381</v>
      </c>
      <c r="L994" s="1246" t="s">
        <v>812</v>
      </c>
      <c r="M994" s="266" t="s">
        <v>775</v>
      </c>
      <c r="N994" s="266" t="s">
        <v>813</v>
      </c>
    </row>
    <row r="995" spans="1:14" ht="13.5" thickBot="1" x14ac:dyDescent="0.25">
      <c r="A995" s="865" t="s">
        <v>259</v>
      </c>
      <c r="B995" s="866" t="s">
        <v>260</v>
      </c>
      <c r="C995" s="867" t="s">
        <v>261</v>
      </c>
      <c r="D995" s="867" t="s">
        <v>262</v>
      </c>
      <c r="E995" s="867" t="s">
        <v>282</v>
      </c>
      <c r="F995" s="868" t="s">
        <v>307</v>
      </c>
      <c r="G995" s="518" t="s">
        <v>308</v>
      </c>
      <c r="H995" s="518" t="s">
        <v>330</v>
      </c>
      <c r="I995" s="518" t="s">
        <v>331</v>
      </c>
      <c r="J995" s="518" t="s">
        <v>332</v>
      </c>
      <c r="K995" s="518" t="s">
        <v>335</v>
      </c>
      <c r="L995" s="518" t="s">
        <v>336</v>
      </c>
      <c r="M995" s="518" t="s">
        <v>337</v>
      </c>
      <c r="N995" s="438" t="s">
        <v>338</v>
      </c>
    </row>
    <row r="996" spans="1:14" ht="13.5" customHeight="1" x14ac:dyDescent="0.2">
      <c r="A996" s="265" t="s">
        <v>263</v>
      </c>
      <c r="B996" s="270" t="s">
        <v>215</v>
      </c>
      <c r="C996" s="241"/>
      <c r="D996" s="124"/>
      <c r="E996" s="241"/>
      <c r="F996" s="1256"/>
      <c r="G996" s="1040"/>
      <c r="H996" s="1040"/>
      <c r="I996" s="1040"/>
      <c r="J996" s="909"/>
      <c r="K996" s="1261"/>
      <c r="L996" s="1261"/>
      <c r="M996" s="1261"/>
      <c r="N996" s="1039"/>
    </row>
    <row r="997" spans="1:14" x14ac:dyDescent="0.2">
      <c r="A997" s="264" t="s">
        <v>264</v>
      </c>
      <c r="B997" s="152" t="s">
        <v>526</v>
      </c>
      <c r="C997" s="239">
        <f>'4_sz_ melléklet'!C722</f>
        <v>0</v>
      </c>
      <c r="D997" s="239">
        <f>'4_sz_ melléklet'!D722</f>
        <v>0</v>
      </c>
      <c r="E997" s="239">
        <f>'4_sz_ melléklet'!E722</f>
        <v>0</v>
      </c>
      <c r="F997" s="1251">
        <v>0</v>
      </c>
      <c r="G997" s="978"/>
      <c r="H997" s="978"/>
      <c r="I997" s="978"/>
      <c r="J997" s="870"/>
      <c r="K997" s="1067"/>
      <c r="L997" s="1067"/>
      <c r="M997" s="1067"/>
      <c r="N997" s="906"/>
    </row>
    <row r="998" spans="1:14" x14ac:dyDescent="0.2">
      <c r="A998" s="264" t="s">
        <v>265</v>
      </c>
      <c r="B998" s="169" t="s">
        <v>528</v>
      </c>
      <c r="C998" s="239">
        <f>'4_sz_ melléklet'!C723</f>
        <v>0</v>
      </c>
      <c r="D998" s="239">
        <f>'4_sz_ melléklet'!D723</f>
        <v>0</v>
      </c>
      <c r="E998" s="239">
        <f>'4_sz_ melléklet'!E723</f>
        <v>0</v>
      </c>
      <c r="F998" s="1251">
        <v>0</v>
      </c>
      <c r="G998" s="978"/>
      <c r="H998" s="978"/>
      <c r="I998" s="978"/>
      <c r="J998" s="870"/>
      <c r="K998" s="1067"/>
      <c r="L998" s="1067"/>
      <c r="M998" s="1067"/>
      <c r="N998" s="906"/>
    </row>
    <row r="999" spans="1:14" x14ac:dyDescent="0.2">
      <c r="A999" s="264" t="s">
        <v>266</v>
      </c>
      <c r="B999" s="169" t="s">
        <v>527</v>
      </c>
      <c r="C999" s="239">
        <f>'4_sz_ melléklet'!C724</f>
        <v>140792</v>
      </c>
      <c r="D999" s="239">
        <f>'4_sz_ melléklet'!D724</f>
        <v>137792</v>
      </c>
      <c r="E999" s="239">
        <f>'4_sz_ melléklet'!E724</f>
        <v>91360</v>
      </c>
      <c r="F999" s="1251">
        <f>E999/D999</f>
        <v>0.66302833255921967</v>
      </c>
      <c r="G999" s="978"/>
      <c r="H999" s="978"/>
      <c r="I999" s="978"/>
      <c r="J999" s="870"/>
      <c r="K999" s="1067"/>
      <c r="L999" s="1067"/>
      <c r="M999" s="1067"/>
      <c r="N999" s="906"/>
    </row>
    <row r="1000" spans="1:14" x14ac:dyDescent="0.2">
      <c r="A1000" s="264" t="s">
        <v>267</v>
      </c>
      <c r="B1000" s="169" t="s">
        <v>529</v>
      </c>
      <c r="C1000" s="239"/>
      <c r="D1000" s="121"/>
      <c r="E1000" s="239"/>
      <c r="F1000" s="1251"/>
      <c r="G1000" s="978"/>
      <c r="H1000" s="978"/>
      <c r="I1000" s="978"/>
      <c r="J1000" s="870"/>
      <c r="K1000" s="1067"/>
      <c r="L1000" s="1067"/>
      <c r="M1000" s="1067"/>
      <c r="N1000" s="906"/>
    </row>
    <row r="1001" spans="1:14" x14ac:dyDescent="0.2">
      <c r="A1001" s="264" t="s">
        <v>268</v>
      </c>
      <c r="B1001" s="169" t="s">
        <v>530</v>
      </c>
      <c r="C1001" s="239"/>
      <c r="D1001" s="121"/>
      <c r="E1001" s="239"/>
      <c r="F1001" s="1251"/>
      <c r="G1001" s="978"/>
      <c r="H1001" s="978"/>
      <c r="I1001" s="978"/>
      <c r="J1001" s="870"/>
      <c r="K1001" s="1067"/>
      <c r="L1001" s="1067"/>
      <c r="M1001" s="1067"/>
      <c r="N1001" s="906"/>
    </row>
    <row r="1002" spans="1:14" x14ac:dyDescent="0.2">
      <c r="A1002" s="264" t="s">
        <v>269</v>
      </c>
      <c r="B1002" s="169" t="s">
        <v>531</v>
      </c>
      <c r="C1002" s="239">
        <f>C1003+C1004+C1005+C1006+C1007+C1008+C1009</f>
        <v>0</v>
      </c>
      <c r="D1002" s="239">
        <f>D1003+D1004+D1005+D1006+D1007+D1008+D1009</f>
        <v>0</v>
      </c>
      <c r="E1002" s="239">
        <f>E1003+E1004+E1005+E1006+E1007+E1008+E1009</f>
        <v>0</v>
      </c>
      <c r="F1002" s="1251">
        <v>0</v>
      </c>
      <c r="G1002" s="978"/>
      <c r="H1002" s="978"/>
      <c r="I1002" s="978"/>
      <c r="J1002" s="870"/>
      <c r="K1002" s="1067"/>
      <c r="L1002" s="1067"/>
      <c r="M1002" s="1067"/>
      <c r="N1002" s="906"/>
    </row>
    <row r="1003" spans="1:14" x14ac:dyDescent="0.2">
      <c r="A1003" s="264" t="s">
        <v>270</v>
      </c>
      <c r="B1003" s="169" t="s">
        <v>535</v>
      </c>
      <c r="C1003" s="239"/>
      <c r="D1003" s="121"/>
      <c r="E1003" s="239"/>
      <c r="F1003" s="1251"/>
      <c r="G1003" s="978"/>
      <c r="H1003" s="978"/>
      <c r="I1003" s="978"/>
      <c r="J1003" s="870"/>
      <c r="K1003" s="1067"/>
      <c r="L1003" s="1067"/>
      <c r="M1003" s="1067"/>
      <c r="N1003" s="906"/>
    </row>
    <row r="1004" spans="1:14" x14ac:dyDescent="0.2">
      <c r="A1004" s="264" t="s">
        <v>271</v>
      </c>
      <c r="B1004" s="169" t="s">
        <v>536</v>
      </c>
      <c r="C1004" s="239"/>
      <c r="D1004" s="121"/>
      <c r="E1004" s="239"/>
      <c r="F1004" s="1251"/>
      <c r="G1004" s="978"/>
      <c r="H1004" s="978"/>
      <c r="I1004" s="978"/>
      <c r="J1004" s="870"/>
      <c r="K1004" s="1067"/>
      <c r="L1004" s="1067"/>
      <c r="M1004" s="1067"/>
      <c r="N1004" s="906"/>
    </row>
    <row r="1005" spans="1:14" x14ac:dyDescent="0.2">
      <c r="A1005" s="264" t="s">
        <v>272</v>
      </c>
      <c r="B1005" s="169" t="s">
        <v>537</v>
      </c>
      <c r="C1005" s="239"/>
      <c r="D1005" s="121"/>
      <c r="E1005" s="239"/>
      <c r="F1005" s="1251"/>
      <c r="G1005" s="978"/>
      <c r="H1005" s="978"/>
      <c r="I1005" s="978"/>
      <c r="J1005" s="870"/>
      <c r="K1005" s="1067"/>
      <c r="L1005" s="1067"/>
      <c r="M1005" s="1067"/>
      <c r="N1005" s="906"/>
    </row>
    <row r="1006" spans="1:14" x14ac:dyDescent="0.2">
      <c r="A1006" s="264" t="s">
        <v>273</v>
      </c>
      <c r="B1006" s="271" t="s">
        <v>533</v>
      </c>
      <c r="C1006" s="198"/>
      <c r="D1006" s="125"/>
      <c r="E1006" s="239"/>
      <c r="F1006" s="1251"/>
      <c r="G1006" s="978"/>
      <c r="H1006" s="978"/>
      <c r="I1006" s="978"/>
      <c r="J1006" s="870"/>
      <c r="K1006" s="1067"/>
      <c r="L1006" s="1067"/>
      <c r="M1006" s="1067"/>
      <c r="N1006" s="906"/>
    </row>
    <row r="1007" spans="1:14" x14ac:dyDescent="0.2">
      <c r="A1007" s="264" t="s">
        <v>274</v>
      </c>
      <c r="B1007" s="536" t="s">
        <v>534</v>
      </c>
      <c r="C1007" s="242"/>
      <c r="D1007" s="122"/>
      <c r="E1007" s="239"/>
      <c r="F1007" s="1251"/>
      <c r="G1007" s="978"/>
      <c r="H1007" s="978"/>
      <c r="I1007" s="978"/>
      <c r="J1007" s="870"/>
      <c r="K1007" s="1067"/>
      <c r="L1007" s="1067"/>
      <c r="M1007" s="1067"/>
      <c r="N1007" s="906"/>
    </row>
    <row r="1008" spans="1:14" x14ac:dyDescent="0.2">
      <c r="A1008" s="264" t="s">
        <v>275</v>
      </c>
      <c r="B1008" s="537" t="s">
        <v>532</v>
      </c>
      <c r="C1008" s="242"/>
      <c r="D1008" s="122"/>
      <c r="E1008" s="239"/>
      <c r="F1008" s="1251"/>
      <c r="G1008" s="978"/>
      <c r="H1008" s="978"/>
      <c r="I1008" s="978"/>
      <c r="J1008" s="870"/>
      <c r="K1008" s="1067"/>
      <c r="L1008" s="1067"/>
      <c r="M1008" s="1067"/>
      <c r="N1008" s="906"/>
    </row>
    <row r="1009" spans="1:14" x14ac:dyDescent="0.2">
      <c r="A1009" s="264" t="s">
        <v>276</v>
      </c>
      <c r="B1009" s="230" t="s">
        <v>764</v>
      </c>
      <c r="C1009" s="242"/>
      <c r="D1009" s="122"/>
      <c r="E1009" s="239"/>
      <c r="F1009" s="1252"/>
      <c r="G1009" s="978"/>
      <c r="H1009" s="978"/>
      <c r="I1009" s="978"/>
      <c r="J1009" s="870"/>
      <c r="K1009" s="1067"/>
      <c r="L1009" s="1067"/>
      <c r="M1009" s="1067"/>
      <c r="N1009" s="906"/>
    </row>
    <row r="1010" spans="1:14" ht="13.5" thickBot="1" x14ac:dyDescent="0.25">
      <c r="A1010" s="264" t="s">
        <v>277</v>
      </c>
      <c r="B1010" s="171" t="s">
        <v>539</v>
      </c>
      <c r="C1010" s="240"/>
      <c r="D1010" s="126"/>
      <c r="E1010" s="239"/>
      <c r="F1010" s="1253"/>
      <c r="G1010" s="980"/>
      <c r="H1010" s="980"/>
      <c r="I1010" s="980"/>
      <c r="J1010" s="871"/>
      <c r="K1010" s="1068"/>
      <c r="L1010" s="1068"/>
      <c r="M1010" s="1068"/>
      <c r="N1010" s="968"/>
    </row>
    <row r="1011" spans="1:14" ht="13.5" thickBot="1" x14ac:dyDescent="0.25">
      <c r="A1011" s="421" t="s">
        <v>278</v>
      </c>
      <c r="B1011" s="422" t="s">
        <v>5</v>
      </c>
      <c r="C1011" s="432">
        <f>C997+C998+C999+C1000+C1002+C1010</f>
        <v>140792</v>
      </c>
      <c r="D1011" s="432">
        <f>D997+D998+D999+D1000+D1002+D1010</f>
        <v>137792</v>
      </c>
      <c r="E1011" s="432">
        <f>E997+E998+E999+E1000+E1002+E1010</f>
        <v>91360</v>
      </c>
      <c r="F1011" s="1413">
        <f>E1011/D1011</f>
        <v>0.66302833255921967</v>
      </c>
      <c r="G1011" s="1260"/>
      <c r="H1011" s="1260"/>
      <c r="I1011" s="1260"/>
      <c r="J1011" s="872"/>
      <c r="K1011" s="1262"/>
      <c r="L1011" s="1262"/>
      <c r="M1011" s="1262"/>
      <c r="N1011" s="1259"/>
    </row>
    <row r="1012" spans="1:14" ht="9" customHeight="1" thickTop="1" x14ac:dyDescent="0.2">
      <c r="A1012" s="413"/>
      <c r="B1012" s="270"/>
      <c r="C1012" s="197"/>
      <c r="D1012" s="197"/>
      <c r="E1012" s="197"/>
      <c r="F1012" s="1255"/>
      <c r="G1012" s="974"/>
      <c r="H1012" s="974"/>
      <c r="I1012" s="974"/>
      <c r="J1012" s="873"/>
      <c r="K1012" s="1263"/>
      <c r="L1012" s="1263"/>
      <c r="M1012" s="1263"/>
      <c r="N1012" s="967"/>
    </row>
    <row r="1013" spans="1:14" ht="11.25" customHeight="1" x14ac:dyDescent="0.2">
      <c r="A1013" s="265" t="s">
        <v>279</v>
      </c>
      <c r="B1013" s="272" t="s">
        <v>216</v>
      </c>
      <c r="C1013" s="241"/>
      <c r="D1013" s="124"/>
      <c r="E1013" s="241"/>
      <c r="F1013" s="1256"/>
      <c r="G1013" s="976"/>
      <c r="H1013" s="976"/>
      <c r="I1013" s="976"/>
      <c r="J1013" s="869"/>
      <c r="K1013" s="1066"/>
      <c r="L1013" s="1066"/>
      <c r="M1013" s="1066"/>
      <c r="N1013" s="905"/>
    </row>
    <row r="1014" spans="1:14" x14ac:dyDescent="0.2">
      <c r="A1014" s="265" t="s">
        <v>280</v>
      </c>
      <c r="B1014" s="169" t="s">
        <v>540</v>
      </c>
      <c r="C1014" s="239">
        <f>'4_sz_ melléklet'!C739</f>
        <v>0</v>
      </c>
      <c r="D1014" s="239">
        <f>'4_sz_ melléklet'!D739</f>
        <v>0</v>
      </c>
      <c r="E1014" s="239">
        <f>'4_sz_ melléklet'!E739</f>
        <v>0</v>
      </c>
      <c r="F1014" s="1251">
        <v>0</v>
      </c>
      <c r="G1014" s="978"/>
      <c r="H1014" s="978"/>
      <c r="I1014" s="978"/>
      <c r="J1014" s="870"/>
      <c r="K1014" s="1067"/>
      <c r="L1014" s="1067"/>
      <c r="M1014" s="1067"/>
      <c r="N1014" s="906"/>
    </row>
    <row r="1015" spans="1:14" x14ac:dyDescent="0.2">
      <c r="A1015" s="265" t="s">
        <v>281</v>
      </c>
      <c r="B1015" s="169" t="s">
        <v>541</v>
      </c>
      <c r="C1015" s="239">
        <f>'4_sz_ melléklet'!C740</f>
        <v>10000</v>
      </c>
      <c r="D1015" s="239">
        <f>'4_sz_ melléklet'!D740</f>
        <v>10000</v>
      </c>
      <c r="E1015" s="239">
        <f>'4_sz_ melléklet'!E740</f>
        <v>0</v>
      </c>
      <c r="F1015" s="1251">
        <f>E1015/D1015</f>
        <v>0</v>
      </c>
      <c r="G1015" s="978"/>
      <c r="H1015" s="978"/>
      <c r="I1015" s="978"/>
      <c r="J1015" s="870"/>
      <c r="K1015" s="1067"/>
      <c r="L1015" s="1067"/>
      <c r="M1015" s="1067"/>
      <c r="N1015" s="906"/>
    </row>
    <row r="1016" spans="1:14" x14ac:dyDescent="0.2">
      <c r="A1016" s="265" t="s">
        <v>283</v>
      </c>
      <c r="B1016" s="169" t="s">
        <v>542</v>
      </c>
      <c r="C1016" s="239">
        <f>C1017+C1018+C1019</f>
        <v>0</v>
      </c>
      <c r="D1016" s="239">
        <f>D1017+D1018+D1019</f>
        <v>0</v>
      </c>
      <c r="E1016" s="239">
        <f>E1017+E1018+E1019</f>
        <v>0</v>
      </c>
      <c r="F1016" s="1251">
        <v>0</v>
      </c>
      <c r="G1016" s="978"/>
      <c r="H1016" s="978"/>
      <c r="I1016" s="978"/>
      <c r="J1016" s="870"/>
      <c r="K1016" s="1067"/>
      <c r="L1016" s="1067"/>
      <c r="M1016" s="1067"/>
      <c r="N1016" s="906"/>
    </row>
    <row r="1017" spans="1:14" x14ac:dyDescent="0.2">
      <c r="A1017" s="265" t="s">
        <v>284</v>
      </c>
      <c r="B1017" s="271" t="s">
        <v>543</v>
      </c>
      <c r="C1017" s="239"/>
      <c r="D1017" s="121">
        <f>'4_sz_ melléklet'!D742</f>
        <v>0</v>
      </c>
      <c r="E1017" s="121">
        <f>'4_sz_ melléklet'!E742</f>
        <v>0</v>
      </c>
      <c r="F1017" s="1251">
        <v>0</v>
      </c>
      <c r="G1017" s="978"/>
      <c r="H1017" s="978"/>
      <c r="I1017" s="978"/>
      <c r="J1017" s="870"/>
      <c r="K1017" s="1067"/>
      <c r="L1017" s="1067"/>
      <c r="M1017" s="1067"/>
      <c r="N1017" s="906"/>
    </row>
    <row r="1018" spans="1:14" x14ac:dyDescent="0.2">
      <c r="A1018" s="265" t="s">
        <v>285</v>
      </c>
      <c r="B1018" s="271" t="s">
        <v>544</v>
      </c>
      <c r="C1018" s="239"/>
      <c r="D1018" s="121"/>
      <c r="E1018" s="239"/>
      <c r="F1018" s="1251"/>
      <c r="G1018" s="978"/>
      <c r="H1018" s="978"/>
      <c r="I1018" s="978"/>
      <c r="J1018" s="870"/>
      <c r="K1018" s="1067"/>
      <c r="L1018" s="1067"/>
      <c r="M1018" s="1067"/>
      <c r="N1018" s="906"/>
    </row>
    <row r="1019" spans="1:14" x14ac:dyDescent="0.2">
      <c r="A1019" s="265" t="s">
        <v>286</v>
      </c>
      <c r="B1019" s="271" t="s">
        <v>545</v>
      </c>
      <c r="C1019" s="239"/>
      <c r="D1019" s="121"/>
      <c r="E1019" s="239"/>
      <c r="F1019" s="1257"/>
      <c r="G1019" s="978"/>
      <c r="H1019" s="978"/>
      <c r="I1019" s="978"/>
      <c r="J1019" s="870"/>
      <c r="K1019" s="1067"/>
      <c r="L1019" s="1067"/>
      <c r="M1019" s="1067"/>
      <c r="N1019" s="906"/>
    </row>
    <row r="1020" spans="1:14" x14ac:dyDescent="0.2">
      <c r="A1020" s="265" t="s">
        <v>287</v>
      </c>
      <c r="B1020" s="271" t="s">
        <v>546</v>
      </c>
      <c r="C1020" s="239"/>
      <c r="D1020" s="121"/>
      <c r="E1020" s="239"/>
      <c r="F1020" s="1257"/>
      <c r="G1020" s="978"/>
      <c r="H1020" s="978"/>
      <c r="I1020" s="978"/>
      <c r="J1020" s="870"/>
      <c r="K1020" s="1067"/>
      <c r="L1020" s="1067"/>
      <c r="M1020" s="1067"/>
      <c r="N1020" s="906"/>
    </row>
    <row r="1021" spans="1:14" x14ac:dyDescent="0.2">
      <c r="A1021" s="265" t="s">
        <v>288</v>
      </c>
      <c r="B1021" s="536" t="s">
        <v>547</v>
      </c>
      <c r="C1021" s="239"/>
      <c r="D1021" s="121"/>
      <c r="E1021" s="239"/>
      <c r="F1021" s="1257"/>
      <c r="G1021" s="978"/>
      <c r="H1021" s="978"/>
      <c r="I1021" s="978"/>
      <c r="J1021" s="870"/>
      <c r="K1021" s="1067"/>
      <c r="L1021" s="1067"/>
      <c r="M1021" s="1067"/>
      <c r="N1021" s="906"/>
    </row>
    <row r="1022" spans="1:14" x14ac:dyDescent="0.2">
      <c r="A1022" s="265" t="s">
        <v>289</v>
      </c>
      <c r="B1022" s="230" t="s">
        <v>548</v>
      </c>
      <c r="C1022" s="239"/>
      <c r="D1022" s="121"/>
      <c r="E1022" s="239"/>
      <c r="F1022" s="1257"/>
      <c r="G1022" s="978"/>
      <c r="H1022" s="978"/>
      <c r="I1022" s="978"/>
      <c r="J1022" s="870"/>
      <c r="K1022" s="1067"/>
      <c r="L1022" s="1067"/>
      <c r="M1022" s="1067"/>
      <c r="N1022" s="906"/>
    </row>
    <row r="1023" spans="1:14" ht="13.5" thickBot="1" x14ac:dyDescent="0.25">
      <c r="A1023" s="265" t="s">
        <v>290</v>
      </c>
      <c r="B1023" s="686" t="s">
        <v>549</v>
      </c>
      <c r="C1023" s="239"/>
      <c r="D1023" s="121"/>
      <c r="E1023" s="239"/>
      <c r="F1023" s="1257"/>
      <c r="G1023" s="980"/>
      <c r="H1023" s="980"/>
      <c r="I1023" s="980"/>
      <c r="J1023" s="871"/>
      <c r="K1023" s="1068"/>
      <c r="L1023" s="1068"/>
      <c r="M1023" s="1068"/>
      <c r="N1023" s="968"/>
    </row>
    <row r="1024" spans="1:14" ht="13.5" thickBot="1" x14ac:dyDescent="0.25">
      <c r="A1024" s="421" t="s">
        <v>291</v>
      </c>
      <c r="B1024" s="422" t="s">
        <v>6</v>
      </c>
      <c r="C1024" s="432">
        <f>C1014+C1015+C1016</f>
        <v>10000</v>
      </c>
      <c r="D1024" s="432">
        <f>D1014+D1015+D1016</f>
        <v>10000</v>
      </c>
      <c r="E1024" s="432">
        <f>E1014+E1015+E1016</f>
        <v>0</v>
      </c>
      <c r="F1024" s="1459">
        <f>E1024/D1024</f>
        <v>0</v>
      </c>
      <c r="G1024" s="1260"/>
      <c r="H1024" s="1260"/>
      <c r="I1024" s="1260"/>
      <c r="J1024" s="872"/>
      <c r="K1024" s="1262"/>
      <c r="L1024" s="1262"/>
      <c r="M1024" s="1262"/>
      <c r="N1024" s="1259"/>
    </row>
    <row r="1025" spans="1:14" ht="27" thickTop="1" thickBot="1" x14ac:dyDescent="0.25">
      <c r="A1025" s="1265" t="s">
        <v>292</v>
      </c>
      <c r="B1025" s="1248" t="s">
        <v>403</v>
      </c>
      <c r="C1025" s="1249">
        <f>C1011+C1024</f>
        <v>150792</v>
      </c>
      <c r="D1025" s="1249">
        <f>D1011+D1024</f>
        <v>147792</v>
      </c>
      <c r="E1025" s="1249">
        <f>E1011+E1024</f>
        <v>91360</v>
      </c>
      <c r="F1025" s="1258">
        <f>E1025/D1025</f>
        <v>0.61816607123524958</v>
      </c>
      <c r="G1025" s="1266"/>
      <c r="H1025" s="1266"/>
      <c r="I1025" s="1266"/>
      <c r="J1025" s="1267"/>
      <c r="K1025" s="1268"/>
      <c r="L1025" s="1268"/>
      <c r="M1025" s="1268"/>
      <c r="N1025" s="1269"/>
    </row>
    <row r="1026" spans="1:14" x14ac:dyDescent="0.2">
      <c r="A1026" s="281"/>
      <c r="B1026" s="550"/>
      <c r="C1026" s="535"/>
      <c r="D1026" s="535"/>
      <c r="E1026" s="535"/>
      <c r="F1026" s="535"/>
    </row>
    <row r="1027" spans="1:14" x14ac:dyDescent="0.2">
      <c r="A1027" s="281"/>
      <c r="B1027" s="550"/>
      <c r="C1027" s="535"/>
      <c r="D1027" s="535"/>
      <c r="E1027" s="535"/>
      <c r="F1027" s="1270"/>
      <c r="G1027" s="63"/>
      <c r="H1027" s="63"/>
      <c r="I1027" s="63"/>
      <c r="J1027" s="1271"/>
      <c r="K1027" s="63"/>
      <c r="L1027" s="63"/>
      <c r="M1027" s="63"/>
      <c r="N1027" s="1271"/>
    </row>
    <row r="1028" spans="1:14" x14ac:dyDescent="0.2">
      <c r="A1028" s="2434">
        <v>26</v>
      </c>
      <c r="B1028" s="2435"/>
      <c r="C1028" s="2435"/>
      <c r="D1028" s="2435"/>
      <c r="E1028" s="2435"/>
      <c r="F1028" s="2435"/>
      <c r="G1028" s="2435"/>
      <c r="H1028" s="2435"/>
      <c r="I1028" s="2435"/>
      <c r="J1028" s="2435"/>
      <c r="K1028" s="2435"/>
      <c r="L1028" s="2435"/>
      <c r="M1028" s="2435"/>
      <c r="N1028" s="2435"/>
    </row>
    <row r="1029" spans="1:14" x14ac:dyDescent="0.2">
      <c r="A1029" s="281"/>
      <c r="B1029" s="550"/>
      <c r="C1029" s="535"/>
      <c r="D1029" s="535"/>
      <c r="E1029" s="535"/>
      <c r="F1029" s="535"/>
    </row>
    <row r="1030" spans="1:14" x14ac:dyDescent="0.2">
      <c r="A1030" s="2249" t="s">
        <v>1692</v>
      </c>
      <c r="B1030" s="2249"/>
      <c r="C1030" s="2249"/>
      <c r="D1030" s="2249"/>
      <c r="E1030" s="2249"/>
    </row>
    <row r="1031" spans="1:14" x14ac:dyDescent="0.2">
      <c r="A1031" s="275"/>
      <c r="B1031" s="275"/>
      <c r="C1031" s="275"/>
      <c r="D1031" s="275"/>
      <c r="E1031" s="275"/>
    </row>
    <row r="1032" spans="1:14" ht="14.25" x14ac:dyDescent="0.2">
      <c r="A1032" s="2347" t="s">
        <v>1509</v>
      </c>
      <c r="B1032" s="2348"/>
      <c r="C1032" s="2348"/>
      <c r="D1032" s="2348"/>
      <c r="E1032" s="2348"/>
      <c r="F1032" s="2348"/>
      <c r="G1032" s="2263"/>
      <c r="H1032" s="2263"/>
      <c r="I1032" s="2263"/>
      <c r="J1032" s="2263"/>
      <c r="K1032" s="2263"/>
      <c r="L1032" s="2263"/>
      <c r="M1032" s="2263"/>
      <c r="N1032" s="2263"/>
    </row>
    <row r="1033" spans="1:14" ht="15.75" x14ac:dyDescent="0.25">
      <c r="B1033" s="18"/>
      <c r="C1033" s="18"/>
      <c r="D1033" s="18"/>
      <c r="E1033" s="18"/>
    </row>
    <row r="1034" spans="1:14" ht="22.5" customHeight="1" thickBot="1" x14ac:dyDescent="0.3">
      <c r="B1034" s="18" t="s">
        <v>751</v>
      </c>
      <c r="C1034" s="18"/>
      <c r="D1034" s="18"/>
      <c r="E1034" s="18"/>
      <c r="M1034" s="1" t="s">
        <v>39</v>
      </c>
    </row>
    <row r="1035" spans="1:14" ht="13.5" customHeight="1" thickBot="1" x14ac:dyDescent="0.25">
      <c r="A1035" s="2430" t="s">
        <v>258</v>
      </c>
      <c r="B1035" s="2432" t="s">
        <v>11</v>
      </c>
      <c r="C1035" s="2425" t="s">
        <v>1090</v>
      </c>
      <c r="D1035" s="2426"/>
      <c r="E1035" s="2426"/>
      <c r="F1035" s="2427"/>
      <c r="G1035" s="2425" t="s">
        <v>1091</v>
      </c>
      <c r="H1035" s="2426"/>
      <c r="I1035" s="2426"/>
      <c r="J1035" s="2428"/>
      <c r="K1035" s="2429" t="s">
        <v>811</v>
      </c>
      <c r="L1035" s="2426"/>
      <c r="M1035" s="2426"/>
      <c r="N1035" s="2428"/>
    </row>
    <row r="1036" spans="1:14" ht="22.5" thickBot="1" x14ac:dyDescent="0.25">
      <c r="A1036" s="2431"/>
      <c r="B1036" s="2433"/>
      <c r="C1036" s="266" t="s">
        <v>381</v>
      </c>
      <c r="D1036" s="266" t="s">
        <v>812</v>
      </c>
      <c r="E1036" s="1246" t="s">
        <v>775</v>
      </c>
      <c r="F1036" s="266" t="s">
        <v>813</v>
      </c>
      <c r="G1036" s="1246" t="s">
        <v>381</v>
      </c>
      <c r="H1036" s="266" t="s">
        <v>812</v>
      </c>
      <c r="I1036" s="266" t="s">
        <v>775</v>
      </c>
      <c r="J1036" s="1246" t="s">
        <v>813</v>
      </c>
      <c r="K1036" s="266" t="s">
        <v>381</v>
      </c>
      <c r="L1036" s="1246" t="s">
        <v>812</v>
      </c>
      <c r="M1036" s="266" t="s">
        <v>775</v>
      </c>
      <c r="N1036" s="1247" t="s">
        <v>813</v>
      </c>
    </row>
    <row r="1037" spans="1:14" ht="13.5" thickBot="1" x14ac:dyDescent="0.25">
      <c r="A1037" s="865" t="s">
        <v>259</v>
      </c>
      <c r="B1037" s="866" t="s">
        <v>260</v>
      </c>
      <c r="C1037" s="867" t="s">
        <v>261</v>
      </c>
      <c r="D1037" s="867" t="s">
        <v>262</v>
      </c>
      <c r="E1037" s="867" t="s">
        <v>282</v>
      </c>
      <c r="F1037" s="868" t="s">
        <v>307</v>
      </c>
      <c r="G1037" s="867" t="s">
        <v>308</v>
      </c>
      <c r="H1037" s="867" t="s">
        <v>330</v>
      </c>
      <c r="I1037" s="867" t="s">
        <v>331</v>
      </c>
      <c r="J1037" s="867" t="s">
        <v>332</v>
      </c>
      <c r="K1037" s="867" t="s">
        <v>335</v>
      </c>
      <c r="L1037" s="867" t="s">
        <v>336</v>
      </c>
      <c r="M1037" s="867" t="s">
        <v>337</v>
      </c>
      <c r="N1037" s="868" t="s">
        <v>338</v>
      </c>
    </row>
    <row r="1038" spans="1:14" x14ac:dyDescent="0.2">
      <c r="A1038" s="265" t="s">
        <v>293</v>
      </c>
      <c r="B1038" s="341" t="s">
        <v>404</v>
      </c>
      <c r="C1038" s="430"/>
      <c r="D1038" s="124"/>
      <c r="E1038" s="241"/>
      <c r="F1038" s="1256"/>
      <c r="G1038" s="1040"/>
      <c r="H1038" s="1040"/>
      <c r="I1038" s="1040"/>
      <c r="J1038" s="909"/>
      <c r="K1038" s="1261"/>
      <c r="L1038" s="1261"/>
      <c r="M1038" s="1261"/>
      <c r="N1038" s="1039"/>
    </row>
    <row r="1039" spans="1:14" x14ac:dyDescent="0.2">
      <c r="A1039" s="264" t="s">
        <v>294</v>
      </c>
      <c r="B1039" s="170" t="s">
        <v>565</v>
      </c>
      <c r="C1039" s="244"/>
      <c r="D1039" s="121"/>
      <c r="E1039" s="239"/>
      <c r="F1039" s="1251"/>
      <c r="G1039" s="978"/>
      <c r="H1039" s="978"/>
      <c r="I1039" s="978"/>
      <c r="J1039" s="870"/>
      <c r="K1039" s="1067"/>
      <c r="L1039" s="1067"/>
      <c r="M1039" s="1067"/>
      <c r="N1039" s="906"/>
    </row>
    <row r="1040" spans="1:14" x14ac:dyDescent="0.2">
      <c r="A1040" s="264" t="s">
        <v>295</v>
      </c>
      <c r="B1040" s="480" t="s">
        <v>563</v>
      </c>
      <c r="C1040" s="543"/>
      <c r="D1040" s="126"/>
      <c r="E1040" s="240"/>
      <c r="F1040" s="1252"/>
      <c r="G1040" s="978"/>
      <c r="H1040" s="978"/>
      <c r="I1040" s="978"/>
      <c r="J1040" s="870"/>
      <c r="K1040" s="1067"/>
      <c r="L1040" s="1067"/>
      <c r="M1040" s="1067"/>
      <c r="N1040" s="906"/>
    </row>
    <row r="1041" spans="1:14" x14ac:dyDescent="0.2">
      <c r="A1041" s="264" t="s">
        <v>296</v>
      </c>
      <c r="B1041" s="480" t="s">
        <v>562</v>
      </c>
      <c r="C1041" s="543"/>
      <c r="D1041" s="126"/>
      <c r="E1041" s="240"/>
      <c r="F1041" s="1252"/>
      <c r="G1041" s="978"/>
      <c r="H1041" s="978"/>
      <c r="I1041" s="978"/>
      <c r="J1041" s="870"/>
      <c r="K1041" s="1067"/>
      <c r="L1041" s="1067"/>
      <c r="M1041" s="1067"/>
      <c r="N1041" s="906"/>
    </row>
    <row r="1042" spans="1:14" x14ac:dyDescent="0.2">
      <c r="A1042" s="264" t="s">
        <v>297</v>
      </c>
      <c r="B1042" s="480" t="s">
        <v>564</v>
      </c>
      <c r="C1042" s="543"/>
      <c r="D1042" s="126"/>
      <c r="E1042" s="240"/>
      <c r="F1042" s="1252"/>
      <c r="G1042" s="978"/>
      <c r="H1042" s="978"/>
      <c r="I1042" s="978"/>
      <c r="J1042" s="870"/>
      <c r="K1042" s="1067"/>
      <c r="L1042" s="1067"/>
      <c r="M1042" s="1067"/>
      <c r="N1042" s="906"/>
    </row>
    <row r="1043" spans="1:14" x14ac:dyDescent="0.2">
      <c r="A1043" s="264" t="s">
        <v>298</v>
      </c>
      <c r="B1043" s="538" t="s">
        <v>566</v>
      </c>
      <c r="C1043" s="543"/>
      <c r="D1043" s="126"/>
      <c r="E1043" s="240"/>
      <c r="F1043" s="1252"/>
      <c r="G1043" s="978"/>
      <c r="H1043" s="978"/>
      <c r="I1043" s="978"/>
      <c r="J1043" s="870"/>
      <c r="K1043" s="1067"/>
      <c r="L1043" s="1067"/>
      <c r="M1043" s="1067"/>
      <c r="N1043" s="906"/>
    </row>
    <row r="1044" spans="1:14" x14ac:dyDescent="0.2">
      <c r="A1044" s="264" t="s">
        <v>299</v>
      </c>
      <c r="B1044" s="539" t="s">
        <v>569</v>
      </c>
      <c r="C1044" s="543"/>
      <c r="D1044" s="126"/>
      <c r="E1044" s="240"/>
      <c r="F1044" s="1252"/>
      <c r="G1044" s="978"/>
      <c r="H1044" s="978"/>
      <c r="I1044" s="978"/>
      <c r="J1044" s="870"/>
      <c r="K1044" s="1067"/>
      <c r="L1044" s="1067"/>
      <c r="M1044" s="1067"/>
      <c r="N1044" s="906"/>
    </row>
    <row r="1045" spans="1:14" x14ac:dyDescent="0.2">
      <c r="A1045" s="264" t="s">
        <v>300</v>
      </c>
      <c r="B1045" s="540" t="s">
        <v>568</v>
      </c>
      <c r="C1045" s="543"/>
      <c r="D1045" s="126"/>
      <c r="E1045" s="240"/>
      <c r="F1045" s="1252"/>
      <c r="G1045" s="978"/>
      <c r="H1045" s="978"/>
      <c r="I1045" s="978"/>
      <c r="J1045" s="870"/>
      <c r="K1045" s="1067"/>
      <c r="L1045" s="1067"/>
      <c r="M1045" s="1067"/>
      <c r="N1045" s="906"/>
    </row>
    <row r="1046" spans="1:14" x14ac:dyDescent="0.2">
      <c r="A1046" s="264" t="s">
        <v>301</v>
      </c>
      <c r="B1046" s="1708" t="s">
        <v>567</v>
      </c>
      <c r="C1046" s="244"/>
      <c r="D1046" s="121"/>
      <c r="E1046" s="239"/>
      <c r="F1046" s="1251"/>
      <c r="G1046" s="978"/>
      <c r="H1046" s="978"/>
      <c r="I1046" s="978"/>
      <c r="J1046" s="870"/>
      <c r="K1046" s="1067"/>
      <c r="L1046" s="1067"/>
      <c r="M1046" s="1067"/>
      <c r="N1046" s="906"/>
    </row>
    <row r="1047" spans="1:14" ht="13.5" thickBot="1" x14ac:dyDescent="0.25">
      <c r="A1047" s="413" t="s">
        <v>302</v>
      </c>
      <c r="B1047" s="225" t="s">
        <v>1089</v>
      </c>
      <c r="C1047" s="1713"/>
      <c r="D1047" s="197"/>
      <c r="E1047" s="197"/>
      <c r="F1047" s="1255"/>
      <c r="G1047" s="974"/>
      <c r="H1047" s="974"/>
      <c r="I1047" s="974"/>
      <c r="J1047" s="873"/>
      <c r="K1047" s="1263"/>
      <c r="L1047" s="1263"/>
      <c r="M1047" s="1263"/>
      <c r="N1047" s="967"/>
    </row>
    <row r="1048" spans="1:14" ht="14.25" customHeight="1" thickBot="1" x14ac:dyDescent="0.25">
      <c r="A1048" s="282" t="s">
        <v>303</v>
      </c>
      <c r="B1048" s="231" t="s">
        <v>405</v>
      </c>
      <c r="C1048" s="544">
        <f>SUM(C1039:C1047)</f>
        <v>0</v>
      </c>
      <c r="D1048" s="544">
        <f>SUM(D1039:D1047)</f>
        <v>0</v>
      </c>
      <c r="E1048" s="544">
        <f>SUM(E1039:E1047)</f>
        <v>0</v>
      </c>
      <c r="F1048" s="1272">
        <v>0</v>
      </c>
      <c r="G1048" s="972"/>
      <c r="H1048" s="972"/>
      <c r="I1048" s="972"/>
      <c r="J1048" s="874"/>
      <c r="K1048" s="1212"/>
      <c r="L1048" s="1212"/>
      <c r="M1048" s="1212"/>
      <c r="N1048" s="874"/>
    </row>
    <row r="1049" spans="1:14" ht="23.25" customHeight="1" thickBot="1" x14ac:dyDescent="0.25">
      <c r="A1049" s="325" t="s">
        <v>304</v>
      </c>
      <c r="B1049" s="832" t="s">
        <v>406</v>
      </c>
      <c r="C1049" s="622">
        <f>C1048+C1025</f>
        <v>150792</v>
      </c>
      <c r="D1049" s="622">
        <f>D1048+D1025</f>
        <v>147792</v>
      </c>
      <c r="E1049" s="622">
        <f>E1048+E1025</f>
        <v>91360</v>
      </c>
      <c r="F1049" s="1461">
        <f>E1049/D1049</f>
        <v>0.61816607123524958</v>
      </c>
      <c r="G1049" s="622">
        <f>G1048+G1025</f>
        <v>0</v>
      </c>
      <c r="H1049" s="622">
        <f>H1048+H1025</f>
        <v>0</v>
      </c>
      <c r="I1049" s="622">
        <f>I1048+I1025</f>
        <v>0</v>
      </c>
      <c r="J1049" s="875"/>
      <c r="K1049" s="622">
        <f>K1048+K1025</f>
        <v>0</v>
      </c>
      <c r="L1049" s="622">
        <f>L1048+L1025</f>
        <v>0</v>
      </c>
      <c r="M1049" s="622">
        <f>M1048+M1025</f>
        <v>0</v>
      </c>
      <c r="N1049" s="969"/>
    </row>
    <row r="1050" spans="1:14" ht="12" customHeight="1" x14ac:dyDescent="0.2"/>
    <row r="1068" spans="1:14" ht="10.5" customHeight="1" x14ac:dyDescent="0.2"/>
    <row r="1069" spans="1:14" x14ac:dyDescent="0.2">
      <c r="A1069" s="2263">
        <v>27</v>
      </c>
      <c r="B1069" s="2263"/>
      <c r="C1069" s="2263"/>
      <c r="D1069" s="2263"/>
      <c r="E1069" s="2263"/>
      <c r="F1069" s="2263"/>
      <c r="G1069" s="2263"/>
      <c r="H1069" s="2263"/>
      <c r="I1069" s="2263"/>
      <c r="J1069" s="2263"/>
      <c r="K1069" s="2263"/>
      <c r="L1069" s="2263"/>
      <c r="M1069" s="2263"/>
      <c r="N1069" s="2263"/>
    </row>
    <row r="1070" spans="1:14" x14ac:dyDescent="0.2">
      <c r="A1070" s="2249" t="s">
        <v>1692</v>
      </c>
      <c r="B1070" s="2249"/>
      <c r="C1070" s="2249"/>
      <c r="D1070" s="2249"/>
      <c r="E1070" s="2249"/>
    </row>
    <row r="1071" spans="1:14" x14ac:dyDescent="0.2">
      <c r="A1071" s="275"/>
      <c r="B1071" s="275"/>
      <c r="C1071" s="275"/>
      <c r="D1071" s="275"/>
      <c r="E1071" s="275"/>
    </row>
    <row r="1072" spans="1:14" ht="14.25" x14ac:dyDescent="0.2">
      <c r="A1072" s="2347" t="s">
        <v>1509</v>
      </c>
      <c r="B1072" s="2348"/>
      <c r="C1072" s="2348"/>
      <c r="D1072" s="2348"/>
      <c r="E1072" s="2348"/>
      <c r="F1072" s="2348"/>
      <c r="G1072" s="2263"/>
      <c r="H1072" s="2263"/>
      <c r="I1072" s="2263"/>
      <c r="J1072" s="2263"/>
      <c r="K1072" s="2263"/>
      <c r="L1072" s="2263"/>
      <c r="M1072" s="2263"/>
      <c r="N1072" s="2263"/>
    </row>
    <row r="1073" spans="1:14" ht="15.75" x14ac:dyDescent="0.25">
      <c r="B1073" s="18" t="s">
        <v>1447</v>
      </c>
      <c r="C1073" s="18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</row>
    <row r="1074" spans="1:14" ht="16.5" thickBot="1" x14ac:dyDescent="0.3">
      <c r="B1074" s="18"/>
      <c r="C1074" s="18"/>
      <c r="D1074" s="18"/>
      <c r="E1074" s="18"/>
      <c r="F1074" s="18"/>
      <c r="G1074" s="18"/>
      <c r="H1074" s="18"/>
      <c r="I1074" s="18"/>
      <c r="J1074" s="18"/>
      <c r="K1074" s="18"/>
      <c r="L1074" s="18"/>
      <c r="M1074" s="19" t="s">
        <v>7</v>
      </c>
      <c r="N1074" s="18"/>
    </row>
    <row r="1075" spans="1:14" ht="13.5" thickBot="1" x14ac:dyDescent="0.25">
      <c r="A1075" s="2272" t="s">
        <v>258</v>
      </c>
      <c r="B1075" s="2274" t="s">
        <v>11</v>
      </c>
      <c r="C1075" s="2429" t="s">
        <v>816</v>
      </c>
      <c r="D1075" s="2426"/>
      <c r="E1075" s="2426"/>
      <c r="F1075" s="2427"/>
      <c r="G1075" s="2425" t="s">
        <v>817</v>
      </c>
      <c r="H1075" s="2426"/>
      <c r="I1075" s="2426"/>
      <c r="J1075" s="2428"/>
      <c r="K1075" s="2429" t="s">
        <v>811</v>
      </c>
      <c r="L1075" s="2426"/>
      <c r="M1075" s="2426"/>
      <c r="N1075" s="2428"/>
    </row>
    <row r="1076" spans="1:14" ht="22.5" thickBot="1" x14ac:dyDescent="0.25">
      <c r="A1076" s="2273"/>
      <c r="B1076" s="2275"/>
      <c r="C1076" s="401" t="s">
        <v>381</v>
      </c>
      <c r="D1076" s="266" t="s">
        <v>812</v>
      </c>
      <c r="E1076" s="1246" t="s">
        <v>775</v>
      </c>
      <c r="F1076" s="266" t="s">
        <v>813</v>
      </c>
      <c r="G1076" s="1246" t="s">
        <v>381</v>
      </c>
      <c r="H1076" s="266" t="s">
        <v>812</v>
      </c>
      <c r="I1076" s="266" t="s">
        <v>775</v>
      </c>
      <c r="J1076" s="1246" t="s">
        <v>813</v>
      </c>
      <c r="K1076" s="266" t="s">
        <v>381</v>
      </c>
      <c r="L1076" s="1246" t="s">
        <v>812</v>
      </c>
      <c r="M1076" s="266" t="s">
        <v>775</v>
      </c>
      <c r="N1076" s="266" t="s">
        <v>813</v>
      </c>
    </row>
    <row r="1077" spans="1:14" ht="13.5" thickBot="1" x14ac:dyDescent="0.25">
      <c r="A1077" s="865" t="s">
        <v>259</v>
      </c>
      <c r="B1077" s="866" t="s">
        <v>260</v>
      </c>
      <c r="C1077" s="867" t="s">
        <v>261</v>
      </c>
      <c r="D1077" s="867" t="s">
        <v>262</v>
      </c>
      <c r="E1077" s="867" t="s">
        <v>282</v>
      </c>
      <c r="F1077" s="868" t="s">
        <v>307</v>
      </c>
      <c r="G1077" s="518" t="s">
        <v>308</v>
      </c>
      <c r="H1077" s="518" t="s">
        <v>330</v>
      </c>
      <c r="I1077" s="518" t="s">
        <v>331</v>
      </c>
      <c r="J1077" s="518" t="s">
        <v>332</v>
      </c>
      <c r="K1077" s="518" t="s">
        <v>335</v>
      </c>
      <c r="L1077" s="518" t="s">
        <v>336</v>
      </c>
      <c r="M1077" s="518" t="s">
        <v>337</v>
      </c>
      <c r="N1077" s="438" t="s">
        <v>338</v>
      </c>
    </row>
    <row r="1078" spans="1:14" x14ac:dyDescent="0.2">
      <c r="A1078" s="265" t="s">
        <v>263</v>
      </c>
      <c r="B1078" s="270" t="s">
        <v>215</v>
      </c>
      <c r="C1078" s="241"/>
      <c r="D1078" s="124"/>
      <c r="E1078" s="241"/>
      <c r="F1078" s="1256"/>
      <c r="G1078" s="824"/>
      <c r="H1078" s="824"/>
      <c r="I1078" s="824"/>
      <c r="J1078" s="1314"/>
      <c r="K1078" s="1261"/>
      <c r="L1078" s="1261"/>
      <c r="M1078" s="1261"/>
      <c r="N1078" s="1039"/>
    </row>
    <row r="1079" spans="1:14" x14ac:dyDescent="0.2">
      <c r="A1079" s="264" t="s">
        <v>264</v>
      </c>
      <c r="B1079" s="152" t="s">
        <v>526</v>
      </c>
      <c r="C1079" s="239"/>
      <c r="D1079" s="121"/>
      <c r="E1079" s="239"/>
      <c r="F1079" s="1251"/>
      <c r="G1079" s="239"/>
      <c r="H1079" s="239"/>
      <c r="I1079" s="239"/>
      <c r="J1079" s="952"/>
      <c r="K1079" s="1067"/>
      <c r="L1079" s="1067"/>
      <c r="M1079" s="1067"/>
      <c r="N1079" s="906"/>
    </row>
    <row r="1080" spans="1:14" x14ac:dyDescent="0.2">
      <c r="A1080" s="264" t="s">
        <v>265</v>
      </c>
      <c r="B1080" s="169" t="s">
        <v>528</v>
      </c>
      <c r="C1080" s="239"/>
      <c r="D1080" s="121"/>
      <c r="E1080" s="239"/>
      <c r="F1080" s="1251"/>
      <c r="G1080" s="239"/>
      <c r="H1080" s="239"/>
      <c r="I1080" s="239"/>
      <c r="J1080" s="952"/>
      <c r="K1080" s="1067"/>
      <c r="L1080" s="1067"/>
      <c r="M1080" s="1067"/>
      <c r="N1080" s="906"/>
    </row>
    <row r="1081" spans="1:14" x14ac:dyDescent="0.2">
      <c r="A1081" s="264" t="s">
        <v>266</v>
      </c>
      <c r="B1081" s="169" t="s">
        <v>527</v>
      </c>
      <c r="C1081" s="239">
        <v>1337</v>
      </c>
      <c r="D1081" s="121">
        <v>1337</v>
      </c>
      <c r="E1081" s="239">
        <v>1337</v>
      </c>
      <c r="F1081" s="1251">
        <f>E1081/D1081</f>
        <v>1</v>
      </c>
      <c r="G1081" s="239">
        <v>936</v>
      </c>
      <c r="H1081" s="239">
        <v>956</v>
      </c>
      <c r="I1081" s="239">
        <v>794</v>
      </c>
      <c r="J1081" s="952">
        <f>I1081/H1081</f>
        <v>0.83054393305439334</v>
      </c>
      <c r="K1081" s="1067"/>
      <c r="L1081" s="1067"/>
      <c r="M1081" s="1067"/>
      <c r="N1081" s="906"/>
    </row>
    <row r="1082" spans="1:14" x14ac:dyDescent="0.2">
      <c r="A1082" s="264" t="s">
        <v>267</v>
      </c>
      <c r="B1082" s="169" t="s">
        <v>529</v>
      </c>
      <c r="C1082" s="239"/>
      <c r="D1082" s="121"/>
      <c r="E1082" s="239"/>
      <c r="F1082" s="1251"/>
      <c r="G1082" s="239"/>
      <c r="H1082" s="239"/>
      <c r="I1082" s="239"/>
      <c r="J1082" s="952"/>
      <c r="K1082" s="1067"/>
      <c r="L1082" s="1067"/>
      <c r="M1082" s="1067"/>
      <c r="N1082" s="906"/>
    </row>
    <row r="1083" spans="1:14" x14ac:dyDescent="0.2">
      <c r="A1083" s="264" t="s">
        <v>268</v>
      </c>
      <c r="B1083" s="169" t="s">
        <v>530</v>
      </c>
      <c r="C1083" s="239"/>
      <c r="D1083" s="121"/>
      <c r="E1083" s="239"/>
      <c r="F1083" s="1251"/>
      <c r="G1083" s="239"/>
      <c r="H1083" s="239"/>
      <c r="I1083" s="239"/>
      <c r="J1083" s="952"/>
      <c r="K1083" s="1067"/>
      <c r="L1083" s="1067"/>
      <c r="M1083" s="1067"/>
      <c r="N1083" s="906"/>
    </row>
    <row r="1084" spans="1:14" x14ac:dyDescent="0.2">
      <c r="A1084" s="264" t="s">
        <v>269</v>
      </c>
      <c r="B1084" s="169" t="s">
        <v>531</v>
      </c>
      <c r="C1084" s="239">
        <f>C1085+C1086+C1087+C1088+C1089+C1090+C1091</f>
        <v>0</v>
      </c>
      <c r="D1084" s="239">
        <f>D1085+D1086+D1087+D1088+D1089+D1090+D1091</f>
        <v>0</v>
      </c>
      <c r="E1084" s="239">
        <f>E1085+E1086+E1087+E1088+E1089+E1090+E1091</f>
        <v>0</v>
      </c>
      <c r="F1084" s="1251">
        <v>0</v>
      </c>
      <c r="G1084" s="239"/>
      <c r="H1084" s="239"/>
      <c r="I1084" s="239"/>
      <c r="J1084" s="952"/>
      <c r="K1084" s="1067"/>
      <c r="L1084" s="1067"/>
      <c r="M1084" s="1067"/>
      <c r="N1084" s="906"/>
    </row>
    <row r="1085" spans="1:14" x14ac:dyDescent="0.2">
      <c r="A1085" s="264" t="s">
        <v>270</v>
      </c>
      <c r="B1085" s="169" t="s">
        <v>535</v>
      </c>
      <c r="C1085" s="239"/>
      <c r="D1085" s="121"/>
      <c r="E1085" s="239"/>
      <c r="F1085" s="1251"/>
      <c r="G1085" s="239"/>
      <c r="H1085" s="239"/>
      <c r="I1085" s="239"/>
      <c r="J1085" s="952"/>
      <c r="K1085" s="1067"/>
      <c r="L1085" s="1067"/>
      <c r="M1085" s="1067"/>
      <c r="N1085" s="906"/>
    </row>
    <row r="1086" spans="1:14" x14ac:dyDescent="0.2">
      <c r="A1086" s="264" t="s">
        <v>271</v>
      </c>
      <c r="B1086" s="169" t="s">
        <v>536</v>
      </c>
      <c r="C1086" s="239"/>
      <c r="D1086" s="121"/>
      <c r="E1086" s="239"/>
      <c r="F1086" s="1251"/>
      <c r="G1086" s="239"/>
      <c r="H1086" s="239" t="s">
        <v>31</v>
      </c>
      <c r="I1086" s="239"/>
      <c r="J1086" s="952"/>
      <c r="K1086" s="1067"/>
      <c r="L1086" s="1067"/>
      <c r="M1086" s="1067"/>
      <c r="N1086" s="906"/>
    </row>
    <row r="1087" spans="1:14" ht="13.5" customHeight="1" x14ac:dyDescent="0.2">
      <c r="A1087" s="264" t="s">
        <v>272</v>
      </c>
      <c r="B1087" s="169" t="s">
        <v>537</v>
      </c>
      <c r="C1087" s="239"/>
      <c r="D1087" s="121"/>
      <c r="E1087" s="239"/>
      <c r="F1087" s="1251"/>
      <c r="G1087" s="239"/>
      <c r="H1087" s="239"/>
      <c r="I1087" s="239"/>
      <c r="J1087" s="952"/>
      <c r="K1087" s="1067"/>
      <c r="L1087" s="1067"/>
      <c r="M1087" s="1067"/>
      <c r="N1087" s="906"/>
    </row>
    <row r="1088" spans="1:14" x14ac:dyDescent="0.2">
      <c r="A1088" s="264" t="s">
        <v>273</v>
      </c>
      <c r="B1088" s="271" t="s">
        <v>533</v>
      </c>
      <c r="C1088" s="198"/>
      <c r="D1088" s="125"/>
      <c r="E1088" s="239"/>
      <c r="F1088" s="1251"/>
      <c r="G1088" s="239"/>
      <c r="H1088" s="239"/>
      <c r="I1088" s="239"/>
      <c r="J1088" s="952"/>
      <c r="K1088" s="1067"/>
      <c r="L1088" s="1067"/>
      <c r="M1088" s="1067"/>
      <c r="N1088" s="906"/>
    </row>
    <row r="1089" spans="1:14" x14ac:dyDescent="0.2">
      <c r="A1089" s="264" t="s">
        <v>274</v>
      </c>
      <c r="B1089" s="536" t="s">
        <v>534</v>
      </c>
      <c r="C1089" s="242"/>
      <c r="D1089" s="122"/>
      <c r="E1089" s="239"/>
      <c r="F1089" s="1251"/>
      <c r="G1089" s="239"/>
      <c r="H1089" s="239"/>
      <c r="I1089" s="239"/>
      <c r="J1089" s="952"/>
      <c r="K1089" s="1067"/>
      <c r="L1089" s="1067"/>
      <c r="M1089" s="1067"/>
      <c r="N1089" s="906"/>
    </row>
    <row r="1090" spans="1:14" x14ac:dyDescent="0.2">
      <c r="A1090" s="264" t="s">
        <v>275</v>
      </c>
      <c r="B1090" s="537" t="s">
        <v>532</v>
      </c>
      <c r="C1090" s="242"/>
      <c r="D1090" s="122"/>
      <c r="E1090" s="239"/>
      <c r="F1090" s="1251"/>
      <c r="G1090" s="239"/>
      <c r="H1090" s="239"/>
      <c r="I1090" s="239"/>
      <c r="J1090" s="952"/>
      <c r="K1090" s="1067"/>
      <c r="L1090" s="1067"/>
      <c r="M1090" s="1067"/>
      <c r="N1090" s="906"/>
    </row>
    <row r="1091" spans="1:14" x14ac:dyDescent="0.2">
      <c r="A1091" s="264" t="s">
        <v>276</v>
      </c>
      <c r="B1091" s="230" t="s">
        <v>764</v>
      </c>
      <c r="C1091" s="242"/>
      <c r="D1091" s="122"/>
      <c r="E1091" s="239"/>
      <c r="F1091" s="1252"/>
      <c r="G1091" s="239"/>
      <c r="H1091" s="239"/>
      <c r="I1091" s="239"/>
      <c r="J1091" s="952"/>
      <c r="K1091" s="1067"/>
      <c r="L1091" s="1067"/>
      <c r="M1091" s="1067"/>
      <c r="N1091" s="906"/>
    </row>
    <row r="1092" spans="1:14" ht="13.5" thickBot="1" x14ac:dyDescent="0.25">
      <c r="A1092" s="264" t="s">
        <v>277</v>
      </c>
      <c r="B1092" s="171" t="s">
        <v>539</v>
      </c>
      <c r="C1092" s="240"/>
      <c r="D1092" s="126"/>
      <c r="E1092" s="239"/>
      <c r="F1092" s="1253"/>
      <c r="G1092" s="240"/>
      <c r="H1092" s="240"/>
      <c r="I1092" s="240"/>
      <c r="J1092" s="1133"/>
      <c r="K1092" s="1068"/>
      <c r="L1092" s="1068"/>
      <c r="M1092" s="1068"/>
      <c r="N1092" s="968"/>
    </row>
    <row r="1093" spans="1:14" ht="13.5" thickBot="1" x14ac:dyDescent="0.25">
      <c r="A1093" s="421" t="s">
        <v>278</v>
      </c>
      <c r="B1093" s="422" t="s">
        <v>5</v>
      </c>
      <c r="C1093" s="432">
        <f>C1079+C1080+C1081+C1082+C1084+C1092</f>
        <v>1337</v>
      </c>
      <c r="D1093" s="432">
        <f>D1079+D1080+D1081+D1082+D1084+D1092</f>
        <v>1337</v>
      </c>
      <c r="E1093" s="432">
        <f>E1079+E1080+E1081+E1082+E1084+E1092</f>
        <v>1337</v>
      </c>
      <c r="F1093" s="1459">
        <f>E1093/D1093</f>
        <v>1</v>
      </c>
      <c r="G1093" s="432">
        <f>G1079+G1080+G1081+G1082+G1084+G1092</f>
        <v>936</v>
      </c>
      <c r="H1093" s="432">
        <f>H1079+H1080+H1081+H1082+H1084+H1092</f>
        <v>956</v>
      </c>
      <c r="I1093" s="432">
        <f>I1079+I1080+I1081+I1082+I1084+I1092</f>
        <v>794</v>
      </c>
      <c r="J1093" s="1416">
        <f>I1093/H1093</f>
        <v>0.83054393305439334</v>
      </c>
      <c r="K1093" s="1262"/>
      <c r="L1093" s="1262"/>
      <c r="M1093" s="1262"/>
      <c r="N1093" s="1259"/>
    </row>
    <row r="1094" spans="1:14" ht="9" customHeight="1" thickTop="1" x14ac:dyDescent="0.2">
      <c r="A1094" s="413"/>
      <c r="B1094" s="270"/>
      <c r="C1094" s="197"/>
      <c r="D1094" s="197"/>
      <c r="E1094" s="197"/>
      <c r="F1094" s="1255"/>
      <c r="G1094" s="197"/>
      <c r="H1094" s="197"/>
      <c r="I1094" s="197"/>
      <c r="J1094" s="1099"/>
      <c r="K1094" s="1263"/>
      <c r="L1094" s="1263"/>
      <c r="M1094" s="1263"/>
      <c r="N1094" s="967"/>
    </row>
    <row r="1095" spans="1:14" x14ac:dyDescent="0.2">
      <c r="A1095" s="265" t="s">
        <v>279</v>
      </c>
      <c r="B1095" s="272" t="s">
        <v>216</v>
      </c>
      <c r="C1095" s="241"/>
      <c r="D1095" s="124"/>
      <c r="E1095" s="241"/>
      <c r="F1095" s="1256"/>
      <c r="G1095" s="241"/>
      <c r="H1095" s="241"/>
      <c r="I1095" s="241"/>
      <c r="J1095" s="951"/>
      <c r="K1095" s="1066"/>
      <c r="L1095" s="1066"/>
      <c r="M1095" s="1066"/>
      <c r="N1095" s="905"/>
    </row>
    <row r="1096" spans="1:14" x14ac:dyDescent="0.2">
      <c r="A1096" s="265" t="s">
        <v>280</v>
      </c>
      <c r="B1096" s="169" t="s">
        <v>540</v>
      </c>
      <c r="C1096" s="239"/>
      <c r="D1096" s="121"/>
      <c r="E1096" s="239"/>
      <c r="F1096" s="1251"/>
      <c r="G1096" s="239"/>
      <c r="H1096" s="239"/>
      <c r="I1096" s="239"/>
      <c r="J1096" s="952"/>
      <c r="K1096" s="1067"/>
      <c r="L1096" s="1067"/>
      <c r="M1096" s="1067"/>
      <c r="N1096" s="906"/>
    </row>
    <row r="1097" spans="1:14" x14ac:dyDescent="0.2">
      <c r="A1097" s="265" t="s">
        <v>281</v>
      </c>
      <c r="B1097" s="169" t="s">
        <v>541</v>
      </c>
      <c r="C1097" s="239"/>
      <c r="D1097" s="121"/>
      <c r="E1097" s="239"/>
      <c r="F1097" s="1251"/>
      <c r="G1097" s="239"/>
      <c r="H1097" s="239"/>
      <c r="I1097" s="239"/>
      <c r="J1097" s="952"/>
      <c r="K1097" s="1067"/>
      <c r="L1097" s="1067"/>
      <c r="M1097" s="1067"/>
      <c r="N1097" s="906"/>
    </row>
    <row r="1098" spans="1:14" x14ac:dyDescent="0.2">
      <c r="A1098" s="265" t="s">
        <v>283</v>
      </c>
      <c r="B1098" s="169" t="s">
        <v>542</v>
      </c>
      <c r="C1098" s="239">
        <f>C1099+C1100+C1101</f>
        <v>0</v>
      </c>
      <c r="D1098" s="239">
        <f>D1099+D1100+D1101</f>
        <v>0</v>
      </c>
      <c r="E1098" s="239">
        <f>E1099+E1100+E1101</f>
        <v>0</v>
      </c>
      <c r="F1098" s="1251">
        <v>0</v>
      </c>
      <c r="G1098" s="239"/>
      <c r="H1098" s="239"/>
      <c r="I1098" s="239"/>
      <c r="J1098" s="952"/>
      <c r="K1098" s="1067"/>
      <c r="L1098" s="1067"/>
      <c r="M1098" s="1067"/>
      <c r="N1098" s="906"/>
    </row>
    <row r="1099" spans="1:14" x14ac:dyDescent="0.2">
      <c r="A1099" s="265" t="s">
        <v>284</v>
      </c>
      <c r="B1099" s="271" t="s">
        <v>543</v>
      </c>
      <c r="C1099" s="239"/>
      <c r="D1099" s="121"/>
      <c r="E1099" s="239"/>
      <c r="F1099" s="1251"/>
      <c r="G1099" s="239"/>
      <c r="H1099" s="239"/>
      <c r="I1099" s="239"/>
      <c r="J1099" s="952"/>
      <c r="K1099" s="1067"/>
      <c r="L1099" s="1067"/>
      <c r="M1099" s="1067"/>
      <c r="N1099" s="906"/>
    </row>
    <row r="1100" spans="1:14" x14ac:dyDescent="0.2">
      <c r="A1100" s="265" t="s">
        <v>285</v>
      </c>
      <c r="B1100" s="271" t="s">
        <v>544</v>
      </c>
      <c r="C1100" s="239"/>
      <c r="D1100" s="121"/>
      <c r="E1100" s="239"/>
      <c r="F1100" s="1251"/>
      <c r="G1100" s="239"/>
      <c r="H1100" s="239"/>
      <c r="I1100" s="239"/>
      <c r="J1100" s="952"/>
      <c r="K1100" s="1067"/>
      <c r="L1100" s="1067"/>
      <c r="M1100" s="1067"/>
      <c r="N1100" s="906"/>
    </row>
    <row r="1101" spans="1:14" x14ac:dyDescent="0.2">
      <c r="A1101" s="265" t="s">
        <v>286</v>
      </c>
      <c r="B1101" s="271" t="s">
        <v>545</v>
      </c>
      <c r="C1101" s="239"/>
      <c r="D1101" s="121"/>
      <c r="E1101" s="239"/>
      <c r="F1101" s="1257"/>
      <c r="G1101" s="239"/>
      <c r="H1101" s="239"/>
      <c r="I1101" s="239"/>
      <c r="J1101" s="952"/>
      <c r="K1101" s="1067"/>
      <c r="L1101" s="1067"/>
      <c r="M1101" s="1067"/>
      <c r="N1101" s="906"/>
    </row>
    <row r="1102" spans="1:14" x14ac:dyDescent="0.2">
      <c r="A1102" s="265" t="s">
        <v>287</v>
      </c>
      <c r="B1102" s="271" t="s">
        <v>546</v>
      </c>
      <c r="C1102" s="239"/>
      <c r="D1102" s="121"/>
      <c r="E1102" s="239"/>
      <c r="F1102" s="1257"/>
      <c r="G1102" s="239"/>
      <c r="H1102" s="239"/>
      <c r="I1102" s="239"/>
      <c r="J1102" s="952"/>
      <c r="K1102" s="1067"/>
      <c r="L1102" s="1067"/>
      <c r="M1102" s="1067"/>
      <c r="N1102" s="906"/>
    </row>
    <row r="1103" spans="1:14" ht="10.5" customHeight="1" x14ac:dyDescent="0.2">
      <c r="A1103" s="265" t="s">
        <v>288</v>
      </c>
      <c r="B1103" s="536" t="s">
        <v>547</v>
      </c>
      <c r="C1103" s="239"/>
      <c r="D1103" s="121"/>
      <c r="E1103" s="239"/>
      <c r="F1103" s="1257"/>
      <c r="G1103" s="239"/>
      <c r="H1103" s="239"/>
      <c r="I1103" s="239"/>
      <c r="J1103" s="952"/>
      <c r="K1103" s="1067"/>
      <c r="L1103" s="1067"/>
      <c r="M1103" s="1067"/>
      <c r="N1103" s="906"/>
    </row>
    <row r="1104" spans="1:14" x14ac:dyDescent="0.2">
      <c r="A1104" s="265" t="s">
        <v>289</v>
      </c>
      <c r="B1104" s="230" t="s">
        <v>548</v>
      </c>
      <c r="C1104" s="239"/>
      <c r="D1104" s="121"/>
      <c r="E1104" s="239"/>
      <c r="F1104" s="1257"/>
      <c r="G1104" s="239"/>
      <c r="H1104" s="239"/>
      <c r="I1104" s="239"/>
      <c r="J1104" s="952"/>
      <c r="K1104" s="1067"/>
      <c r="L1104" s="1067"/>
      <c r="M1104" s="1067"/>
      <c r="N1104" s="906"/>
    </row>
    <row r="1105" spans="1:14" ht="13.5" thickBot="1" x14ac:dyDescent="0.25">
      <c r="A1105" s="265" t="s">
        <v>290</v>
      </c>
      <c r="B1105" s="686" t="s">
        <v>549</v>
      </c>
      <c r="C1105" s="239"/>
      <c r="D1105" s="121"/>
      <c r="E1105" s="239"/>
      <c r="F1105" s="1257"/>
      <c r="G1105" s="240"/>
      <c r="H1105" s="240"/>
      <c r="I1105" s="240"/>
      <c r="J1105" s="1133"/>
      <c r="K1105" s="1068"/>
      <c r="L1105" s="1068"/>
      <c r="M1105" s="1068"/>
      <c r="N1105" s="968"/>
    </row>
    <row r="1106" spans="1:14" ht="13.5" thickBot="1" x14ac:dyDescent="0.25">
      <c r="A1106" s="421" t="s">
        <v>291</v>
      </c>
      <c r="B1106" s="422" t="s">
        <v>6</v>
      </c>
      <c r="C1106" s="429">
        <f>C1096+C1097+C1098</f>
        <v>0</v>
      </c>
      <c r="D1106" s="429">
        <f>D1096+D1097+D1098</f>
        <v>0</v>
      </c>
      <c r="E1106" s="429">
        <f>E1096+E1097+E1098</f>
        <v>0</v>
      </c>
      <c r="F1106" s="1254">
        <v>0</v>
      </c>
      <c r="G1106" s="429"/>
      <c r="H1106" s="429"/>
      <c r="I1106" s="429"/>
      <c r="J1106" s="1343"/>
      <c r="K1106" s="1262"/>
      <c r="L1106" s="1262"/>
      <c r="M1106" s="1262"/>
      <c r="N1106" s="1259"/>
    </row>
    <row r="1107" spans="1:14" ht="27" thickTop="1" thickBot="1" x14ac:dyDescent="0.25">
      <c r="A1107" s="1265" t="s">
        <v>292</v>
      </c>
      <c r="B1107" s="1248" t="s">
        <v>403</v>
      </c>
      <c r="C1107" s="1249">
        <f>C1093+C1106</f>
        <v>1337</v>
      </c>
      <c r="D1107" s="1249">
        <f>D1093+D1106</f>
        <v>1337</v>
      </c>
      <c r="E1107" s="1249">
        <f>E1093+E1106</f>
        <v>1337</v>
      </c>
      <c r="F1107" s="1369">
        <f>E1107/D1107</f>
        <v>1</v>
      </c>
      <c r="G1107" s="1249">
        <f>G1093+G1106</f>
        <v>936</v>
      </c>
      <c r="H1107" s="1249">
        <f>H1093+H1106</f>
        <v>956</v>
      </c>
      <c r="I1107" s="1249">
        <f>I1093+I1106</f>
        <v>794</v>
      </c>
      <c r="J1107" s="1371">
        <f>I1107/H1107</f>
        <v>0.83054393305439334</v>
      </c>
      <c r="K1107" s="1268"/>
      <c r="L1107" s="1268"/>
      <c r="M1107" s="1268"/>
      <c r="N1107" s="1269"/>
    </row>
    <row r="1108" spans="1:14" x14ac:dyDescent="0.2">
      <c r="A1108" s="281"/>
      <c r="B1108" s="550"/>
      <c r="C1108" s="535"/>
      <c r="D1108" s="535"/>
      <c r="E1108" s="535"/>
      <c r="F1108" s="535"/>
    </row>
    <row r="1109" spans="1:14" x14ac:dyDescent="0.2">
      <c r="A1109" s="281"/>
      <c r="B1109" s="550"/>
      <c r="C1109" s="535"/>
      <c r="D1109" s="535"/>
      <c r="E1109" s="535"/>
      <c r="F1109" s="1270"/>
      <c r="G1109" s="63"/>
      <c r="H1109" s="63"/>
      <c r="I1109" s="63"/>
      <c r="J1109" s="1271"/>
      <c r="K1109" s="63"/>
      <c r="L1109" s="63"/>
      <c r="M1109" s="63"/>
      <c r="N1109" s="1271"/>
    </row>
    <row r="1110" spans="1:14" x14ac:dyDescent="0.2">
      <c r="A1110" s="2434">
        <v>28</v>
      </c>
      <c r="B1110" s="2435"/>
      <c r="C1110" s="2435"/>
      <c r="D1110" s="2435"/>
      <c r="E1110" s="2435"/>
      <c r="F1110" s="2435"/>
      <c r="G1110" s="2435"/>
      <c r="H1110" s="2435"/>
      <c r="I1110" s="2435"/>
      <c r="J1110" s="2435"/>
      <c r="K1110" s="2435"/>
      <c r="L1110" s="2435"/>
      <c r="M1110" s="2435"/>
      <c r="N1110" s="2435"/>
    </row>
    <row r="1111" spans="1:14" x14ac:dyDescent="0.2">
      <c r="A1111" s="281"/>
      <c r="B1111" s="550"/>
      <c r="C1111" s="535"/>
      <c r="D1111" s="535"/>
      <c r="E1111" s="535"/>
      <c r="F1111" s="535"/>
    </row>
    <row r="1112" spans="1:14" x14ac:dyDescent="0.2">
      <c r="A1112" s="2249" t="s">
        <v>1692</v>
      </c>
      <c r="B1112" s="2249"/>
      <c r="C1112" s="2249"/>
      <c r="D1112" s="2249"/>
      <c r="E1112" s="2249"/>
    </row>
    <row r="1113" spans="1:14" x14ac:dyDescent="0.2">
      <c r="A1113" s="275"/>
      <c r="B1113" s="275"/>
      <c r="C1113" s="275"/>
      <c r="D1113" s="275"/>
      <c r="E1113" s="275"/>
    </row>
    <row r="1114" spans="1:14" ht="14.25" x14ac:dyDescent="0.2">
      <c r="A1114" s="2347" t="s">
        <v>1509</v>
      </c>
      <c r="B1114" s="2348"/>
      <c r="C1114" s="2348"/>
      <c r="D1114" s="2348"/>
      <c r="E1114" s="2348"/>
      <c r="F1114" s="2348"/>
      <c r="G1114" s="2263"/>
      <c r="H1114" s="2263"/>
      <c r="I1114" s="2263"/>
      <c r="J1114" s="2263"/>
      <c r="K1114" s="2263"/>
      <c r="L1114" s="2263"/>
      <c r="M1114" s="2263"/>
      <c r="N1114" s="2263"/>
    </row>
    <row r="1115" spans="1:14" ht="15.75" x14ac:dyDescent="0.25">
      <c r="B1115" s="18"/>
      <c r="C1115" s="18"/>
      <c r="D1115" s="18"/>
      <c r="E1115" s="18"/>
    </row>
    <row r="1116" spans="1:14" ht="16.5" thickBot="1" x14ac:dyDescent="0.3">
      <c r="B1116" s="18" t="s">
        <v>821</v>
      </c>
      <c r="C1116" s="18"/>
      <c r="D1116" s="18"/>
      <c r="E1116" s="18"/>
      <c r="M1116" s="1" t="s">
        <v>39</v>
      </c>
    </row>
    <row r="1117" spans="1:14" ht="13.5" customHeight="1" thickBot="1" x14ac:dyDescent="0.25">
      <c r="A1117" s="2430" t="s">
        <v>258</v>
      </c>
      <c r="B1117" s="2432" t="s">
        <v>11</v>
      </c>
      <c r="C1117" s="2425" t="s">
        <v>1090</v>
      </c>
      <c r="D1117" s="2426"/>
      <c r="E1117" s="2426"/>
      <c r="F1117" s="2427"/>
      <c r="G1117" s="2425" t="s">
        <v>1091</v>
      </c>
      <c r="H1117" s="2426"/>
      <c r="I1117" s="2426"/>
      <c r="J1117" s="2428"/>
      <c r="K1117" s="2429" t="s">
        <v>811</v>
      </c>
      <c r="L1117" s="2426"/>
      <c r="M1117" s="2426"/>
      <c r="N1117" s="2428"/>
    </row>
    <row r="1118" spans="1:14" ht="22.5" thickBot="1" x14ac:dyDescent="0.25">
      <c r="A1118" s="2431"/>
      <c r="B1118" s="2433"/>
      <c r="C1118" s="266" t="s">
        <v>381</v>
      </c>
      <c r="D1118" s="266" t="s">
        <v>812</v>
      </c>
      <c r="E1118" s="1246" t="s">
        <v>775</v>
      </c>
      <c r="F1118" s="266" t="s">
        <v>813</v>
      </c>
      <c r="G1118" s="1246" t="s">
        <v>381</v>
      </c>
      <c r="H1118" s="266" t="s">
        <v>812</v>
      </c>
      <c r="I1118" s="266" t="s">
        <v>775</v>
      </c>
      <c r="J1118" s="1246" t="s">
        <v>813</v>
      </c>
      <c r="K1118" s="266" t="s">
        <v>381</v>
      </c>
      <c r="L1118" s="1246" t="s">
        <v>812</v>
      </c>
      <c r="M1118" s="266" t="s">
        <v>775</v>
      </c>
      <c r="N1118" s="1247" t="s">
        <v>813</v>
      </c>
    </row>
    <row r="1119" spans="1:14" ht="13.5" thickBot="1" x14ac:dyDescent="0.25">
      <c r="A1119" s="865" t="s">
        <v>259</v>
      </c>
      <c r="B1119" s="866" t="s">
        <v>260</v>
      </c>
      <c r="C1119" s="867" t="s">
        <v>261</v>
      </c>
      <c r="D1119" s="867" t="s">
        <v>262</v>
      </c>
      <c r="E1119" s="867" t="s">
        <v>282</v>
      </c>
      <c r="F1119" s="868" t="s">
        <v>307</v>
      </c>
      <c r="G1119" s="867" t="s">
        <v>308</v>
      </c>
      <c r="H1119" s="867" t="s">
        <v>330</v>
      </c>
      <c r="I1119" s="867" t="s">
        <v>331</v>
      </c>
      <c r="J1119" s="867" t="s">
        <v>332</v>
      </c>
      <c r="K1119" s="867" t="s">
        <v>335</v>
      </c>
      <c r="L1119" s="867" t="s">
        <v>336</v>
      </c>
      <c r="M1119" s="867" t="s">
        <v>337</v>
      </c>
      <c r="N1119" s="868" t="s">
        <v>338</v>
      </c>
    </row>
    <row r="1120" spans="1:14" x14ac:dyDescent="0.2">
      <c r="A1120" s="265" t="s">
        <v>293</v>
      </c>
      <c r="B1120" s="341" t="s">
        <v>404</v>
      </c>
      <c r="C1120" s="430"/>
      <c r="D1120" s="124"/>
      <c r="E1120" s="241"/>
      <c r="F1120" s="1256"/>
      <c r="G1120" s="1040"/>
      <c r="H1120" s="1040"/>
      <c r="I1120" s="1040"/>
      <c r="J1120" s="909"/>
      <c r="K1120" s="1261"/>
      <c r="L1120" s="1261"/>
      <c r="M1120" s="1261"/>
      <c r="N1120" s="1039"/>
    </row>
    <row r="1121" spans="1:14" ht="12.75" customHeight="1" x14ac:dyDescent="0.2">
      <c r="A1121" s="264" t="s">
        <v>294</v>
      </c>
      <c r="B1121" s="170" t="s">
        <v>565</v>
      </c>
      <c r="C1121" s="244"/>
      <c r="D1121" s="121"/>
      <c r="E1121" s="239"/>
      <c r="F1121" s="1251"/>
      <c r="G1121" s="978"/>
      <c r="H1121" s="978"/>
      <c r="I1121" s="978"/>
      <c r="J1121" s="870"/>
      <c r="K1121" s="1067"/>
      <c r="L1121" s="1067"/>
      <c r="M1121" s="1067"/>
      <c r="N1121" s="906"/>
    </row>
    <row r="1122" spans="1:14" x14ac:dyDescent="0.2">
      <c r="A1122" s="264" t="s">
        <v>295</v>
      </c>
      <c r="B1122" s="480" t="s">
        <v>563</v>
      </c>
      <c r="C1122" s="543"/>
      <c r="D1122" s="126"/>
      <c r="E1122" s="240"/>
      <c r="F1122" s="1252"/>
      <c r="G1122" s="978"/>
      <c r="H1122" s="978"/>
      <c r="I1122" s="978"/>
      <c r="J1122" s="870"/>
      <c r="K1122" s="1067"/>
      <c r="L1122" s="1067"/>
      <c r="M1122" s="1067"/>
      <c r="N1122" s="906"/>
    </row>
    <row r="1123" spans="1:14" x14ac:dyDescent="0.2">
      <c r="A1123" s="264" t="s">
        <v>296</v>
      </c>
      <c r="B1123" s="480" t="s">
        <v>562</v>
      </c>
      <c r="C1123" s="543"/>
      <c r="D1123" s="126"/>
      <c r="E1123" s="240"/>
      <c r="F1123" s="1252"/>
      <c r="G1123" s="978"/>
      <c r="H1123" s="978"/>
      <c r="I1123" s="978"/>
      <c r="J1123" s="870"/>
      <c r="K1123" s="1067"/>
      <c r="L1123" s="1067"/>
      <c r="M1123" s="1067"/>
      <c r="N1123" s="906"/>
    </row>
    <row r="1124" spans="1:14" x14ac:dyDescent="0.2">
      <c r="A1124" s="264" t="s">
        <v>297</v>
      </c>
      <c r="B1124" s="480" t="s">
        <v>564</v>
      </c>
      <c r="C1124" s="543"/>
      <c r="D1124" s="126"/>
      <c r="E1124" s="240"/>
      <c r="F1124" s="1252"/>
      <c r="G1124" s="978"/>
      <c r="H1124" s="978"/>
      <c r="I1124" s="978"/>
      <c r="J1124" s="870"/>
      <c r="K1124" s="1067"/>
      <c r="L1124" s="1067"/>
      <c r="M1124" s="1067"/>
      <c r="N1124" s="906"/>
    </row>
    <row r="1125" spans="1:14" x14ac:dyDescent="0.2">
      <c r="A1125" s="264" t="s">
        <v>298</v>
      </c>
      <c r="B1125" s="538" t="s">
        <v>566</v>
      </c>
      <c r="C1125" s="543"/>
      <c r="D1125" s="126"/>
      <c r="E1125" s="240"/>
      <c r="F1125" s="1252"/>
      <c r="G1125" s="978"/>
      <c r="H1125" s="978"/>
      <c r="I1125" s="978"/>
      <c r="J1125" s="870"/>
      <c r="K1125" s="1067"/>
      <c r="L1125" s="1067"/>
      <c r="M1125" s="1067"/>
      <c r="N1125" s="906"/>
    </row>
    <row r="1126" spans="1:14" x14ac:dyDescent="0.2">
      <c r="A1126" s="264" t="s">
        <v>299</v>
      </c>
      <c r="B1126" s="539" t="s">
        <v>569</v>
      </c>
      <c r="C1126" s="543"/>
      <c r="D1126" s="126"/>
      <c r="E1126" s="240"/>
      <c r="F1126" s="1252"/>
      <c r="G1126" s="978"/>
      <c r="H1126" s="978"/>
      <c r="I1126" s="978"/>
      <c r="J1126" s="870"/>
      <c r="K1126" s="1067"/>
      <c r="L1126" s="1067"/>
      <c r="M1126" s="1067"/>
      <c r="N1126" s="906"/>
    </row>
    <row r="1127" spans="1:14" x14ac:dyDescent="0.2">
      <c r="A1127" s="264" t="s">
        <v>300</v>
      </c>
      <c r="B1127" s="540" t="s">
        <v>568</v>
      </c>
      <c r="C1127" s="543"/>
      <c r="D1127" s="126"/>
      <c r="E1127" s="240"/>
      <c r="F1127" s="1252"/>
      <c r="G1127" s="978"/>
      <c r="H1127" s="978"/>
      <c r="I1127" s="978"/>
      <c r="J1127" s="870"/>
      <c r="K1127" s="1067"/>
      <c r="L1127" s="1067"/>
      <c r="M1127" s="1067"/>
      <c r="N1127" s="906"/>
    </row>
    <row r="1128" spans="1:14" x14ac:dyDescent="0.2">
      <c r="A1128" s="264" t="s">
        <v>301</v>
      </c>
      <c r="B1128" s="1708" t="s">
        <v>567</v>
      </c>
      <c r="C1128" s="244"/>
      <c r="D1128" s="121"/>
      <c r="E1128" s="239"/>
      <c r="F1128" s="1251"/>
      <c r="G1128" s="978"/>
      <c r="H1128" s="978"/>
      <c r="I1128" s="978"/>
      <c r="J1128" s="870"/>
      <c r="K1128" s="1067"/>
      <c r="L1128" s="1067"/>
      <c r="M1128" s="1067"/>
      <c r="N1128" s="906"/>
    </row>
    <row r="1129" spans="1:14" ht="13.5" thickBot="1" x14ac:dyDescent="0.25">
      <c r="A1129" s="413" t="s">
        <v>302</v>
      </c>
      <c r="B1129" s="225" t="s">
        <v>1089</v>
      </c>
      <c r="C1129" s="1713"/>
      <c r="D1129" s="197"/>
      <c r="E1129" s="197"/>
      <c r="F1129" s="1255"/>
      <c r="G1129" s="974"/>
      <c r="H1129" s="974"/>
      <c r="I1129" s="974"/>
      <c r="J1129" s="873"/>
      <c r="K1129" s="1263"/>
      <c r="L1129" s="1263"/>
      <c r="M1129" s="1263"/>
      <c r="N1129" s="967"/>
    </row>
    <row r="1130" spans="1:14" ht="18.75" customHeight="1" thickBot="1" x14ac:dyDescent="0.25">
      <c r="A1130" s="282" t="s">
        <v>303</v>
      </c>
      <c r="B1130" s="231" t="s">
        <v>405</v>
      </c>
      <c r="C1130" s="544">
        <f>SUM(C1121:C1129)</f>
        <v>0</v>
      </c>
      <c r="D1130" s="544">
        <f>SUM(D1121:D1129)</f>
        <v>0</v>
      </c>
      <c r="E1130" s="544">
        <f>SUM(E1121:E1129)</f>
        <v>0</v>
      </c>
      <c r="F1130" s="1272">
        <v>0</v>
      </c>
      <c r="G1130" s="544">
        <f>SUM(G1121:G1129)</f>
        <v>0</v>
      </c>
      <c r="H1130" s="544">
        <f>SUM(H1121:H1129)</f>
        <v>0</v>
      </c>
      <c r="I1130" s="544">
        <f>SUM(I1121:I1129)</f>
        <v>0</v>
      </c>
      <c r="J1130" s="998">
        <v>0</v>
      </c>
      <c r="K1130" s="1212"/>
      <c r="L1130" s="1212"/>
      <c r="M1130" s="1212"/>
      <c r="N1130" s="874"/>
    </row>
    <row r="1131" spans="1:14" ht="13.5" thickBot="1" x14ac:dyDescent="0.25">
      <c r="A1131" s="325" t="s">
        <v>304</v>
      </c>
      <c r="B1131" s="832" t="s">
        <v>406</v>
      </c>
      <c r="C1131" s="622">
        <f>C1130+C1107</f>
        <v>1337</v>
      </c>
      <c r="D1131" s="622">
        <f>D1130+D1107</f>
        <v>1337</v>
      </c>
      <c r="E1131" s="622">
        <f>E1130+E1107</f>
        <v>1337</v>
      </c>
      <c r="F1131" s="1461">
        <f>E1131/D1131</f>
        <v>1</v>
      </c>
      <c r="G1131" s="622">
        <f>G1130+G1107</f>
        <v>936</v>
      </c>
      <c r="H1131" s="622">
        <f>H1130+H1107</f>
        <v>956</v>
      </c>
      <c r="I1131" s="622">
        <f>I1130+I1107</f>
        <v>794</v>
      </c>
      <c r="J1131" s="1374">
        <f>I1131/H1131</f>
        <v>0.83054393305439334</v>
      </c>
      <c r="K1131" s="622">
        <f>K1130+K1107</f>
        <v>0</v>
      </c>
      <c r="L1131" s="622">
        <f>L1130+L1107</f>
        <v>0</v>
      </c>
      <c r="M1131" s="622">
        <f>M1130+M1107</f>
        <v>0</v>
      </c>
      <c r="N1131" s="969"/>
    </row>
    <row r="1142" spans="1:14" ht="11.25" customHeight="1" x14ac:dyDescent="0.2"/>
    <row r="1151" spans="1:14" x14ac:dyDescent="0.2">
      <c r="A1151" s="2263">
        <v>29</v>
      </c>
      <c r="B1151" s="2263"/>
      <c r="C1151" s="2263"/>
      <c r="D1151" s="2263"/>
      <c r="E1151" s="2263"/>
      <c r="F1151" s="2263"/>
      <c r="G1151" s="2263"/>
      <c r="H1151" s="2263"/>
      <c r="I1151" s="2263"/>
      <c r="J1151" s="2263"/>
      <c r="K1151" s="2263"/>
      <c r="L1151" s="2263"/>
      <c r="M1151" s="2263"/>
      <c r="N1151" s="2263"/>
    </row>
    <row r="1152" spans="1:14" x14ac:dyDescent="0.2">
      <c r="A1152" s="2249" t="s">
        <v>1692</v>
      </c>
      <c r="B1152" s="2249"/>
      <c r="C1152" s="2249"/>
      <c r="D1152" s="2249"/>
      <c r="E1152" s="2249"/>
    </row>
    <row r="1153" spans="1:14" x14ac:dyDescent="0.2">
      <c r="A1153" s="275"/>
      <c r="B1153" s="275"/>
      <c r="C1153" s="275"/>
      <c r="D1153" s="275"/>
      <c r="E1153" s="275"/>
    </row>
    <row r="1154" spans="1:14" ht="14.25" x14ac:dyDescent="0.2">
      <c r="A1154" s="2347" t="s">
        <v>1509</v>
      </c>
      <c r="B1154" s="2348"/>
      <c r="C1154" s="2348"/>
      <c r="D1154" s="2348"/>
      <c r="E1154" s="2348"/>
      <c r="F1154" s="2348"/>
      <c r="G1154" s="2263"/>
      <c r="H1154" s="2263"/>
      <c r="I1154" s="2263"/>
      <c r="J1154" s="2263"/>
      <c r="K1154" s="2263"/>
      <c r="L1154" s="2263"/>
      <c r="M1154" s="2263"/>
      <c r="N1154" s="2263"/>
    </row>
    <row r="1155" spans="1:14" ht="15.75" x14ac:dyDescent="0.25">
      <c r="B1155" s="2268" t="s">
        <v>433</v>
      </c>
      <c r="C1155" s="2268"/>
      <c r="D1155" s="2268"/>
      <c r="E1155" s="2268"/>
      <c r="F1155" s="18"/>
      <c r="G1155" s="18"/>
      <c r="H1155" s="18"/>
      <c r="I1155" s="18"/>
      <c r="J1155" s="18"/>
      <c r="K1155" s="18"/>
      <c r="L1155" s="18"/>
      <c r="M1155" s="18"/>
      <c r="N1155" s="18"/>
    </row>
    <row r="1156" spans="1:14" ht="16.5" thickBot="1" x14ac:dyDescent="0.3">
      <c r="B1156" s="18"/>
      <c r="C1156" s="18"/>
      <c r="D1156" s="18"/>
      <c r="E1156" s="18"/>
      <c r="F1156" s="18"/>
      <c r="G1156" s="18"/>
      <c r="H1156" s="18"/>
      <c r="I1156" s="18"/>
      <c r="J1156" s="18"/>
      <c r="K1156" s="18"/>
      <c r="L1156" s="18"/>
      <c r="M1156" s="19" t="s">
        <v>7</v>
      </c>
      <c r="N1156" s="18"/>
    </row>
    <row r="1157" spans="1:14" ht="14.25" customHeight="1" thickBot="1" x14ac:dyDescent="0.25">
      <c r="A1157" s="2272" t="s">
        <v>258</v>
      </c>
      <c r="B1157" s="2274" t="s">
        <v>11</v>
      </c>
      <c r="C1157" s="2429" t="s">
        <v>816</v>
      </c>
      <c r="D1157" s="2426"/>
      <c r="E1157" s="2426"/>
      <c r="F1157" s="2427"/>
      <c r="G1157" s="2425" t="s">
        <v>817</v>
      </c>
      <c r="H1157" s="2426"/>
      <c r="I1157" s="2426"/>
      <c r="J1157" s="2428"/>
      <c r="K1157" s="2429" t="s">
        <v>811</v>
      </c>
      <c r="L1157" s="2426"/>
      <c r="M1157" s="2426"/>
      <c r="N1157" s="2428"/>
    </row>
    <row r="1158" spans="1:14" ht="22.5" thickBot="1" x14ac:dyDescent="0.25">
      <c r="A1158" s="2273"/>
      <c r="B1158" s="2275"/>
      <c r="C1158" s="401" t="s">
        <v>381</v>
      </c>
      <c r="D1158" s="266" t="s">
        <v>812</v>
      </c>
      <c r="E1158" s="1246" t="s">
        <v>775</v>
      </c>
      <c r="F1158" s="266" t="s">
        <v>813</v>
      </c>
      <c r="G1158" s="1246" t="s">
        <v>381</v>
      </c>
      <c r="H1158" s="266" t="s">
        <v>812</v>
      </c>
      <c r="I1158" s="266" t="s">
        <v>775</v>
      </c>
      <c r="J1158" s="1246" t="s">
        <v>813</v>
      </c>
      <c r="K1158" s="266" t="s">
        <v>381</v>
      </c>
      <c r="L1158" s="1246" t="s">
        <v>812</v>
      </c>
      <c r="M1158" s="266" t="s">
        <v>775</v>
      </c>
      <c r="N1158" s="266" t="s">
        <v>813</v>
      </c>
    </row>
    <row r="1159" spans="1:14" ht="13.5" thickBot="1" x14ac:dyDescent="0.25">
      <c r="A1159" s="865" t="s">
        <v>259</v>
      </c>
      <c r="B1159" s="866" t="s">
        <v>260</v>
      </c>
      <c r="C1159" s="867" t="s">
        <v>261</v>
      </c>
      <c r="D1159" s="867" t="s">
        <v>262</v>
      </c>
      <c r="E1159" s="867" t="s">
        <v>282</v>
      </c>
      <c r="F1159" s="868" t="s">
        <v>307</v>
      </c>
      <c r="G1159" s="518" t="s">
        <v>308</v>
      </c>
      <c r="H1159" s="518" t="s">
        <v>330</v>
      </c>
      <c r="I1159" s="518" t="s">
        <v>331</v>
      </c>
      <c r="J1159" s="518" t="s">
        <v>332</v>
      </c>
      <c r="K1159" s="518" t="s">
        <v>335</v>
      </c>
      <c r="L1159" s="518" t="s">
        <v>336</v>
      </c>
      <c r="M1159" s="518" t="s">
        <v>337</v>
      </c>
      <c r="N1159" s="438" t="s">
        <v>338</v>
      </c>
    </row>
    <row r="1160" spans="1:14" x14ac:dyDescent="0.2">
      <c r="A1160" s="265" t="s">
        <v>263</v>
      </c>
      <c r="B1160" s="270" t="s">
        <v>215</v>
      </c>
      <c r="C1160" s="241"/>
      <c r="D1160" s="124"/>
      <c r="E1160" s="241"/>
      <c r="F1160" s="1256"/>
      <c r="G1160" s="824"/>
      <c r="H1160" s="824"/>
      <c r="I1160" s="824"/>
      <c r="J1160" s="1314"/>
      <c r="K1160" s="812"/>
      <c r="L1160" s="1261"/>
      <c r="M1160" s="1261"/>
      <c r="N1160" s="1039"/>
    </row>
    <row r="1161" spans="1:14" x14ac:dyDescent="0.2">
      <c r="A1161" s="264" t="s">
        <v>264</v>
      </c>
      <c r="B1161" s="152" t="s">
        <v>526</v>
      </c>
      <c r="C1161" s="239">
        <f>'4_sz_ melléklet'!C840</f>
        <v>0</v>
      </c>
      <c r="D1161" s="239">
        <f>'4_sz_ melléklet'!D840</f>
        <v>280</v>
      </c>
      <c r="E1161" s="239">
        <f>'4_sz_ melléklet'!E840</f>
        <v>280</v>
      </c>
      <c r="F1161" s="1251">
        <f t="shared" ref="F1161:F1162" si="0">E1161/D1161</f>
        <v>1</v>
      </c>
      <c r="G1161" s="239"/>
      <c r="H1161" s="239"/>
      <c r="I1161" s="239"/>
      <c r="J1161" s="952"/>
      <c r="K1161" s="117"/>
      <c r="L1161" s="1067"/>
      <c r="M1161" s="1067"/>
      <c r="N1161" s="906"/>
    </row>
    <row r="1162" spans="1:14" x14ac:dyDescent="0.2">
      <c r="A1162" s="264" t="s">
        <v>265</v>
      </c>
      <c r="B1162" s="169" t="s">
        <v>528</v>
      </c>
      <c r="C1162" s="239">
        <f>'4_sz_ melléklet'!C841</f>
        <v>0</v>
      </c>
      <c r="D1162" s="239">
        <f>'4_sz_ melléklet'!D841</f>
        <v>33</v>
      </c>
      <c r="E1162" s="239">
        <f>'4_sz_ melléklet'!E841</f>
        <v>33</v>
      </c>
      <c r="F1162" s="1251">
        <f t="shared" si="0"/>
        <v>1</v>
      </c>
      <c r="G1162" s="239"/>
      <c r="H1162" s="239"/>
      <c r="I1162" s="239"/>
      <c r="J1162" s="952"/>
      <c r="K1162" s="117"/>
      <c r="L1162" s="1067"/>
      <c r="M1162" s="1067"/>
      <c r="N1162" s="906"/>
    </row>
    <row r="1163" spans="1:14" x14ac:dyDescent="0.2">
      <c r="A1163" s="264" t="s">
        <v>266</v>
      </c>
      <c r="B1163" s="169" t="s">
        <v>527</v>
      </c>
      <c r="C1163" s="239">
        <f>'4_sz_ melléklet'!C842</f>
        <v>0</v>
      </c>
      <c r="D1163" s="239">
        <f>'4_sz_ melléklet'!D842</f>
        <v>5757</v>
      </c>
      <c r="E1163" s="239">
        <f>'4_sz_ melléklet'!E842</f>
        <v>5757</v>
      </c>
      <c r="F1163" s="1251">
        <f>E1163/D1163</f>
        <v>1</v>
      </c>
      <c r="G1163" s="239"/>
      <c r="H1163" s="239"/>
      <c r="I1163" s="239"/>
      <c r="J1163" s="952"/>
      <c r="K1163" s="117"/>
      <c r="L1163" s="1067"/>
      <c r="M1163" s="1067"/>
      <c r="N1163" s="906"/>
    </row>
    <row r="1164" spans="1:14" x14ac:dyDescent="0.2">
      <c r="A1164" s="264" t="s">
        <v>267</v>
      </c>
      <c r="B1164" s="169" t="s">
        <v>529</v>
      </c>
      <c r="C1164" s="239"/>
      <c r="D1164" s="121"/>
      <c r="E1164" s="239"/>
      <c r="F1164" s="1251"/>
      <c r="G1164" s="239"/>
      <c r="H1164" s="239"/>
      <c r="I1164" s="239"/>
      <c r="J1164" s="952"/>
      <c r="K1164" s="117"/>
      <c r="L1164" s="1067"/>
      <c r="M1164" s="1067"/>
      <c r="N1164" s="906"/>
    </row>
    <row r="1165" spans="1:14" x14ac:dyDescent="0.2">
      <c r="A1165" s="264" t="s">
        <v>268</v>
      </c>
      <c r="B1165" s="169" t="s">
        <v>530</v>
      </c>
      <c r="C1165" s="239"/>
      <c r="D1165" s="121"/>
      <c r="E1165" s="239"/>
      <c r="F1165" s="1251"/>
      <c r="G1165" s="239"/>
      <c r="H1165" s="239"/>
      <c r="I1165" s="239"/>
      <c r="J1165" s="952"/>
      <c r="K1165" s="117"/>
      <c r="L1165" s="1067"/>
      <c r="M1165" s="1067"/>
      <c r="N1165" s="906"/>
    </row>
    <row r="1166" spans="1:14" x14ac:dyDescent="0.2">
      <c r="A1166" s="264" t="s">
        <v>269</v>
      </c>
      <c r="B1166" s="169" t="s">
        <v>531</v>
      </c>
      <c r="C1166" s="239">
        <f>C1167+C1168+C1169+C1170+C1171+C1172+C1173</f>
        <v>120865</v>
      </c>
      <c r="D1166" s="239">
        <f>D1167+D1168+D1169+D1170+D1171+D1172+D1173</f>
        <v>80948</v>
      </c>
      <c r="E1166" s="239">
        <f>E1167+E1168+E1169+E1170+E1171+E1172+E1173</f>
        <v>80948</v>
      </c>
      <c r="F1166" s="1251">
        <f>E1166/D1166</f>
        <v>1</v>
      </c>
      <c r="G1166" s="239">
        <f>G1167+G1168+G1170+G1171+G1172+G1173</f>
        <v>9533</v>
      </c>
      <c r="H1166" s="239">
        <f>H1167+H1168+H1170+H1171+H1172+H1173</f>
        <v>7485</v>
      </c>
      <c r="I1166" s="239">
        <f>I1167+I1168+I1170+I1171+I1172+I1173</f>
        <v>7485</v>
      </c>
      <c r="J1166" s="1421">
        <f>I1166/H1166</f>
        <v>1</v>
      </c>
      <c r="K1166" s="117"/>
      <c r="L1166" s="1067"/>
      <c r="M1166" s="1067"/>
      <c r="N1166" s="906"/>
    </row>
    <row r="1167" spans="1:14" x14ac:dyDescent="0.2">
      <c r="A1167" s="264" t="s">
        <v>270</v>
      </c>
      <c r="B1167" s="169" t="s">
        <v>535</v>
      </c>
      <c r="C1167" s="239"/>
      <c r="D1167" s="121"/>
      <c r="E1167" s="239"/>
      <c r="F1167" s="1251"/>
      <c r="G1167" s="239"/>
      <c r="H1167" s="239"/>
      <c r="I1167" s="239"/>
      <c r="J1167" s="1421"/>
      <c r="K1167" s="117"/>
      <c r="L1167" s="1067"/>
      <c r="M1167" s="1067"/>
      <c r="N1167" s="906"/>
    </row>
    <row r="1168" spans="1:14" x14ac:dyDescent="0.2">
      <c r="A1168" s="264" t="s">
        <v>271</v>
      </c>
      <c r="B1168" s="169" t="s">
        <v>536</v>
      </c>
      <c r="C1168" s="239"/>
      <c r="D1168" s="121"/>
      <c r="E1168" s="239"/>
      <c r="F1168" s="1251"/>
      <c r="G1168" s="239"/>
      <c r="H1168" s="239"/>
      <c r="I1168" s="239"/>
      <c r="J1168" s="1421"/>
      <c r="K1168" s="117"/>
      <c r="L1168" s="1067"/>
      <c r="M1168" s="1067"/>
      <c r="N1168" s="906"/>
    </row>
    <row r="1169" spans="1:14" x14ac:dyDescent="0.2">
      <c r="A1169" s="264" t="s">
        <v>272</v>
      </c>
      <c r="B1169" s="169" t="s">
        <v>537</v>
      </c>
      <c r="C1169" s="239"/>
      <c r="D1169" s="121"/>
      <c r="E1169" s="239"/>
      <c r="F1169" s="1251"/>
      <c r="G1169" s="239"/>
      <c r="H1169" s="239"/>
      <c r="I1169" s="239"/>
      <c r="J1169" s="1421"/>
      <c r="K1169" s="117"/>
      <c r="L1169" s="1067"/>
      <c r="M1169" s="1067"/>
      <c r="N1169" s="906"/>
    </row>
    <row r="1170" spans="1:14" x14ac:dyDescent="0.2">
      <c r="A1170" s="264" t="s">
        <v>273</v>
      </c>
      <c r="B1170" s="271" t="s">
        <v>533</v>
      </c>
      <c r="C1170" s="239">
        <f>'6 7_sz_melléklet'!C78</f>
        <v>120865</v>
      </c>
      <c r="D1170" s="239">
        <f>'6 7_sz_melléklet'!D78</f>
        <v>80948</v>
      </c>
      <c r="E1170" s="239">
        <f>'6 7_sz_melléklet'!E78</f>
        <v>80948</v>
      </c>
      <c r="F1170" s="1251">
        <f>E1170/D1170</f>
        <v>1</v>
      </c>
      <c r="G1170" s="239">
        <f>'6 7_sz_melléklet'!C75</f>
        <v>9533</v>
      </c>
      <c r="H1170" s="239">
        <f>'6 7_sz_melléklet'!D75</f>
        <v>7485</v>
      </c>
      <c r="I1170" s="239">
        <f>'6 7_sz_melléklet'!E75</f>
        <v>7485</v>
      </c>
      <c r="J1170" s="1421">
        <f>I1170/H1170</f>
        <v>1</v>
      </c>
      <c r="K1170" s="117"/>
      <c r="L1170" s="1067"/>
      <c r="M1170" s="1067"/>
      <c r="N1170" s="906"/>
    </row>
    <row r="1171" spans="1:14" x14ac:dyDescent="0.2">
      <c r="A1171" s="264" t="s">
        <v>274</v>
      </c>
      <c r="B1171" s="536" t="s">
        <v>534</v>
      </c>
      <c r="C1171" s="242"/>
      <c r="D1171" s="122"/>
      <c r="E1171" s="239"/>
      <c r="F1171" s="1251"/>
      <c r="G1171" s="239"/>
      <c r="H1171" s="239"/>
      <c r="I1171" s="239"/>
      <c r="J1171" s="1421"/>
      <c r="K1171" s="117"/>
      <c r="L1171" s="1067"/>
      <c r="M1171" s="1067"/>
      <c r="N1171" s="906"/>
    </row>
    <row r="1172" spans="1:14" x14ac:dyDescent="0.2">
      <c r="A1172" s="264" t="s">
        <v>275</v>
      </c>
      <c r="B1172" s="537" t="s">
        <v>532</v>
      </c>
      <c r="C1172" s="242"/>
      <c r="D1172" s="122"/>
      <c r="E1172" s="239"/>
      <c r="F1172" s="1251"/>
      <c r="G1172" s="239"/>
      <c r="H1172" s="239"/>
      <c r="I1172" s="239"/>
      <c r="J1172" s="952"/>
      <c r="K1172" s="117"/>
      <c r="L1172" s="1067"/>
      <c r="M1172" s="1067"/>
      <c r="N1172" s="906"/>
    </row>
    <row r="1173" spans="1:14" x14ac:dyDescent="0.2">
      <c r="A1173" s="264" t="s">
        <v>276</v>
      </c>
      <c r="B1173" s="230" t="s">
        <v>764</v>
      </c>
      <c r="C1173" s="242"/>
      <c r="D1173" s="122"/>
      <c r="E1173" s="239"/>
      <c r="F1173" s="1252"/>
      <c r="G1173" s="239"/>
      <c r="H1173" s="239"/>
      <c r="I1173" s="239"/>
      <c r="J1173" s="952"/>
      <c r="K1173" s="117"/>
      <c r="L1173" s="1067"/>
      <c r="M1173" s="1067"/>
      <c r="N1173" s="906"/>
    </row>
    <row r="1174" spans="1:14" ht="12.75" customHeight="1" thickBot="1" x14ac:dyDescent="0.25">
      <c r="A1174" s="264" t="s">
        <v>277</v>
      </c>
      <c r="B1174" s="171" t="s">
        <v>539</v>
      </c>
      <c r="C1174" s="240"/>
      <c r="D1174" s="126"/>
      <c r="E1174" s="239"/>
      <c r="F1174" s="1253"/>
      <c r="G1174" s="240"/>
      <c r="H1174" s="240"/>
      <c r="I1174" s="240"/>
      <c r="J1174" s="1133"/>
      <c r="K1174" s="1064"/>
      <c r="L1174" s="1068"/>
      <c r="M1174" s="1068"/>
      <c r="N1174" s="968"/>
    </row>
    <row r="1175" spans="1:14" ht="13.5" thickBot="1" x14ac:dyDescent="0.25">
      <c r="A1175" s="421" t="s">
        <v>278</v>
      </c>
      <c r="B1175" s="422" t="s">
        <v>5</v>
      </c>
      <c r="C1175" s="432">
        <f>C1161+C1162+C1163+C1164+C1166+C1174</f>
        <v>120865</v>
      </c>
      <c r="D1175" s="432">
        <f>D1161+D1162+D1163+D1164+D1166+D1174</f>
        <v>87018</v>
      </c>
      <c r="E1175" s="432">
        <f>E1161+E1162+E1163+E1164+E1166+E1174</f>
        <v>87018</v>
      </c>
      <c r="F1175" s="1413">
        <f>E1175/D1175</f>
        <v>1</v>
      </c>
      <c r="G1175" s="432">
        <f>G1161+G1162+G1163+G1166+G1174</f>
        <v>9533</v>
      </c>
      <c r="H1175" s="432">
        <f>H1161+H1162+H1163+H1166+H1174</f>
        <v>7485</v>
      </c>
      <c r="I1175" s="432">
        <f>I1161+I1162+I1163+I1166+I1174</f>
        <v>7485</v>
      </c>
      <c r="J1175" s="1416">
        <f>I1175/H1175</f>
        <v>1</v>
      </c>
      <c r="K1175" s="1366"/>
      <c r="L1175" s="1262"/>
      <c r="M1175" s="1262"/>
      <c r="N1175" s="1259"/>
    </row>
    <row r="1176" spans="1:14" ht="9.75" customHeight="1" thickTop="1" x14ac:dyDescent="0.2">
      <c r="A1176" s="413"/>
      <c r="B1176" s="270"/>
      <c r="C1176" s="197"/>
      <c r="D1176" s="197"/>
      <c r="E1176" s="197"/>
      <c r="F1176" s="1255"/>
      <c r="G1176" s="197"/>
      <c r="H1176" s="197"/>
      <c r="I1176" s="197"/>
      <c r="J1176" s="1099"/>
      <c r="K1176" s="120"/>
      <c r="L1176" s="1263"/>
      <c r="M1176" s="1263"/>
      <c r="N1176" s="967"/>
    </row>
    <row r="1177" spans="1:14" x14ac:dyDescent="0.2">
      <c r="A1177" s="265" t="s">
        <v>279</v>
      </c>
      <c r="B1177" s="272" t="s">
        <v>216</v>
      </c>
      <c r="C1177" s="241"/>
      <c r="D1177" s="124"/>
      <c r="E1177" s="241"/>
      <c r="F1177" s="1256"/>
      <c r="G1177" s="241"/>
      <c r="H1177" s="241"/>
      <c r="I1177" s="241"/>
      <c r="J1177" s="951"/>
      <c r="K1177" s="118"/>
      <c r="L1177" s="1066"/>
      <c r="M1177" s="1066"/>
      <c r="N1177" s="905"/>
    </row>
    <row r="1178" spans="1:14" x14ac:dyDescent="0.2">
      <c r="A1178" s="265" t="s">
        <v>280</v>
      </c>
      <c r="B1178" s="169" t="s">
        <v>540</v>
      </c>
      <c r="C1178" s="239">
        <f>'33_sz_ melléklet'!C154</f>
        <v>0</v>
      </c>
      <c r="D1178" s="239">
        <f>'33_sz_ melléklet'!D154</f>
        <v>84473</v>
      </c>
      <c r="E1178" s="239">
        <f>'33_sz_ melléklet'!E154</f>
        <v>0</v>
      </c>
      <c r="F1178" s="1251">
        <f>E1178/D1178</f>
        <v>0</v>
      </c>
      <c r="G1178" s="239"/>
      <c r="H1178" s="239"/>
      <c r="I1178" s="239"/>
      <c r="J1178" s="952"/>
      <c r="K1178" s="117"/>
      <c r="L1178" s="1067"/>
      <c r="M1178" s="1067"/>
      <c r="N1178" s="906"/>
    </row>
    <row r="1179" spans="1:14" x14ac:dyDescent="0.2">
      <c r="A1179" s="265" t="s">
        <v>281</v>
      </c>
      <c r="B1179" s="169" t="s">
        <v>541</v>
      </c>
      <c r="C1179" s="239"/>
      <c r="D1179" s="121"/>
      <c r="E1179" s="239"/>
      <c r="F1179" s="1251"/>
      <c r="G1179" s="239"/>
      <c r="H1179" s="239"/>
      <c r="I1179" s="239"/>
      <c r="J1179" s="952"/>
      <c r="K1179" s="117"/>
      <c r="L1179" s="1067"/>
      <c r="M1179" s="1067"/>
      <c r="N1179" s="906"/>
    </row>
    <row r="1180" spans="1:14" x14ac:dyDescent="0.2">
      <c r="A1180" s="265" t="s">
        <v>283</v>
      </c>
      <c r="B1180" s="169" t="s">
        <v>542</v>
      </c>
      <c r="C1180" s="239">
        <f>C1181+C1182+C1183</f>
        <v>0</v>
      </c>
      <c r="D1180" s="239">
        <f>D1181+D1182+D1183</f>
        <v>0</v>
      </c>
      <c r="E1180" s="239">
        <f>E1181+E1182+E1183</f>
        <v>0</v>
      </c>
      <c r="F1180" s="1251">
        <v>0</v>
      </c>
      <c r="G1180" s="239"/>
      <c r="H1180" s="239"/>
      <c r="I1180" s="239"/>
      <c r="J1180" s="952"/>
      <c r="K1180" s="117"/>
      <c r="L1180" s="1067"/>
      <c r="M1180" s="1067"/>
      <c r="N1180" s="906"/>
    </row>
    <row r="1181" spans="1:14" x14ac:dyDescent="0.2">
      <c r="A1181" s="265" t="s">
        <v>284</v>
      </c>
      <c r="B1181" s="271" t="s">
        <v>543</v>
      </c>
      <c r="C1181" s="239"/>
      <c r="D1181" s="121"/>
      <c r="E1181" s="239"/>
      <c r="F1181" s="1251"/>
      <c r="G1181" s="239"/>
      <c r="H1181" s="239"/>
      <c r="I1181" s="239"/>
      <c r="J1181" s="952"/>
      <c r="K1181" s="117"/>
      <c r="L1181" s="1067"/>
      <c r="M1181" s="1067"/>
      <c r="N1181" s="906"/>
    </row>
    <row r="1182" spans="1:14" x14ac:dyDescent="0.2">
      <c r="A1182" s="265" t="s">
        <v>285</v>
      </c>
      <c r="B1182" s="271" t="s">
        <v>544</v>
      </c>
      <c r="C1182" s="239"/>
      <c r="D1182" s="121"/>
      <c r="E1182" s="239"/>
      <c r="F1182" s="1251"/>
      <c r="G1182" s="239"/>
      <c r="H1182" s="239"/>
      <c r="I1182" s="239"/>
      <c r="J1182" s="952"/>
      <c r="K1182" s="117"/>
      <c r="L1182" s="1067"/>
      <c r="M1182" s="1067"/>
      <c r="N1182" s="906"/>
    </row>
    <row r="1183" spans="1:14" x14ac:dyDescent="0.2">
      <c r="A1183" s="265" t="s">
        <v>286</v>
      </c>
      <c r="B1183" s="271" t="s">
        <v>545</v>
      </c>
      <c r="C1183" s="239"/>
      <c r="D1183" s="121"/>
      <c r="E1183" s="239"/>
      <c r="F1183" s="1257"/>
      <c r="G1183" s="239"/>
      <c r="H1183" s="239"/>
      <c r="I1183" s="239"/>
      <c r="J1183" s="952"/>
      <c r="K1183" s="117"/>
      <c r="L1183" s="1067"/>
      <c r="M1183" s="1067"/>
      <c r="N1183" s="906"/>
    </row>
    <row r="1184" spans="1:14" x14ac:dyDescent="0.2">
      <c r="A1184" s="265" t="s">
        <v>287</v>
      </c>
      <c r="B1184" s="271" t="s">
        <v>546</v>
      </c>
      <c r="C1184" s="239"/>
      <c r="D1184" s="121"/>
      <c r="E1184" s="239"/>
      <c r="F1184" s="1257"/>
      <c r="G1184" s="239"/>
      <c r="H1184" s="239"/>
      <c r="I1184" s="239"/>
      <c r="J1184" s="952"/>
      <c r="K1184" s="117"/>
      <c r="L1184" s="1067"/>
      <c r="M1184" s="1067"/>
      <c r="N1184" s="906"/>
    </row>
    <row r="1185" spans="1:14" x14ac:dyDescent="0.2">
      <c r="A1185" s="265" t="s">
        <v>288</v>
      </c>
      <c r="B1185" s="536" t="s">
        <v>547</v>
      </c>
      <c r="C1185" s="239"/>
      <c r="D1185" s="121"/>
      <c r="E1185" s="239"/>
      <c r="F1185" s="1257"/>
      <c r="G1185" s="239"/>
      <c r="H1185" s="239"/>
      <c r="I1185" s="239"/>
      <c r="J1185" s="952"/>
      <c r="K1185" s="117"/>
      <c r="L1185" s="1067"/>
      <c r="M1185" s="1067"/>
      <c r="N1185" s="906"/>
    </row>
    <row r="1186" spans="1:14" x14ac:dyDescent="0.2">
      <c r="A1186" s="265" t="s">
        <v>289</v>
      </c>
      <c r="B1186" s="230" t="s">
        <v>548</v>
      </c>
      <c r="C1186" s="239"/>
      <c r="D1186" s="121"/>
      <c r="E1186" s="239"/>
      <c r="F1186" s="1257"/>
      <c r="G1186" s="239"/>
      <c r="H1186" s="239"/>
      <c r="I1186" s="239"/>
      <c r="J1186" s="952"/>
      <c r="K1186" s="117"/>
      <c r="L1186" s="1067"/>
      <c r="M1186" s="1067"/>
      <c r="N1186" s="906"/>
    </row>
    <row r="1187" spans="1:14" ht="13.5" thickBot="1" x14ac:dyDescent="0.25">
      <c r="A1187" s="265" t="s">
        <v>290</v>
      </c>
      <c r="B1187" s="686" t="s">
        <v>549</v>
      </c>
      <c r="C1187" s="239"/>
      <c r="D1187" s="121"/>
      <c r="E1187" s="239"/>
      <c r="F1187" s="1257"/>
      <c r="G1187" s="240"/>
      <c r="H1187" s="240"/>
      <c r="I1187" s="240"/>
      <c r="J1187" s="1133"/>
      <c r="K1187" s="1064"/>
      <c r="L1187" s="1068"/>
      <c r="M1187" s="1068"/>
      <c r="N1187" s="968"/>
    </row>
    <row r="1188" spans="1:14" ht="13.5" thickBot="1" x14ac:dyDescent="0.25">
      <c r="A1188" s="421" t="s">
        <v>291</v>
      </c>
      <c r="B1188" s="422" t="s">
        <v>6</v>
      </c>
      <c r="C1188" s="429">
        <f>C1178+C1179+C1180</f>
        <v>0</v>
      </c>
      <c r="D1188" s="429">
        <f>D1178+D1179+D1180</f>
        <v>84473</v>
      </c>
      <c r="E1188" s="429">
        <f>E1178+E1179+E1180</f>
        <v>0</v>
      </c>
      <c r="F1188" s="1254">
        <f>E1188/D1188</f>
        <v>0</v>
      </c>
      <c r="G1188" s="429"/>
      <c r="H1188" s="429"/>
      <c r="I1188" s="429"/>
      <c r="J1188" s="1343"/>
      <c r="K1188" s="1366"/>
      <c r="L1188" s="1262"/>
      <c r="M1188" s="1262"/>
      <c r="N1188" s="1259"/>
    </row>
    <row r="1189" spans="1:14" ht="27" thickTop="1" thickBot="1" x14ac:dyDescent="0.25">
      <c r="A1189" s="1265" t="s">
        <v>292</v>
      </c>
      <c r="B1189" s="1248" t="s">
        <v>403</v>
      </c>
      <c r="C1189" s="1249">
        <f>C1175+C1188</f>
        <v>120865</v>
      </c>
      <c r="D1189" s="1249">
        <f>D1175+D1188</f>
        <v>171491</v>
      </c>
      <c r="E1189" s="1249">
        <f>E1175+E1188</f>
        <v>87018</v>
      </c>
      <c r="F1189" s="1258">
        <f>E1189/D1189</f>
        <v>0.50742021447189645</v>
      </c>
      <c r="G1189" s="1249">
        <f>G1188+G1175</f>
        <v>9533</v>
      </c>
      <c r="H1189" s="1249">
        <f>H1188+H1175</f>
        <v>7485</v>
      </c>
      <c r="I1189" s="1249">
        <f>I1188+I1175</f>
        <v>7485</v>
      </c>
      <c r="J1189" s="1371">
        <f>I1189/H1189</f>
        <v>1</v>
      </c>
      <c r="K1189" s="1463"/>
      <c r="L1189" s="1268"/>
      <c r="M1189" s="1268"/>
      <c r="N1189" s="1269"/>
    </row>
    <row r="1190" spans="1:14" x14ac:dyDescent="0.2">
      <c r="A1190" s="281"/>
      <c r="B1190" s="550"/>
      <c r="C1190" s="535"/>
      <c r="D1190" s="535"/>
      <c r="E1190" s="535"/>
      <c r="F1190" s="535"/>
    </row>
    <row r="1191" spans="1:14" x14ac:dyDescent="0.2">
      <c r="A1191" s="281"/>
      <c r="B1191" s="550"/>
      <c r="C1191" s="535"/>
      <c r="D1191" s="535"/>
      <c r="E1191" s="535"/>
      <c r="F1191" s="1270"/>
      <c r="G1191" s="63"/>
      <c r="H1191" s="63"/>
      <c r="I1191" s="63"/>
      <c r="J1191" s="1271"/>
      <c r="K1191" s="63"/>
      <c r="L1191" s="63"/>
      <c r="M1191" s="63"/>
      <c r="N1191" s="1271"/>
    </row>
    <row r="1192" spans="1:14" x14ac:dyDescent="0.2">
      <c r="A1192" s="2434">
        <v>30</v>
      </c>
      <c r="B1192" s="2435"/>
      <c r="C1192" s="2435"/>
      <c r="D1192" s="2435"/>
      <c r="E1192" s="2435"/>
      <c r="F1192" s="2435"/>
      <c r="G1192" s="2435"/>
      <c r="H1192" s="2435"/>
      <c r="I1192" s="2435"/>
      <c r="J1192" s="2435"/>
      <c r="K1192" s="2435"/>
      <c r="L1192" s="2435"/>
      <c r="M1192" s="2435"/>
      <c r="N1192" s="2435"/>
    </row>
    <row r="1193" spans="1:14" x14ac:dyDescent="0.2">
      <c r="A1193" s="281"/>
      <c r="B1193" s="550"/>
      <c r="C1193" s="535"/>
      <c r="D1193" s="535"/>
      <c r="E1193" s="535"/>
      <c r="F1193" s="535"/>
    </row>
    <row r="1194" spans="1:14" x14ac:dyDescent="0.2">
      <c r="A1194" s="2249" t="s">
        <v>1692</v>
      </c>
      <c r="B1194" s="2249"/>
      <c r="C1194" s="2249"/>
      <c r="D1194" s="2249"/>
      <c r="E1194" s="2249"/>
    </row>
    <row r="1195" spans="1:14" ht="9.75" customHeight="1" x14ac:dyDescent="0.2">
      <c r="A1195" s="275"/>
      <c r="B1195" s="275"/>
      <c r="C1195" s="275"/>
      <c r="D1195" s="275"/>
      <c r="E1195" s="275"/>
    </row>
    <row r="1196" spans="1:14" ht="14.25" x14ac:dyDescent="0.2">
      <c r="A1196" s="2347" t="s">
        <v>1509</v>
      </c>
      <c r="B1196" s="2348"/>
      <c r="C1196" s="2348"/>
      <c r="D1196" s="2348"/>
      <c r="E1196" s="2348"/>
      <c r="F1196" s="2348"/>
      <c r="G1196" s="2263"/>
      <c r="H1196" s="2263"/>
      <c r="I1196" s="2263"/>
      <c r="J1196" s="2263"/>
      <c r="K1196" s="2263"/>
      <c r="L1196" s="2263"/>
      <c r="M1196" s="2263"/>
      <c r="N1196" s="2263"/>
    </row>
    <row r="1197" spans="1:14" ht="15.75" x14ac:dyDescent="0.25">
      <c r="B1197" s="18"/>
      <c r="C1197" s="18"/>
      <c r="D1197" s="18"/>
      <c r="E1197" s="18"/>
    </row>
    <row r="1198" spans="1:14" ht="16.5" thickBot="1" x14ac:dyDescent="0.3">
      <c r="B1198" s="2268" t="s">
        <v>433</v>
      </c>
      <c r="C1198" s="2268"/>
      <c r="D1198" s="2268"/>
      <c r="E1198" s="2268"/>
      <c r="M1198" s="1" t="s">
        <v>39</v>
      </c>
    </row>
    <row r="1199" spans="1:14" ht="13.5" customHeight="1" thickBot="1" x14ac:dyDescent="0.25">
      <c r="A1199" s="2430" t="s">
        <v>258</v>
      </c>
      <c r="B1199" s="2432" t="s">
        <v>11</v>
      </c>
      <c r="C1199" s="2425" t="s">
        <v>1090</v>
      </c>
      <c r="D1199" s="2426"/>
      <c r="E1199" s="2426"/>
      <c r="F1199" s="2427"/>
      <c r="G1199" s="2425" t="s">
        <v>1091</v>
      </c>
      <c r="H1199" s="2426"/>
      <c r="I1199" s="2426"/>
      <c r="J1199" s="2428"/>
      <c r="K1199" s="2429" t="s">
        <v>811</v>
      </c>
      <c r="L1199" s="2426"/>
      <c r="M1199" s="2426"/>
      <c r="N1199" s="2428"/>
    </row>
    <row r="1200" spans="1:14" ht="22.5" thickBot="1" x14ac:dyDescent="0.25">
      <c r="A1200" s="2431"/>
      <c r="B1200" s="2433"/>
      <c r="C1200" s="266" t="s">
        <v>381</v>
      </c>
      <c r="D1200" s="266" t="s">
        <v>812</v>
      </c>
      <c r="E1200" s="1246" t="s">
        <v>775</v>
      </c>
      <c r="F1200" s="266" t="s">
        <v>813</v>
      </c>
      <c r="G1200" s="1246" t="s">
        <v>381</v>
      </c>
      <c r="H1200" s="266" t="s">
        <v>812</v>
      </c>
      <c r="I1200" s="266" t="s">
        <v>775</v>
      </c>
      <c r="J1200" s="1246" t="s">
        <v>813</v>
      </c>
      <c r="K1200" s="266" t="s">
        <v>381</v>
      </c>
      <c r="L1200" s="1246" t="s">
        <v>812</v>
      </c>
      <c r="M1200" s="266" t="s">
        <v>775</v>
      </c>
      <c r="N1200" s="1247" t="s">
        <v>813</v>
      </c>
    </row>
    <row r="1201" spans="1:14" ht="13.5" thickBot="1" x14ac:dyDescent="0.25">
      <c r="A1201" s="865" t="s">
        <v>259</v>
      </c>
      <c r="B1201" s="866" t="s">
        <v>260</v>
      </c>
      <c r="C1201" s="867" t="s">
        <v>261</v>
      </c>
      <c r="D1201" s="867" t="s">
        <v>262</v>
      </c>
      <c r="E1201" s="867" t="s">
        <v>282</v>
      </c>
      <c r="F1201" s="868" t="s">
        <v>307</v>
      </c>
      <c r="G1201" s="867" t="s">
        <v>308</v>
      </c>
      <c r="H1201" s="867" t="s">
        <v>330</v>
      </c>
      <c r="I1201" s="867" t="s">
        <v>331</v>
      </c>
      <c r="J1201" s="867" t="s">
        <v>332</v>
      </c>
      <c r="K1201" s="867" t="s">
        <v>335</v>
      </c>
      <c r="L1201" s="867" t="s">
        <v>336</v>
      </c>
      <c r="M1201" s="867" t="s">
        <v>337</v>
      </c>
      <c r="N1201" s="868" t="s">
        <v>338</v>
      </c>
    </row>
    <row r="1202" spans="1:14" x14ac:dyDescent="0.2">
      <c r="A1202" s="265" t="s">
        <v>293</v>
      </c>
      <c r="B1202" s="341" t="s">
        <v>404</v>
      </c>
      <c r="C1202" s="430"/>
      <c r="D1202" s="124"/>
      <c r="E1202" s="241"/>
      <c r="F1202" s="1256"/>
      <c r="G1202" s="1040"/>
      <c r="H1202" s="1040"/>
      <c r="I1202" s="1040"/>
      <c r="J1202" s="909"/>
      <c r="K1202" s="1261"/>
      <c r="L1202" s="1261"/>
      <c r="M1202" s="1261"/>
      <c r="N1202" s="1039"/>
    </row>
    <row r="1203" spans="1:14" x14ac:dyDescent="0.2">
      <c r="A1203" s="264" t="s">
        <v>294</v>
      </c>
      <c r="B1203" s="170" t="s">
        <v>565</v>
      </c>
      <c r="C1203" s="244"/>
      <c r="D1203" s="121"/>
      <c r="E1203" s="239"/>
      <c r="F1203" s="1251"/>
      <c r="G1203" s="978"/>
      <c r="H1203" s="978"/>
      <c r="I1203" s="978"/>
      <c r="J1203" s="870"/>
      <c r="K1203" s="1067"/>
      <c r="L1203" s="1067"/>
      <c r="M1203" s="1067"/>
      <c r="N1203" s="906"/>
    </row>
    <row r="1204" spans="1:14" x14ac:dyDescent="0.2">
      <c r="A1204" s="264" t="s">
        <v>295</v>
      </c>
      <c r="B1204" s="480" t="s">
        <v>563</v>
      </c>
      <c r="C1204" s="543"/>
      <c r="D1204" s="126"/>
      <c r="E1204" s="240"/>
      <c r="F1204" s="1252"/>
      <c r="G1204" s="978"/>
      <c r="H1204" s="978"/>
      <c r="I1204" s="978"/>
      <c r="J1204" s="870"/>
      <c r="K1204" s="1067"/>
      <c r="L1204" s="1067"/>
      <c r="M1204" s="1067"/>
      <c r="N1204" s="906"/>
    </row>
    <row r="1205" spans="1:14" x14ac:dyDescent="0.2">
      <c r="A1205" s="264" t="s">
        <v>296</v>
      </c>
      <c r="B1205" s="480" t="s">
        <v>562</v>
      </c>
      <c r="C1205" s="543"/>
      <c r="D1205" s="126"/>
      <c r="E1205" s="240"/>
      <c r="F1205" s="1252"/>
      <c r="G1205" s="978"/>
      <c r="H1205" s="978"/>
      <c r="I1205" s="978"/>
      <c r="J1205" s="870"/>
      <c r="K1205" s="1067"/>
      <c r="L1205" s="1067"/>
      <c r="M1205" s="1067"/>
      <c r="N1205" s="906"/>
    </row>
    <row r="1206" spans="1:14" x14ac:dyDescent="0.2">
      <c r="A1206" s="264" t="s">
        <v>297</v>
      </c>
      <c r="B1206" s="480" t="s">
        <v>564</v>
      </c>
      <c r="C1206" s="543"/>
      <c r="D1206" s="126"/>
      <c r="E1206" s="240"/>
      <c r="F1206" s="1252"/>
      <c r="G1206" s="978"/>
      <c r="H1206" s="978"/>
      <c r="I1206" s="978"/>
      <c r="J1206" s="870"/>
      <c r="K1206" s="1067"/>
      <c r="L1206" s="1067"/>
      <c r="M1206" s="1067"/>
      <c r="N1206" s="906"/>
    </row>
    <row r="1207" spans="1:14" x14ac:dyDescent="0.2">
      <c r="A1207" s="264" t="s">
        <v>298</v>
      </c>
      <c r="B1207" s="538" t="s">
        <v>566</v>
      </c>
      <c r="C1207" s="543"/>
      <c r="D1207" s="126"/>
      <c r="E1207" s="240"/>
      <c r="F1207" s="1252"/>
      <c r="G1207" s="978"/>
      <c r="H1207" s="978"/>
      <c r="I1207" s="978"/>
      <c r="J1207" s="870"/>
      <c r="K1207" s="1067"/>
      <c r="L1207" s="1067"/>
      <c r="M1207" s="1067"/>
      <c r="N1207" s="906"/>
    </row>
    <row r="1208" spans="1:14" x14ac:dyDescent="0.2">
      <c r="A1208" s="264" t="s">
        <v>299</v>
      </c>
      <c r="B1208" s="539" t="s">
        <v>569</v>
      </c>
      <c r="C1208" s="543"/>
      <c r="D1208" s="126"/>
      <c r="E1208" s="240"/>
      <c r="F1208" s="1252"/>
      <c r="G1208" s="978"/>
      <c r="H1208" s="978"/>
      <c r="I1208" s="978"/>
      <c r="J1208" s="870"/>
      <c r="K1208" s="1067"/>
      <c r="L1208" s="1067"/>
      <c r="M1208" s="1067"/>
      <c r="N1208" s="906"/>
    </row>
    <row r="1209" spans="1:14" x14ac:dyDescent="0.2">
      <c r="A1209" s="264" t="s">
        <v>300</v>
      </c>
      <c r="B1209" s="540" t="s">
        <v>568</v>
      </c>
      <c r="C1209" s="543"/>
      <c r="D1209" s="126"/>
      <c r="E1209" s="240"/>
      <c r="F1209" s="1252"/>
      <c r="G1209" s="978"/>
      <c r="H1209" s="978"/>
      <c r="I1209" s="978"/>
      <c r="J1209" s="870"/>
      <c r="K1209" s="1067"/>
      <c r="L1209" s="1067"/>
      <c r="M1209" s="1067"/>
      <c r="N1209" s="906"/>
    </row>
    <row r="1210" spans="1:14" x14ac:dyDescent="0.2">
      <c r="A1210" s="264" t="s">
        <v>301</v>
      </c>
      <c r="B1210" s="1708" t="s">
        <v>567</v>
      </c>
      <c r="C1210" s="244"/>
      <c r="D1210" s="121"/>
      <c r="E1210" s="239"/>
      <c r="F1210" s="1251"/>
      <c r="G1210" s="978"/>
      <c r="H1210" s="978"/>
      <c r="I1210" s="978"/>
      <c r="J1210" s="870"/>
      <c r="K1210" s="1067"/>
      <c r="L1210" s="1067"/>
      <c r="M1210" s="1067"/>
      <c r="N1210" s="906"/>
    </row>
    <row r="1211" spans="1:14" ht="17.25" customHeight="1" thickBot="1" x14ac:dyDescent="0.25">
      <c r="A1211" s="413" t="s">
        <v>302</v>
      </c>
      <c r="B1211" s="225" t="s">
        <v>1089</v>
      </c>
      <c r="C1211" s="1713"/>
      <c r="D1211" s="197"/>
      <c r="E1211" s="197"/>
      <c r="F1211" s="1255"/>
      <c r="G1211" s="974"/>
      <c r="H1211" s="974"/>
      <c r="I1211" s="974"/>
      <c r="J1211" s="873"/>
      <c r="K1211" s="1263"/>
      <c r="L1211" s="1263"/>
      <c r="M1211" s="1263"/>
      <c r="N1211" s="967"/>
    </row>
    <row r="1212" spans="1:14" ht="23.25" customHeight="1" thickBot="1" x14ac:dyDescent="0.25">
      <c r="A1212" s="282" t="s">
        <v>303</v>
      </c>
      <c r="B1212" s="231" t="s">
        <v>405</v>
      </c>
      <c r="C1212" s="544">
        <f>SUM(C1203:C1211)</f>
        <v>0</v>
      </c>
      <c r="D1212" s="544">
        <f>SUM(D1203:D1211)</f>
        <v>0</v>
      </c>
      <c r="E1212" s="544">
        <f>SUM(E1203:E1211)</f>
        <v>0</v>
      </c>
      <c r="F1212" s="1272">
        <v>0</v>
      </c>
      <c r="G1212" s="972"/>
      <c r="H1212" s="972"/>
      <c r="I1212" s="972"/>
      <c r="J1212" s="874"/>
      <c r="K1212" s="1212"/>
      <c r="L1212" s="1212"/>
      <c r="M1212" s="1212"/>
      <c r="N1212" s="874"/>
    </row>
    <row r="1213" spans="1:14" ht="14.25" thickTop="1" thickBot="1" x14ac:dyDescent="0.25">
      <c r="A1213" s="325" t="s">
        <v>304</v>
      </c>
      <c r="B1213" s="832" t="s">
        <v>406</v>
      </c>
      <c r="C1213" s="622">
        <f>C1212+C1189</f>
        <v>120865</v>
      </c>
      <c r="D1213" s="622">
        <f>D1212+D1189</f>
        <v>171491</v>
      </c>
      <c r="E1213" s="622">
        <f>E1212+E1189</f>
        <v>87018</v>
      </c>
      <c r="F1213" s="1461">
        <f>E1213/D1213</f>
        <v>0.50742021447189645</v>
      </c>
      <c r="G1213" s="622">
        <f>G1212+G1189</f>
        <v>9533</v>
      </c>
      <c r="H1213" s="622">
        <f>H1212+H1189</f>
        <v>7485</v>
      </c>
      <c r="I1213" s="622">
        <f>I1212+I1189</f>
        <v>7485</v>
      </c>
      <c r="J1213" s="1371">
        <f>I1213/H1213</f>
        <v>1</v>
      </c>
      <c r="K1213" s="622">
        <f>K1212+K1189</f>
        <v>0</v>
      </c>
      <c r="L1213" s="622">
        <f>L1212+L1189</f>
        <v>0</v>
      </c>
      <c r="M1213" s="622">
        <f>M1212+M1189</f>
        <v>0</v>
      </c>
      <c r="N1213" s="969"/>
    </row>
    <row r="1233" spans="1:14" x14ac:dyDescent="0.2">
      <c r="A1233" s="2263">
        <v>31</v>
      </c>
      <c r="B1233" s="2263"/>
      <c r="C1233" s="2263"/>
      <c r="D1233" s="2263"/>
      <c r="E1233" s="2263"/>
      <c r="F1233" s="2263"/>
      <c r="G1233" s="2263"/>
      <c r="H1233" s="2263"/>
      <c r="I1233" s="2263"/>
      <c r="J1233" s="2263"/>
      <c r="K1233" s="2263"/>
      <c r="L1233" s="2263"/>
      <c r="M1233" s="2263"/>
      <c r="N1233" s="2263"/>
    </row>
    <row r="1234" spans="1:14" x14ac:dyDescent="0.2">
      <c r="A1234" s="2249" t="s">
        <v>1692</v>
      </c>
      <c r="B1234" s="2249"/>
      <c r="C1234" s="2249"/>
      <c r="D1234" s="2249"/>
      <c r="E1234" s="2249"/>
    </row>
    <row r="1235" spans="1:14" x14ac:dyDescent="0.2">
      <c r="A1235" s="275"/>
      <c r="B1235" s="275"/>
      <c r="C1235" s="275"/>
      <c r="D1235" s="275"/>
      <c r="E1235" s="275"/>
    </row>
    <row r="1236" spans="1:14" ht="14.25" x14ac:dyDescent="0.2">
      <c r="A1236" s="2347" t="s">
        <v>1509</v>
      </c>
      <c r="B1236" s="2348"/>
      <c r="C1236" s="2348"/>
      <c r="D1236" s="2348"/>
      <c r="E1236" s="2348"/>
      <c r="F1236" s="2348"/>
      <c r="G1236" s="2263"/>
      <c r="H1236" s="2263"/>
      <c r="I1236" s="2263"/>
      <c r="J1236" s="2263"/>
      <c r="K1236" s="2263"/>
      <c r="L1236" s="2263"/>
      <c r="M1236" s="2263"/>
      <c r="N1236" s="2263"/>
    </row>
    <row r="1237" spans="1:14" ht="15.75" x14ac:dyDescent="0.25">
      <c r="B1237" s="18" t="s">
        <v>407</v>
      </c>
      <c r="C1237" s="18"/>
      <c r="D1237" s="18"/>
      <c r="E1237" s="18"/>
      <c r="F1237" s="18"/>
      <c r="G1237" s="18"/>
      <c r="H1237" s="18"/>
      <c r="I1237" s="18"/>
      <c r="J1237" s="18"/>
      <c r="K1237" s="18"/>
      <c r="L1237" s="18"/>
      <c r="M1237" s="18"/>
      <c r="N1237" s="18"/>
    </row>
    <row r="1238" spans="1:14" ht="16.5" thickBot="1" x14ac:dyDescent="0.3">
      <c r="B1238" s="18"/>
      <c r="C1238" s="18"/>
      <c r="D1238" s="18"/>
      <c r="E1238" s="18"/>
      <c r="F1238" s="18"/>
      <c r="G1238" s="18"/>
      <c r="H1238" s="18"/>
      <c r="I1238" s="18"/>
      <c r="J1238" s="18"/>
      <c r="K1238" s="18"/>
      <c r="L1238" s="18"/>
      <c r="M1238" s="19" t="s">
        <v>7</v>
      </c>
      <c r="N1238" s="18"/>
    </row>
    <row r="1239" spans="1:14" ht="13.5" thickBot="1" x14ac:dyDescent="0.25">
      <c r="A1239" s="2272" t="s">
        <v>258</v>
      </c>
      <c r="B1239" s="2274" t="s">
        <v>11</v>
      </c>
      <c r="C1239" s="2429" t="s">
        <v>816</v>
      </c>
      <c r="D1239" s="2426"/>
      <c r="E1239" s="2426"/>
      <c r="F1239" s="2427"/>
      <c r="G1239" s="2425" t="s">
        <v>817</v>
      </c>
      <c r="H1239" s="2426"/>
      <c r="I1239" s="2426"/>
      <c r="J1239" s="2428"/>
      <c r="K1239" s="2429" t="s">
        <v>811</v>
      </c>
      <c r="L1239" s="2426"/>
      <c r="M1239" s="2426"/>
      <c r="N1239" s="2428"/>
    </row>
    <row r="1240" spans="1:14" ht="22.5" thickBot="1" x14ac:dyDescent="0.25">
      <c r="A1240" s="2273"/>
      <c r="B1240" s="2275"/>
      <c r="C1240" s="401" t="s">
        <v>381</v>
      </c>
      <c r="D1240" s="266" t="s">
        <v>812</v>
      </c>
      <c r="E1240" s="1246" t="s">
        <v>775</v>
      </c>
      <c r="F1240" s="266" t="s">
        <v>813</v>
      </c>
      <c r="G1240" s="1246" t="s">
        <v>381</v>
      </c>
      <c r="H1240" s="266" t="s">
        <v>812</v>
      </c>
      <c r="I1240" s="266" t="s">
        <v>775</v>
      </c>
      <c r="J1240" s="1246" t="s">
        <v>813</v>
      </c>
      <c r="K1240" s="266" t="s">
        <v>381</v>
      </c>
      <c r="L1240" s="1246" t="s">
        <v>812</v>
      </c>
      <c r="M1240" s="266" t="s">
        <v>775</v>
      </c>
      <c r="N1240" s="266" t="s">
        <v>813</v>
      </c>
    </row>
    <row r="1241" spans="1:14" ht="13.5" thickBot="1" x14ac:dyDescent="0.25">
      <c r="A1241" s="865" t="s">
        <v>259</v>
      </c>
      <c r="B1241" s="866" t="s">
        <v>260</v>
      </c>
      <c r="C1241" s="867" t="s">
        <v>261</v>
      </c>
      <c r="D1241" s="867" t="s">
        <v>262</v>
      </c>
      <c r="E1241" s="867" t="s">
        <v>282</v>
      </c>
      <c r="F1241" s="868" t="s">
        <v>307</v>
      </c>
      <c r="G1241" s="518" t="s">
        <v>308</v>
      </c>
      <c r="H1241" s="518" t="s">
        <v>330</v>
      </c>
      <c r="I1241" s="518" t="s">
        <v>331</v>
      </c>
      <c r="J1241" s="518" t="s">
        <v>332</v>
      </c>
      <c r="K1241" s="518" t="s">
        <v>335</v>
      </c>
      <c r="L1241" s="518" t="s">
        <v>336</v>
      </c>
      <c r="M1241" s="518" t="s">
        <v>337</v>
      </c>
      <c r="N1241" s="438" t="s">
        <v>338</v>
      </c>
    </row>
    <row r="1242" spans="1:14" x14ac:dyDescent="0.2">
      <c r="A1242" s="265" t="s">
        <v>263</v>
      </c>
      <c r="B1242" s="270" t="s">
        <v>215</v>
      </c>
      <c r="C1242" s="241"/>
      <c r="D1242" s="124"/>
      <c r="E1242" s="241"/>
      <c r="F1242" s="1256"/>
      <c r="G1242" s="824"/>
      <c r="H1242" s="824"/>
      <c r="I1242" s="824"/>
      <c r="J1242" s="1314"/>
      <c r="K1242" s="1261"/>
      <c r="L1242" s="1261"/>
      <c r="M1242" s="1261"/>
      <c r="N1242" s="1039"/>
    </row>
    <row r="1243" spans="1:14" x14ac:dyDescent="0.2">
      <c r="A1243" s="264" t="s">
        <v>264</v>
      </c>
      <c r="B1243" s="152" t="s">
        <v>526</v>
      </c>
      <c r="C1243" s="239"/>
      <c r="D1243" s="121"/>
      <c r="E1243" s="239"/>
      <c r="F1243" s="1251"/>
      <c r="G1243" s="239"/>
      <c r="H1243" s="239"/>
      <c r="I1243" s="239"/>
      <c r="J1243" s="952"/>
      <c r="K1243" s="1067"/>
      <c r="L1243" s="1067"/>
      <c r="M1243" s="1067"/>
      <c r="N1243" s="906"/>
    </row>
    <row r="1244" spans="1:14" x14ac:dyDescent="0.2">
      <c r="A1244" s="264" t="s">
        <v>265</v>
      </c>
      <c r="B1244" s="169" t="s">
        <v>528</v>
      </c>
      <c r="C1244" s="239"/>
      <c r="D1244" s="121"/>
      <c r="E1244" s="239"/>
      <c r="F1244" s="1251"/>
      <c r="G1244" s="239"/>
      <c r="H1244" s="239"/>
      <c r="I1244" s="239"/>
      <c r="J1244" s="952"/>
      <c r="K1244" s="1067"/>
      <c r="L1244" s="1067"/>
      <c r="M1244" s="1067"/>
      <c r="N1244" s="906"/>
    </row>
    <row r="1245" spans="1:14" x14ac:dyDescent="0.2">
      <c r="A1245" s="264" t="s">
        <v>266</v>
      </c>
      <c r="B1245" s="169" t="s">
        <v>527</v>
      </c>
      <c r="C1245" s="239"/>
      <c r="D1245" s="121"/>
      <c r="E1245" s="239"/>
      <c r="F1245" s="1251"/>
      <c r="G1245" s="239">
        <f>'4_sz_ melléklet'!C901</f>
        <v>5500</v>
      </c>
      <c r="H1245" s="239">
        <f>'4_sz_ melléklet'!D901</f>
        <v>9300</v>
      </c>
      <c r="I1245" s="239">
        <f>'4_sz_ melléklet'!E901</f>
        <v>9251</v>
      </c>
      <c r="J1245" s="952">
        <f>I1245/H1245</f>
        <v>0.99473118279569894</v>
      </c>
      <c r="K1245" s="1067"/>
      <c r="L1245" s="1067"/>
      <c r="M1245" s="1067"/>
      <c r="N1245" s="906"/>
    </row>
    <row r="1246" spans="1:14" x14ac:dyDescent="0.2">
      <c r="A1246" s="264" t="s">
        <v>267</v>
      </c>
      <c r="B1246" s="169" t="s">
        <v>529</v>
      </c>
      <c r="C1246" s="239"/>
      <c r="D1246" s="121"/>
      <c r="E1246" s="239"/>
      <c r="F1246" s="1251"/>
      <c r="G1246" s="239"/>
      <c r="H1246" s="239"/>
      <c r="I1246" s="239"/>
      <c r="J1246" s="952"/>
      <c r="K1246" s="1067"/>
      <c r="L1246" s="1067"/>
      <c r="M1246" s="1067"/>
      <c r="N1246" s="906"/>
    </row>
    <row r="1247" spans="1:14" x14ac:dyDescent="0.2">
      <c r="A1247" s="264" t="s">
        <v>268</v>
      </c>
      <c r="B1247" s="169" t="s">
        <v>530</v>
      </c>
      <c r="C1247" s="239"/>
      <c r="D1247" s="121"/>
      <c r="E1247" s="239"/>
      <c r="F1247" s="1251"/>
      <c r="G1247" s="239"/>
      <c r="H1247" s="239"/>
      <c r="I1247" s="239"/>
      <c r="J1247" s="952"/>
      <c r="K1247" s="1067"/>
      <c r="L1247" s="1067"/>
      <c r="M1247" s="1067"/>
      <c r="N1247" s="906"/>
    </row>
    <row r="1248" spans="1:14" ht="12.75" customHeight="1" x14ac:dyDescent="0.2">
      <c r="A1248" s="264" t="s">
        <v>269</v>
      </c>
      <c r="B1248" s="169" t="s">
        <v>531</v>
      </c>
      <c r="C1248" s="239">
        <f>C1249+C1250+C1251+C1252+C1253+C1254+C1255</f>
        <v>5000</v>
      </c>
      <c r="D1248" s="239">
        <f>D1249+D1250+D1251+D1252+D1253+D1254+D1255</f>
        <v>5000</v>
      </c>
      <c r="E1248" s="239">
        <f>E1249+E1250+E1251+E1252+E1253+E1254+E1255</f>
        <v>3585</v>
      </c>
      <c r="F1248" s="1251">
        <f>E1248/D1248</f>
        <v>0.71699999999999997</v>
      </c>
      <c r="G1248" s="239"/>
      <c r="H1248" s="239"/>
      <c r="I1248" s="239"/>
      <c r="J1248" s="952"/>
      <c r="K1248" s="1067"/>
      <c r="L1248" s="1067"/>
      <c r="M1248" s="1067"/>
      <c r="N1248" s="906"/>
    </row>
    <row r="1249" spans="1:14" x14ac:dyDescent="0.2">
      <c r="A1249" s="264" t="s">
        <v>270</v>
      </c>
      <c r="B1249" s="169" t="s">
        <v>535</v>
      </c>
      <c r="C1249" s="121">
        <f>'4_sz_ melléklet'!C904</f>
        <v>5000</v>
      </c>
      <c r="D1249" s="121">
        <f>'4_sz_ melléklet'!D904</f>
        <v>5000</v>
      </c>
      <c r="E1249" s="121">
        <f>'4_sz_ melléklet'!E904</f>
        <v>3585</v>
      </c>
      <c r="F1249" s="1251">
        <f>E1249/D1249</f>
        <v>0.71699999999999997</v>
      </c>
      <c r="G1249" s="239"/>
      <c r="H1249" s="239"/>
      <c r="I1249" s="239"/>
      <c r="J1249" s="952"/>
      <c r="K1249" s="1067"/>
      <c r="L1249" s="1067"/>
      <c r="M1249" s="1067"/>
      <c r="N1249" s="906"/>
    </row>
    <row r="1250" spans="1:14" x14ac:dyDescent="0.2">
      <c r="A1250" s="264" t="s">
        <v>271</v>
      </c>
      <c r="B1250" s="169" t="s">
        <v>536</v>
      </c>
      <c r="C1250" s="239"/>
      <c r="D1250" s="121"/>
      <c r="E1250" s="239"/>
      <c r="F1250" s="1251"/>
      <c r="G1250" s="239"/>
      <c r="H1250" s="239"/>
      <c r="I1250" s="239"/>
      <c r="J1250" s="952"/>
      <c r="K1250" s="1067"/>
      <c r="L1250" s="1067"/>
      <c r="M1250" s="1067"/>
      <c r="N1250" s="906"/>
    </row>
    <row r="1251" spans="1:14" x14ac:dyDescent="0.2">
      <c r="A1251" s="264" t="s">
        <v>272</v>
      </c>
      <c r="B1251" s="169" t="s">
        <v>537</v>
      </c>
      <c r="C1251" s="239"/>
      <c r="D1251" s="121"/>
      <c r="E1251" s="239"/>
      <c r="F1251" s="1251"/>
      <c r="G1251" s="239"/>
      <c r="H1251" s="239"/>
      <c r="I1251" s="239"/>
      <c r="J1251" s="952"/>
      <c r="K1251" s="1067"/>
      <c r="L1251" s="1067"/>
      <c r="M1251" s="1067"/>
      <c r="N1251" s="906"/>
    </row>
    <row r="1252" spans="1:14" x14ac:dyDescent="0.2">
      <c r="A1252" s="264" t="s">
        <v>273</v>
      </c>
      <c r="B1252" s="271" t="s">
        <v>533</v>
      </c>
      <c r="C1252" s="198"/>
      <c r="D1252" s="125"/>
      <c r="E1252" s="239"/>
      <c r="F1252" s="1251"/>
      <c r="G1252" s="239"/>
      <c r="H1252" s="239"/>
      <c r="I1252" s="239"/>
      <c r="J1252" s="952"/>
      <c r="K1252" s="1067"/>
      <c r="L1252" s="1067"/>
      <c r="M1252" s="1067"/>
      <c r="N1252" s="906"/>
    </row>
    <row r="1253" spans="1:14" x14ac:dyDescent="0.2">
      <c r="A1253" s="264" t="s">
        <v>274</v>
      </c>
      <c r="B1253" s="536" t="s">
        <v>534</v>
      </c>
      <c r="C1253" s="242"/>
      <c r="D1253" s="122"/>
      <c r="E1253" s="239"/>
      <c r="F1253" s="1251"/>
      <c r="G1253" s="239"/>
      <c r="H1253" s="239"/>
      <c r="I1253" s="239"/>
      <c r="J1253" s="952"/>
      <c r="K1253" s="1067"/>
      <c r="L1253" s="1067"/>
      <c r="M1253" s="1067"/>
      <c r="N1253" s="906"/>
    </row>
    <row r="1254" spans="1:14" x14ac:dyDescent="0.2">
      <c r="A1254" s="264" t="s">
        <v>275</v>
      </c>
      <c r="B1254" s="537" t="s">
        <v>532</v>
      </c>
      <c r="C1254" s="242"/>
      <c r="D1254" s="122"/>
      <c r="E1254" s="239"/>
      <c r="F1254" s="1251"/>
      <c r="G1254" s="239"/>
      <c r="H1254" s="239"/>
      <c r="I1254" s="239"/>
      <c r="J1254" s="952"/>
      <c r="K1254" s="1067"/>
      <c r="L1254" s="1067"/>
      <c r="M1254" s="1067"/>
      <c r="N1254" s="906"/>
    </row>
    <row r="1255" spans="1:14" x14ac:dyDescent="0.2">
      <c r="A1255" s="264" t="s">
        <v>276</v>
      </c>
      <c r="B1255" s="230" t="s">
        <v>764</v>
      </c>
      <c r="C1255" s="242"/>
      <c r="D1255" s="122"/>
      <c r="E1255" s="239"/>
      <c r="F1255" s="1252"/>
      <c r="G1255" s="239"/>
      <c r="H1255" s="239"/>
      <c r="I1255" s="239"/>
      <c r="J1255" s="952"/>
      <c r="K1255" s="1067"/>
      <c r="L1255" s="1067"/>
      <c r="M1255" s="1067"/>
      <c r="N1255" s="906"/>
    </row>
    <row r="1256" spans="1:14" ht="13.5" thickBot="1" x14ac:dyDescent="0.25">
      <c r="A1256" s="264" t="s">
        <v>277</v>
      </c>
      <c r="B1256" s="171" t="s">
        <v>539</v>
      </c>
      <c r="C1256" s="240">
        <f>' 8 10 sz. melléklet'!C22</f>
        <v>80620</v>
      </c>
      <c r="D1256" s="240">
        <f>' 8 10 sz. melléklet'!D22</f>
        <v>87197</v>
      </c>
      <c r="E1256" s="240">
        <f>' 8 10 sz. melléklet'!E22</f>
        <v>75387</v>
      </c>
      <c r="F1256" s="1253">
        <f>E1256/D1256</f>
        <v>0.86455956053533956</v>
      </c>
      <c r="G1256" s="240"/>
      <c r="H1256" s="240"/>
      <c r="I1256" s="240"/>
      <c r="J1256" s="1133">
        <v>0</v>
      </c>
      <c r="K1256" s="1068"/>
      <c r="L1256" s="1068"/>
      <c r="M1256" s="1068"/>
      <c r="N1256" s="968"/>
    </row>
    <row r="1257" spans="1:14" ht="13.5" thickBot="1" x14ac:dyDescent="0.25">
      <c r="A1257" s="421" t="s">
        <v>278</v>
      </c>
      <c r="B1257" s="422" t="s">
        <v>5</v>
      </c>
      <c r="C1257" s="432">
        <f>C1243+C1244+C1245+C1246+C1248+C1256</f>
        <v>85620</v>
      </c>
      <c r="D1257" s="432">
        <f>D1243+D1244+D1245+D1246+D1248+D1256</f>
        <v>92197</v>
      </c>
      <c r="E1257" s="432">
        <f>E1243+E1244+E1245+E1246+E1248+E1256</f>
        <v>78972</v>
      </c>
      <c r="F1257" s="1413">
        <f>E1257/D1257</f>
        <v>0.85655715478811678</v>
      </c>
      <c r="G1257" s="432">
        <f>G1243+G1244+G1245+G1248+G1256</f>
        <v>5500</v>
      </c>
      <c r="H1257" s="432">
        <f>H1243+H1244+H1245+H1248+H1256</f>
        <v>9300</v>
      </c>
      <c r="I1257" s="432">
        <f>I1243+I1244+I1245+I1248+I1256</f>
        <v>9251</v>
      </c>
      <c r="J1257" s="1416">
        <f>I1257/H1257</f>
        <v>0.99473118279569894</v>
      </c>
      <c r="K1257" s="1262"/>
      <c r="L1257" s="1262"/>
      <c r="M1257" s="1262"/>
      <c r="N1257" s="1259"/>
    </row>
    <row r="1258" spans="1:14" ht="9" customHeight="1" thickTop="1" x14ac:dyDescent="0.2">
      <c r="A1258" s="413"/>
      <c r="B1258" s="270"/>
      <c r="C1258" s="197"/>
      <c r="D1258" s="197"/>
      <c r="E1258" s="197"/>
      <c r="F1258" s="1255"/>
      <c r="G1258" s="197"/>
      <c r="H1258" s="197"/>
      <c r="I1258" s="197"/>
      <c r="J1258" s="1099"/>
      <c r="K1258" s="1263"/>
      <c r="L1258" s="1263"/>
      <c r="M1258" s="1263"/>
      <c r="N1258" s="967"/>
    </row>
    <row r="1259" spans="1:14" x14ac:dyDescent="0.2">
      <c r="A1259" s="265" t="s">
        <v>279</v>
      </c>
      <c r="B1259" s="272" t="s">
        <v>216</v>
      </c>
      <c r="C1259" s="241"/>
      <c r="D1259" s="124"/>
      <c r="E1259" s="241"/>
      <c r="F1259" s="1256"/>
      <c r="G1259" s="241"/>
      <c r="H1259" s="241"/>
      <c r="I1259" s="241"/>
      <c r="J1259" s="951"/>
      <c r="K1259" s="1066"/>
      <c r="L1259" s="1066"/>
      <c r="M1259" s="1066"/>
      <c r="N1259" s="905"/>
    </row>
    <row r="1260" spans="1:14" x14ac:dyDescent="0.2">
      <c r="A1260" s="265" t="s">
        <v>280</v>
      </c>
      <c r="B1260" s="169" t="s">
        <v>540</v>
      </c>
      <c r="C1260" s="239"/>
      <c r="D1260" s="121"/>
      <c r="E1260" s="239"/>
      <c r="F1260" s="1251"/>
      <c r="G1260" s="239"/>
      <c r="H1260" s="239"/>
      <c r="I1260" s="239"/>
      <c r="J1260" s="952"/>
      <c r="K1260" s="1067"/>
      <c r="L1260" s="1067"/>
      <c r="M1260" s="1067"/>
      <c r="N1260" s="906"/>
    </row>
    <row r="1261" spans="1:14" x14ac:dyDescent="0.2">
      <c r="A1261" s="265" t="s">
        <v>281</v>
      </c>
      <c r="B1261" s="169" t="s">
        <v>541</v>
      </c>
      <c r="C1261" s="239"/>
      <c r="D1261" s="121"/>
      <c r="E1261" s="239"/>
      <c r="F1261" s="1251"/>
      <c r="G1261" s="239"/>
      <c r="H1261" s="239"/>
      <c r="I1261" s="239"/>
      <c r="J1261" s="952"/>
      <c r="K1261" s="1067"/>
      <c r="L1261" s="1067"/>
      <c r="M1261" s="1067"/>
      <c r="N1261" s="906"/>
    </row>
    <row r="1262" spans="1:14" x14ac:dyDescent="0.2">
      <c r="A1262" s="265" t="s">
        <v>283</v>
      </c>
      <c r="B1262" s="169" t="s">
        <v>542</v>
      </c>
      <c r="C1262" s="239">
        <f>C1263+C1264+C1265</f>
        <v>0</v>
      </c>
      <c r="D1262" s="239">
        <f>D1263+D1264+D1265</f>
        <v>0</v>
      </c>
      <c r="E1262" s="239">
        <f>E1263+E1264+E1265</f>
        <v>0</v>
      </c>
      <c r="F1262" s="1251">
        <v>0</v>
      </c>
      <c r="G1262" s="239"/>
      <c r="H1262" s="239"/>
      <c r="I1262" s="239"/>
      <c r="J1262" s="952"/>
      <c r="K1262" s="1067"/>
      <c r="L1262" s="1067"/>
      <c r="M1262" s="1067"/>
      <c r="N1262" s="906"/>
    </row>
    <row r="1263" spans="1:14" x14ac:dyDescent="0.2">
      <c r="A1263" s="265" t="s">
        <v>284</v>
      </c>
      <c r="B1263" s="271" t="s">
        <v>543</v>
      </c>
      <c r="C1263" s="239"/>
      <c r="D1263" s="121"/>
      <c r="E1263" s="239"/>
      <c r="F1263" s="1251"/>
      <c r="G1263" s="239"/>
      <c r="H1263" s="239"/>
      <c r="I1263" s="239"/>
      <c r="J1263" s="952"/>
      <c r="K1263" s="1067"/>
      <c r="L1263" s="1067"/>
      <c r="M1263" s="1067"/>
      <c r="N1263" s="906"/>
    </row>
    <row r="1264" spans="1:14" ht="12" customHeight="1" x14ac:dyDescent="0.2">
      <c r="A1264" s="265" t="s">
        <v>285</v>
      </c>
      <c r="B1264" s="271" t="s">
        <v>544</v>
      </c>
      <c r="C1264" s="239"/>
      <c r="D1264" s="121"/>
      <c r="E1264" s="239"/>
      <c r="F1264" s="1251"/>
      <c r="G1264" s="239"/>
      <c r="H1264" s="239"/>
      <c r="I1264" s="239"/>
      <c r="J1264" s="952"/>
      <c r="K1264" s="1067"/>
      <c r="L1264" s="1067"/>
      <c r="M1264" s="1067"/>
      <c r="N1264" s="906"/>
    </row>
    <row r="1265" spans="1:14" x14ac:dyDescent="0.2">
      <c r="A1265" s="265" t="s">
        <v>286</v>
      </c>
      <c r="B1265" s="271" t="s">
        <v>545</v>
      </c>
      <c r="C1265" s="239"/>
      <c r="D1265" s="121"/>
      <c r="E1265" s="239"/>
      <c r="F1265" s="1257"/>
      <c r="G1265" s="239"/>
      <c r="H1265" s="239"/>
      <c r="I1265" s="239"/>
      <c r="J1265" s="952"/>
      <c r="K1265" s="1067"/>
      <c r="L1265" s="1067"/>
      <c r="M1265" s="1067"/>
      <c r="N1265" s="906"/>
    </row>
    <row r="1266" spans="1:14" x14ac:dyDescent="0.2">
      <c r="A1266" s="265" t="s">
        <v>287</v>
      </c>
      <c r="B1266" s="271" t="s">
        <v>546</v>
      </c>
      <c r="C1266" s="239"/>
      <c r="D1266" s="121"/>
      <c r="E1266" s="239"/>
      <c r="F1266" s="1257"/>
      <c r="G1266" s="239"/>
      <c r="H1266" s="239"/>
      <c r="I1266" s="239"/>
      <c r="J1266" s="952"/>
      <c r="K1266" s="1067"/>
      <c r="L1266" s="1067"/>
      <c r="M1266" s="1067"/>
      <c r="N1266" s="906"/>
    </row>
    <row r="1267" spans="1:14" x14ac:dyDescent="0.2">
      <c r="A1267" s="265" t="s">
        <v>288</v>
      </c>
      <c r="B1267" s="536" t="s">
        <v>547</v>
      </c>
      <c r="C1267" s="239"/>
      <c r="D1267" s="121"/>
      <c r="E1267" s="239"/>
      <c r="F1267" s="1257"/>
      <c r="G1267" s="239"/>
      <c r="H1267" s="239"/>
      <c r="I1267" s="239"/>
      <c r="J1267" s="952"/>
      <c r="K1267" s="1067"/>
      <c r="L1267" s="1067"/>
      <c r="M1267" s="1067"/>
      <c r="N1267" s="906"/>
    </row>
    <row r="1268" spans="1:14" x14ac:dyDescent="0.2">
      <c r="A1268" s="265" t="s">
        <v>289</v>
      </c>
      <c r="B1268" s="230" t="s">
        <v>548</v>
      </c>
      <c r="C1268" s="239"/>
      <c r="D1268" s="121"/>
      <c r="E1268" s="239"/>
      <c r="F1268" s="1257"/>
      <c r="G1268" s="239"/>
      <c r="H1268" s="239"/>
      <c r="I1268" s="239"/>
      <c r="J1268" s="952"/>
      <c r="K1268" s="1067"/>
      <c r="L1268" s="1067"/>
      <c r="M1268" s="1067"/>
      <c r="N1268" s="906"/>
    </row>
    <row r="1269" spans="1:14" ht="13.5" thickBot="1" x14ac:dyDescent="0.25">
      <c r="A1269" s="265" t="s">
        <v>290</v>
      </c>
      <c r="B1269" s="686" t="s">
        <v>549</v>
      </c>
      <c r="C1269" s="239"/>
      <c r="D1269" s="121"/>
      <c r="E1269" s="239"/>
      <c r="F1269" s="1257"/>
      <c r="G1269" s="240"/>
      <c r="H1269" s="240"/>
      <c r="I1269" s="240"/>
      <c r="J1269" s="1133"/>
      <c r="K1269" s="1068"/>
      <c r="L1269" s="1068"/>
      <c r="M1269" s="1068"/>
      <c r="N1269" s="968"/>
    </row>
    <row r="1270" spans="1:14" ht="13.5" thickBot="1" x14ac:dyDescent="0.25">
      <c r="A1270" s="421" t="s">
        <v>291</v>
      </c>
      <c r="B1270" s="422" t="s">
        <v>6</v>
      </c>
      <c r="C1270" s="429">
        <f>C1260+C1261+C1262</f>
        <v>0</v>
      </c>
      <c r="D1270" s="429">
        <f>D1260+D1261+D1262</f>
        <v>0</v>
      </c>
      <c r="E1270" s="429">
        <f>E1260+E1261+E1262</f>
        <v>0</v>
      </c>
      <c r="F1270" s="1254">
        <v>0</v>
      </c>
      <c r="G1270" s="429"/>
      <c r="H1270" s="429"/>
      <c r="I1270" s="429"/>
      <c r="J1270" s="1343"/>
      <c r="K1270" s="1262"/>
      <c r="L1270" s="1262"/>
      <c r="M1270" s="1262"/>
      <c r="N1270" s="1259"/>
    </row>
    <row r="1271" spans="1:14" ht="27" thickTop="1" thickBot="1" x14ac:dyDescent="0.25">
      <c r="A1271" s="1265" t="s">
        <v>292</v>
      </c>
      <c r="B1271" s="1248" t="s">
        <v>403</v>
      </c>
      <c r="C1271" s="1249">
        <f>C1257+C1270</f>
        <v>85620</v>
      </c>
      <c r="D1271" s="1249">
        <f>D1257+D1270</f>
        <v>92197</v>
      </c>
      <c r="E1271" s="1249">
        <f>E1257+E1270</f>
        <v>78972</v>
      </c>
      <c r="F1271" s="1258">
        <f>E1271/D1271</f>
        <v>0.85655715478811678</v>
      </c>
      <c r="G1271" s="1249">
        <f>G1257+G1270</f>
        <v>5500</v>
      </c>
      <c r="H1271" s="1249">
        <f>H1257+H1270</f>
        <v>9300</v>
      </c>
      <c r="I1271" s="1249">
        <f>I1257+I1270</f>
        <v>9251</v>
      </c>
      <c r="J1271" s="1371">
        <f>I1271/H1271</f>
        <v>0.99473118279569894</v>
      </c>
      <c r="K1271" s="1268"/>
      <c r="L1271" s="1268"/>
      <c r="M1271" s="1268"/>
      <c r="N1271" s="1269"/>
    </row>
    <row r="1272" spans="1:14" x14ac:dyDescent="0.2">
      <c r="A1272" s="281"/>
      <c r="B1272" s="550"/>
      <c r="C1272" s="535"/>
      <c r="D1272" s="535"/>
      <c r="E1272" s="535"/>
      <c r="F1272" s="535"/>
    </row>
    <row r="1273" spans="1:14" x14ac:dyDescent="0.2">
      <c r="A1273" s="281"/>
      <c r="B1273" s="550"/>
      <c r="C1273" s="535"/>
      <c r="D1273" s="535"/>
      <c r="E1273" s="535"/>
      <c r="F1273" s="1270"/>
      <c r="G1273" s="63"/>
      <c r="H1273" s="63"/>
      <c r="I1273" s="63"/>
      <c r="J1273" s="1271"/>
      <c r="K1273" s="63"/>
      <c r="L1273" s="63"/>
      <c r="M1273" s="63"/>
      <c r="N1273" s="1271"/>
    </row>
    <row r="1274" spans="1:14" x14ac:dyDescent="0.2">
      <c r="A1274" s="2434">
        <v>32</v>
      </c>
      <c r="B1274" s="2435"/>
      <c r="C1274" s="2435"/>
      <c r="D1274" s="2435"/>
      <c r="E1274" s="2435"/>
      <c r="F1274" s="2435"/>
      <c r="G1274" s="2435"/>
      <c r="H1274" s="2435"/>
      <c r="I1274" s="2435"/>
      <c r="J1274" s="2435"/>
      <c r="K1274" s="2435"/>
      <c r="L1274" s="2435"/>
      <c r="M1274" s="2435"/>
      <c r="N1274" s="2435"/>
    </row>
    <row r="1275" spans="1:14" x14ac:dyDescent="0.2">
      <c r="A1275" s="281"/>
      <c r="B1275" s="550"/>
      <c r="C1275" s="535"/>
      <c r="D1275" s="535"/>
      <c r="E1275" s="535"/>
      <c r="F1275" s="535"/>
    </row>
    <row r="1276" spans="1:14" x14ac:dyDescent="0.2">
      <c r="A1276" s="2249" t="s">
        <v>1692</v>
      </c>
      <c r="B1276" s="2249"/>
      <c r="C1276" s="2249"/>
      <c r="D1276" s="2249"/>
      <c r="E1276" s="2249"/>
    </row>
    <row r="1277" spans="1:14" x14ac:dyDescent="0.2">
      <c r="A1277" s="275"/>
      <c r="B1277" s="275"/>
      <c r="C1277" s="275"/>
      <c r="D1277" s="275"/>
      <c r="E1277" s="275"/>
    </row>
    <row r="1278" spans="1:14" ht="14.25" x14ac:dyDescent="0.2">
      <c r="A1278" s="2347" t="s">
        <v>1509</v>
      </c>
      <c r="B1278" s="2348"/>
      <c r="C1278" s="2348"/>
      <c r="D1278" s="2348"/>
      <c r="E1278" s="2348"/>
      <c r="F1278" s="2348"/>
      <c r="G1278" s="2263"/>
      <c r="H1278" s="2263"/>
      <c r="I1278" s="2263"/>
      <c r="J1278" s="2263"/>
      <c r="K1278" s="2263"/>
      <c r="L1278" s="2263"/>
      <c r="M1278" s="2263"/>
      <c r="N1278" s="2263"/>
    </row>
    <row r="1279" spans="1:14" ht="15.75" x14ac:dyDescent="0.25">
      <c r="B1279" s="18"/>
      <c r="C1279" s="18"/>
      <c r="D1279" s="18"/>
      <c r="E1279" s="18"/>
    </row>
    <row r="1280" spans="1:14" ht="16.5" thickBot="1" x14ac:dyDescent="0.3">
      <c r="B1280" s="18" t="s">
        <v>407</v>
      </c>
      <c r="C1280" s="18"/>
      <c r="D1280" s="18"/>
      <c r="E1280" s="18"/>
      <c r="M1280" s="1" t="s">
        <v>39</v>
      </c>
    </row>
    <row r="1281" spans="1:14" ht="13.5" customHeight="1" thickBot="1" x14ac:dyDescent="0.25">
      <c r="A1281" s="2430" t="s">
        <v>258</v>
      </c>
      <c r="B1281" s="2432" t="s">
        <v>11</v>
      </c>
      <c r="C1281" s="2425" t="s">
        <v>1090</v>
      </c>
      <c r="D1281" s="2426"/>
      <c r="E1281" s="2426"/>
      <c r="F1281" s="2427"/>
      <c r="G1281" s="2425" t="s">
        <v>1091</v>
      </c>
      <c r="H1281" s="2426"/>
      <c r="I1281" s="2426"/>
      <c r="J1281" s="2428"/>
      <c r="K1281" s="2429" t="s">
        <v>811</v>
      </c>
      <c r="L1281" s="2426"/>
      <c r="M1281" s="2426"/>
      <c r="N1281" s="2428"/>
    </row>
    <row r="1282" spans="1:14" ht="22.5" thickBot="1" x14ac:dyDescent="0.25">
      <c r="A1282" s="2431"/>
      <c r="B1282" s="2433"/>
      <c r="C1282" s="266" t="s">
        <v>381</v>
      </c>
      <c r="D1282" s="266" t="s">
        <v>812</v>
      </c>
      <c r="E1282" s="1246" t="s">
        <v>775</v>
      </c>
      <c r="F1282" s="266" t="s">
        <v>813</v>
      </c>
      <c r="G1282" s="1246" t="s">
        <v>381</v>
      </c>
      <c r="H1282" s="266" t="s">
        <v>812</v>
      </c>
      <c r="I1282" s="266" t="s">
        <v>775</v>
      </c>
      <c r="J1282" s="1246" t="s">
        <v>813</v>
      </c>
      <c r="K1282" s="266" t="s">
        <v>381</v>
      </c>
      <c r="L1282" s="1246" t="s">
        <v>812</v>
      </c>
      <c r="M1282" s="266" t="s">
        <v>775</v>
      </c>
      <c r="N1282" s="1247" t="s">
        <v>813</v>
      </c>
    </row>
    <row r="1283" spans="1:14" ht="13.5" thickBot="1" x14ac:dyDescent="0.25">
      <c r="A1283" s="865" t="s">
        <v>259</v>
      </c>
      <c r="B1283" s="866" t="s">
        <v>260</v>
      </c>
      <c r="C1283" s="867" t="s">
        <v>261</v>
      </c>
      <c r="D1283" s="867" t="s">
        <v>262</v>
      </c>
      <c r="E1283" s="867" t="s">
        <v>282</v>
      </c>
      <c r="F1283" s="868" t="s">
        <v>307</v>
      </c>
      <c r="G1283" s="867" t="s">
        <v>308</v>
      </c>
      <c r="H1283" s="867" t="s">
        <v>330</v>
      </c>
      <c r="I1283" s="867" t="s">
        <v>331</v>
      </c>
      <c r="J1283" s="867" t="s">
        <v>332</v>
      </c>
      <c r="K1283" s="867" t="s">
        <v>335</v>
      </c>
      <c r="L1283" s="867" t="s">
        <v>336</v>
      </c>
      <c r="M1283" s="867" t="s">
        <v>337</v>
      </c>
      <c r="N1283" s="868" t="s">
        <v>338</v>
      </c>
    </row>
    <row r="1284" spans="1:14" x14ac:dyDescent="0.2">
      <c r="A1284" s="265" t="s">
        <v>293</v>
      </c>
      <c r="B1284" s="341" t="s">
        <v>404</v>
      </c>
      <c r="C1284" s="430"/>
      <c r="D1284" s="124"/>
      <c r="E1284" s="241"/>
      <c r="F1284" s="1256"/>
      <c r="G1284" s="1040"/>
      <c r="H1284" s="1040"/>
      <c r="I1284" s="1040"/>
      <c r="J1284" s="909"/>
      <c r="K1284" s="1261"/>
      <c r="L1284" s="1261"/>
      <c r="M1284" s="1261"/>
      <c r="N1284" s="1039"/>
    </row>
    <row r="1285" spans="1:14" x14ac:dyDescent="0.2">
      <c r="A1285" s="264" t="s">
        <v>294</v>
      </c>
      <c r="B1285" s="170" t="s">
        <v>565</v>
      </c>
      <c r="C1285" s="244"/>
      <c r="D1285" s="121"/>
      <c r="E1285" s="239"/>
      <c r="F1285" s="1251"/>
      <c r="G1285" s="978"/>
      <c r="H1285" s="978"/>
      <c r="I1285" s="978"/>
      <c r="J1285" s="870"/>
      <c r="K1285" s="1067"/>
      <c r="L1285" s="1067"/>
      <c r="M1285" s="1067"/>
      <c r="N1285" s="906"/>
    </row>
    <row r="1286" spans="1:14" x14ac:dyDescent="0.2">
      <c r="A1286" s="264" t="s">
        <v>295</v>
      </c>
      <c r="B1286" s="480" t="s">
        <v>563</v>
      </c>
      <c r="C1286" s="543"/>
      <c r="D1286" s="126"/>
      <c r="E1286" s="240"/>
      <c r="F1286" s="1252"/>
      <c r="G1286" s="978"/>
      <c r="H1286" s="978"/>
      <c r="I1286" s="978"/>
      <c r="J1286" s="870"/>
      <c r="K1286" s="1067"/>
      <c r="L1286" s="1067"/>
      <c r="M1286" s="1067"/>
      <c r="N1286" s="906"/>
    </row>
    <row r="1287" spans="1:14" x14ac:dyDescent="0.2">
      <c r="A1287" s="264" t="s">
        <v>296</v>
      </c>
      <c r="B1287" s="480" t="s">
        <v>562</v>
      </c>
      <c r="C1287" s="543"/>
      <c r="D1287" s="126"/>
      <c r="E1287" s="240"/>
      <c r="F1287" s="1252"/>
      <c r="G1287" s="978"/>
      <c r="H1287" s="978"/>
      <c r="I1287" s="978"/>
      <c r="J1287" s="870"/>
      <c r="K1287" s="1067"/>
      <c r="L1287" s="1067"/>
      <c r="M1287" s="1067"/>
      <c r="N1287" s="906"/>
    </row>
    <row r="1288" spans="1:14" x14ac:dyDescent="0.2">
      <c r="A1288" s="264" t="s">
        <v>297</v>
      </c>
      <c r="B1288" s="480" t="s">
        <v>564</v>
      </c>
      <c r="C1288" s="543"/>
      <c r="D1288" s="126"/>
      <c r="E1288" s="240"/>
      <c r="F1288" s="1252"/>
      <c r="G1288" s="978"/>
      <c r="H1288" s="978"/>
      <c r="I1288" s="978"/>
      <c r="J1288" s="870"/>
      <c r="K1288" s="1067"/>
      <c r="L1288" s="1067"/>
      <c r="M1288" s="1067"/>
      <c r="N1288" s="906"/>
    </row>
    <row r="1289" spans="1:14" x14ac:dyDescent="0.2">
      <c r="A1289" s="264" t="s">
        <v>298</v>
      </c>
      <c r="B1289" s="538" t="s">
        <v>566</v>
      </c>
      <c r="C1289" s="543"/>
      <c r="D1289" s="126"/>
      <c r="E1289" s="240"/>
      <c r="F1289" s="1252"/>
      <c r="G1289" s="978"/>
      <c r="H1289" s="978"/>
      <c r="I1289" s="978"/>
      <c r="J1289" s="870"/>
      <c r="K1289" s="1067"/>
      <c r="L1289" s="1067"/>
      <c r="M1289" s="1067"/>
      <c r="N1289" s="906"/>
    </row>
    <row r="1290" spans="1:14" x14ac:dyDescent="0.2">
      <c r="A1290" s="264" t="s">
        <v>299</v>
      </c>
      <c r="B1290" s="539" t="s">
        <v>569</v>
      </c>
      <c r="C1290" s="543"/>
      <c r="D1290" s="126"/>
      <c r="E1290" s="240"/>
      <c r="F1290" s="1252"/>
      <c r="G1290" s="978"/>
      <c r="H1290" s="978"/>
      <c r="I1290" s="978"/>
      <c r="J1290" s="870"/>
      <c r="K1290" s="1067"/>
      <c r="L1290" s="1067"/>
      <c r="M1290" s="1067"/>
      <c r="N1290" s="906"/>
    </row>
    <row r="1291" spans="1:14" x14ac:dyDescent="0.2">
      <c r="A1291" s="264" t="s">
        <v>300</v>
      </c>
      <c r="B1291" s="540" t="s">
        <v>568</v>
      </c>
      <c r="C1291" s="543"/>
      <c r="D1291" s="126"/>
      <c r="E1291" s="240"/>
      <c r="F1291" s="1252"/>
      <c r="G1291" s="978"/>
      <c r="H1291" s="978"/>
      <c r="I1291" s="978"/>
      <c r="J1291" s="870"/>
      <c r="K1291" s="1067"/>
      <c r="L1291" s="1067"/>
      <c r="M1291" s="1067"/>
      <c r="N1291" s="906"/>
    </row>
    <row r="1292" spans="1:14" x14ac:dyDescent="0.2">
      <c r="A1292" s="264" t="s">
        <v>301</v>
      </c>
      <c r="B1292" s="1708" t="s">
        <v>567</v>
      </c>
      <c r="C1292" s="244"/>
      <c r="D1292" s="121"/>
      <c r="E1292" s="239"/>
      <c r="F1292" s="1251"/>
      <c r="G1292" s="978"/>
      <c r="H1292" s="978"/>
      <c r="I1292" s="978"/>
      <c r="J1292" s="870"/>
      <c r="K1292" s="1067"/>
      <c r="L1292" s="1067"/>
      <c r="M1292" s="1067"/>
      <c r="N1292" s="906"/>
    </row>
    <row r="1293" spans="1:14" ht="17.25" customHeight="1" thickBot="1" x14ac:dyDescent="0.25">
      <c r="A1293" s="413" t="s">
        <v>302</v>
      </c>
      <c r="B1293" s="225" t="s">
        <v>1089</v>
      </c>
      <c r="C1293" s="1713"/>
      <c r="D1293" s="197"/>
      <c r="E1293" s="197"/>
      <c r="F1293" s="1255"/>
      <c r="G1293" s="974"/>
      <c r="H1293" s="974"/>
      <c r="I1293" s="974"/>
      <c r="J1293" s="873"/>
      <c r="K1293" s="1263"/>
      <c r="L1293" s="1263"/>
      <c r="M1293" s="1263"/>
      <c r="N1293" s="967"/>
    </row>
    <row r="1294" spans="1:14" ht="21.75" customHeight="1" thickBot="1" x14ac:dyDescent="0.25">
      <c r="A1294" s="282" t="s">
        <v>303</v>
      </c>
      <c r="B1294" s="231" t="s">
        <v>405</v>
      </c>
      <c r="C1294" s="544">
        <f>SUM(C1285:C1293)</f>
        <v>0</v>
      </c>
      <c r="D1294" s="544">
        <f>SUM(D1285:D1293)</f>
        <v>0</v>
      </c>
      <c r="E1294" s="544">
        <f>SUM(E1285:E1293)</f>
        <v>0</v>
      </c>
      <c r="F1294" s="1272">
        <v>0</v>
      </c>
      <c r="G1294" s="972"/>
      <c r="H1294" s="972"/>
      <c r="I1294" s="972"/>
      <c r="J1294" s="1986"/>
      <c r="K1294" s="1212"/>
      <c r="L1294" s="1212"/>
      <c r="M1294" s="1212"/>
      <c r="N1294" s="874"/>
    </row>
    <row r="1295" spans="1:14" ht="13.5" thickBot="1" x14ac:dyDescent="0.25">
      <c r="A1295" s="325" t="s">
        <v>304</v>
      </c>
      <c r="B1295" s="832" t="s">
        <v>406</v>
      </c>
      <c r="C1295" s="622">
        <f>C1294+C1271</f>
        <v>85620</v>
      </c>
      <c r="D1295" s="622">
        <f>D1294+D1271</f>
        <v>92197</v>
      </c>
      <c r="E1295" s="622">
        <f>E1294+E1271</f>
        <v>78972</v>
      </c>
      <c r="F1295" s="1461">
        <f>E1295/D1295</f>
        <v>0.85655715478811678</v>
      </c>
      <c r="G1295" s="622">
        <f>G1294+G1271</f>
        <v>5500</v>
      </c>
      <c r="H1295" s="622">
        <f>H1294+H1271</f>
        <v>9300</v>
      </c>
      <c r="I1295" s="622">
        <f>I1294+I1271</f>
        <v>9251</v>
      </c>
      <c r="J1295" s="1358">
        <f>I1295/H1295</f>
        <v>0.99473118279569894</v>
      </c>
      <c r="K1295" s="622">
        <f>K1294+K1271</f>
        <v>0</v>
      </c>
      <c r="L1295" s="622">
        <f>L1294+L1271</f>
        <v>0</v>
      </c>
      <c r="M1295" s="622">
        <f>M1294+M1271</f>
        <v>0</v>
      </c>
      <c r="N1295" s="969"/>
    </row>
    <row r="1302" ht="8.25" customHeight="1" x14ac:dyDescent="0.2"/>
    <row r="1315" spans="1:14" x14ac:dyDescent="0.2">
      <c r="A1315" s="2263">
        <v>33</v>
      </c>
      <c r="B1315" s="2263"/>
      <c r="C1315" s="2263"/>
      <c r="D1315" s="2263"/>
      <c r="E1315" s="2263"/>
      <c r="F1315" s="2263"/>
      <c r="G1315" s="2263"/>
      <c r="H1315" s="2263"/>
      <c r="I1315" s="2263"/>
      <c r="J1315" s="2263"/>
      <c r="K1315" s="2263"/>
      <c r="L1315" s="2263"/>
      <c r="M1315" s="2263"/>
      <c r="N1315" s="2263"/>
    </row>
    <row r="1316" spans="1:14" x14ac:dyDescent="0.2">
      <c r="A1316" s="2249" t="s">
        <v>1692</v>
      </c>
      <c r="B1316" s="2249"/>
      <c r="C1316" s="2249"/>
      <c r="D1316" s="2249"/>
      <c r="E1316" s="2249"/>
    </row>
    <row r="1317" spans="1:14" ht="16.5" customHeight="1" x14ac:dyDescent="0.2">
      <c r="A1317" s="275"/>
      <c r="B1317" s="275"/>
      <c r="C1317" s="275"/>
      <c r="D1317" s="275"/>
      <c r="E1317" s="275"/>
    </row>
    <row r="1318" spans="1:14" ht="14.25" x14ac:dyDescent="0.2">
      <c r="A1318" s="2347" t="s">
        <v>1509</v>
      </c>
      <c r="B1318" s="2348"/>
      <c r="C1318" s="2348"/>
      <c r="D1318" s="2348"/>
      <c r="E1318" s="2348"/>
      <c r="F1318" s="2348"/>
      <c r="G1318" s="2263"/>
      <c r="H1318" s="2263"/>
      <c r="I1318" s="2263"/>
      <c r="J1318" s="2263"/>
      <c r="K1318" s="2263"/>
      <c r="L1318" s="2263"/>
      <c r="M1318" s="2263"/>
      <c r="N1318" s="2263"/>
    </row>
    <row r="1319" spans="1:14" ht="15.75" x14ac:dyDescent="0.25">
      <c r="B1319" s="18" t="s">
        <v>434</v>
      </c>
      <c r="C1319" s="18"/>
      <c r="D1319" s="18"/>
      <c r="E1319" s="18"/>
      <c r="F1319" s="18"/>
      <c r="G1319" s="18"/>
      <c r="H1319" s="18"/>
      <c r="I1319" s="18"/>
      <c r="J1319" s="18"/>
      <c r="K1319" s="18"/>
      <c r="L1319" s="18"/>
      <c r="M1319" s="18"/>
      <c r="N1319" s="18"/>
    </row>
    <row r="1320" spans="1:14" ht="16.5" thickBot="1" x14ac:dyDescent="0.3">
      <c r="B1320" s="18"/>
      <c r="C1320" s="18"/>
      <c r="D1320" s="18"/>
      <c r="E1320" s="18"/>
      <c r="F1320" s="18"/>
      <c r="G1320" s="18"/>
      <c r="H1320" s="18"/>
      <c r="I1320" s="18"/>
      <c r="J1320" s="18"/>
      <c r="K1320" s="18"/>
      <c r="L1320" s="18"/>
      <c r="M1320" s="19" t="s">
        <v>7</v>
      </c>
      <c r="N1320" s="18"/>
    </row>
    <row r="1321" spans="1:14" ht="13.5" thickBot="1" x14ac:dyDescent="0.25">
      <c r="A1321" s="2272" t="s">
        <v>258</v>
      </c>
      <c r="B1321" s="2274" t="s">
        <v>11</v>
      </c>
      <c r="C1321" s="2429" t="s">
        <v>816</v>
      </c>
      <c r="D1321" s="2426"/>
      <c r="E1321" s="2426"/>
      <c r="F1321" s="2427"/>
      <c r="G1321" s="2425" t="s">
        <v>817</v>
      </c>
      <c r="H1321" s="2426"/>
      <c r="I1321" s="2426"/>
      <c r="J1321" s="2428"/>
      <c r="K1321" s="2429" t="s">
        <v>811</v>
      </c>
      <c r="L1321" s="2426"/>
      <c r="M1321" s="2426"/>
      <c r="N1321" s="2428"/>
    </row>
    <row r="1322" spans="1:14" ht="22.5" thickBot="1" x14ac:dyDescent="0.25">
      <c r="A1322" s="2273"/>
      <c r="B1322" s="2275"/>
      <c r="C1322" s="401" t="s">
        <v>381</v>
      </c>
      <c r="D1322" s="266" t="s">
        <v>812</v>
      </c>
      <c r="E1322" s="1246" t="s">
        <v>775</v>
      </c>
      <c r="F1322" s="266" t="s">
        <v>813</v>
      </c>
      <c r="G1322" s="1246" t="s">
        <v>381</v>
      </c>
      <c r="H1322" s="266" t="s">
        <v>812</v>
      </c>
      <c r="I1322" s="266" t="s">
        <v>775</v>
      </c>
      <c r="J1322" s="1246" t="s">
        <v>813</v>
      </c>
      <c r="K1322" s="266" t="s">
        <v>381</v>
      </c>
      <c r="L1322" s="1246" t="s">
        <v>812</v>
      </c>
      <c r="M1322" s="266" t="s">
        <v>775</v>
      </c>
      <c r="N1322" s="266" t="s">
        <v>813</v>
      </c>
    </row>
    <row r="1323" spans="1:14" ht="13.5" thickBot="1" x14ac:dyDescent="0.25">
      <c r="A1323" s="865" t="s">
        <v>259</v>
      </c>
      <c r="B1323" s="866" t="s">
        <v>260</v>
      </c>
      <c r="C1323" s="867" t="s">
        <v>261</v>
      </c>
      <c r="D1323" s="867" t="s">
        <v>262</v>
      </c>
      <c r="E1323" s="867" t="s">
        <v>282</v>
      </c>
      <c r="F1323" s="868" t="s">
        <v>307</v>
      </c>
      <c r="G1323" s="518" t="s">
        <v>308</v>
      </c>
      <c r="H1323" s="518" t="s">
        <v>330</v>
      </c>
      <c r="I1323" s="518" t="s">
        <v>331</v>
      </c>
      <c r="J1323" s="518" t="s">
        <v>332</v>
      </c>
      <c r="K1323" s="518" t="s">
        <v>335</v>
      </c>
      <c r="L1323" s="518" t="s">
        <v>336</v>
      </c>
      <c r="M1323" s="518" t="s">
        <v>337</v>
      </c>
      <c r="N1323" s="438" t="s">
        <v>338</v>
      </c>
    </row>
    <row r="1324" spans="1:14" x14ac:dyDescent="0.2">
      <c r="A1324" s="265" t="s">
        <v>263</v>
      </c>
      <c r="B1324" s="270" t="s">
        <v>215</v>
      </c>
      <c r="C1324" s="241"/>
      <c r="D1324" s="124"/>
      <c r="E1324" s="241"/>
      <c r="F1324" s="1256"/>
      <c r="G1324" s="824"/>
      <c r="H1324" s="824"/>
      <c r="I1324" s="824"/>
      <c r="J1324" s="1314"/>
      <c r="K1324" s="812"/>
      <c r="L1324" s="1261"/>
      <c r="M1324" s="1261"/>
      <c r="N1324" s="1039"/>
    </row>
    <row r="1325" spans="1:14" x14ac:dyDescent="0.2">
      <c r="A1325" s="264" t="s">
        <v>264</v>
      </c>
      <c r="B1325" s="152" t="s">
        <v>526</v>
      </c>
      <c r="C1325" s="239"/>
      <c r="D1325" s="121"/>
      <c r="E1325" s="239"/>
      <c r="F1325" s="1251"/>
      <c r="G1325" s="239"/>
      <c r="H1325" s="239"/>
      <c r="I1325" s="239"/>
      <c r="J1325" s="952"/>
      <c r="K1325" s="117"/>
      <c r="L1325" s="1067"/>
      <c r="M1325" s="1067"/>
      <c r="N1325" s="906"/>
    </row>
    <row r="1326" spans="1:14" x14ac:dyDescent="0.2">
      <c r="A1326" s="264" t="s">
        <v>265</v>
      </c>
      <c r="B1326" s="169" t="s">
        <v>528</v>
      </c>
      <c r="C1326" s="239"/>
      <c r="D1326" s="121"/>
      <c r="E1326" s="239"/>
      <c r="F1326" s="1251"/>
      <c r="G1326" s="239"/>
      <c r="H1326" s="239"/>
      <c r="I1326" s="239"/>
      <c r="J1326" s="952"/>
      <c r="K1326" s="117"/>
      <c r="L1326" s="1067"/>
      <c r="M1326" s="1067"/>
      <c r="N1326" s="906"/>
    </row>
    <row r="1327" spans="1:14" x14ac:dyDescent="0.2">
      <c r="A1327" s="264" t="s">
        <v>266</v>
      </c>
      <c r="B1327" s="169" t="s">
        <v>527</v>
      </c>
      <c r="C1327" s="239"/>
      <c r="D1327" s="121"/>
      <c r="E1327" s="239"/>
      <c r="F1327" s="1251"/>
      <c r="G1327" s="239">
        <f>'4_sz_ melléklet'!C961</f>
        <v>2600</v>
      </c>
      <c r="H1327" s="239">
        <f>'4_sz_ melléklet'!D961</f>
        <v>2600</v>
      </c>
      <c r="I1327" s="239">
        <f>'4_sz_ melléklet'!E961</f>
        <v>1408</v>
      </c>
      <c r="J1327" s="952">
        <f>I1327/H1327</f>
        <v>0.54153846153846152</v>
      </c>
      <c r="K1327" s="117"/>
      <c r="L1327" s="1067"/>
      <c r="M1327" s="1067"/>
      <c r="N1327" s="906"/>
    </row>
    <row r="1328" spans="1:14" ht="14.25" customHeight="1" x14ac:dyDescent="0.2">
      <c r="A1328" s="264" t="s">
        <v>267</v>
      </c>
      <c r="B1328" s="169" t="s">
        <v>529</v>
      </c>
      <c r="C1328" s="239"/>
      <c r="D1328" s="121"/>
      <c r="E1328" s="239"/>
      <c r="F1328" s="1251"/>
      <c r="G1328" s="239"/>
      <c r="H1328" s="239"/>
      <c r="I1328" s="239"/>
      <c r="J1328" s="952"/>
      <c r="K1328" s="117"/>
      <c r="L1328" s="1067"/>
      <c r="M1328" s="1067"/>
      <c r="N1328" s="906"/>
    </row>
    <row r="1329" spans="1:14" x14ac:dyDescent="0.2">
      <c r="A1329" s="264" t="s">
        <v>268</v>
      </c>
      <c r="B1329" s="169" t="s">
        <v>530</v>
      </c>
      <c r="C1329" s="239"/>
      <c r="D1329" s="121"/>
      <c r="E1329" s="239"/>
      <c r="F1329" s="1251"/>
      <c r="G1329" s="239"/>
      <c r="H1329" s="239"/>
      <c r="I1329" s="239"/>
      <c r="J1329" s="952"/>
      <c r="K1329" s="117"/>
      <c r="L1329" s="1067"/>
      <c r="M1329" s="1067"/>
      <c r="N1329" s="906"/>
    </row>
    <row r="1330" spans="1:14" x14ac:dyDescent="0.2">
      <c r="A1330" s="264" t="s">
        <v>269</v>
      </c>
      <c r="B1330" s="169" t="s">
        <v>531</v>
      </c>
      <c r="C1330" s="239">
        <f>C1331+C1332+C1333+C1334+C1335+C1336+C1337</f>
        <v>58000</v>
      </c>
      <c r="D1330" s="239">
        <f>D1331+D1332+D1333+D1334+D1335+D1336+D1337</f>
        <v>54083</v>
      </c>
      <c r="E1330" s="239">
        <f>E1331+E1332+E1333+E1334+E1335+E1336+E1337</f>
        <v>54083</v>
      </c>
      <c r="F1330" s="1251">
        <f>E1330/D1330</f>
        <v>1</v>
      </c>
      <c r="G1330" s="239"/>
      <c r="H1330" s="239"/>
      <c r="I1330" s="239"/>
      <c r="J1330" s="952"/>
      <c r="K1330" s="117"/>
      <c r="L1330" s="1067"/>
      <c r="M1330" s="1067"/>
      <c r="N1330" s="906"/>
    </row>
    <row r="1331" spans="1:14" x14ac:dyDescent="0.2">
      <c r="A1331" s="264" t="s">
        <v>270</v>
      </c>
      <c r="B1331" s="169" t="s">
        <v>535</v>
      </c>
      <c r="C1331" s="239"/>
      <c r="D1331" s="121"/>
      <c r="E1331" s="239"/>
      <c r="F1331" s="1251"/>
      <c r="G1331" s="239"/>
      <c r="H1331" s="239"/>
      <c r="I1331" s="239"/>
      <c r="J1331" s="952"/>
      <c r="K1331" s="117"/>
      <c r="L1331" s="1067"/>
      <c r="M1331" s="1067"/>
      <c r="N1331" s="906"/>
    </row>
    <row r="1332" spans="1:14" x14ac:dyDescent="0.2">
      <c r="A1332" s="264" t="s">
        <v>271</v>
      </c>
      <c r="B1332" s="169" t="s">
        <v>536</v>
      </c>
      <c r="C1332" s="239"/>
      <c r="D1332" s="121"/>
      <c r="E1332" s="239"/>
      <c r="F1332" s="1251"/>
      <c r="G1332" s="239"/>
      <c r="H1332" s="239"/>
      <c r="I1332" s="239"/>
      <c r="J1332" s="952"/>
      <c r="K1332" s="117"/>
      <c r="L1332" s="1067"/>
      <c r="M1332" s="1067"/>
      <c r="N1332" s="906"/>
    </row>
    <row r="1333" spans="1:14" x14ac:dyDescent="0.2">
      <c r="A1333" s="264" t="s">
        <v>272</v>
      </c>
      <c r="B1333" s="169" t="s">
        <v>537</v>
      </c>
      <c r="C1333" s="239"/>
      <c r="D1333" s="121"/>
      <c r="E1333" s="239"/>
      <c r="F1333" s="1251"/>
      <c r="G1333" s="239"/>
      <c r="H1333" s="239"/>
      <c r="I1333" s="239"/>
      <c r="J1333" s="952"/>
      <c r="K1333" s="117"/>
      <c r="L1333" s="1067"/>
      <c r="M1333" s="1067"/>
      <c r="N1333" s="906"/>
    </row>
    <row r="1334" spans="1:14" x14ac:dyDescent="0.2">
      <c r="A1334" s="264" t="s">
        <v>273</v>
      </c>
      <c r="B1334" s="271" t="s">
        <v>533</v>
      </c>
      <c r="C1334" s="239">
        <f>'6 7_sz_melléklet'!C92+'6 7_sz_melléklet'!C79</f>
        <v>58000</v>
      </c>
      <c r="D1334" s="239">
        <f>'6 7_sz_melléklet'!D92+'6 7_sz_melléklet'!D79</f>
        <v>54083</v>
      </c>
      <c r="E1334" s="239">
        <f>'6 7_sz_melléklet'!E92+'6 7_sz_melléklet'!E79</f>
        <v>54083</v>
      </c>
      <c r="F1334" s="1251">
        <f>E1334/D1334</f>
        <v>1</v>
      </c>
      <c r="G1334" s="239"/>
      <c r="H1334" s="239"/>
      <c r="I1334" s="239"/>
      <c r="J1334" s="952"/>
      <c r="K1334" s="117"/>
      <c r="L1334" s="1067"/>
      <c r="M1334" s="1067"/>
      <c r="N1334" s="906"/>
    </row>
    <row r="1335" spans="1:14" x14ac:dyDescent="0.2">
      <c r="A1335" s="264" t="s">
        <v>274</v>
      </c>
      <c r="B1335" s="536" t="s">
        <v>534</v>
      </c>
      <c r="C1335" s="242"/>
      <c r="D1335" s="122"/>
      <c r="E1335" s="239"/>
      <c r="F1335" s="1251"/>
      <c r="G1335" s="239"/>
      <c r="H1335" s="239"/>
      <c r="I1335" s="239"/>
      <c r="J1335" s="952"/>
      <c r="K1335" s="117"/>
      <c r="L1335" s="1067"/>
      <c r="M1335" s="1067"/>
      <c r="N1335" s="906"/>
    </row>
    <row r="1336" spans="1:14" x14ac:dyDescent="0.2">
      <c r="A1336" s="264" t="s">
        <v>275</v>
      </c>
      <c r="B1336" s="537" t="s">
        <v>532</v>
      </c>
      <c r="C1336" s="242"/>
      <c r="D1336" s="122"/>
      <c r="E1336" s="239"/>
      <c r="F1336" s="1251"/>
      <c r="G1336" s="239"/>
      <c r="H1336" s="239"/>
      <c r="I1336" s="239"/>
      <c r="J1336" s="952"/>
      <c r="K1336" s="117"/>
      <c r="L1336" s="1067"/>
      <c r="M1336" s="1067"/>
      <c r="N1336" s="906"/>
    </row>
    <row r="1337" spans="1:14" x14ac:dyDescent="0.2">
      <c r="A1337" s="264" t="s">
        <v>276</v>
      </c>
      <c r="B1337" s="230" t="s">
        <v>764</v>
      </c>
      <c r="C1337" s="242"/>
      <c r="D1337" s="122"/>
      <c r="E1337" s="239"/>
      <c r="F1337" s="1252"/>
      <c r="G1337" s="239"/>
      <c r="H1337" s="239"/>
      <c r="I1337" s="239"/>
      <c r="J1337" s="952"/>
      <c r="K1337" s="117"/>
      <c r="L1337" s="1067"/>
      <c r="M1337" s="1067"/>
      <c r="N1337" s="906"/>
    </row>
    <row r="1338" spans="1:14" ht="13.5" thickBot="1" x14ac:dyDescent="0.25">
      <c r="A1338" s="264" t="s">
        <v>277</v>
      </c>
      <c r="B1338" s="171" t="s">
        <v>539</v>
      </c>
      <c r="C1338" s="240"/>
      <c r="D1338" s="126"/>
      <c r="E1338" s="239"/>
      <c r="F1338" s="1253"/>
      <c r="G1338" s="240"/>
      <c r="H1338" s="240"/>
      <c r="I1338" s="240"/>
      <c r="J1338" s="1133"/>
      <c r="K1338" s="1064"/>
      <c r="L1338" s="1068"/>
      <c r="M1338" s="1068"/>
      <c r="N1338" s="968"/>
    </row>
    <row r="1339" spans="1:14" ht="13.5" thickBot="1" x14ac:dyDescent="0.25">
      <c r="A1339" s="421" t="s">
        <v>278</v>
      </c>
      <c r="B1339" s="422" t="s">
        <v>5</v>
      </c>
      <c r="C1339" s="429">
        <f>C1325+C1326+C1327+C1328+C1330+C1338</f>
        <v>58000</v>
      </c>
      <c r="D1339" s="429">
        <f>D1325+D1326+D1327+D1328+D1330+D1338</f>
        <v>54083</v>
      </c>
      <c r="E1339" s="429">
        <f>E1325+E1326+E1327+E1328+E1330+E1338</f>
        <v>54083</v>
      </c>
      <c r="F1339" s="1254">
        <f>E1339/D1339</f>
        <v>1</v>
      </c>
      <c r="G1339" s="432">
        <f>G1325+G1326+G1327+G1328+G1330+G1338</f>
        <v>2600</v>
      </c>
      <c r="H1339" s="432">
        <f>H1325+H1326+H1327+H1328+H1330+H1338</f>
        <v>2600</v>
      </c>
      <c r="I1339" s="432">
        <f>I1325+I1326+I1327+I1328+I1330+I1338</f>
        <v>1408</v>
      </c>
      <c r="J1339" s="1416">
        <f>I1339/H1339</f>
        <v>0.54153846153846152</v>
      </c>
      <c r="K1339" s="1366"/>
      <c r="L1339" s="1262"/>
      <c r="M1339" s="1262"/>
      <c r="N1339" s="1259"/>
    </row>
    <row r="1340" spans="1:14" ht="9" customHeight="1" thickTop="1" x14ac:dyDescent="0.2">
      <c r="A1340" s="413"/>
      <c r="B1340" s="270"/>
      <c r="C1340" s="197"/>
      <c r="D1340" s="197"/>
      <c r="E1340" s="197"/>
      <c r="F1340" s="1255"/>
      <c r="G1340" s="197"/>
      <c r="H1340" s="197"/>
      <c r="I1340" s="197"/>
      <c r="J1340" s="1099"/>
      <c r="K1340" s="120"/>
      <c r="L1340" s="1263"/>
      <c r="M1340" s="1263"/>
      <c r="N1340" s="967"/>
    </row>
    <row r="1341" spans="1:14" x14ac:dyDescent="0.2">
      <c r="A1341" s="265" t="s">
        <v>279</v>
      </c>
      <c r="B1341" s="272" t="s">
        <v>216</v>
      </c>
      <c r="C1341" s="241"/>
      <c r="D1341" s="124"/>
      <c r="E1341" s="241"/>
      <c r="F1341" s="1256"/>
      <c r="G1341" s="241"/>
      <c r="H1341" s="241"/>
      <c r="I1341" s="241"/>
      <c r="J1341" s="951"/>
      <c r="K1341" s="118"/>
      <c r="L1341" s="1066"/>
      <c r="M1341" s="1066"/>
      <c r="N1341" s="905"/>
    </row>
    <row r="1342" spans="1:14" x14ac:dyDescent="0.2">
      <c r="A1342" s="265" t="s">
        <v>280</v>
      </c>
      <c r="B1342" s="169" t="s">
        <v>540</v>
      </c>
      <c r="C1342" s="239"/>
      <c r="D1342" s="239"/>
      <c r="E1342" s="239"/>
      <c r="F1342" s="1251">
        <v>0</v>
      </c>
      <c r="G1342" s="239">
        <f>'33_sz_ melléklet'!C76</f>
        <v>0</v>
      </c>
      <c r="H1342" s="239">
        <f>'33_sz_ melléklet'!D76</f>
        <v>0</v>
      </c>
      <c r="I1342" s="239">
        <f>'33_sz_ melléklet'!E76</f>
        <v>0</v>
      </c>
      <c r="J1342" s="1421">
        <v>0</v>
      </c>
      <c r="K1342" s="117"/>
      <c r="L1342" s="1067"/>
      <c r="M1342" s="1067"/>
      <c r="N1342" s="906"/>
    </row>
    <row r="1343" spans="1:14" x14ac:dyDescent="0.2">
      <c r="A1343" s="265" t="s">
        <v>281</v>
      </c>
      <c r="B1343" s="169" t="s">
        <v>541</v>
      </c>
      <c r="C1343" s="239"/>
      <c r="D1343" s="239"/>
      <c r="E1343" s="239"/>
      <c r="F1343" s="1251">
        <v>0</v>
      </c>
      <c r="G1343" s="239"/>
      <c r="H1343" s="239"/>
      <c r="I1343" s="239"/>
      <c r="J1343" s="1421">
        <v>0</v>
      </c>
      <c r="K1343" s="117"/>
      <c r="L1343" s="1067"/>
      <c r="M1343" s="1067"/>
      <c r="N1343" s="906"/>
    </row>
    <row r="1344" spans="1:14" x14ac:dyDescent="0.2">
      <c r="A1344" s="265" t="s">
        <v>283</v>
      </c>
      <c r="B1344" s="169" t="s">
        <v>542</v>
      </c>
      <c r="C1344" s="239">
        <f>C1345+C1346+C1347+C1348+C1349+C1350</f>
        <v>0</v>
      </c>
      <c r="D1344" s="239">
        <f>D1345+D1346+D1347+D1348+D1349+D1350</f>
        <v>0</v>
      </c>
      <c r="E1344" s="239">
        <f>E1345+E1346+E1347+E1348+E1349+E1350</f>
        <v>0</v>
      </c>
      <c r="F1344" s="1251">
        <v>0</v>
      </c>
      <c r="G1344" s="239">
        <f>G1345+G1346+G1347+G1348+G1349+G1350</f>
        <v>0</v>
      </c>
      <c r="H1344" s="239">
        <f>H1345+H1346+H1347+H1348+H1349+H1350</f>
        <v>5340</v>
      </c>
      <c r="I1344" s="239">
        <f>I1345+I1346+I1347+I1348+I1349+I1350</f>
        <v>5340</v>
      </c>
      <c r="J1344" s="2240">
        <f>I1344/H1344</f>
        <v>1</v>
      </c>
      <c r="K1344" s="117"/>
      <c r="L1344" s="1067"/>
      <c r="M1344" s="1067"/>
      <c r="N1344" s="906"/>
    </row>
    <row r="1345" spans="1:14" x14ac:dyDescent="0.2">
      <c r="A1345" s="265" t="s">
        <v>284</v>
      </c>
      <c r="B1345" s="271" t="s">
        <v>543</v>
      </c>
      <c r="C1345" s="239"/>
      <c r="D1345" s="121"/>
      <c r="E1345" s="239"/>
      <c r="F1345" s="1251"/>
      <c r="G1345" s="239"/>
      <c r="H1345" s="239"/>
      <c r="I1345" s="239"/>
      <c r="J1345" s="1421"/>
      <c r="K1345" s="117"/>
      <c r="L1345" s="1067"/>
      <c r="M1345" s="1067"/>
      <c r="N1345" s="906"/>
    </row>
    <row r="1346" spans="1:14" x14ac:dyDescent="0.2">
      <c r="A1346" s="265" t="s">
        <v>285</v>
      </c>
      <c r="B1346" s="271" t="s">
        <v>544</v>
      </c>
      <c r="C1346" s="239"/>
      <c r="D1346" s="121"/>
      <c r="E1346" s="239"/>
      <c r="F1346" s="1251"/>
      <c r="G1346" s="239"/>
      <c r="H1346" s="239"/>
      <c r="I1346" s="239"/>
      <c r="J1346" s="1421"/>
      <c r="K1346" s="117"/>
      <c r="L1346" s="1067"/>
      <c r="M1346" s="1067"/>
      <c r="N1346" s="906"/>
    </row>
    <row r="1347" spans="1:14" x14ac:dyDescent="0.2">
      <c r="A1347" s="265" t="s">
        <v>286</v>
      </c>
      <c r="B1347" s="271" t="s">
        <v>545</v>
      </c>
      <c r="C1347" s="239"/>
      <c r="D1347" s="121"/>
      <c r="E1347" s="239"/>
      <c r="F1347" s="1257"/>
      <c r="G1347" s="239"/>
      <c r="H1347" s="239"/>
      <c r="I1347" s="239"/>
      <c r="J1347" s="1421"/>
      <c r="K1347" s="117"/>
      <c r="L1347" s="1067"/>
      <c r="M1347" s="1067"/>
      <c r="N1347" s="906"/>
    </row>
    <row r="1348" spans="1:14" x14ac:dyDescent="0.2">
      <c r="A1348" s="265" t="s">
        <v>287</v>
      </c>
      <c r="B1348" s="271" t="s">
        <v>546</v>
      </c>
      <c r="C1348" s="239"/>
      <c r="D1348" s="239"/>
      <c r="E1348" s="239"/>
      <c r="F1348" s="1466">
        <v>0</v>
      </c>
      <c r="G1348" s="239"/>
      <c r="H1348" s="239">
        <f>' 8 10 sz. melléklet'!D44</f>
        <v>5340</v>
      </c>
      <c r="I1348" s="239">
        <f>' 8 10 sz. melléklet'!E44</f>
        <v>5340</v>
      </c>
      <c r="J1348" s="1421">
        <f>I1348/H1348</f>
        <v>1</v>
      </c>
      <c r="K1348" s="117"/>
      <c r="L1348" s="1067"/>
      <c r="M1348" s="1067"/>
      <c r="N1348" s="906"/>
    </row>
    <row r="1349" spans="1:14" x14ac:dyDescent="0.2">
      <c r="A1349" s="265" t="s">
        <v>288</v>
      </c>
      <c r="B1349" s="536" t="s">
        <v>547</v>
      </c>
      <c r="C1349" s="239"/>
      <c r="D1349" s="121"/>
      <c r="E1349" s="239"/>
      <c r="F1349" s="1257"/>
      <c r="G1349" s="239">
        <f>'4_sz_ melléklet'!C983</f>
        <v>0</v>
      </c>
      <c r="H1349" s="239">
        <f>'4_sz_ melléklet'!D983</f>
        <v>0</v>
      </c>
      <c r="I1349" s="239">
        <f>'4_sz_ melléklet'!E983</f>
        <v>0</v>
      </c>
      <c r="J1349" s="1421">
        <v>0</v>
      </c>
      <c r="K1349" s="117"/>
      <c r="L1349" s="1067"/>
      <c r="M1349" s="1067"/>
      <c r="N1349" s="906"/>
    </row>
    <row r="1350" spans="1:14" x14ac:dyDescent="0.2">
      <c r="A1350" s="265" t="s">
        <v>289</v>
      </c>
      <c r="B1350" s="230" t="s">
        <v>548</v>
      </c>
      <c r="C1350" s="239"/>
      <c r="D1350" s="121"/>
      <c r="E1350" s="239"/>
      <c r="F1350" s="1257"/>
      <c r="G1350" s="239"/>
      <c r="H1350" s="239"/>
      <c r="I1350" s="239"/>
      <c r="J1350" s="1421"/>
      <c r="K1350" s="117"/>
      <c r="L1350" s="1067"/>
      <c r="M1350" s="1067"/>
      <c r="N1350" s="906"/>
    </row>
    <row r="1351" spans="1:14" ht="13.5" thickBot="1" x14ac:dyDescent="0.25">
      <c r="A1351" s="265" t="s">
        <v>290</v>
      </c>
      <c r="B1351" s="686" t="s">
        <v>549</v>
      </c>
      <c r="C1351" s="239"/>
      <c r="D1351" s="121"/>
      <c r="E1351" s="239"/>
      <c r="F1351" s="1257"/>
      <c r="G1351" s="240"/>
      <c r="H1351" s="240"/>
      <c r="I1351" s="240"/>
      <c r="J1351" s="2241"/>
      <c r="K1351" s="1064"/>
      <c r="L1351" s="1068"/>
      <c r="M1351" s="1068"/>
      <c r="N1351" s="968"/>
    </row>
    <row r="1352" spans="1:14" ht="13.5" thickBot="1" x14ac:dyDescent="0.25">
      <c r="A1352" s="421" t="s">
        <v>291</v>
      </c>
      <c r="B1352" s="422" t="s">
        <v>6</v>
      </c>
      <c r="C1352" s="432">
        <f>C1342+C1343+C1344</f>
        <v>0</v>
      </c>
      <c r="D1352" s="432">
        <f>D1342+D1343+D1344</f>
        <v>0</v>
      </c>
      <c r="E1352" s="432">
        <f>E1342+E1343+E1344</f>
        <v>0</v>
      </c>
      <c r="F1352" s="1465">
        <v>0</v>
      </c>
      <c r="G1352" s="432">
        <f>G1342+G1343+G1344+G1351</f>
        <v>0</v>
      </c>
      <c r="H1352" s="432">
        <f>H1342+H1343+H1344+H1351</f>
        <v>5340</v>
      </c>
      <c r="I1352" s="432">
        <f>I1342+I1343+I1344+I1351</f>
        <v>5340</v>
      </c>
      <c r="J1352" s="1416">
        <f>I1352/H1352</f>
        <v>1</v>
      </c>
      <c r="K1352" s="1366"/>
      <c r="L1352" s="1262"/>
      <c r="M1352" s="1262"/>
      <c r="N1352" s="1259"/>
    </row>
    <row r="1353" spans="1:14" ht="27" thickTop="1" thickBot="1" x14ac:dyDescent="0.25">
      <c r="A1353" s="1265" t="s">
        <v>292</v>
      </c>
      <c r="B1353" s="1248" t="s">
        <v>403</v>
      </c>
      <c r="C1353" s="1249">
        <f>C1339+C1352</f>
        <v>58000</v>
      </c>
      <c r="D1353" s="1249">
        <f>D1339+D1352</f>
        <v>54083</v>
      </c>
      <c r="E1353" s="1249">
        <f>E1339+E1352</f>
        <v>54083</v>
      </c>
      <c r="F1353" s="1460">
        <f>E1353/D1353</f>
        <v>1</v>
      </c>
      <c r="G1353" s="1249">
        <f>G1352+G1339</f>
        <v>2600</v>
      </c>
      <c r="H1353" s="1249">
        <f>H1352+H1339</f>
        <v>7940</v>
      </c>
      <c r="I1353" s="1249">
        <f>I1352+I1339</f>
        <v>6748</v>
      </c>
      <c r="J1353" s="1371">
        <f>I1353/H1353</f>
        <v>0.84987405541561711</v>
      </c>
      <c r="K1353" s="1463"/>
      <c r="L1353" s="1268"/>
      <c r="M1353" s="1268"/>
      <c r="N1353" s="1269"/>
    </row>
    <row r="1354" spans="1:14" x14ac:dyDescent="0.2">
      <c r="A1354" s="281"/>
      <c r="B1354" s="550"/>
      <c r="C1354" s="535"/>
      <c r="D1354" s="535"/>
      <c r="E1354" s="535"/>
      <c r="F1354" s="535"/>
    </row>
    <row r="1355" spans="1:14" x14ac:dyDescent="0.2">
      <c r="A1355" s="281"/>
      <c r="B1355" s="550"/>
      <c r="C1355" s="535"/>
      <c r="D1355" s="535"/>
      <c r="E1355" s="535"/>
      <c r="F1355" s="1270"/>
      <c r="G1355" s="63"/>
      <c r="H1355" s="63"/>
      <c r="I1355" s="63"/>
      <c r="J1355" s="1271"/>
      <c r="K1355" s="63"/>
      <c r="L1355" s="63"/>
      <c r="M1355" s="63"/>
      <c r="N1355" s="1271"/>
    </row>
    <row r="1356" spans="1:14" ht="13.5" customHeight="1" x14ac:dyDescent="0.2">
      <c r="A1356" s="2434">
        <v>34</v>
      </c>
      <c r="B1356" s="2435"/>
      <c r="C1356" s="2435"/>
      <c r="D1356" s="2435"/>
      <c r="E1356" s="2435"/>
      <c r="F1356" s="2435"/>
      <c r="G1356" s="2435"/>
      <c r="H1356" s="2435"/>
      <c r="I1356" s="2435"/>
      <c r="J1356" s="2435"/>
      <c r="K1356" s="2435"/>
      <c r="L1356" s="2435"/>
      <c r="M1356" s="2435"/>
      <c r="N1356" s="2435"/>
    </row>
    <row r="1357" spans="1:14" x14ac:dyDescent="0.2">
      <c r="A1357" s="281"/>
      <c r="B1357" s="550"/>
      <c r="C1357" s="535"/>
      <c r="D1357" s="535"/>
      <c r="E1357" s="535"/>
      <c r="F1357" s="535"/>
    </row>
    <row r="1358" spans="1:14" x14ac:dyDescent="0.2">
      <c r="A1358" s="2249" t="s">
        <v>1692</v>
      </c>
      <c r="B1358" s="2249"/>
      <c r="C1358" s="2249"/>
      <c r="D1358" s="2249"/>
      <c r="E1358" s="2249"/>
    </row>
    <row r="1359" spans="1:14" x14ac:dyDescent="0.2">
      <c r="A1359" s="275"/>
      <c r="B1359" s="275"/>
      <c r="C1359" s="275"/>
      <c r="D1359" s="275"/>
      <c r="E1359" s="275"/>
    </row>
    <row r="1360" spans="1:14" ht="14.25" x14ac:dyDescent="0.2">
      <c r="A1360" s="2347" t="s">
        <v>1509</v>
      </c>
      <c r="B1360" s="2348"/>
      <c r="C1360" s="2348"/>
      <c r="D1360" s="2348"/>
      <c r="E1360" s="2348"/>
      <c r="F1360" s="2348"/>
      <c r="G1360" s="2263"/>
      <c r="H1360" s="2263"/>
      <c r="I1360" s="2263"/>
      <c r="J1360" s="2263"/>
      <c r="K1360" s="2263"/>
      <c r="L1360" s="2263"/>
      <c r="M1360" s="2263"/>
      <c r="N1360" s="2263"/>
    </row>
    <row r="1361" spans="1:14" ht="15.75" x14ac:dyDescent="0.25">
      <c r="B1361" s="18"/>
      <c r="C1361" s="18"/>
      <c r="D1361" s="18"/>
      <c r="E1361" s="18"/>
    </row>
    <row r="1362" spans="1:14" ht="16.5" thickBot="1" x14ac:dyDescent="0.3">
      <c r="B1362" s="18" t="s">
        <v>434</v>
      </c>
      <c r="C1362" s="18"/>
      <c r="D1362" s="18"/>
      <c r="E1362" s="18"/>
      <c r="M1362" s="1" t="s">
        <v>39</v>
      </c>
    </row>
    <row r="1363" spans="1:14" ht="13.5" customHeight="1" thickBot="1" x14ac:dyDescent="0.25">
      <c r="A1363" s="2430" t="s">
        <v>258</v>
      </c>
      <c r="B1363" s="2432" t="s">
        <v>11</v>
      </c>
      <c r="C1363" s="2425" t="s">
        <v>1090</v>
      </c>
      <c r="D1363" s="2426"/>
      <c r="E1363" s="2426"/>
      <c r="F1363" s="2427"/>
      <c r="G1363" s="2425" t="s">
        <v>1091</v>
      </c>
      <c r="H1363" s="2426"/>
      <c r="I1363" s="2426"/>
      <c r="J1363" s="2428"/>
      <c r="K1363" s="2429" t="s">
        <v>811</v>
      </c>
      <c r="L1363" s="2426"/>
      <c r="M1363" s="2426"/>
      <c r="N1363" s="2428"/>
    </row>
    <row r="1364" spans="1:14" ht="22.5" thickBot="1" x14ac:dyDescent="0.25">
      <c r="A1364" s="2431"/>
      <c r="B1364" s="2433"/>
      <c r="C1364" s="266" t="s">
        <v>381</v>
      </c>
      <c r="D1364" s="266" t="s">
        <v>812</v>
      </c>
      <c r="E1364" s="1246" t="s">
        <v>775</v>
      </c>
      <c r="F1364" s="266" t="s">
        <v>813</v>
      </c>
      <c r="G1364" s="1246" t="s">
        <v>381</v>
      </c>
      <c r="H1364" s="266" t="s">
        <v>812</v>
      </c>
      <c r="I1364" s="266" t="s">
        <v>775</v>
      </c>
      <c r="J1364" s="1246" t="s">
        <v>813</v>
      </c>
      <c r="K1364" s="266" t="s">
        <v>381</v>
      </c>
      <c r="L1364" s="1246" t="s">
        <v>812</v>
      </c>
      <c r="M1364" s="266" t="s">
        <v>775</v>
      </c>
      <c r="N1364" s="1247" t="s">
        <v>813</v>
      </c>
    </row>
    <row r="1365" spans="1:14" ht="13.5" thickBot="1" x14ac:dyDescent="0.25">
      <c r="A1365" s="865" t="s">
        <v>259</v>
      </c>
      <c r="B1365" s="866" t="s">
        <v>260</v>
      </c>
      <c r="C1365" s="867" t="s">
        <v>261</v>
      </c>
      <c r="D1365" s="867" t="s">
        <v>262</v>
      </c>
      <c r="E1365" s="867" t="s">
        <v>282</v>
      </c>
      <c r="F1365" s="868" t="s">
        <v>307</v>
      </c>
      <c r="G1365" s="867" t="s">
        <v>308</v>
      </c>
      <c r="H1365" s="867" t="s">
        <v>330</v>
      </c>
      <c r="I1365" s="867" t="s">
        <v>331</v>
      </c>
      <c r="J1365" s="867" t="s">
        <v>332</v>
      </c>
      <c r="K1365" s="867" t="s">
        <v>335</v>
      </c>
      <c r="L1365" s="867" t="s">
        <v>336</v>
      </c>
      <c r="M1365" s="867" t="s">
        <v>337</v>
      </c>
      <c r="N1365" s="868" t="s">
        <v>338</v>
      </c>
    </row>
    <row r="1366" spans="1:14" x14ac:dyDescent="0.2">
      <c r="A1366" s="265" t="s">
        <v>293</v>
      </c>
      <c r="B1366" s="341" t="s">
        <v>404</v>
      </c>
      <c r="C1366" s="430"/>
      <c r="D1366" s="124"/>
      <c r="E1366" s="241"/>
      <c r="F1366" s="1256"/>
      <c r="G1366" s="1040"/>
      <c r="H1366" s="1040"/>
      <c r="I1366" s="1040"/>
      <c r="J1366" s="909"/>
      <c r="K1366" s="1261"/>
      <c r="L1366" s="1261"/>
      <c r="M1366" s="1261"/>
      <c r="N1366" s="1039"/>
    </row>
    <row r="1367" spans="1:14" x14ac:dyDescent="0.2">
      <c r="A1367" s="264" t="s">
        <v>294</v>
      </c>
      <c r="B1367" s="170" t="s">
        <v>565</v>
      </c>
      <c r="C1367" s="244"/>
      <c r="D1367" s="121"/>
      <c r="E1367" s="239"/>
      <c r="F1367" s="1251"/>
      <c r="G1367" s="978"/>
      <c r="H1367" s="978"/>
      <c r="I1367" s="978"/>
      <c r="J1367" s="870"/>
      <c r="K1367" s="1067"/>
      <c r="L1367" s="1067"/>
      <c r="M1367" s="1067"/>
      <c r="N1367" s="906"/>
    </row>
    <row r="1368" spans="1:14" x14ac:dyDescent="0.2">
      <c r="A1368" s="264" t="s">
        <v>295</v>
      </c>
      <c r="B1368" s="480" t="s">
        <v>563</v>
      </c>
      <c r="C1368" s="543"/>
      <c r="D1368" s="126"/>
      <c r="E1368" s="240"/>
      <c r="F1368" s="1252"/>
      <c r="G1368" s="978"/>
      <c r="H1368" s="978"/>
      <c r="I1368" s="978"/>
      <c r="J1368" s="870"/>
      <c r="K1368" s="1067"/>
      <c r="L1368" s="1067"/>
      <c r="M1368" s="1067"/>
      <c r="N1368" s="906"/>
    </row>
    <row r="1369" spans="1:14" x14ac:dyDescent="0.2">
      <c r="A1369" s="264" t="s">
        <v>296</v>
      </c>
      <c r="B1369" s="480" t="s">
        <v>562</v>
      </c>
      <c r="C1369" s="543"/>
      <c r="D1369" s="126"/>
      <c r="E1369" s="240"/>
      <c r="F1369" s="1252"/>
      <c r="G1369" s="978"/>
      <c r="H1369" s="978"/>
      <c r="I1369" s="978"/>
      <c r="J1369" s="870"/>
      <c r="K1369" s="1067"/>
      <c r="L1369" s="1067"/>
      <c r="M1369" s="1067"/>
      <c r="N1369" s="906"/>
    </row>
    <row r="1370" spans="1:14" x14ac:dyDescent="0.2">
      <c r="A1370" s="264" t="s">
        <v>297</v>
      </c>
      <c r="B1370" s="480" t="s">
        <v>564</v>
      </c>
      <c r="C1370" s="543"/>
      <c r="D1370" s="126"/>
      <c r="E1370" s="240"/>
      <c r="F1370" s="1252"/>
      <c r="G1370" s="978"/>
      <c r="H1370" s="978"/>
      <c r="I1370" s="978"/>
      <c r="J1370" s="870"/>
      <c r="K1370" s="1067"/>
      <c r="L1370" s="1067"/>
      <c r="M1370" s="1067"/>
      <c r="N1370" s="906"/>
    </row>
    <row r="1371" spans="1:14" x14ac:dyDescent="0.2">
      <c r="A1371" s="264" t="s">
        <v>298</v>
      </c>
      <c r="B1371" s="538" t="s">
        <v>566</v>
      </c>
      <c r="C1371" s="543"/>
      <c r="D1371" s="126"/>
      <c r="E1371" s="240"/>
      <c r="F1371" s="1252"/>
      <c r="G1371" s="978"/>
      <c r="H1371" s="978"/>
      <c r="I1371" s="978"/>
      <c r="J1371" s="870"/>
      <c r="K1371" s="1067"/>
      <c r="L1371" s="1067"/>
      <c r="M1371" s="1067"/>
      <c r="N1371" s="906"/>
    </row>
    <row r="1372" spans="1:14" ht="13.5" customHeight="1" x14ac:dyDescent="0.2">
      <c r="A1372" s="264" t="s">
        <v>299</v>
      </c>
      <c r="B1372" s="539" t="s">
        <v>569</v>
      </c>
      <c r="C1372" s="543"/>
      <c r="D1372" s="126"/>
      <c r="E1372" s="240"/>
      <c r="F1372" s="1252"/>
      <c r="G1372" s="978"/>
      <c r="H1372" s="978"/>
      <c r="I1372" s="978"/>
      <c r="J1372" s="870"/>
      <c r="K1372" s="1067"/>
      <c r="L1372" s="1067"/>
      <c r="M1372" s="1067"/>
      <c r="N1372" s="906"/>
    </row>
    <row r="1373" spans="1:14" x14ac:dyDescent="0.2">
      <c r="A1373" s="264" t="s">
        <v>300</v>
      </c>
      <c r="B1373" s="540" t="s">
        <v>568</v>
      </c>
      <c r="C1373" s="543"/>
      <c r="D1373" s="126"/>
      <c r="E1373" s="240"/>
      <c r="F1373" s="1252"/>
      <c r="G1373" s="978"/>
      <c r="H1373" s="978"/>
      <c r="I1373" s="978"/>
      <c r="J1373" s="870"/>
      <c r="K1373" s="1067"/>
      <c r="L1373" s="1067"/>
      <c r="M1373" s="1067"/>
      <c r="N1373" s="906"/>
    </row>
    <row r="1374" spans="1:14" x14ac:dyDescent="0.2">
      <c r="A1374" s="264" t="s">
        <v>301</v>
      </c>
      <c r="B1374" s="1708" t="s">
        <v>567</v>
      </c>
      <c r="C1374" s="244"/>
      <c r="D1374" s="121"/>
      <c r="E1374" s="239"/>
      <c r="F1374" s="1251"/>
      <c r="G1374" s="978"/>
      <c r="H1374" s="978"/>
      <c r="I1374" s="978"/>
      <c r="J1374" s="870"/>
      <c r="K1374" s="1067"/>
      <c r="L1374" s="1067"/>
      <c r="M1374" s="1067"/>
      <c r="N1374" s="906"/>
    </row>
    <row r="1375" spans="1:14" ht="13.5" thickBot="1" x14ac:dyDescent="0.25">
      <c r="A1375" s="413" t="s">
        <v>302</v>
      </c>
      <c r="B1375" s="225" t="s">
        <v>1089</v>
      </c>
      <c r="C1375" s="1713"/>
      <c r="D1375" s="197"/>
      <c r="E1375" s="197"/>
      <c r="F1375" s="1255"/>
      <c r="G1375" s="974"/>
      <c r="H1375" s="974"/>
      <c r="I1375" s="974"/>
      <c r="J1375" s="873"/>
      <c r="K1375" s="1263"/>
      <c r="L1375" s="1263"/>
      <c r="M1375" s="1263"/>
      <c r="N1375" s="967"/>
    </row>
    <row r="1376" spans="1:14" ht="23.25" customHeight="1" thickBot="1" x14ac:dyDescent="0.25">
      <c r="A1376" s="282" t="s">
        <v>303</v>
      </c>
      <c r="B1376" s="231" t="s">
        <v>405</v>
      </c>
      <c r="C1376" s="544">
        <f>SUM(C1367:C1375)</f>
        <v>0</v>
      </c>
      <c r="D1376" s="544">
        <f>SUM(D1367:D1375)</f>
        <v>0</v>
      </c>
      <c r="E1376" s="544">
        <f>SUM(E1367:E1375)</f>
        <v>0</v>
      </c>
      <c r="F1376" s="1272">
        <v>0</v>
      </c>
      <c r="G1376" s="972"/>
      <c r="H1376" s="972"/>
      <c r="I1376" s="972"/>
      <c r="J1376" s="1986"/>
      <c r="K1376" s="1212"/>
      <c r="L1376" s="1212"/>
      <c r="M1376" s="1212"/>
      <c r="N1376" s="874"/>
    </row>
    <row r="1377" spans="1:14" ht="13.5" thickBot="1" x14ac:dyDescent="0.25">
      <c r="A1377" s="325" t="s">
        <v>304</v>
      </c>
      <c r="B1377" s="832" t="s">
        <v>406</v>
      </c>
      <c r="C1377" s="622">
        <f>C1376+C1353</f>
        <v>58000</v>
      </c>
      <c r="D1377" s="622">
        <f>D1376+D1353</f>
        <v>54083</v>
      </c>
      <c r="E1377" s="622">
        <f>E1376+E1353</f>
        <v>54083</v>
      </c>
      <c r="F1377" s="1461">
        <f>E1377/D1377</f>
        <v>1</v>
      </c>
      <c r="G1377" s="622">
        <f>G1376+G1353</f>
        <v>2600</v>
      </c>
      <c r="H1377" s="622">
        <f>H1376+H1353</f>
        <v>7940</v>
      </c>
      <c r="I1377" s="622">
        <f>I1376+I1353</f>
        <v>6748</v>
      </c>
      <c r="J1377" s="1358">
        <f>I1377/H1377</f>
        <v>0.84987405541561711</v>
      </c>
      <c r="K1377" s="622">
        <f>K1376+K1353</f>
        <v>0</v>
      </c>
      <c r="L1377" s="622">
        <f>L1376+L1353</f>
        <v>0</v>
      </c>
      <c r="M1377" s="622">
        <f>M1376+M1353</f>
        <v>0</v>
      </c>
      <c r="N1377" s="969"/>
    </row>
    <row r="1390" spans="1:14" ht="12" customHeight="1" x14ac:dyDescent="0.2"/>
    <row r="1396" spans="1:14" x14ac:dyDescent="0.2">
      <c r="A1396" s="2263">
        <v>35</v>
      </c>
      <c r="B1396" s="2263"/>
      <c r="C1396" s="2263"/>
      <c r="D1396" s="2263"/>
      <c r="E1396" s="2263"/>
      <c r="F1396" s="2263"/>
      <c r="G1396" s="2263"/>
      <c r="H1396" s="2263"/>
      <c r="I1396" s="2263"/>
      <c r="J1396" s="2263"/>
      <c r="K1396" s="2263"/>
      <c r="L1396" s="2263"/>
      <c r="M1396" s="2263"/>
      <c r="N1396" s="2263"/>
    </row>
    <row r="1397" spans="1:14" x14ac:dyDescent="0.2">
      <c r="A1397" s="2249" t="s">
        <v>1692</v>
      </c>
      <c r="B1397" s="2249"/>
      <c r="C1397" s="2249"/>
      <c r="D1397" s="2249"/>
      <c r="E1397" s="2249"/>
    </row>
    <row r="1398" spans="1:14" x14ac:dyDescent="0.2">
      <c r="A1398" s="275"/>
      <c r="B1398" s="275"/>
      <c r="C1398" s="275"/>
      <c r="D1398" s="275"/>
      <c r="E1398" s="275"/>
    </row>
    <row r="1399" spans="1:14" ht="14.25" x14ac:dyDescent="0.2">
      <c r="A1399" s="2347" t="s">
        <v>1509</v>
      </c>
      <c r="B1399" s="2348"/>
      <c r="C1399" s="2348"/>
      <c r="D1399" s="2348"/>
      <c r="E1399" s="2348"/>
      <c r="F1399" s="2348"/>
      <c r="G1399" s="2263"/>
      <c r="H1399" s="2263"/>
      <c r="I1399" s="2263"/>
      <c r="J1399" s="2263"/>
      <c r="K1399" s="2263"/>
      <c r="L1399" s="2263"/>
      <c r="M1399" s="2263"/>
      <c r="N1399" s="2263"/>
    </row>
    <row r="1400" spans="1:14" ht="15.75" x14ac:dyDescent="0.25">
      <c r="B1400" s="18" t="s">
        <v>1213</v>
      </c>
      <c r="C1400" s="18"/>
      <c r="D1400" s="18"/>
      <c r="E1400" s="18"/>
      <c r="F1400" s="18"/>
      <c r="G1400" s="18"/>
      <c r="H1400" s="18"/>
      <c r="I1400" s="18"/>
      <c r="J1400" s="18"/>
      <c r="K1400" s="18"/>
      <c r="L1400" s="18"/>
      <c r="M1400" s="18"/>
      <c r="N1400" s="18"/>
    </row>
    <row r="1401" spans="1:14" ht="16.5" thickBot="1" x14ac:dyDescent="0.3">
      <c r="B1401" s="18"/>
      <c r="C1401" s="18"/>
      <c r="D1401" s="18"/>
      <c r="E1401" s="18"/>
      <c r="F1401" s="18"/>
      <c r="G1401" s="18"/>
      <c r="H1401" s="18"/>
      <c r="I1401" s="18"/>
      <c r="J1401" s="18"/>
      <c r="K1401" s="18"/>
      <c r="L1401" s="18"/>
      <c r="M1401" s="19" t="s">
        <v>7</v>
      </c>
      <c r="N1401" s="18"/>
    </row>
    <row r="1402" spans="1:14" ht="13.5" thickBot="1" x14ac:dyDescent="0.25">
      <c r="A1402" s="2272" t="s">
        <v>258</v>
      </c>
      <c r="B1402" s="2274" t="s">
        <v>11</v>
      </c>
      <c r="C1402" s="2429" t="s">
        <v>816</v>
      </c>
      <c r="D1402" s="2426"/>
      <c r="E1402" s="2426"/>
      <c r="F1402" s="2427"/>
      <c r="G1402" s="2425" t="s">
        <v>817</v>
      </c>
      <c r="H1402" s="2426"/>
      <c r="I1402" s="2426"/>
      <c r="J1402" s="2428"/>
      <c r="K1402" s="2429" t="s">
        <v>811</v>
      </c>
      <c r="L1402" s="2426"/>
      <c r="M1402" s="2426"/>
      <c r="N1402" s="2428"/>
    </row>
    <row r="1403" spans="1:14" ht="22.5" thickBot="1" x14ac:dyDescent="0.25">
      <c r="A1403" s="2273"/>
      <c r="B1403" s="2275"/>
      <c r="C1403" s="401" t="s">
        <v>381</v>
      </c>
      <c r="D1403" s="266" t="s">
        <v>812</v>
      </c>
      <c r="E1403" s="1246" t="s">
        <v>775</v>
      </c>
      <c r="F1403" s="266" t="s">
        <v>813</v>
      </c>
      <c r="G1403" s="1246" t="s">
        <v>381</v>
      </c>
      <c r="H1403" s="266" t="s">
        <v>812</v>
      </c>
      <c r="I1403" s="266" t="s">
        <v>775</v>
      </c>
      <c r="J1403" s="1246" t="s">
        <v>813</v>
      </c>
      <c r="K1403" s="266" t="s">
        <v>381</v>
      </c>
      <c r="L1403" s="1246" t="s">
        <v>812</v>
      </c>
      <c r="M1403" s="266" t="s">
        <v>775</v>
      </c>
      <c r="N1403" s="266" t="s">
        <v>813</v>
      </c>
    </row>
    <row r="1404" spans="1:14" ht="13.5" thickBot="1" x14ac:dyDescent="0.25">
      <c r="A1404" s="865" t="s">
        <v>259</v>
      </c>
      <c r="B1404" s="866" t="s">
        <v>260</v>
      </c>
      <c r="C1404" s="867" t="s">
        <v>261</v>
      </c>
      <c r="D1404" s="867" t="s">
        <v>262</v>
      </c>
      <c r="E1404" s="867" t="s">
        <v>282</v>
      </c>
      <c r="F1404" s="868" t="s">
        <v>307</v>
      </c>
      <c r="G1404" s="518" t="s">
        <v>308</v>
      </c>
      <c r="H1404" s="518" t="s">
        <v>330</v>
      </c>
      <c r="I1404" s="518" t="s">
        <v>331</v>
      </c>
      <c r="J1404" s="518" t="s">
        <v>332</v>
      </c>
      <c r="K1404" s="518" t="s">
        <v>335</v>
      </c>
      <c r="L1404" s="518" t="s">
        <v>336</v>
      </c>
      <c r="M1404" s="518" t="s">
        <v>337</v>
      </c>
      <c r="N1404" s="438" t="s">
        <v>338</v>
      </c>
    </row>
    <row r="1405" spans="1:14" x14ac:dyDescent="0.2">
      <c r="A1405" s="265" t="s">
        <v>263</v>
      </c>
      <c r="B1405" s="270" t="s">
        <v>215</v>
      </c>
      <c r="C1405" s="241"/>
      <c r="D1405" s="124"/>
      <c r="E1405" s="241"/>
      <c r="F1405" s="1256"/>
      <c r="G1405" s="824"/>
      <c r="H1405" s="824"/>
      <c r="I1405" s="824"/>
      <c r="J1405" s="1314"/>
      <c r="K1405" s="812"/>
      <c r="L1405" s="812"/>
      <c r="M1405" s="812"/>
      <c r="N1405" s="1054"/>
    </row>
    <row r="1406" spans="1:14" x14ac:dyDescent="0.2">
      <c r="A1406" s="264" t="s">
        <v>264</v>
      </c>
      <c r="B1406" s="152" t="s">
        <v>526</v>
      </c>
      <c r="C1406" s="239"/>
      <c r="D1406" s="121"/>
      <c r="E1406" s="239"/>
      <c r="F1406" s="1251"/>
      <c r="G1406" s="239"/>
      <c r="H1406" s="239"/>
      <c r="I1406" s="239"/>
      <c r="J1406" s="952"/>
      <c r="K1406" s="117"/>
      <c r="L1406" s="117"/>
      <c r="M1406" s="117"/>
      <c r="N1406" s="943"/>
    </row>
    <row r="1407" spans="1:14" x14ac:dyDescent="0.2">
      <c r="A1407" s="264" t="s">
        <v>265</v>
      </c>
      <c r="B1407" s="169" t="s">
        <v>528</v>
      </c>
      <c r="C1407" s="239"/>
      <c r="D1407" s="121"/>
      <c r="E1407" s="239"/>
      <c r="F1407" s="1251"/>
      <c r="G1407" s="239"/>
      <c r="H1407" s="239"/>
      <c r="I1407" s="239"/>
      <c r="J1407" s="952"/>
      <c r="K1407" s="117"/>
      <c r="L1407" s="117"/>
      <c r="M1407" s="117"/>
      <c r="N1407" s="943"/>
    </row>
    <row r="1408" spans="1:14" x14ac:dyDescent="0.2">
      <c r="A1408" s="264" t="s">
        <v>266</v>
      </c>
      <c r="B1408" s="169" t="s">
        <v>527</v>
      </c>
      <c r="C1408" s="239">
        <f>'4_sz_ melléklet'!C1019</f>
        <v>0</v>
      </c>
      <c r="D1408" s="239">
        <f>'4_sz_ melléklet'!D1019</f>
        <v>0</v>
      </c>
      <c r="E1408" s="239">
        <f>'4_sz_ melléklet'!E1019</f>
        <v>0</v>
      </c>
      <c r="F1408" s="1251">
        <v>0</v>
      </c>
      <c r="G1408" s="239"/>
      <c r="H1408" s="239"/>
      <c r="I1408" s="239"/>
      <c r="J1408" s="952"/>
      <c r="K1408" s="117"/>
      <c r="L1408" s="117"/>
      <c r="M1408" s="117"/>
      <c r="N1408" s="943"/>
    </row>
    <row r="1409" spans="1:14" ht="12.75" customHeight="1" x14ac:dyDescent="0.2">
      <c r="A1409" s="264" t="s">
        <v>267</v>
      </c>
      <c r="B1409" s="169" t="s">
        <v>529</v>
      </c>
      <c r="C1409" s="239"/>
      <c r="D1409" s="121"/>
      <c r="E1409" s="239"/>
      <c r="F1409" s="1251"/>
      <c r="G1409" s="239"/>
      <c r="H1409" s="239"/>
      <c r="I1409" s="239"/>
      <c r="J1409" s="952"/>
      <c r="K1409" s="117"/>
      <c r="L1409" s="117"/>
      <c r="M1409" s="117"/>
      <c r="N1409" s="943"/>
    </row>
    <row r="1410" spans="1:14" x14ac:dyDescent="0.2">
      <c r="A1410" s="264" t="s">
        <v>268</v>
      </c>
      <c r="B1410" s="169" t="s">
        <v>530</v>
      </c>
      <c r="C1410" s="239"/>
      <c r="D1410" s="121"/>
      <c r="E1410" s="239"/>
      <c r="F1410" s="1251"/>
      <c r="G1410" s="239"/>
      <c r="H1410" s="239"/>
      <c r="I1410" s="239"/>
      <c r="J1410" s="952"/>
      <c r="K1410" s="117"/>
      <c r="L1410" s="117"/>
      <c r="M1410" s="117"/>
      <c r="N1410" s="943"/>
    </row>
    <row r="1411" spans="1:14" x14ac:dyDescent="0.2">
      <c r="A1411" s="264" t="s">
        <v>269</v>
      </c>
      <c r="B1411" s="169" t="s">
        <v>531</v>
      </c>
      <c r="C1411" s="239">
        <f>C1412+C1413+C1414+C1415+C1416+C1417+C1418</f>
        <v>0</v>
      </c>
      <c r="D1411" s="239">
        <f>D1412+D1413+D1414+D1415+D1416+D1417+D1418</f>
        <v>0</v>
      </c>
      <c r="E1411" s="239">
        <f>E1412+E1413+E1414+E1415+E1416+E1417+E1418</f>
        <v>0</v>
      </c>
      <c r="F1411" s="1251">
        <v>0</v>
      </c>
      <c r="G1411" s="239">
        <f>G1412+G1413+G1414+G1415+G1416+G1417+G1418</f>
        <v>25575</v>
      </c>
      <c r="H1411" s="239">
        <f>H1412+H1413+H1414+H1415+H1416+H1417+H1418</f>
        <v>25575</v>
      </c>
      <c r="I1411" s="239">
        <f>I1412+I1413+I1414+I1415+I1416+I1417+I1418</f>
        <v>25575</v>
      </c>
      <c r="J1411" s="1421">
        <f>I1411/H1411</f>
        <v>1</v>
      </c>
      <c r="K1411" s="117"/>
      <c r="L1411" s="117"/>
      <c r="M1411" s="117"/>
      <c r="N1411" s="943"/>
    </row>
    <row r="1412" spans="1:14" x14ac:dyDescent="0.2">
      <c r="A1412" s="264" t="s">
        <v>270</v>
      </c>
      <c r="B1412" s="169" t="s">
        <v>535</v>
      </c>
      <c r="C1412" s="239"/>
      <c r="D1412" s="121"/>
      <c r="E1412" s="239"/>
      <c r="F1412" s="1251"/>
      <c r="G1412" s="239"/>
      <c r="H1412" s="239"/>
      <c r="I1412" s="239"/>
      <c r="J1412" s="1421"/>
      <c r="K1412" s="117"/>
      <c r="L1412" s="117"/>
      <c r="M1412" s="117"/>
      <c r="N1412" s="943"/>
    </row>
    <row r="1413" spans="1:14" x14ac:dyDescent="0.2">
      <c r="A1413" s="264" t="s">
        <v>271</v>
      </c>
      <c r="B1413" s="169" t="s">
        <v>536</v>
      </c>
      <c r="C1413" s="239"/>
      <c r="D1413" s="121"/>
      <c r="E1413" s="239"/>
      <c r="F1413" s="1251"/>
      <c r="G1413" s="239"/>
      <c r="H1413" s="239"/>
      <c r="I1413" s="239"/>
      <c r="J1413" s="1421"/>
      <c r="K1413" s="117"/>
      <c r="L1413" s="117"/>
      <c r="M1413" s="117"/>
      <c r="N1413" s="943"/>
    </row>
    <row r="1414" spans="1:14" x14ac:dyDescent="0.2">
      <c r="A1414" s="264" t="s">
        <v>272</v>
      </c>
      <c r="B1414" s="169" t="s">
        <v>537</v>
      </c>
      <c r="C1414" s="239"/>
      <c r="D1414" s="121"/>
      <c r="E1414" s="239"/>
      <c r="F1414" s="1251"/>
      <c r="G1414" s="239"/>
      <c r="H1414" s="239"/>
      <c r="I1414" s="239"/>
      <c r="J1414" s="1421"/>
      <c r="K1414" s="117"/>
      <c r="L1414" s="117"/>
      <c r="M1414" s="117"/>
      <c r="N1414" s="943"/>
    </row>
    <row r="1415" spans="1:14" x14ac:dyDescent="0.2">
      <c r="A1415" s="264" t="s">
        <v>273</v>
      </c>
      <c r="B1415" s="271" t="s">
        <v>533</v>
      </c>
      <c r="C1415" s="198"/>
      <c r="D1415" s="125"/>
      <c r="E1415" s="239"/>
      <c r="F1415" s="1251"/>
      <c r="G1415" s="239">
        <f>'6 7_sz_melléklet'!C80</f>
        <v>25575</v>
      </c>
      <c r="H1415" s="239">
        <f>'6 7_sz_melléklet'!D80</f>
        <v>25575</v>
      </c>
      <c r="I1415" s="239">
        <f>'6 7_sz_melléklet'!E80</f>
        <v>25575</v>
      </c>
      <c r="J1415" s="1421">
        <f>I1415/H1415</f>
        <v>1</v>
      </c>
      <c r="K1415" s="117"/>
      <c r="L1415" s="117"/>
      <c r="M1415" s="117"/>
      <c r="N1415" s="943"/>
    </row>
    <row r="1416" spans="1:14" x14ac:dyDescent="0.2">
      <c r="A1416" s="264" t="s">
        <v>274</v>
      </c>
      <c r="B1416" s="536" t="s">
        <v>534</v>
      </c>
      <c r="C1416" s="242"/>
      <c r="D1416" s="122"/>
      <c r="E1416" s="239"/>
      <c r="F1416" s="1251"/>
      <c r="G1416" s="239"/>
      <c r="H1416" s="239"/>
      <c r="I1416" s="239"/>
      <c r="J1416" s="1421"/>
      <c r="K1416" s="117"/>
      <c r="L1416" s="117"/>
      <c r="M1416" s="117"/>
      <c r="N1416" s="943"/>
    </row>
    <row r="1417" spans="1:14" x14ac:dyDescent="0.2">
      <c r="A1417" s="264" t="s">
        <v>275</v>
      </c>
      <c r="B1417" s="537" t="s">
        <v>532</v>
      </c>
      <c r="C1417" s="242"/>
      <c r="D1417" s="122"/>
      <c r="E1417" s="239"/>
      <c r="F1417" s="1251"/>
      <c r="G1417" s="239"/>
      <c r="H1417" s="239"/>
      <c r="I1417" s="239"/>
      <c r="J1417" s="1421"/>
      <c r="K1417" s="117"/>
      <c r="L1417" s="117"/>
      <c r="M1417" s="117"/>
      <c r="N1417" s="943"/>
    </row>
    <row r="1418" spans="1:14" x14ac:dyDescent="0.2">
      <c r="A1418" s="264" t="s">
        <v>276</v>
      </c>
      <c r="B1418" s="230" t="s">
        <v>764</v>
      </c>
      <c r="C1418" s="242"/>
      <c r="D1418" s="122"/>
      <c r="E1418" s="239"/>
      <c r="F1418" s="1252"/>
      <c r="G1418" s="239"/>
      <c r="H1418" s="239"/>
      <c r="I1418" s="239"/>
      <c r="J1418" s="1421"/>
      <c r="K1418" s="117"/>
      <c r="L1418" s="117"/>
      <c r="M1418" s="117"/>
      <c r="N1418" s="943"/>
    </row>
    <row r="1419" spans="1:14" ht="13.5" thickBot="1" x14ac:dyDescent="0.25">
      <c r="A1419" s="264" t="s">
        <v>277</v>
      </c>
      <c r="B1419" s="171" t="s">
        <v>539</v>
      </c>
      <c r="C1419" s="240"/>
      <c r="D1419" s="126"/>
      <c r="E1419" s="239"/>
      <c r="F1419" s="1253"/>
      <c r="G1419" s="240"/>
      <c r="H1419" s="240"/>
      <c r="I1419" s="240"/>
      <c r="J1419" s="2241"/>
      <c r="K1419" s="1064"/>
      <c r="L1419" s="1064"/>
      <c r="M1419" s="1064"/>
      <c r="N1419" s="945"/>
    </row>
    <row r="1420" spans="1:14" ht="13.5" thickBot="1" x14ac:dyDescent="0.25">
      <c r="A1420" s="421" t="s">
        <v>278</v>
      </c>
      <c r="B1420" s="422" t="s">
        <v>5</v>
      </c>
      <c r="C1420" s="432">
        <f>C1406+C1407+C1408+C1409+C1411+C1419</f>
        <v>0</v>
      </c>
      <c r="D1420" s="432">
        <f>D1406+D1407+D1408+D1409+D1411+D1419</f>
        <v>0</v>
      </c>
      <c r="E1420" s="432">
        <f>E1406+E1407+E1408+E1409+E1411+E1419</f>
        <v>0</v>
      </c>
      <c r="F1420" s="1459">
        <v>0</v>
      </c>
      <c r="G1420" s="432">
        <f>G1406+G1407+G1408+G1411+G1419</f>
        <v>25575</v>
      </c>
      <c r="H1420" s="432">
        <f>H1406+H1407+H1408+H1411+H1419</f>
        <v>25575</v>
      </c>
      <c r="I1420" s="432">
        <f>I1406+I1407+I1408+I1411+I1419</f>
        <v>25575</v>
      </c>
      <c r="J1420" s="1416">
        <f>I1420/H1420</f>
        <v>1</v>
      </c>
      <c r="K1420" s="1366"/>
      <c r="L1420" s="1366"/>
      <c r="M1420" s="1366"/>
      <c r="N1420" s="1367"/>
    </row>
    <row r="1421" spans="1:14" ht="9.75" customHeight="1" thickTop="1" x14ac:dyDescent="0.2">
      <c r="A1421" s="413"/>
      <c r="B1421" s="270"/>
      <c r="C1421" s="197"/>
      <c r="D1421" s="197"/>
      <c r="E1421" s="197"/>
      <c r="F1421" s="1255"/>
      <c r="G1421" s="197"/>
      <c r="H1421" s="197"/>
      <c r="I1421" s="197"/>
      <c r="J1421" s="2242"/>
      <c r="K1421" s="120"/>
      <c r="L1421" s="120"/>
      <c r="M1421" s="120"/>
      <c r="N1421" s="944"/>
    </row>
    <row r="1422" spans="1:14" x14ac:dyDescent="0.2">
      <c r="A1422" s="265" t="s">
        <v>279</v>
      </c>
      <c r="B1422" s="272" t="s">
        <v>216</v>
      </c>
      <c r="C1422" s="241"/>
      <c r="D1422" s="124"/>
      <c r="E1422" s="241"/>
      <c r="F1422" s="1256"/>
      <c r="G1422" s="241"/>
      <c r="H1422" s="241"/>
      <c r="I1422" s="241"/>
      <c r="J1422" s="2240"/>
      <c r="K1422" s="118"/>
      <c r="L1422" s="118"/>
      <c r="M1422" s="118"/>
      <c r="N1422" s="946"/>
    </row>
    <row r="1423" spans="1:14" x14ac:dyDescent="0.2">
      <c r="A1423" s="265" t="s">
        <v>280</v>
      </c>
      <c r="B1423" s="169" t="s">
        <v>540</v>
      </c>
      <c r="C1423" s="239"/>
      <c r="D1423" s="121"/>
      <c r="E1423" s="239"/>
      <c r="F1423" s="1251"/>
      <c r="G1423" s="239"/>
      <c r="H1423" s="239"/>
      <c r="I1423" s="239"/>
      <c r="J1423" s="1421"/>
      <c r="K1423" s="117"/>
      <c r="L1423" s="117"/>
      <c r="M1423" s="117"/>
      <c r="N1423" s="943"/>
    </row>
    <row r="1424" spans="1:14" x14ac:dyDescent="0.2">
      <c r="A1424" s="265" t="s">
        <v>281</v>
      </c>
      <c r="B1424" s="169" t="s">
        <v>541</v>
      </c>
      <c r="C1424" s="239"/>
      <c r="D1424" s="121"/>
      <c r="E1424" s="239"/>
      <c r="F1424" s="1252"/>
      <c r="G1424" s="239"/>
      <c r="H1424" s="239"/>
      <c r="I1424" s="239"/>
      <c r="J1424" s="1421"/>
      <c r="K1424" s="117"/>
      <c r="L1424" s="117"/>
      <c r="M1424" s="117"/>
      <c r="N1424" s="943"/>
    </row>
    <row r="1425" spans="1:14" ht="12" customHeight="1" x14ac:dyDescent="0.2">
      <c r="A1425" s="265" t="s">
        <v>283</v>
      </c>
      <c r="B1425" s="169" t="s">
        <v>542</v>
      </c>
      <c r="C1425" s="239">
        <f>C1426+C1427+C1428+C1429+C1430+C1431</f>
        <v>0</v>
      </c>
      <c r="D1425" s="239">
        <f>D1426+D1427+D1428+D1429+D1430+D1431</f>
        <v>0</v>
      </c>
      <c r="E1425" s="239">
        <f>E1426+E1427+E1428+E1429+E1430+E1431</f>
        <v>0</v>
      </c>
      <c r="F1425" s="1421">
        <v>0</v>
      </c>
      <c r="G1425" s="239"/>
      <c r="H1425" s="239"/>
      <c r="I1425" s="239"/>
      <c r="J1425" s="1421"/>
      <c r="K1425" s="117"/>
      <c r="L1425" s="117"/>
      <c r="M1425" s="117"/>
      <c r="N1425" s="943"/>
    </row>
    <row r="1426" spans="1:14" x14ac:dyDescent="0.2">
      <c r="A1426" s="265" t="s">
        <v>284</v>
      </c>
      <c r="B1426" s="271" t="s">
        <v>543</v>
      </c>
      <c r="C1426" s="239"/>
      <c r="D1426" s="121"/>
      <c r="E1426" s="239"/>
      <c r="F1426" s="951"/>
      <c r="G1426" s="239"/>
      <c r="H1426" s="239"/>
      <c r="I1426" s="239"/>
      <c r="J1426" s="1421"/>
      <c r="K1426" s="117"/>
      <c r="L1426" s="117"/>
      <c r="M1426" s="117"/>
      <c r="N1426" s="943"/>
    </row>
    <row r="1427" spans="1:14" x14ac:dyDescent="0.2">
      <c r="A1427" s="265" t="s">
        <v>285</v>
      </c>
      <c r="B1427" s="271" t="s">
        <v>544</v>
      </c>
      <c r="C1427" s="239"/>
      <c r="D1427" s="121"/>
      <c r="E1427" s="239"/>
      <c r="F1427" s="952"/>
      <c r="G1427" s="239"/>
      <c r="H1427" s="239"/>
      <c r="I1427" s="239"/>
      <c r="J1427" s="1421"/>
      <c r="K1427" s="117"/>
      <c r="L1427" s="117"/>
      <c r="M1427" s="117"/>
      <c r="N1427" s="943"/>
    </row>
    <row r="1428" spans="1:14" x14ac:dyDescent="0.2">
      <c r="A1428" s="265" t="s">
        <v>286</v>
      </c>
      <c r="B1428" s="271" t="s">
        <v>545</v>
      </c>
      <c r="C1428" s="239"/>
      <c r="D1428" s="121"/>
      <c r="E1428" s="239"/>
      <c r="F1428" s="1133"/>
      <c r="G1428" s="239"/>
      <c r="H1428" s="239"/>
      <c r="I1428" s="239"/>
      <c r="J1428" s="1421"/>
      <c r="K1428" s="117"/>
      <c r="L1428" s="117"/>
      <c r="M1428" s="117"/>
      <c r="N1428" s="943"/>
    </row>
    <row r="1429" spans="1:14" x14ac:dyDescent="0.2">
      <c r="A1429" s="265" t="s">
        <v>287</v>
      </c>
      <c r="B1429" s="271" t="s">
        <v>546</v>
      </c>
      <c r="C1429" s="239">
        <f>'4_sz_ melléklet'!C1040</f>
        <v>0</v>
      </c>
      <c r="D1429" s="239">
        <f>'4_sz_ melléklet'!D1040</f>
        <v>0</v>
      </c>
      <c r="E1429" s="239">
        <f>'4_sz_ melléklet'!E1040</f>
        <v>0</v>
      </c>
      <c r="F1429" s="1421">
        <v>0</v>
      </c>
      <c r="G1429" s="239"/>
      <c r="H1429" s="239"/>
      <c r="I1429" s="239"/>
      <c r="J1429" s="1421"/>
      <c r="K1429" s="117"/>
      <c r="L1429" s="117"/>
      <c r="M1429" s="117"/>
      <c r="N1429" s="943"/>
    </row>
    <row r="1430" spans="1:14" x14ac:dyDescent="0.2">
      <c r="A1430" s="265" t="s">
        <v>288</v>
      </c>
      <c r="B1430" s="536" t="s">
        <v>547</v>
      </c>
      <c r="C1430" s="239"/>
      <c r="D1430" s="239"/>
      <c r="E1430" s="239"/>
      <c r="F1430" s="1256">
        <v>0</v>
      </c>
      <c r="G1430" s="239"/>
      <c r="H1430" s="239"/>
      <c r="I1430" s="239"/>
      <c r="J1430" s="1421"/>
      <c r="K1430" s="117"/>
      <c r="L1430" s="117"/>
      <c r="M1430" s="117"/>
      <c r="N1430" s="943"/>
    </row>
    <row r="1431" spans="1:14" x14ac:dyDescent="0.2">
      <c r="A1431" s="265" t="s">
        <v>289</v>
      </c>
      <c r="B1431" s="230" t="s">
        <v>548</v>
      </c>
      <c r="C1431" s="239"/>
      <c r="D1431" s="121"/>
      <c r="E1431" s="239"/>
      <c r="F1431" s="1257"/>
      <c r="G1431" s="239"/>
      <c r="H1431" s="239"/>
      <c r="I1431" s="239"/>
      <c r="J1431" s="1421"/>
      <c r="K1431" s="117"/>
      <c r="L1431" s="117"/>
      <c r="M1431" s="117"/>
      <c r="N1431" s="943"/>
    </row>
    <row r="1432" spans="1:14" ht="13.5" thickBot="1" x14ac:dyDescent="0.25">
      <c r="A1432" s="265" t="s">
        <v>290</v>
      </c>
      <c r="B1432" s="686" t="s">
        <v>549</v>
      </c>
      <c r="C1432" s="239"/>
      <c r="D1432" s="121"/>
      <c r="E1432" s="239"/>
      <c r="F1432" s="1257"/>
      <c r="G1432" s="240"/>
      <c r="H1432" s="240"/>
      <c r="I1432" s="240"/>
      <c r="J1432" s="2241"/>
      <c r="K1432" s="1064"/>
      <c r="L1432" s="1064"/>
      <c r="M1432" s="1064"/>
      <c r="N1432" s="945"/>
    </row>
    <row r="1433" spans="1:14" ht="14.25" thickTop="1" thickBot="1" x14ac:dyDescent="0.25">
      <c r="A1433" s="421" t="s">
        <v>291</v>
      </c>
      <c r="B1433" s="422" t="s">
        <v>6</v>
      </c>
      <c r="C1433" s="429">
        <f>C1423+C1424+C1425</f>
        <v>0</v>
      </c>
      <c r="D1433" s="429">
        <f>D1423+D1424+D1425</f>
        <v>0</v>
      </c>
      <c r="E1433" s="429">
        <f>E1423+E1424+E1425</f>
        <v>0</v>
      </c>
      <c r="F1433" s="1371">
        <v>0</v>
      </c>
      <c r="G1433" s="429"/>
      <c r="H1433" s="429"/>
      <c r="I1433" s="429"/>
      <c r="J1433" s="2243"/>
      <c r="K1433" s="1366"/>
      <c r="L1433" s="1366"/>
      <c r="M1433" s="1366"/>
      <c r="N1433" s="1367"/>
    </row>
    <row r="1434" spans="1:14" ht="27" thickTop="1" thickBot="1" x14ac:dyDescent="0.25">
      <c r="A1434" s="1265" t="s">
        <v>292</v>
      </c>
      <c r="B1434" s="1248" t="s">
        <v>403</v>
      </c>
      <c r="C1434" s="1249">
        <f>C1420+C1433</f>
        <v>0</v>
      </c>
      <c r="D1434" s="1249">
        <f>D1420+D1433</f>
        <v>0</v>
      </c>
      <c r="E1434" s="1249">
        <f>E1420+E1433</f>
        <v>0</v>
      </c>
      <c r="F1434" s="1369">
        <v>0</v>
      </c>
      <c r="G1434" s="1249">
        <f>G1420+G1433</f>
        <v>25575</v>
      </c>
      <c r="H1434" s="1249">
        <f>H1420+H1433</f>
        <v>25575</v>
      </c>
      <c r="I1434" s="1249">
        <f>I1420+I1433</f>
        <v>25575</v>
      </c>
      <c r="J1434" s="1371">
        <f>I1434/H1434</f>
        <v>1</v>
      </c>
      <c r="K1434" s="1463"/>
      <c r="L1434" s="1463"/>
      <c r="M1434" s="1463"/>
      <c r="N1434" s="1464"/>
    </row>
    <row r="1435" spans="1:14" x14ac:dyDescent="0.2">
      <c r="A1435" s="281"/>
      <c r="B1435" s="550"/>
      <c r="C1435" s="535"/>
      <c r="D1435" s="535"/>
      <c r="E1435" s="535"/>
      <c r="F1435" s="535"/>
    </row>
    <row r="1436" spans="1:14" ht="6" customHeight="1" x14ac:dyDescent="0.2">
      <c r="A1436" s="281"/>
      <c r="B1436" s="550"/>
      <c r="C1436" s="535"/>
      <c r="D1436" s="535"/>
      <c r="E1436" s="535"/>
      <c r="F1436" s="1270"/>
      <c r="G1436" s="63"/>
      <c r="H1436" s="63"/>
      <c r="I1436" s="63"/>
      <c r="J1436" s="1271"/>
      <c r="K1436" s="63"/>
      <c r="L1436" s="63"/>
      <c r="M1436" s="63"/>
      <c r="N1436" s="1271"/>
    </row>
    <row r="1437" spans="1:14" x14ac:dyDescent="0.2">
      <c r="A1437" s="2434">
        <v>36</v>
      </c>
      <c r="B1437" s="2435"/>
      <c r="C1437" s="2435"/>
      <c r="D1437" s="2435"/>
      <c r="E1437" s="2435"/>
      <c r="F1437" s="2435"/>
      <c r="G1437" s="2435"/>
      <c r="H1437" s="2435"/>
      <c r="I1437" s="2435"/>
      <c r="J1437" s="2435"/>
      <c r="K1437" s="2435"/>
      <c r="L1437" s="2435"/>
      <c r="M1437" s="2435"/>
      <c r="N1437" s="2435"/>
    </row>
    <row r="1438" spans="1:14" x14ac:dyDescent="0.2">
      <c r="A1438" s="281"/>
      <c r="B1438" s="550"/>
      <c r="C1438" s="535"/>
      <c r="D1438" s="535"/>
      <c r="E1438" s="535"/>
      <c r="F1438" s="535"/>
    </row>
    <row r="1439" spans="1:14" x14ac:dyDescent="0.2">
      <c r="A1439" s="2249" t="s">
        <v>1692</v>
      </c>
      <c r="B1439" s="2249"/>
      <c r="C1439" s="2249"/>
      <c r="D1439" s="2249"/>
      <c r="E1439" s="2249"/>
    </row>
    <row r="1440" spans="1:14" x14ac:dyDescent="0.2">
      <c r="A1440" s="275"/>
      <c r="B1440" s="275"/>
      <c r="C1440" s="275"/>
      <c r="D1440" s="275"/>
      <c r="E1440" s="275"/>
    </row>
    <row r="1441" spans="1:14" ht="14.25" x14ac:dyDescent="0.2">
      <c r="A1441" s="2347" t="s">
        <v>1509</v>
      </c>
      <c r="B1441" s="2348"/>
      <c r="C1441" s="2348"/>
      <c r="D1441" s="2348"/>
      <c r="E1441" s="2348"/>
      <c r="F1441" s="2348"/>
      <c r="G1441" s="2263"/>
      <c r="H1441" s="2263"/>
      <c r="I1441" s="2263"/>
      <c r="J1441" s="2263"/>
      <c r="K1441" s="2263"/>
      <c r="L1441" s="2263"/>
      <c r="M1441" s="2263"/>
      <c r="N1441" s="2263"/>
    </row>
    <row r="1442" spans="1:14" ht="15.75" x14ac:dyDescent="0.25">
      <c r="B1442" s="18"/>
      <c r="C1442" s="18"/>
      <c r="D1442" s="18"/>
      <c r="E1442" s="18"/>
    </row>
    <row r="1443" spans="1:14" ht="16.5" thickBot="1" x14ac:dyDescent="0.3">
      <c r="B1443" s="18" t="s">
        <v>435</v>
      </c>
      <c r="C1443" s="18"/>
      <c r="D1443" s="18"/>
      <c r="E1443" s="18"/>
      <c r="M1443" s="1" t="s">
        <v>39</v>
      </c>
    </row>
    <row r="1444" spans="1:14" ht="13.5" customHeight="1" thickBot="1" x14ac:dyDescent="0.25">
      <c r="A1444" s="2430" t="s">
        <v>258</v>
      </c>
      <c r="B1444" s="2432" t="s">
        <v>11</v>
      </c>
      <c r="C1444" s="2425" t="s">
        <v>1090</v>
      </c>
      <c r="D1444" s="2426"/>
      <c r="E1444" s="2426"/>
      <c r="F1444" s="2427"/>
      <c r="G1444" s="2425" t="s">
        <v>1091</v>
      </c>
      <c r="H1444" s="2426"/>
      <c r="I1444" s="2426"/>
      <c r="J1444" s="2428"/>
      <c r="K1444" s="2429" t="s">
        <v>811</v>
      </c>
      <c r="L1444" s="2426"/>
      <c r="M1444" s="2426"/>
      <c r="N1444" s="2428"/>
    </row>
    <row r="1445" spans="1:14" ht="22.5" thickBot="1" x14ac:dyDescent="0.25">
      <c r="A1445" s="2431"/>
      <c r="B1445" s="2433"/>
      <c r="C1445" s="266" t="s">
        <v>381</v>
      </c>
      <c r="D1445" s="266" t="s">
        <v>812</v>
      </c>
      <c r="E1445" s="1246" t="s">
        <v>775</v>
      </c>
      <c r="F1445" s="266" t="s">
        <v>813</v>
      </c>
      <c r="G1445" s="1246" t="s">
        <v>381</v>
      </c>
      <c r="H1445" s="266" t="s">
        <v>812</v>
      </c>
      <c r="I1445" s="266" t="s">
        <v>775</v>
      </c>
      <c r="J1445" s="1246" t="s">
        <v>813</v>
      </c>
      <c r="K1445" s="266" t="s">
        <v>381</v>
      </c>
      <c r="L1445" s="1246" t="s">
        <v>812</v>
      </c>
      <c r="M1445" s="266" t="s">
        <v>775</v>
      </c>
      <c r="N1445" s="1247" t="s">
        <v>813</v>
      </c>
    </row>
    <row r="1446" spans="1:14" ht="13.5" thickBot="1" x14ac:dyDescent="0.25">
      <c r="A1446" s="865" t="s">
        <v>259</v>
      </c>
      <c r="B1446" s="866" t="s">
        <v>260</v>
      </c>
      <c r="C1446" s="867" t="s">
        <v>261</v>
      </c>
      <c r="D1446" s="867" t="s">
        <v>262</v>
      </c>
      <c r="E1446" s="867" t="s">
        <v>282</v>
      </c>
      <c r="F1446" s="868" t="s">
        <v>307</v>
      </c>
      <c r="G1446" s="867" t="s">
        <v>308</v>
      </c>
      <c r="H1446" s="867" t="s">
        <v>330</v>
      </c>
      <c r="I1446" s="867" t="s">
        <v>331</v>
      </c>
      <c r="J1446" s="867" t="s">
        <v>332</v>
      </c>
      <c r="K1446" s="867" t="s">
        <v>335</v>
      </c>
      <c r="L1446" s="867" t="s">
        <v>336</v>
      </c>
      <c r="M1446" s="867" t="s">
        <v>337</v>
      </c>
      <c r="N1446" s="868" t="s">
        <v>338</v>
      </c>
    </row>
    <row r="1447" spans="1:14" x14ac:dyDescent="0.2">
      <c r="A1447" s="265" t="s">
        <v>293</v>
      </c>
      <c r="B1447" s="341" t="s">
        <v>404</v>
      </c>
      <c r="C1447" s="430"/>
      <c r="D1447" s="124"/>
      <c r="E1447" s="241"/>
      <c r="F1447" s="1256"/>
      <c r="G1447" s="1040"/>
      <c r="H1447" s="1040"/>
      <c r="I1447" s="1040"/>
      <c r="J1447" s="909"/>
      <c r="K1447" s="1261"/>
      <c r="L1447" s="1261"/>
      <c r="M1447" s="1261"/>
      <c r="N1447" s="1039"/>
    </row>
    <row r="1448" spans="1:14" x14ac:dyDescent="0.2">
      <c r="A1448" s="264" t="s">
        <v>294</v>
      </c>
      <c r="B1448" s="170" t="s">
        <v>565</v>
      </c>
      <c r="C1448" s="244"/>
      <c r="D1448" s="121"/>
      <c r="E1448" s="239"/>
      <c r="F1448" s="1251"/>
      <c r="G1448" s="978"/>
      <c r="H1448" s="978"/>
      <c r="I1448" s="978"/>
      <c r="J1448" s="870"/>
      <c r="K1448" s="1067"/>
      <c r="L1448" s="1067"/>
      <c r="M1448" s="1067"/>
      <c r="N1448" s="906"/>
    </row>
    <row r="1449" spans="1:14" x14ac:dyDescent="0.2">
      <c r="A1449" s="264" t="s">
        <v>295</v>
      </c>
      <c r="B1449" s="480" t="s">
        <v>563</v>
      </c>
      <c r="C1449" s="543"/>
      <c r="D1449" s="126"/>
      <c r="E1449" s="240"/>
      <c r="F1449" s="1252"/>
      <c r="G1449" s="978"/>
      <c r="H1449" s="978"/>
      <c r="I1449" s="978"/>
      <c r="J1449" s="870"/>
      <c r="K1449" s="1067"/>
      <c r="L1449" s="1067"/>
      <c r="M1449" s="1067"/>
      <c r="N1449" s="906"/>
    </row>
    <row r="1450" spans="1:14" x14ac:dyDescent="0.2">
      <c r="A1450" s="264" t="s">
        <v>296</v>
      </c>
      <c r="B1450" s="480" t="s">
        <v>562</v>
      </c>
      <c r="C1450" s="543"/>
      <c r="D1450" s="126"/>
      <c r="E1450" s="240"/>
      <c r="F1450" s="1252"/>
      <c r="G1450" s="978"/>
      <c r="H1450" s="978"/>
      <c r="I1450" s="978"/>
      <c r="J1450" s="870"/>
      <c r="K1450" s="1067"/>
      <c r="L1450" s="1067"/>
      <c r="M1450" s="1067"/>
      <c r="N1450" s="906"/>
    </row>
    <row r="1451" spans="1:14" x14ac:dyDescent="0.2">
      <c r="A1451" s="264" t="s">
        <v>297</v>
      </c>
      <c r="B1451" s="480" t="s">
        <v>564</v>
      </c>
      <c r="C1451" s="543"/>
      <c r="D1451" s="126"/>
      <c r="E1451" s="240"/>
      <c r="F1451" s="1252"/>
      <c r="G1451" s="978"/>
      <c r="H1451" s="978"/>
      <c r="I1451" s="978"/>
      <c r="J1451" s="870"/>
      <c r="K1451" s="1067"/>
      <c r="L1451" s="1067"/>
      <c r="M1451" s="1067"/>
      <c r="N1451" s="906"/>
    </row>
    <row r="1452" spans="1:14" x14ac:dyDescent="0.2">
      <c r="A1452" s="264" t="s">
        <v>298</v>
      </c>
      <c r="B1452" s="538" t="s">
        <v>566</v>
      </c>
      <c r="C1452" s="543"/>
      <c r="D1452" s="126"/>
      <c r="E1452" s="240"/>
      <c r="F1452" s="1252"/>
      <c r="G1452" s="978"/>
      <c r="H1452" s="978"/>
      <c r="I1452" s="978"/>
      <c r="J1452" s="870"/>
      <c r="K1452" s="1067"/>
      <c r="L1452" s="1067"/>
      <c r="M1452" s="1067"/>
      <c r="N1452" s="906"/>
    </row>
    <row r="1453" spans="1:14" x14ac:dyDescent="0.2">
      <c r="A1453" s="264" t="s">
        <v>299</v>
      </c>
      <c r="B1453" s="539" t="s">
        <v>569</v>
      </c>
      <c r="C1453" s="543"/>
      <c r="D1453" s="126"/>
      <c r="E1453" s="240"/>
      <c r="F1453" s="1252"/>
      <c r="G1453" s="978"/>
      <c r="H1453" s="978"/>
      <c r="I1453" s="978"/>
      <c r="J1453" s="870"/>
      <c r="K1453" s="1067"/>
      <c r="L1453" s="1067"/>
      <c r="M1453" s="1067"/>
      <c r="N1453" s="906"/>
    </row>
    <row r="1454" spans="1:14" x14ac:dyDescent="0.2">
      <c r="A1454" s="264" t="s">
        <v>300</v>
      </c>
      <c r="B1454" s="540" t="s">
        <v>568</v>
      </c>
      <c r="C1454" s="543"/>
      <c r="D1454" s="126"/>
      <c r="E1454" s="240"/>
      <c r="F1454" s="1252"/>
      <c r="G1454" s="978"/>
      <c r="H1454" s="978"/>
      <c r="I1454" s="978"/>
      <c r="J1454" s="870"/>
      <c r="K1454" s="1067"/>
      <c r="L1454" s="1067"/>
      <c r="M1454" s="1067"/>
      <c r="N1454" s="906"/>
    </row>
    <row r="1455" spans="1:14" x14ac:dyDescent="0.2">
      <c r="A1455" s="264" t="s">
        <v>301</v>
      </c>
      <c r="B1455" s="1708" t="s">
        <v>567</v>
      </c>
      <c r="C1455" s="244"/>
      <c r="D1455" s="121"/>
      <c r="E1455" s="239"/>
      <c r="F1455" s="1251"/>
      <c r="G1455" s="978"/>
      <c r="H1455" s="978"/>
      <c r="I1455" s="978"/>
      <c r="J1455" s="870"/>
      <c r="K1455" s="1067"/>
      <c r="L1455" s="1067"/>
      <c r="M1455" s="1067"/>
      <c r="N1455" s="906"/>
    </row>
    <row r="1456" spans="1:14" ht="13.5" thickBot="1" x14ac:dyDescent="0.25">
      <c r="A1456" s="413" t="s">
        <v>302</v>
      </c>
      <c r="B1456" s="225" t="s">
        <v>1089</v>
      </c>
      <c r="C1456" s="1713"/>
      <c r="D1456" s="197"/>
      <c r="E1456" s="197"/>
      <c r="F1456" s="1255"/>
      <c r="G1456" s="974"/>
      <c r="H1456" s="974"/>
      <c r="I1456" s="974"/>
      <c r="J1456" s="873"/>
      <c r="K1456" s="1263"/>
      <c r="L1456" s="1263"/>
      <c r="M1456" s="1263"/>
      <c r="N1456" s="967"/>
    </row>
    <row r="1457" spans="1:14" ht="21.75" customHeight="1" thickBot="1" x14ac:dyDescent="0.25">
      <c r="A1457" s="282" t="s">
        <v>303</v>
      </c>
      <c r="B1457" s="231" t="s">
        <v>405</v>
      </c>
      <c r="C1457" s="544">
        <f>SUM(C1448:C1456)</f>
        <v>0</v>
      </c>
      <c r="D1457" s="544">
        <f>SUM(D1448:D1456)</f>
        <v>0</v>
      </c>
      <c r="E1457" s="544">
        <f>SUM(E1448:E1456)</f>
        <v>0</v>
      </c>
      <c r="F1457" s="1272"/>
      <c r="G1457" s="972"/>
      <c r="H1457" s="972"/>
      <c r="I1457" s="972"/>
      <c r="J1457" s="874"/>
      <c r="K1457" s="1212"/>
      <c r="L1457" s="1212"/>
      <c r="M1457" s="1212"/>
      <c r="N1457" s="874"/>
    </row>
    <row r="1458" spans="1:14" ht="13.5" thickBot="1" x14ac:dyDescent="0.25">
      <c r="A1458" s="325" t="s">
        <v>304</v>
      </c>
      <c r="B1458" s="832" t="s">
        <v>406</v>
      </c>
      <c r="C1458" s="622">
        <f>C1457+C1434</f>
        <v>0</v>
      </c>
      <c r="D1458" s="622">
        <f>D1457+D1434</f>
        <v>0</v>
      </c>
      <c r="E1458" s="622">
        <f>E1457+E1434</f>
        <v>0</v>
      </c>
      <c r="F1458" s="1461">
        <v>0</v>
      </c>
      <c r="G1458" s="622">
        <f>G1457+G1434</f>
        <v>25575</v>
      </c>
      <c r="H1458" s="622">
        <f>H1457+H1434</f>
        <v>25575</v>
      </c>
      <c r="I1458" s="622">
        <f>I1457+I1434</f>
        <v>25575</v>
      </c>
      <c r="J1458" s="1757">
        <f>I1458/H1458</f>
        <v>1</v>
      </c>
      <c r="K1458" s="622">
        <f>K1457+K1434</f>
        <v>0</v>
      </c>
      <c r="L1458" s="622">
        <f>L1457+L1434</f>
        <v>0</v>
      </c>
      <c r="M1458" s="622">
        <f>M1457+M1434</f>
        <v>0</v>
      </c>
      <c r="N1458" s="969"/>
    </row>
    <row r="1464" spans="1:14" ht="8.25" customHeight="1" x14ac:dyDescent="0.2"/>
    <row r="1478" spans="1:14" x14ac:dyDescent="0.2">
      <c r="A1478" s="2263">
        <v>37</v>
      </c>
      <c r="B1478" s="2263"/>
      <c r="C1478" s="2263"/>
      <c r="D1478" s="2263"/>
      <c r="E1478" s="2263"/>
      <c r="F1478" s="2263"/>
      <c r="G1478" s="2263"/>
      <c r="H1478" s="2263"/>
      <c r="I1478" s="2263"/>
      <c r="J1478" s="2263"/>
      <c r="K1478" s="2263"/>
      <c r="L1478" s="2263"/>
      <c r="M1478" s="2263"/>
      <c r="N1478" s="2263"/>
    </row>
    <row r="1479" spans="1:14" ht="14.25" customHeight="1" x14ac:dyDescent="0.2">
      <c r="A1479" s="2249" t="s">
        <v>1692</v>
      </c>
      <c r="B1479" s="2249"/>
      <c r="C1479" s="2249"/>
      <c r="D1479" s="2249"/>
      <c r="E1479" s="2249"/>
    </row>
    <row r="1480" spans="1:14" x14ac:dyDescent="0.2">
      <c r="A1480" s="275"/>
      <c r="B1480" s="275"/>
      <c r="C1480" s="275"/>
      <c r="D1480" s="275"/>
      <c r="E1480" s="275"/>
    </row>
    <row r="1481" spans="1:14" ht="14.25" x14ac:dyDescent="0.2">
      <c r="A1481" s="2347" t="s">
        <v>1509</v>
      </c>
      <c r="B1481" s="2348"/>
      <c r="C1481" s="2348"/>
      <c r="D1481" s="2348"/>
      <c r="E1481" s="2348"/>
      <c r="F1481" s="2348"/>
      <c r="G1481" s="2263"/>
      <c r="H1481" s="2263"/>
      <c r="I1481" s="2263"/>
      <c r="J1481" s="2263"/>
      <c r="K1481" s="2263"/>
      <c r="L1481" s="2263"/>
      <c r="M1481" s="2263"/>
      <c r="N1481" s="2263"/>
    </row>
    <row r="1482" spans="1:14" ht="15.75" x14ac:dyDescent="0.25">
      <c r="B1482" s="18" t="s">
        <v>1197</v>
      </c>
      <c r="C1482" s="18"/>
      <c r="D1482" s="18"/>
      <c r="E1482" s="18"/>
      <c r="F1482" s="18"/>
      <c r="G1482" s="18"/>
      <c r="H1482" s="18"/>
      <c r="I1482" s="18"/>
      <c r="J1482" s="18"/>
      <c r="K1482" s="18"/>
      <c r="L1482" s="18"/>
      <c r="M1482" s="18"/>
      <c r="N1482" s="18"/>
    </row>
    <row r="1483" spans="1:14" ht="16.5" thickBot="1" x14ac:dyDescent="0.3">
      <c r="B1483" s="18"/>
      <c r="C1483" s="18"/>
      <c r="D1483" s="18"/>
      <c r="E1483" s="18"/>
      <c r="F1483" s="18"/>
      <c r="G1483" s="18"/>
      <c r="H1483" s="18"/>
      <c r="I1483" s="18"/>
      <c r="J1483" s="18"/>
      <c r="K1483" s="18"/>
      <c r="L1483" s="18"/>
      <c r="M1483" s="19" t="s">
        <v>7</v>
      </c>
      <c r="N1483" s="18"/>
    </row>
    <row r="1484" spans="1:14" ht="13.5" thickBot="1" x14ac:dyDescent="0.25">
      <c r="A1484" s="2272" t="s">
        <v>258</v>
      </c>
      <c r="B1484" s="2274" t="s">
        <v>11</v>
      </c>
      <c r="C1484" s="2429" t="s">
        <v>816</v>
      </c>
      <c r="D1484" s="2426"/>
      <c r="E1484" s="2426"/>
      <c r="F1484" s="2427"/>
      <c r="G1484" s="2425" t="s">
        <v>817</v>
      </c>
      <c r="H1484" s="2426"/>
      <c r="I1484" s="2426"/>
      <c r="J1484" s="2428"/>
      <c r="K1484" s="2429" t="s">
        <v>811</v>
      </c>
      <c r="L1484" s="2426"/>
      <c r="M1484" s="2426"/>
      <c r="N1484" s="2428"/>
    </row>
    <row r="1485" spans="1:14" ht="22.5" thickBot="1" x14ac:dyDescent="0.25">
      <c r="A1485" s="2273"/>
      <c r="B1485" s="2275"/>
      <c r="C1485" s="401" t="s">
        <v>381</v>
      </c>
      <c r="D1485" s="266" t="s">
        <v>812</v>
      </c>
      <c r="E1485" s="1246" t="s">
        <v>775</v>
      </c>
      <c r="F1485" s="266" t="s">
        <v>813</v>
      </c>
      <c r="G1485" s="1246" t="s">
        <v>381</v>
      </c>
      <c r="H1485" s="266" t="s">
        <v>812</v>
      </c>
      <c r="I1485" s="266" t="s">
        <v>775</v>
      </c>
      <c r="J1485" s="1246" t="s">
        <v>813</v>
      </c>
      <c r="K1485" s="266" t="s">
        <v>381</v>
      </c>
      <c r="L1485" s="1246" t="s">
        <v>812</v>
      </c>
      <c r="M1485" s="266" t="s">
        <v>775</v>
      </c>
      <c r="N1485" s="266" t="s">
        <v>813</v>
      </c>
    </row>
    <row r="1486" spans="1:14" ht="13.5" thickBot="1" x14ac:dyDescent="0.25">
      <c r="A1486" s="865" t="s">
        <v>259</v>
      </c>
      <c r="B1486" s="866" t="s">
        <v>260</v>
      </c>
      <c r="C1486" s="867" t="s">
        <v>261</v>
      </c>
      <c r="D1486" s="867" t="s">
        <v>262</v>
      </c>
      <c r="E1486" s="867" t="s">
        <v>282</v>
      </c>
      <c r="F1486" s="868" t="s">
        <v>307</v>
      </c>
      <c r="G1486" s="518" t="s">
        <v>308</v>
      </c>
      <c r="H1486" s="518" t="s">
        <v>330</v>
      </c>
      <c r="I1486" s="518" t="s">
        <v>331</v>
      </c>
      <c r="J1486" s="518" t="s">
        <v>332</v>
      </c>
      <c r="K1486" s="518" t="s">
        <v>335</v>
      </c>
      <c r="L1486" s="518" t="s">
        <v>336</v>
      </c>
      <c r="M1486" s="518" t="s">
        <v>337</v>
      </c>
      <c r="N1486" s="438" t="s">
        <v>338</v>
      </c>
    </row>
    <row r="1487" spans="1:14" x14ac:dyDescent="0.2">
      <c r="A1487" s="265" t="s">
        <v>263</v>
      </c>
      <c r="B1487" s="270" t="s">
        <v>215</v>
      </c>
      <c r="C1487" s="241"/>
      <c r="D1487" s="124"/>
      <c r="E1487" s="241"/>
      <c r="F1487" s="1256"/>
      <c r="G1487" s="1040"/>
      <c r="H1487" s="1040"/>
      <c r="I1487" s="1040"/>
      <c r="J1487" s="909"/>
      <c r="K1487" s="1261"/>
      <c r="L1487" s="1261"/>
      <c r="M1487" s="1261"/>
      <c r="N1487" s="1039"/>
    </row>
    <row r="1488" spans="1:14" x14ac:dyDescent="0.2">
      <c r="A1488" s="264" t="s">
        <v>264</v>
      </c>
      <c r="B1488" s="152" t="s">
        <v>526</v>
      </c>
      <c r="C1488" s="239">
        <f>'4_sz_ melléklet'!C1076</f>
        <v>1286</v>
      </c>
      <c r="D1488" s="239">
        <f>'4_sz_ melléklet'!D1076</f>
        <v>5910</v>
      </c>
      <c r="E1488" s="239">
        <f>'4_sz_ melléklet'!E1076</f>
        <v>2309</v>
      </c>
      <c r="F1488" s="1251">
        <f t="shared" ref="F1488:F1489" si="1">E1488/D1488</f>
        <v>0.39069373942470387</v>
      </c>
      <c r="G1488" s="978"/>
      <c r="H1488" s="978"/>
      <c r="I1488" s="978"/>
      <c r="J1488" s="870"/>
      <c r="K1488" s="1067"/>
      <c r="L1488" s="1067"/>
      <c r="M1488" s="1067"/>
      <c r="N1488" s="906"/>
    </row>
    <row r="1489" spans="1:14" x14ac:dyDescent="0.2">
      <c r="A1489" s="264" t="s">
        <v>265</v>
      </c>
      <c r="B1489" s="169" t="s">
        <v>528</v>
      </c>
      <c r="C1489" s="239">
        <f>'4_sz_ melléklet'!C1077</f>
        <v>150</v>
      </c>
      <c r="D1489" s="239">
        <f>'4_sz_ melléklet'!D1077</f>
        <v>180</v>
      </c>
      <c r="E1489" s="239">
        <f>'4_sz_ melléklet'!E1077</f>
        <v>176</v>
      </c>
      <c r="F1489" s="1251">
        <f t="shared" si="1"/>
        <v>0.97777777777777775</v>
      </c>
      <c r="G1489" s="978"/>
      <c r="H1489" s="978"/>
      <c r="I1489" s="978"/>
      <c r="J1489" s="870"/>
      <c r="K1489" s="1067"/>
      <c r="L1489" s="1067"/>
      <c r="M1489" s="1067"/>
      <c r="N1489" s="906"/>
    </row>
    <row r="1490" spans="1:14" x14ac:dyDescent="0.2">
      <c r="A1490" s="264" t="s">
        <v>266</v>
      </c>
      <c r="B1490" s="169" t="s">
        <v>527</v>
      </c>
      <c r="C1490" s="239">
        <f>'4_sz_ melléklet'!C1078</f>
        <v>10305</v>
      </c>
      <c r="D1490" s="239">
        <f>'4_sz_ melléklet'!D1078</f>
        <v>186578</v>
      </c>
      <c r="E1490" s="239">
        <f>'4_sz_ melléklet'!E1078</f>
        <v>145661</v>
      </c>
      <c r="F1490" s="1251">
        <f>E1490/D1490</f>
        <v>0.78069761708239982</v>
      </c>
      <c r="G1490" s="978"/>
      <c r="H1490" s="978"/>
      <c r="I1490" s="978"/>
      <c r="J1490" s="870"/>
      <c r="K1490" s="1067"/>
      <c r="L1490" s="1067"/>
      <c r="M1490" s="1067"/>
      <c r="N1490" s="906"/>
    </row>
    <row r="1491" spans="1:14" x14ac:dyDescent="0.2">
      <c r="A1491" s="264" t="s">
        <v>267</v>
      </c>
      <c r="B1491" s="169" t="s">
        <v>529</v>
      </c>
      <c r="C1491" s="239"/>
      <c r="D1491" s="121"/>
      <c r="E1491" s="239"/>
      <c r="F1491" s="1251"/>
      <c r="G1491" s="978"/>
      <c r="H1491" s="978"/>
      <c r="I1491" s="978"/>
      <c r="J1491" s="870"/>
      <c r="K1491" s="1067"/>
      <c r="L1491" s="1067"/>
      <c r="M1491" s="1067"/>
      <c r="N1491" s="906"/>
    </row>
    <row r="1492" spans="1:14" x14ac:dyDescent="0.2">
      <c r="A1492" s="264" t="s">
        <v>268</v>
      </c>
      <c r="B1492" s="169" t="s">
        <v>530</v>
      </c>
      <c r="C1492" s="239"/>
      <c r="D1492" s="121"/>
      <c r="E1492" s="239"/>
      <c r="F1492" s="1251"/>
      <c r="G1492" s="978"/>
      <c r="H1492" s="978"/>
      <c r="I1492" s="978"/>
      <c r="J1492" s="870"/>
      <c r="K1492" s="1067"/>
      <c r="L1492" s="1067"/>
      <c r="M1492" s="1067"/>
      <c r="N1492" s="906"/>
    </row>
    <row r="1493" spans="1:14" x14ac:dyDescent="0.2">
      <c r="A1493" s="264" t="s">
        <v>269</v>
      </c>
      <c r="B1493" s="169" t="s">
        <v>531</v>
      </c>
      <c r="C1493" s="239">
        <f>C1494+C1495+C1496+C1497+C1498+C1499+C1500</f>
        <v>1000</v>
      </c>
      <c r="D1493" s="239">
        <f>D1494+D1495+D1496+D1497+D1498+D1499+D1500</f>
        <v>558</v>
      </c>
      <c r="E1493" s="239">
        <f>E1494+E1495+E1496+E1497+E1498+E1499+E1500</f>
        <v>558</v>
      </c>
      <c r="F1493" s="1251">
        <f>E1493/D1493</f>
        <v>1</v>
      </c>
      <c r="G1493" s="978"/>
      <c r="H1493" s="978"/>
      <c r="I1493" s="978"/>
      <c r="J1493" s="870"/>
      <c r="K1493" s="1067"/>
      <c r="L1493" s="1067"/>
      <c r="M1493" s="1067"/>
      <c r="N1493" s="906"/>
    </row>
    <row r="1494" spans="1:14" x14ac:dyDescent="0.2">
      <c r="A1494" s="264" t="s">
        <v>270</v>
      </c>
      <c r="B1494" s="169" t="s">
        <v>535</v>
      </c>
      <c r="C1494" s="239"/>
      <c r="D1494" s="121"/>
      <c r="E1494" s="239"/>
      <c r="F1494" s="1251"/>
      <c r="G1494" s="978"/>
      <c r="H1494" s="978"/>
      <c r="I1494" s="978"/>
      <c r="J1494" s="870"/>
      <c r="K1494" s="1067"/>
      <c r="L1494" s="1067"/>
      <c r="M1494" s="1067"/>
      <c r="N1494" s="906"/>
    </row>
    <row r="1495" spans="1:14" x14ac:dyDescent="0.2">
      <c r="A1495" s="264" t="s">
        <v>271</v>
      </c>
      <c r="B1495" s="169" t="s">
        <v>536</v>
      </c>
      <c r="C1495" s="239"/>
      <c r="D1495" s="121"/>
      <c r="E1495" s="239"/>
      <c r="F1495" s="1251"/>
      <c r="G1495" s="978"/>
      <c r="H1495" s="978"/>
      <c r="I1495" s="978"/>
      <c r="J1495" s="870"/>
      <c r="K1495" s="1067"/>
      <c r="L1495" s="1067"/>
      <c r="M1495" s="1067"/>
      <c r="N1495" s="906"/>
    </row>
    <row r="1496" spans="1:14" x14ac:dyDescent="0.2">
      <c r="A1496" s="264" t="s">
        <v>272</v>
      </c>
      <c r="B1496" s="169" t="s">
        <v>537</v>
      </c>
      <c r="C1496" s="239"/>
      <c r="D1496" s="121"/>
      <c r="E1496" s="239"/>
      <c r="F1496" s="1251"/>
      <c r="G1496" s="978"/>
      <c r="H1496" s="978"/>
      <c r="I1496" s="978"/>
      <c r="J1496" s="870"/>
      <c r="K1496" s="1067"/>
      <c r="L1496" s="1067"/>
      <c r="M1496" s="1067"/>
      <c r="N1496" s="906"/>
    </row>
    <row r="1497" spans="1:14" ht="12.75" customHeight="1" x14ac:dyDescent="0.2">
      <c r="A1497" s="264" t="s">
        <v>273</v>
      </c>
      <c r="B1497" s="271" t="s">
        <v>533</v>
      </c>
      <c r="C1497" s="239">
        <f>'4_sz_ melléklet'!C1085</f>
        <v>1000</v>
      </c>
      <c r="D1497" s="239">
        <f>'4_sz_ melléklet'!D1085</f>
        <v>558</v>
      </c>
      <c r="E1497" s="239">
        <f>'4_sz_ melléklet'!E1085</f>
        <v>558</v>
      </c>
      <c r="F1497" s="1251">
        <f>E1497/D1497</f>
        <v>1</v>
      </c>
      <c r="G1497" s="978"/>
      <c r="H1497" s="978"/>
      <c r="I1497" s="978"/>
      <c r="J1497" s="870"/>
      <c r="K1497" s="1067"/>
      <c r="L1497" s="1067"/>
      <c r="M1497" s="1067"/>
      <c r="N1497" s="906"/>
    </row>
    <row r="1498" spans="1:14" x14ac:dyDescent="0.2">
      <c r="A1498" s="264" t="s">
        <v>274</v>
      </c>
      <c r="B1498" s="536" t="s">
        <v>534</v>
      </c>
      <c r="C1498" s="242"/>
      <c r="D1498" s="122"/>
      <c r="E1498" s="239"/>
      <c r="F1498" s="1251"/>
      <c r="G1498" s="978"/>
      <c r="H1498" s="978"/>
      <c r="I1498" s="978"/>
      <c r="J1498" s="870"/>
      <c r="K1498" s="1067"/>
      <c r="L1498" s="1067"/>
      <c r="M1498" s="1067"/>
      <c r="N1498" s="906"/>
    </row>
    <row r="1499" spans="1:14" x14ac:dyDescent="0.2">
      <c r="A1499" s="264" t="s">
        <v>275</v>
      </c>
      <c r="B1499" s="537" t="s">
        <v>532</v>
      </c>
      <c r="C1499" s="242"/>
      <c r="D1499" s="122"/>
      <c r="E1499" s="239"/>
      <c r="F1499" s="1251"/>
      <c r="G1499" s="978"/>
      <c r="H1499" s="978"/>
      <c r="I1499" s="978"/>
      <c r="J1499" s="870"/>
      <c r="K1499" s="1067"/>
      <c r="L1499" s="1067"/>
      <c r="M1499" s="1067"/>
      <c r="N1499" s="906"/>
    </row>
    <row r="1500" spans="1:14" x14ac:dyDescent="0.2">
      <c r="A1500" s="264" t="s">
        <v>276</v>
      </c>
      <c r="B1500" s="230" t="s">
        <v>764</v>
      </c>
      <c r="C1500" s="242"/>
      <c r="D1500" s="122"/>
      <c r="E1500" s="239"/>
      <c r="F1500" s="1252"/>
      <c r="G1500" s="978"/>
      <c r="H1500" s="978"/>
      <c r="I1500" s="978"/>
      <c r="J1500" s="870"/>
      <c r="K1500" s="1067"/>
      <c r="L1500" s="1067"/>
      <c r="M1500" s="1067"/>
      <c r="N1500" s="906"/>
    </row>
    <row r="1501" spans="1:14" ht="13.5" thickBot="1" x14ac:dyDescent="0.25">
      <c r="A1501" s="264" t="s">
        <v>277</v>
      </c>
      <c r="B1501" s="171" t="s">
        <v>539</v>
      </c>
      <c r="C1501" s="240"/>
      <c r="D1501" s="126"/>
      <c r="E1501" s="239"/>
      <c r="F1501" s="1253"/>
      <c r="G1501" s="980"/>
      <c r="H1501" s="980"/>
      <c r="I1501" s="980"/>
      <c r="J1501" s="871"/>
      <c r="K1501" s="1068"/>
      <c r="L1501" s="1068"/>
      <c r="M1501" s="1068"/>
      <c r="N1501" s="968"/>
    </row>
    <row r="1502" spans="1:14" ht="13.5" thickBot="1" x14ac:dyDescent="0.25">
      <c r="A1502" s="421" t="s">
        <v>278</v>
      </c>
      <c r="B1502" s="422" t="s">
        <v>5</v>
      </c>
      <c r="C1502" s="429">
        <f>C1488+C1489+C1490+C1491+C1493+C1501</f>
        <v>12741</v>
      </c>
      <c r="D1502" s="429">
        <f>D1488+D1489+D1490+D1491+D1493+D1501</f>
        <v>193226</v>
      </c>
      <c r="E1502" s="429">
        <f>E1488+E1489+E1490+E1491+E1493+E1501</f>
        <v>148704</v>
      </c>
      <c r="F1502" s="1254">
        <f>E1502/D1502</f>
        <v>0.76958587353668761</v>
      </c>
      <c r="G1502" s="1260"/>
      <c r="H1502" s="1260"/>
      <c r="I1502" s="1260"/>
      <c r="J1502" s="872"/>
      <c r="K1502" s="1262"/>
      <c r="L1502" s="1262"/>
      <c r="M1502" s="1262"/>
      <c r="N1502" s="1259"/>
    </row>
    <row r="1503" spans="1:14" ht="13.5" thickTop="1" x14ac:dyDescent="0.2">
      <c r="A1503" s="413"/>
      <c r="B1503" s="270"/>
      <c r="C1503" s="197"/>
      <c r="D1503" s="197"/>
      <c r="E1503" s="197"/>
      <c r="F1503" s="1255"/>
      <c r="G1503" s="974"/>
      <c r="H1503" s="974"/>
      <c r="I1503" s="974"/>
      <c r="J1503" s="873"/>
      <c r="K1503" s="1263"/>
      <c r="L1503" s="1263"/>
      <c r="M1503" s="1263"/>
      <c r="N1503" s="967"/>
    </row>
    <row r="1504" spans="1:14" x14ac:dyDescent="0.2">
      <c r="A1504" s="265" t="s">
        <v>279</v>
      </c>
      <c r="B1504" s="272" t="s">
        <v>216</v>
      </c>
      <c r="C1504" s="241"/>
      <c r="D1504" s="124"/>
      <c r="E1504" s="241"/>
      <c r="F1504" s="1256"/>
      <c r="G1504" s="976"/>
      <c r="H1504" s="976"/>
      <c r="I1504" s="976"/>
      <c r="J1504" s="869"/>
      <c r="K1504" s="1066"/>
      <c r="L1504" s="1066"/>
      <c r="M1504" s="1066"/>
      <c r="N1504" s="905"/>
    </row>
    <row r="1505" spans="1:14" x14ac:dyDescent="0.2">
      <c r="A1505" s="265" t="s">
        <v>280</v>
      </c>
      <c r="B1505" s="169" t="s">
        <v>540</v>
      </c>
      <c r="C1505" s="239">
        <f>'4_sz_ melléklet'!C1093</f>
        <v>482238</v>
      </c>
      <c r="D1505" s="239">
        <f>'4_sz_ melléklet'!D1093</f>
        <v>522723</v>
      </c>
      <c r="E1505" s="239">
        <f>'4_sz_ melléklet'!E1093</f>
        <v>355121</v>
      </c>
      <c r="F1505" s="1251">
        <f>E1505/D1505</f>
        <v>0.67936746613407106</v>
      </c>
      <c r="G1505" s="978"/>
      <c r="H1505" s="978"/>
      <c r="I1505" s="978"/>
      <c r="J1505" s="870"/>
      <c r="K1505" s="1067"/>
      <c r="L1505" s="1067"/>
      <c r="M1505" s="1067"/>
      <c r="N1505" s="906"/>
    </row>
    <row r="1506" spans="1:14" x14ac:dyDescent="0.2">
      <c r="A1506" s="265" t="s">
        <v>281</v>
      </c>
      <c r="B1506" s="169" t="s">
        <v>541</v>
      </c>
      <c r="C1506" s="239"/>
      <c r="D1506" s="121"/>
      <c r="E1506" s="239"/>
      <c r="F1506" s="1251"/>
      <c r="G1506" s="978"/>
      <c r="H1506" s="978"/>
      <c r="I1506" s="978"/>
      <c r="J1506" s="870"/>
      <c r="K1506" s="1067"/>
      <c r="L1506" s="1067"/>
      <c r="M1506" s="1067"/>
      <c r="N1506" s="906"/>
    </row>
    <row r="1507" spans="1:14" x14ac:dyDescent="0.2">
      <c r="A1507" s="265" t="s">
        <v>283</v>
      </c>
      <c r="B1507" s="169" t="s">
        <v>542</v>
      </c>
      <c r="C1507" s="239">
        <f>C1508+C1509+C1510+C1511+C1512+C1513</f>
        <v>1000</v>
      </c>
      <c r="D1507" s="239">
        <f>D1508+D1509+D1510+D1511+D1512+D1513</f>
        <v>973</v>
      </c>
      <c r="E1507" s="239">
        <f>E1508+E1509+E1510+E1511+E1512+E1513</f>
        <v>709</v>
      </c>
      <c r="F1507" s="1251">
        <f>E1507/D1507</f>
        <v>0.72867420349434742</v>
      </c>
      <c r="G1507" s="978"/>
      <c r="H1507" s="978"/>
      <c r="I1507" s="978"/>
      <c r="J1507" s="870"/>
      <c r="K1507" s="1067"/>
      <c r="L1507" s="1067"/>
      <c r="M1507" s="1067"/>
      <c r="N1507" s="906"/>
    </row>
    <row r="1508" spans="1:14" x14ac:dyDescent="0.2">
      <c r="A1508" s="265" t="s">
        <v>284</v>
      </c>
      <c r="B1508" s="271" t="s">
        <v>543</v>
      </c>
      <c r="C1508" s="239"/>
      <c r="D1508" s="121"/>
      <c r="E1508" s="239"/>
      <c r="F1508" s="1251"/>
      <c r="G1508" s="978"/>
      <c r="H1508" s="978"/>
      <c r="I1508" s="978"/>
      <c r="J1508" s="870"/>
      <c r="K1508" s="1067"/>
      <c r="L1508" s="1067"/>
      <c r="M1508" s="1067"/>
      <c r="N1508" s="906"/>
    </row>
    <row r="1509" spans="1:14" x14ac:dyDescent="0.2">
      <c r="A1509" s="265" t="s">
        <v>285</v>
      </c>
      <c r="B1509" s="271" t="s">
        <v>544</v>
      </c>
      <c r="C1509" s="239"/>
      <c r="D1509" s="121"/>
      <c r="E1509" s="239"/>
      <c r="F1509" s="1251"/>
      <c r="G1509" s="978"/>
      <c r="H1509" s="978"/>
      <c r="I1509" s="978"/>
      <c r="J1509" s="870"/>
      <c r="K1509" s="1067"/>
      <c r="L1509" s="1067"/>
      <c r="M1509" s="1067"/>
      <c r="N1509" s="906"/>
    </row>
    <row r="1510" spans="1:14" x14ac:dyDescent="0.2">
      <c r="A1510" s="265" t="s">
        <v>286</v>
      </c>
      <c r="B1510" s="271" t="s">
        <v>545</v>
      </c>
      <c r="C1510" s="239"/>
      <c r="D1510" s="121"/>
      <c r="E1510" s="239"/>
      <c r="F1510" s="1257"/>
      <c r="G1510" s="978"/>
      <c r="H1510" s="978"/>
      <c r="I1510" s="978"/>
      <c r="J1510" s="870"/>
      <c r="K1510" s="1067"/>
      <c r="L1510" s="1067"/>
      <c r="M1510" s="1067"/>
      <c r="N1510" s="906"/>
    </row>
    <row r="1511" spans="1:14" x14ac:dyDescent="0.2">
      <c r="A1511" s="265" t="s">
        <v>287</v>
      </c>
      <c r="B1511" s="271" t="s">
        <v>546</v>
      </c>
      <c r="C1511" s="239">
        <f>' 8 10 sz. melléklet'!C43</f>
        <v>1000</v>
      </c>
      <c r="D1511" s="239">
        <f>' 8 10 sz. melléklet'!D43</f>
        <v>973</v>
      </c>
      <c r="E1511" s="239">
        <f>' 8 10 sz. melléklet'!E43</f>
        <v>709</v>
      </c>
      <c r="F1511" s="1251">
        <f>E1511/D1511</f>
        <v>0.72867420349434742</v>
      </c>
      <c r="G1511" s="978"/>
      <c r="H1511" s="978"/>
      <c r="I1511" s="978"/>
      <c r="J1511" s="870"/>
      <c r="K1511" s="1067"/>
      <c r="L1511" s="1067"/>
      <c r="M1511" s="1067"/>
      <c r="N1511" s="906"/>
    </row>
    <row r="1512" spans="1:14" x14ac:dyDescent="0.2">
      <c r="A1512" s="265" t="s">
        <v>288</v>
      </c>
      <c r="B1512" s="536" t="s">
        <v>547</v>
      </c>
      <c r="C1512" s="239"/>
      <c r="D1512" s="121"/>
      <c r="E1512" s="239"/>
      <c r="F1512" s="1257"/>
      <c r="G1512" s="978"/>
      <c r="H1512" s="978"/>
      <c r="I1512" s="978"/>
      <c r="J1512" s="870"/>
      <c r="K1512" s="1067"/>
      <c r="L1512" s="1067"/>
      <c r="M1512" s="1067"/>
      <c r="N1512" s="906"/>
    </row>
    <row r="1513" spans="1:14" x14ac:dyDescent="0.2">
      <c r="A1513" s="265" t="s">
        <v>289</v>
      </c>
      <c r="B1513" s="230" t="s">
        <v>548</v>
      </c>
      <c r="C1513" s="239"/>
      <c r="D1513" s="121"/>
      <c r="E1513" s="239"/>
      <c r="F1513" s="1257"/>
      <c r="G1513" s="978"/>
      <c r="H1513" s="978"/>
      <c r="I1513" s="978"/>
      <c r="J1513" s="870"/>
      <c r="K1513" s="1067"/>
      <c r="L1513" s="1067"/>
      <c r="M1513" s="1067"/>
      <c r="N1513" s="906"/>
    </row>
    <row r="1514" spans="1:14" ht="13.5" thickBot="1" x14ac:dyDescent="0.25">
      <c r="A1514" s="265" t="s">
        <v>290</v>
      </c>
      <c r="B1514" s="686" t="s">
        <v>549</v>
      </c>
      <c r="C1514" s="239"/>
      <c r="D1514" s="121"/>
      <c r="E1514" s="239"/>
      <c r="F1514" s="1257"/>
      <c r="G1514" s="980"/>
      <c r="H1514" s="980"/>
      <c r="I1514" s="980"/>
      <c r="J1514" s="871"/>
      <c r="K1514" s="1068"/>
      <c r="L1514" s="1068"/>
      <c r="M1514" s="1068"/>
      <c r="N1514" s="968"/>
    </row>
    <row r="1515" spans="1:14" ht="13.5" thickBot="1" x14ac:dyDescent="0.25">
      <c r="A1515" s="421" t="s">
        <v>291</v>
      </c>
      <c r="B1515" s="422" t="s">
        <v>6</v>
      </c>
      <c r="C1515" s="432">
        <f>C1505+C1506+C1507</f>
        <v>483238</v>
      </c>
      <c r="D1515" s="432">
        <f>D1505+D1506+D1507</f>
        <v>523696</v>
      </c>
      <c r="E1515" s="432">
        <f>E1505+E1506+E1507</f>
        <v>355830</v>
      </c>
      <c r="F1515" s="1413">
        <f>E1515/D1515</f>
        <v>0.67945907549417983</v>
      </c>
      <c r="G1515" s="1260"/>
      <c r="H1515" s="1260"/>
      <c r="I1515" s="1260"/>
      <c r="J1515" s="872"/>
      <c r="K1515" s="1262"/>
      <c r="L1515" s="1262"/>
      <c r="M1515" s="1262"/>
      <c r="N1515" s="1259"/>
    </row>
    <row r="1516" spans="1:14" ht="27" thickTop="1" thickBot="1" x14ac:dyDescent="0.25">
      <c r="A1516" s="1265" t="s">
        <v>292</v>
      </c>
      <c r="B1516" s="1248" t="s">
        <v>403</v>
      </c>
      <c r="C1516" s="1249">
        <f>C1502+C1515</f>
        <v>495979</v>
      </c>
      <c r="D1516" s="1249">
        <f>D1502+D1515</f>
        <v>716922</v>
      </c>
      <c r="E1516" s="1249">
        <f>E1502+E1515</f>
        <v>504534</v>
      </c>
      <c r="F1516" s="1258">
        <f>E1516/D1516</f>
        <v>0.703750198766393</v>
      </c>
      <c r="G1516" s="1266"/>
      <c r="H1516" s="1266"/>
      <c r="I1516" s="1266"/>
      <c r="J1516" s="1267"/>
      <c r="K1516" s="1268"/>
      <c r="L1516" s="1268"/>
      <c r="M1516" s="1268"/>
      <c r="N1516" s="1269"/>
    </row>
    <row r="1517" spans="1:14" x14ac:dyDescent="0.2">
      <c r="A1517" s="281"/>
      <c r="B1517" s="550"/>
      <c r="C1517" s="535"/>
      <c r="D1517" s="535"/>
      <c r="E1517" s="535"/>
      <c r="F1517" s="535"/>
    </row>
    <row r="1518" spans="1:14" ht="8.25" customHeight="1" x14ac:dyDescent="0.2">
      <c r="A1518" s="281"/>
      <c r="B1518" s="550"/>
      <c r="C1518" s="535"/>
      <c r="D1518" s="535"/>
      <c r="E1518" s="535"/>
      <c r="F1518" s="1270"/>
      <c r="G1518" s="63"/>
      <c r="H1518" s="63"/>
      <c r="I1518" s="63"/>
      <c r="J1518" s="1271"/>
      <c r="K1518" s="63"/>
      <c r="L1518" s="63"/>
      <c r="M1518" s="63"/>
      <c r="N1518" s="1271"/>
    </row>
    <row r="1519" spans="1:14" x14ac:dyDescent="0.2">
      <c r="A1519" s="2434">
        <v>38</v>
      </c>
      <c r="B1519" s="2435"/>
      <c r="C1519" s="2435"/>
      <c r="D1519" s="2435"/>
      <c r="E1519" s="2435"/>
      <c r="F1519" s="2435"/>
      <c r="G1519" s="2435"/>
      <c r="H1519" s="2435"/>
      <c r="I1519" s="2435"/>
      <c r="J1519" s="2435"/>
      <c r="K1519" s="2435"/>
      <c r="L1519" s="2435"/>
      <c r="M1519" s="2435"/>
      <c r="N1519" s="2435"/>
    </row>
    <row r="1520" spans="1:14" x14ac:dyDescent="0.2">
      <c r="A1520" s="281"/>
      <c r="B1520" s="550"/>
      <c r="C1520" s="535"/>
      <c r="D1520" s="535"/>
      <c r="E1520" s="535"/>
      <c r="F1520" s="535"/>
    </row>
    <row r="1521" spans="1:14" x14ac:dyDescent="0.2">
      <c r="A1521" s="2249" t="s">
        <v>1692</v>
      </c>
      <c r="B1521" s="2249"/>
      <c r="C1521" s="2249"/>
      <c r="D1521" s="2249"/>
      <c r="E1521" s="2249"/>
    </row>
    <row r="1522" spans="1:14" x14ac:dyDescent="0.2">
      <c r="A1522" s="275"/>
      <c r="B1522" s="275"/>
      <c r="C1522" s="275"/>
      <c r="D1522" s="275"/>
      <c r="E1522" s="275"/>
    </row>
    <row r="1523" spans="1:14" ht="14.25" x14ac:dyDescent="0.2">
      <c r="A1523" s="2347" t="s">
        <v>1509</v>
      </c>
      <c r="B1523" s="2348"/>
      <c r="C1523" s="2348"/>
      <c r="D1523" s="2348"/>
      <c r="E1523" s="2348"/>
      <c r="F1523" s="2348"/>
      <c r="G1523" s="2263"/>
      <c r="H1523" s="2263"/>
      <c r="I1523" s="2263"/>
      <c r="J1523" s="2263"/>
      <c r="K1523" s="2263"/>
      <c r="L1523" s="2263"/>
      <c r="M1523" s="2263"/>
      <c r="N1523" s="2263"/>
    </row>
    <row r="1524" spans="1:14" ht="15.75" x14ac:dyDescent="0.25">
      <c r="B1524" s="18"/>
      <c r="C1524" s="18"/>
      <c r="D1524" s="18"/>
      <c r="E1524" s="18"/>
    </row>
    <row r="1525" spans="1:14" ht="16.5" thickBot="1" x14ac:dyDescent="0.3">
      <c r="B1525" s="18" t="s">
        <v>1197</v>
      </c>
      <c r="C1525" s="18"/>
      <c r="D1525" s="18"/>
      <c r="E1525" s="18"/>
      <c r="M1525" s="1" t="s">
        <v>39</v>
      </c>
    </row>
    <row r="1526" spans="1:14" ht="13.5" customHeight="1" thickBot="1" x14ac:dyDescent="0.25">
      <c r="A1526" s="2430" t="s">
        <v>258</v>
      </c>
      <c r="B1526" s="2432" t="s">
        <v>11</v>
      </c>
      <c r="C1526" s="2425" t="s">
        <v>1090</v>
      </c>
      <c r="D1526" s="2426"/>
      <c r="E1526" s="2426"/>
      <c r="F1526" s="2427"/>
      <c r="G1526" s="2425" t="s">
        <v>1091</v>
      </c>
      <c r="H1526" s="2426"/>
      <c r="I1526" s="2426"/>
      <c r="J1526" s="2428"/>
      <c r="K1526" s="2429" t="s">
        <v>811</v>
      </c>
      <c r="L1526" s="2426"/>
      <c r="M1526" s="2426"/>
      <c r="N1526" s="2428"/>
    </row>
    <row r="1527" spans="1:14" ht="22.5" thickBot="1" x14ac:dyDescent="0.25">
      <c r="A1527" s="2431"/>
      <c r="B1527" s="2433"/>
      <c r="C1527" s="266" t="s">
        <v>381</v>
      </c>
      <c r="D1527" s="266" t="s">
        <v>812</v>
      </c>
      <c r="E1527" s="1246" t="s">
        <v>775</v>
      </c>
      <c r="F1527" s="266" t="s">
        <v>813</v>
      </c>
      <c r="G1527" s="1246" t="s">
        <v>381</v>
      </c>
      <c r="H1527" s="266" t="s">
        <v>812</v>
      </c>
      <c r="I1527" s="266" t="s">
        <v>775</v>
      </c>
      <c r="J1527" s="1246" t="s">
        <v>813</v>
      </c>
      <c r="K1527" s="266" t="s">
        <v>381</v>
      </c>
      <c r="L1527" s="1246" t="s">
        <v>812</v>
      </c>
      <c r="M1527" s="266" t="s">
        <v>775</v>
      </c>
      <c r="N1527" s="1247" t="s">
        <v>813</v>
      </c>
    </row>
    <row r="1528" spans="1:14" ht="13.5" thickBot="1" x14ac:dyDescent="0.25">
      <c r="A1528" s="865" t="s">
        <v>259</v>
      </c>
      <c r="B1528" s="866" t="s">
        <v>260</v>
      </c>
      <c r="C1528" s="867" t="s">
        <v>261</v>
      </c>
      <c r="D1528" s="867" t="s">
        <v>262</v>
      </c>
      <c r="E1528" s="867" t="s">
        <v>282</v>
      </c>
      <c r="F1528" s="868" t="s">
        <v>307</v>
      </c>
      <c r="G1528" s="867" t="s">
        <v>308</v>
      </c>
      <c r="H1528" s="867" t="s">
        <v>330</v>
      </c>
      <c r="I1528" s="867" t="s">
        <v>331</v>
      </c>
      <c r="J1528" s="867" t="s">
        <v>332</v>
      </c>
      <c r="K1528" s="867" t="s">
        <v>335</v>
      </c>
      <c r="L1528" s="867" t="s">
        <v>336</v>
      </c>
      <c r="M1528" s="867" t="s">
        <v>337</v>
      </c>
      <c r="N1528" s="868" t="s">
        <v>338</v>
      </c>
    </row>
    <row r="1529" spans="1:14" x14ac:dyDescent="0.2">
      <c r="A1529" s="265" t="s">
        <v>293</v>
      </c>
      <c r="B1529" s="341" t="s">
        <v>404</v>
      </c>
      <c r="C1529" s="430"/>
      <c r="D1529" s="124"/>
      <c r="E1529" s="241"/>
      <c r="F1529" s="1256"/>
      <c r="G1529" s="1040"/>
      <c r="H1529" s="1040"/>
      <c r="I1529" s="1040"/>
      <c r="J1529" s="909"/>
      <c r="K1529" s="1261"/>
      <c r="L1529" s="1261"/>
      <c r="M1529" s="1261"/>
      <c r="N1529" s="1039"/>
    </row>
    <row r="1530" spans="1:14" x14ac:dyDescent="0.2">
      <c r="A1530" s="264" t="s">
        <v>294</v>
      </c>
      <c r="B1530" s="170" t="s">
        <v>565</v>
      </c>
      <c r="C1530" s="244"/>
      <c r="D1530" s="121"/>
      <c r="E1530" s="239"/>
      <c r="F1530" s="1251"/>
      <c r="G1530" s="978"/>
      <c r="H1530" s="978"/>
      <c r="I1530" s="978"/>
      <c r="J1530" s="870"/>
      <c r="K1530" s="1067"/>
      <c r="L1530" s="1067"/>
      <c r="M1530" s="1067"/>
      <c r="N1530" s="906"/>
    </row>
    <row r="1531" spans="1:14" x14ac:dyDescent="0.2">
      <c r="A1531" s="264" t="s">
        <v>295</v>
      </c>
      <c r="B1531" s="480" t="s">
        <v>563</v>
      </c>
      <c r="C1531" s="543"/>
      <c r="D1531" s="126"/>
      <c r="E1531" s="240"/>
      <c r="F1531" s="1252"/>
      <c r="G1531" s="978"/>
      <c r="H1531" s="978"/>
      <c r="I1531" s="978"/>
      <c r="J1531" s="870"/>
      <c r="K1531" s="1067"/>
      <c r="L1531" s="1067"/>
      <c r="M1531" s="1067"/>
      <c r="N1531" s="906"/>
    </row>
    <row r="1532" spans="1:14" x14ac:dyDescent="0.2">
      <c r="A1532" s="264" t="s">
        <v>296</v>
      </c>
      <c r="B1532" s="480" t="s">
        <v>562</v>
      </c>
      <c r="C1532" s="543"/>
      <c r="D1532" s="126"/>
      <c r="E1532" s="240"/>
      <c r="F1532" s="1252"/>
      <c r="G1532" s="978"/>
      <c r="H1532" s="978"/>
      <c r="I1532" s="978"/>
      <c r="J1532" s="870"/>
      <c r="K1532" s="1067"/>
      <c r="L1532" s="1067"/>
      <c r="M1532" s="1067"/>
      <c r="N1532" s="906"/>
    </row>
    <row r="1533" spans="1:14" x14ac:dyDescent="0.2">
      <c r="A1533" s="264" t="s">
        <v>297</v>
      </c>
      <c r="B1533" s="480" t="s">
        <v>564</v>
      </c>
      <c r="C1533" s="543"/>
      <c r="D1533" s="126"/>
      <c r="E1533" s="240"/>
      <c r="F1533" s="1252"/>
      <c r="G1533" s="978"/>
      <c r="H1533" s="978"/>
      <c r="I1533" s="978"/>
      <c r="J1533" s="870"/>
      <c r="K1533" s="1067"/>
      <c r="L1533" s="1067"/>
      <c r="M1533" s="1067"/>
      <c r="N1533" s="906"/>
    </row>
    <row r="1534" spans="1:14" ht="15" customHeight="1" x14ac:dyDescent="0.2">
      <c r="A1534" s="264" t="s">
        <v>298</v>
      </c>
      <c r="B1534" s="538" t="s">
        <v>566</v>
      </c>
      <c r="C1534" s="543"/>
      <c r="D1534" s="126"/>
      <c r="E1534" s="240"/>
      <c r="F1534" s="1252"/>
      <c r="G1534" s="978"/>
      <c r="H1534" s="978"/>
      <c r="I1534" s="978"/>
      <c r="J1534" s="870"/>
      <c r="K1534" s="1067"/>
      <c r="L1534" s="1067"/>
      <c r="M1534" s="1067"/>
      <c r="N1534" s="906"/>
    </row>
    <row r="1535" spans="1:14" x14ac:dyDescent="0.2">
      <c r="A1535" s="264" t="s">
        <v>299</v>
      </c>
      <c r="B1535" s="539" t="s">
        <v>569</v>
      </c>
      <c r="C1535" s="543"/>
      <c r="D1535" s="126"/>
      <c r="E1535" s="240"/>
      <c r="F1535" s="1252"/>
      <c r="G1535" s="978"/>
      <c r="H1535" s="978"/>
      <c r="I1535" s="978"/>
      <c r="J1535" s="870"/>
      <c r="K1535" s="1067"/>
      <c r="L1535" s="1067"/>
      <c r="M1535" s="1067"/>
      <c r="N1535" s="906"/>
    </row>
    <row r="1536" spans="1:14" x14ac:dyDescent="0.2">
      <c r="A1536" s="264" t="s">
        <v>300</v>
      </c>
      <c r="B1536" s="540" t="s">
        <v>568</v>
      </c>
      <c r="C1536" s="543"/>
      <c r="D1536" s="126"/>
      <c r="E1536" s="240"/>
      <c r="F1536" s="1252"/>
      <c r="G1536" s="978"/>
      <c r="H1536" s="978"/>
      <c r="I1536" s="978"/>
      <c r="J1536" s="870"/>
      <c r="K1536" s="1067"/>
      <c r="L1536" s="1067"/>
      <c r="M1536" s="1067"/>
      <c r="N1536" s="906"/>
    </row>
    <row r="1537" spans="1:14" x14ac:dyDescent="0.2">
      <c r="A1537" s="264" t="s">
        <v>301</v>
      </c>
      <c r="B1537" s="1708" t="s">
        <v>567</v>
      </c>
      <c r="C1537" s="244"/>
      <c r="D1537" s="121"/>
      <c r="E1537" s="239"/>
      <c r="F1537" s="1251"/>
      <c r="G1537" s="978"/>
      <c r="H1537" s="978"/>
      <c r="I1537" s="978"/>
      <c r="J1537" s="870"/>
      <c r="K1537" s="1067"/>
      <c r="L1537" s="1067"/>
      <c r="M1537" s="1067"/>
      <c r="N1537" s="906"/>
    </row>
    <row r="1538" spans="1:14" ht="13.5" thickBot="1" x14ac:dyDescent="0.25">
      <c r="A1538" s="413" t="s">
        <v>302</v>
      </c>
      <c r="B1538" s="225" t="s">
        <v>1089</v>
      </c>
      <c r="C1538" s="1713"/>
      <c r="D1538" s="197"/>
      <c r="E1538" s="197"/>
      <c r="F1538" s="1255"/>
      <c r="G1538" s="974"/>
      <c r="H1538" s="974"/>
      <c r="I1538" s="974"/>
      <c r="J1538" s="873"/>
      <c r="K1538" s="1263"/>
      <c r="L1538" s="1263"/>
      <c r="M1538" s="1263"/>
      <c r="N1538" s="967"/>
    </row>
    <row r="1539" spans="1:14" ht="27" customHeight="1" thickBot="1" x14ac:dyDescent="0.25">
      <c r="A1539" s="282" t="s">
        <v>303</v>
      </c>
      <c r="B1539" s="231" t="s">
        <v>405</v>
      </c>
      <c r="C1539" s="544">
        <f>SUM(C1530:C1538)</f>
        <v>0</v>
      </c>
      <c r="D1539" s="544">
        <f>SUM(D1530:D1538)</f>
        <v>0</v>
      </c>
      <c r="E1539" s="544">
        <f>SUM(E1530:E1538)</f>
        <v>0</v>
      </c>
      <c r="F1539" s="1272">
        <v>0</v>
      </c>
      <c r="G1539" s="972"/>
      <c r="H1539" s="972"/>
      <c r="I1539" s="972"/>
      <c r="J1539" s="874"/>
      <c r="K1539" s="1212"/>
      <c r="L1539" s="1212"/>
      <c r="M1539" s="1212"/>
      <c r="N1539" s="874"/>
    </row>
    <row r="1540" spans="1:14" ht="13.5" thickBot="1" x14ac:dyDescent="0.25">
      <c r="A1540" s="325" t="s">
        <v>304</v>
      </c>
      <c r="B1540" s="832" t="s">
        <v>406</v>
      </c>
      <c r="C1540" s="622">
        <f>C1539+C1516</f>
        <v>495979</v>
      </c>
      <c r="D1540" s="622">
        <f>D1539+D1516</f>
        <v>716922</v>
      </c>
      <c r="E1540" s="622">
        <f>E1539+E1516</f>
        <v>504534</v>
      </c>
      <c r="F1540" s="1461">
        <f>E1540/D1540</f>
        <v>0.703750198766393</v>
      </c>
      <c r="G1540" s="622">
        <f>G1539+G1516</f>
        <v>0</v>
      </c>
      <c r="H1540" s="622">
        <f>H1539+H1516</f>
        <v>0</v>
      </c>
      <c r="I1540" s="622">
        <f>I1539+I1516</f>
        <v>0</v>
      </c>
      <c r="J1540" s="875"/>
      <c r="K1540" s="622">
        <f>K1539+K1516</f>
        <v>0</v>
      </c>
      <c r="L1540" s="622">
        <f>L1539+L1516</f>
        <v>0</v>
      </c>
      <c r="M1540" s="622">
        <f>M1539+M1516</f>
        <v>0</v>
      </c>
      <c r="N1540" s="969"/>
    </row>
    <row r="1560" spans="1:14" x14ac:dyDescent="0.2">
      <c r="A1560" s="2263">
        <v>39</v>
      </c>
      <c r="B1560" s="2263"/>
      <c r="C1560" s="2263"/>
      <c r="D1560" s="2263"/>
      <c r="E1560" s="2263"/>
      <c r="F1560" s="2263"/>
      <c r="G1560" s="2263"/>
      <c r="H1560" s="2263"/>
      <c r="I1560" s="2263"/>
      <c r="J1560" s="2263"/>
      <c r="K1560" s="2263"/>
      <c r="L1560" s="2263"/>
      <c r="M1560" s="2263"/>
      <c r="N1560" s="2263"/>
    </row>
    <row r="1561" spans="1:14" x14ac:dyDescent="0.2">
      <c r="A1561" s="2249" t="s">
        <v>1692</v>
      </c>
      <c r="B1561" s="2249"/>
      <c r="C1561" s="2249"/>
      <c r="D1561" s="2249"/>
      <c r="E1561" s="2249"/>
    </row>
    <row r="1562" spans="1:14" x14ac:dyDescent="0.2">
      <c r="A1562" s="275"/>
      <c r="B1562" s="275"/>
      <c r="C1562" s="275"/>
      <c r="D1562" s="275"/>
      <c r="E1562" s="275"/>
    </row>
    <row r="1563" spans="1:14" ht="14.25" x14ac:dyDescent="0.2">
      <c r="A1563" s="2347" t="s">
        <v>1509</v>
      </c>
      <c r="B1563" s="2348"/>
      <c r="C1563" s="2348"/>
      <c r="D1563" s="2348"/>
      <c r="E1563" s="2348"/>
      <c r="F1563" s="2348"/>
      <c r="G1563" s="2263"/>
      <c r="H1563" s="2263"/>
      <c r="I1563" s="2263"/>
      <c r="J1563" s="2263"/>
      <c r="K1563" s="2263"/>
      <c r="L1563" s="2263"/>
      <c r="M1563" s="2263"/>
      <c r="N1563" s="2263"/>
    </row>
    <row r="1564" spans="1:14" ht="15.75" x14ac:dyDescent="0.25">
      <c r="B1564" s="2268" t="s">
        <v>822</v>
      </c>
      <c r="C1564" s="2268"/>
      <c r="D1564" s="2268"/>
      <c r="E1564" s="2268"/>
      <c r="F1564" s="18"/>
      <c r="G1564" s="18"/>
      <c r="H1564" s="18"/>
      <c r="I1564" s="18"/>
      <c r="J1564" s="18"/>
      <c r="K1564" s="18"/>
      <c r="L1564" s="18"/>
      <c r="M1564" s="18"/>
      <c r="N1564" s="18"/>
    </row>
    <row r="1565" spans="1:14" ht="16.5" thickBot="1" x14ac:dyDescent="0.3">
      <c r="B1565" s="18"/>
      <c r="C1565" s="18"/>
      <c r="D1565" s="18"/>
      <c r="E1565" s="18"/>
      <c r="F1565" s="18"/>
      <c r="G1565" s="18"/>
      <c r="H1565" s="18"/>
      <c r="I1565" s="18"/>
      <c r="J1565" s="18"/>
      <c r="K1565" s="18"/>
      <c r="L1565" s="18"/>
      <c r="M1565" s="19" t="s">
        <v>7</v>
      </c>
      <c r="N1565" s="18"/>
    </row>
    <row r="1566" spans="1:14" ht="13.5" thickBot="1" x14ac:dyDescent="0.25">
      <c r="A1566" s="2272" t="s">
        <v>258</v>
      </c>
      <c r="B1566" s="2274" t="s">
        <v>11</v>
      </c>
      <c r="C1566" s="2429" t="s">
        <v>816</v>
      </c>
      <c r="D1566" s="2426"/>
      <c r="E1566" s="2426"/>
      <c r="F1566" s="2427"/>
      <c r="G1566" s="2425" t="s">
        <v>817</v>
      </c>
      <c r="H1566" s="2426"/>
      <c r="I1566" s="2426"/>
      <c r="J1566" s="2428"/>
      <c r="K1566" s="2429" t="s">
        <v>811</v>
      </c>
      <c r="L1566" s="2426"/>
      <c r="M1566" s="2426"/>
      <c r="N1566" s="2428"/>
    </row>
    <row r="1567" spans="1:14" ht="22.5" thickBot="1" x14ac:dyDescent="0.25">
      <c r="A1567" s="2273"/>
      <c r="B1567" s="2275"/>
      <c r="C1567" s="401" t="s">
        <v>381</v>
      </c>
      <c r="D1567" s="266" t="s">
        <v>812</v>
      </c>
      <c r="E1567" s="1246" t="s">
        <v>775</v>
      </c>
      <c r="F1567" s="266" t="s">
        <v>813</v>
      </c>
      <c r="G1567" s="1246" t="s">
        <v>381</v>
      </c>
      <c r="H1567" s="266" t="s">
        <v>812</v>
      </c>
      <c r="I1567" s="266" t="s">
        <v>775</v>
      </c>
      <c r="J1567" s="1246" t="s">
        <v>813</v>
      </c>
      <c r="K1567" s="266" t="s">
        <v>381</v>
      </c>
      <c r="L1567" s="1246" t="s">
        <v>812</v>
      </c>
      <c r="M1567" s="266" t="s">
        <v>775</v>
      </c>
      <c r="N1567" s="266" t="s">
        <v>813</v>
      </c>
    </row>
    <row r="1568" spans="1:14" ht="13.5" thickBot="1" x14ac:dyDescent="0.25">
      <c r="A1568" s="865" t="s">
        <v>259</v>
      </c>
      <c r="B1568" s="866" t="s">
        <v>260</v>
      </c>
      <c r="C1568" s="867" t="s">
        <v>261</v>
      </c>
      <c r="D1568" s="867" t="s">
        <v>262</v>
      </c>
      <c r="E1568" s="867" t="s">
        <v>282</v>
      </c>
      <c r="F1568" s="868" t="s">
        <v>307</v>
      </c>
      <c r="G1568" s="518" t="s">
        <v>308</v>
      </c>
      <c r="H1568" s="518" t="s">
        <v>330</v>
      </c>
      <c r="I1568" s="518" t="s">
        <v>331</v>
      </c>
      <c r="J1568" s="518" t="s">
        <v>332</v>
      </c>
      <c r="K1568" s="518" t="s">
        <v>335</v>
      </c>
      <c r="L1568" s="518" t="s">
        <v>336</v>
      </c>
      <c r="M1568" s="518" t="s">
        <v>337</v>
      </c>
      <c r="N1568" s="438" t="s">
        <v>338</v>
      </c>
    </row>
    <row r="1569" spans="1:14" x14ac:dyDescent="0.2">
      <c r="A1569" s="265" t="s">
        <v>263</v>
      </c>
      <c r="B1569" s="270" t="s">
        <v>215</v>
      </c>
      <c r="C1569" s="241"/>
      <c r="D1569" s="124"/>
      <c r="E1569" s="241"/>
      <c r="F1569" s="1256"/>
      <c r="G1569" s="1040"/>
      <c r="H1569" s="1040"/>
      <c r="I1569" s="1040"/>
      <c r="J1569" s="909"/>
      <c r="K1569" s="1261"/>
      <c r="L1569" s="1261"/>
      <c r="M1569" s="1261"/>
      <c r="N1569" s="1039"/>
    </row>
    <row r="1570" spans="1:14" x14ac:dyDescent="0.2">
      <c r="A1570" s="264" t="s">
        <v>264</v>
      </c>
      <c r="B1570" s="152" t="s">
        <v>526</v>
      </c>
      <c r="C1570" s="239"/>
      <c r="D1570" s="121"/>
      <c r="E1570" s="239"/>
      <c r="F1570" s="1251"/>
      <c r="G1570" s="978"/>
      <c r="H1570" s="978"/>
      <c r="I1570" s="978"/>
      <c r="J1570" s="870"/>
      <c r="K1570" s="1067"/>
      <c r="L1570" s="1067"/>
      <c r="M1570" s="1067"/>
      <c r="N1570" s="906"/>
    </row>
    <row r="1571" spans="1:14" x14ac:dyDescent="0.2">
      <c r="A1571" s="264" t="s">
        <v>265</v>
      </c>
      <c r="B1571" s="169" t="s">
        <v>528</v>
      </c>
      <c r="C1571" s="239"/>
      <c r="D1571" s="121"/>
      <c r="E1571" s="239"/>
      <c r="F1571" s="1251"/>
      <c r="G1571" s="978"/>
      <c r="H1571" s="978"/>
      <c r="I1571" s="978"/>
      <c r="J1571" s="870"/>
      <c r="K1571" s="1067"/>
      <c r="L1571" s="1067"/>
      <c r="M1571" s="1067"/>
      <c r="N1571" s="906"/>
    </row>
    <row r="1572" spans="1:14" ht="12" customHeight="1" x14ac:dyDescent="0.2">
      <c r="A1572" s="264" t="s">
        <v>266</v>
      </c>
      <c r="B1572" s="169" t="s">
        <v>527</v>
      </c>
      <c r="C1572" s="239">
        <f>'4_sz_ melléklet'!C1137</f>
        <v>0</v>
      </c>
      <c r="D1572" s="239">
        <f>'4_sz_ melléklet'!D1137</f>
        <v>0</v>
      </c>
      <c r="E1572" s="239">
        <f>'4_sz_ melléklet'!E1137</f>
        <v>0</v>
      </c>
      <c r="F1572" s="1251">
        <v>0</v>
      </c>
      <c r="G1572" s="978"/>
      <c r="H1572" s="978"/>
      <c r="I1572" s="978"/>
      <c r="J1572" s="870"/>
      <c r="K1572" s="1067"/>
      <c r="L1572" s="1067"/>
      <c r="M1572" s="1067"/>
      <c r="N1572" s="906"/>
    </row>
    <row r="1573" spans="1:14" x14ac:dyDescent="0.2">
      <c r="A1573" s="264" t="s">
        <v>267</v>
      </c>
      <c r="B1573" s="169" t="s">
        <v>529</v>
      </c>
      <c r="C1573" s="239"/>
      <c r="D1573" s="121"/>
      <c r="E1573" s="239"/>
      <c r="F1573" s="1251"/>
      <c r="G1573" s="978"/>
      <c r="H1573" s="978"/>
      <c r="I1573" s="978"/>
      <c r="J1573" s="870"/>
      <c r="K1573" s="1067"/>
      <c r="L1573" s="1067"/>
      <c r="M1573" s="1067"/>
      <c r="N1573" s="906"/>
    </row>
    <row r="1574" spans="1:14" x14ac:dyDescent="0.2">
      <c r="A1574" s="264" t="s">
        <v>268</v>
      </c>
      <c r="B1574" s="169" t="s">
        <v>530</v>
      </c>
      <c r="C1574" s="239"/>
      <c r="D1574" s="121"/>
      <c r="E1574" s="239"/>
      <c r="F1574" s="1251"/>
      <c r="G1574" s="978"/>
      <c r="H1574" s="978"/>
      <c r="I1574" s="978"/>
      <c r="J1574" s="870"/>
      <c r="K1574" s="1067"/>
      <c r="L1574" s="1067"/>
      <c r="M1574" s="1067"/>
      <c r="N1574" s="906"/>
    </row>
    <row r="1575" spans="1:14" x14ac:dyDescent="0.2">
      <c r="A1575" s="264" t="s">
        <v>269</v>
      </c>
      <c r="B1575" s="169" t="s">
        <v>531</v>
      </c>
      <c r="C1575" s="239">
        <f>C1576+C1577+C1578+C1579+C1580+C1581+C1582</f>
        <v>208000</v>
      </c>
      <c r="D1575" s="239">
        <f>D1576+D1577+D1578+D1579+D1580+D1581+D1582</f>
        <v>208000</v>
      </c>
      <c r="E1575" s="239">
        <f>E1576+E1577+E1578+E1579+E1580+E1581+E1582</f>
        <v>208000</v>
      </c>
      <c r="F1575" s="1251">
        <f>E1575/D1575</f>
        <v>1</v>
      </c>
      <c r="G1575" s="978"/>
      <c r="H1575" s="978"/>
      <c r="I1575" s="978"/>
      <c r="J1575" s="870"/>
      <c r="K1575" s="1067"/>
      <c r="L1575" s="1067"/>
      <c r="M1575" s="1067"/>
      <c r="N1575" s="906"/>
    </row>
    <row r="1576" spans="1:14" x14ac:dyDescent="0.2">
      <c r="A1576" s="264" t="s">
        <v>270</v>
      </c>
      <c r="B1576" s="169" t="s">
        <v>535</v>
      </c>
      <c r="C1576" s="239"/>
      <c r="D1576" s="121"/>
      <c r="E1576" s="239"/>
      <c r="F1576" s="1251"/>
      <c r="G1576" s="978"/>
      <c r="H1576" s="978"/>
      <c r="I1576" s="978"/>
      <c r="J1576" s="870"/>
      <c r="K1576" s="1067"/>
      <c r="L1576" s="1067"/>
      <c r="M1576" s="1067"/>
      <c r="N1576" s="906"/>
    </row>
    <row r="1577" spans="1:14" x14ac:dyDescent="0.2">
      <c r="A1577" s="264" t="s">
        <v>271</v>
      </c>
      <c r="B1577" s="169" t="s">
        <v>536</v>
      </c>
      <c r="C1577" s="239"/>
      <c r="D1577" s="121"/>
      <c r="E1577" s="239"/>
      <c r="F1577" s="1251"/>
      <c r="G1577" s="978"/>
      <c r="H1577" s="978"/>
      <c r="I1577" s="978"/>
      <c r="J1577" s="870"/>
      <c r="K1577" s="1067"/>
      <c r="L1577" s="1067"/>
      <c r="M1577" s="1067"/>
      <c r="N1577" s="906"/>
    </row>
    <row r="1578" spans="1:14" x14ac:dyDescent="0.2">
      <c r="A1578" s="264" t="s">
        <v>272</v>
      </c>
      <c r="B1578" s="169" t="s">
        <v>537</v>
      </c>
      <c r="C1578" s="239"/>
      <c r="D1578" s="121"/>
      <c r="E1578" s="239"/>
      <c r="F1578" s="1251"/>
      <c r="G1578" s="978"/>
      <c r="H1578" s="978"/>
      <c r="I1578" s="978"/>
      <c r="J1578" s="870"/>
      <c r="K1578" s="1067"/>
      <c r="L1578" s="1067"/>
      <c r="M1578" s="1067"/>
      <c r="N1578" s="906"/>
    </row>
    <row r="1579" spans="1:14" x14ac:dyDescent="0.2">
      <c r="A1579" s="264" t="s">
        <v>273</v>
      </c>
      <c r="B1579" s="271" t="s">
        <v>533</v>
      </c>
      <c r="C1579" s="239">
        <f>'4_sz_ melléklet'!C1140</f>
        <v>208000</v>
      </c>
      <c r="D1579" s="239">
        <f>'4_sz_ melléklet'!D1140</f>
        <v>208000</v>
      </c>
      <c r="E1579" s="239">
        <f>'4_sz_ melléklet'!E1140</f>
        <v>208000</v>
      </c>
      <c r="F1579" s="1251">
        <f>E1579/D1579</f>
        <v>1</v>
      </c>
      <c r="G1579" s="978"/>
      <c r="H1579" s="978"/>
      <c r="I1579" s="978"/>
      <c r="J1579" s="870"/>
      <c r="K1579" s="1067"/>
      <c r="L1579" s="1067"/>
      <c r="M1579" s="1067"/>
      <c r="N1579" s="906"/>
    </row>
    <row r="1580" spans="1:14" x14ac:dyDescent="0.2">
      <c r="A1580" s="264" t="s">
        <v>274</v>
      </c>
      <c r="B1580" s="536" t="s">
        <v>534</v>
      </c>
      <c r="C1580" s="242"/>
      <c r="D1580" s="122"/>
      <c r="E1580" s="239"/>
      <c r="F1580" s="1251"/>
      <c r="G1580" s="978"/>
      <c r="H1580" s="978"/>
      <c r="I1580" s="978"/>
      <c r="J1580" s="870"/>
      <c r="K1580" s="1067"/>
      <c r="L1580" s="1067"/>
      <c r="M1580" s="1067"/>
      <c r="N1580" s="906"/>
    </row>
    <row r="1581" spans="1:14" x14ac:dyDescent="0.2">
      <c r="A1581" s="264" t="s">
        <v>275</v>
      </c>
      <c r="B1581" s="537" t="s">
        <v>532</v>
      </c>
      <c r="C1581" s="242"/>
      <c r="D1581" s="122"/>
      <c r="E1581" s="239"/>
      <c r="F1581" s="1251"/>
      <c r="G1581" s="978"/>
      <c r="H1581" s="978"/>
      <c r="I1581" s="978"/>
      <c r="J1581" s="870"/>
      <c r="K1581" s="1067"/>
      <c r="L1581" s="1067"/>
      <c r="M1581" s="1067"/>
      <c r="N1581" s="906"/>
    </row>
    <row r="1582" spans="1:14" x14ac:dyDescent="0.2">
      <c r="A1582" s="264" t="s">
        <v>276</v>
      </c>
      <c r="B1582" s="230" t="s">
        <v>764</v>
      </c>
      <c r="C1582" s="242"/>
      <c r="D1582" s="122"/>
      <c r="E1582" s="239"/>
      <c r="F1582" s="1252"/>
      <c r="G1582" s="978"/>
      <c r="H1582" s="978"/>
      <c r="I1582" s="978"/>
      <c r="J1582" s="870"/>
      <c r="K1582" s="1067"/>
      <c r="L1582" s="1067"/>
      <c r="M1582" s="1067"/>
      <c r="N1582" s="906"/>
    </row>
    <row r="1583" spans="1:14" ht="13.5" thickBot="1" x14ac:dyDescent="0.25">
      <c r="A1583" s="264" t="s">
        <v>277</v>
      </c>
      <c r="B1583" s="171" t="s">
        <v>539</v>
      </c>
      <c r="C1583" s="240"/>
      <c r="D1583" s="126"/>
      <c r="E1583" s="239"/>
      <c r="F1583" s="1253"/>
      <c r="G1583" s="980"/>
      <c r="H1583" s="980"/>
      <c r="I1583" s="980"/>
      <c r="J1583" s="871"/>
      <c r="K1583" s="1068"/>
      <c r="L1583" s="1068"/>
      <c r="M1583" s="1068"/>
      <c r="N1583" s="968"/>
    </row>
    <row r="1584" spans="1:14" ht="13.5" thickBot="1" x14ac:dyDescent="0.25">
      <c r="A1584" s="421" t="s">
        <v>278</v>
      </c>
      <c r="B1584" s="422" t="s">
        <v>5</v>
      </c>
      <c r="C1584" s="432">
        <f>C1570+C1571+C1572+C1573+C1575+C1583</f>
        <v>208000</v>
      </c>
      <c r="D1584" s="432">
        <f>D1570+D1571+D1572+D1573+D1575+D1583</f>
        <v>208000</v>
      </c>
      <c r="E1584" s="432">
        <f>E1570+E1571+E1572+E1573+E1575+E1583</f>
        <v>208000</v>
      </c>
      <c r="F1584" s="1413">
        <f>E1584/D1584</f>
        <v>1</v>
      </c>
      <c r="G1584" s="1260"/>
      <c r="H1584" s="1260"/>
      <c r="I1584" s="1260"/>
      <c r="J1584" s="872"/>
      <c r="K1584" s="1262"/>
      <c r="L1584" s="1262"/>
      <c r="M1584" s="1262"/>
      <c r="N1584" s="1259"/>
    </row>
    <row r="1585" spans="1:14" ht="9" customHeight="1" thickTop="1" x14ac:dyDescent="0.2">
      <c r="A1585" s="413"/>
      <c r="B1585" s="270"/>
      <c r="C1585" s="197"/>
      <c r="D1585" s="197"/>
      <c r="E1585" s="197"/>
      <c r="F1585" s="1255"/>
      <c r="G1585" s="974"/>
      <c r="H1585" s="974"/>
      <c r="I1585" s="974"/>
      <c r="J1585" s="873"/>
      <c r="K1585" s="1263"/>
      <c r="L1585" s="1263"/>
      <c r="M1585" s="1263"/>
      <c r="N1585" s="967"/>
    </row>
    <row r="1586" spans="1:14" x14ac:dyDescent="0.2">
      <c r="A1586" s="265" t="s">
        <v>279</v>
      </c>
      <c r="B1586" s="272" t="s">
        <v>216</v>
      </c>
      <c r="C1586" s="241"/>
      <c r="D1586" s="124"/>
      <c r="E1586" s="241"/>
      <c r="F1586" s="1256"/>
      <c r="G1586" s="976"/>
      <c r="H1586" s="976"/>
      <c r="I1586" s="976"/>
      <c r="J1586" s="869"/>
      <c r="K1586" s="1066"/>
      <c r="L1586" s="1066"/>
      <c r="M1586" s="1066"/>
      <c r="N1586" s="905"/>
    </row>
    <row r="1587" spans="1:14" x14ac:dyDescent="0.2">
      <c r="A1587" s="265" t="s">
        <v>280</v>
      </c>
      <c r="B1587" s="169" t="s">
        <v>540</v>
      </c>
      <c r="C1587" s="239">
        <f>'4_sz_ melléklet'!C1152</f>
        <v>0</v>
      </c>
      <c r="D1587" s="239">
        <f>'4_sz_ melléklet'!D1152</f>
        <v>0</v>
      </c>
      <c r="E1587" s="239">
        <f>'4_sz_ melléklet'!E1152</f>
        <v>0</v>
      </c>
      <c r="F1587" s="1251">
        <v>0</v>
      </c>
      <c r="G1587" s="978"/>
      <c r="H1587" s="978"/>
      <c r="I1587" s="978"/>
      <c r="J1587" s="870"/>
      <c r="K1587" s="1067"/>
      <c r="L1587" s="1067"/>
      <c r="M1587" s="1067"/>
      <c r="N1587" s="906"/>
    </row>
    <row r="1588" spans="1:14" ht="14.25" customHeight="1" x14ac:dyDescent="0.2">
      <c r="A1588" s="265" t="s">
        <v>281</v>
      </c>
      <c r="B1588" s="169" t="s">
        <v>541</v>
      </c>
      <c r="C1588" s="239">
        <f>'32_sz_ melléklet'!C53</f>
        <v>0</v>
      </c>
      <c r="D1588" s="239">
        <f>'32_sz_ melléklet'!D53</f>
        <v>0</v>
      </c>
      <c r="E1588" s="239">
        <f>'32_sz_ melléklet'!E53</f>
        <v>0</v>
      </c>
      <c r="F1588" s="1251">
        <v>0</v>
      </c>
      <c r="G1588" s="978"/>
      <c r="H1588" s="978"/>
      <c r="I1588" s="978"/>
      <c r="J1588" s="870"/>
      <c r="K1588" s="1067"/>
      <c r="L1588" s="1067"/>
      <c r="M1588" s="1067"/>
      <c r="N1588" s="906"/>
    </row>
    <row r="1589" spans="1:14" x14ac:dyDescent="0.2">
      <c r="A1589" s="265" t="s">
        <v>283</v>
      </c>
      <c r="B1589" s="169" t="s">
        <v>542</v>
      </c>
      <c r="C1589" s="239">
        <f>C1590+C1591+C1592+C1593+C1594+C1595</f>
        <v>14000</v>
      </c>
      <c r="D1589" s="239">
        <f>D1590+D1591+D1592+D1593+D1594+D1595</f>
        <v>14027</v>
      </c>
      <c r="E1589" s="239">
        <f>E1590+E1591+E1592+E1593+E1594+E1595</f>
        <v>14027</v>
      </c>
      <c r="F1589" s="1251">
        <f>E1589/D1589</f>
        <v>1</v>
      </c>
      <c r="G1589" s="978"/>
      <c r="H1589" s="978"/>
      <c r="I1589" s="978"/>
      <c r="J1589" s="870"/>
      <c r="K1589" s="1067"/>
      <c r="L1589" s="1067"/>
      <c r="M1589" s="1067"/>
      <c r="N1589" s="906"/>
    </row>
    <row r="1590" spans="1:14" x14ac:dyDescent="0.2">
      <c r="A1590" s="265" t="s">
        <v>284</v>
      </c>
      <c r="B1590" s="271" t="s">
        <v>543</v>
      </c>
      <c r="C1590" s="239"/>
      <c r="D1590" s="121"/>
      <c r="E1590" s="239"/>
      <c r="F1590" s="1251"/>
      <c r="G1590" s="978"/>
      <c r="H1590" s="978"/>
      <c r="I1590" s="978"/>
      <c r="J1590" s="870"/>
      <c r="K1590" s="1067"/>
      <c r="L1590" s="1067"/>
      <c r="M1590" s="1067"/>
      <c r="N1590" s="906"/>
    </row>
    <row r="1591" spans="1:14" x14ac:dyDescent="0.2">
      <c r="A1591" s="265" t="s">
        <v>285</v>
      </c>
      <c r="B1591" s="271" t="s">
        <v>544</v>
      </c>
      <c r="C1591" s="239"/>
      <c r="D1591" s="121"/>
      <c r="E1591" s="239"/>
      <c r="F1591" s="1251"/>
      <c r="G1591" s="978"/>
      <c r="H1591" s="978"/>
      <c r="I1591" s="978"/>
      <c r="J1591" s="870"/>
      <c r="K1591" s="1067"/>
      <c r="L1591" s="1067"/>
      <c r="M1591" s="1067"/>
      <c r="N1591" s="906"/>
    </row>
    <row r="1592" spans="1:14" x14ac:dyDescent="0.2">
      <c r="A1592" s="265" t="s">
        <v>286</v>
      </c>
      <c r="B1592" s="271" t="s">
        <v>545</v>
      </c>
      <c r="C1592" s="239"/>
      <c r="D1592" s="121"/>
      <c r="E1592" s="239"/>
      <c r="F1592" s="1257"/>
      <c r="G1592" s="978"/>
      <c r="H1592" s="978"/>
      <c r="I1592" s="978"/>
      <c r="J1592" s="870"/>
      <c r="K1592" s="1067"/>
      <c r="L1592" s="1067"/>
      <c r="M1592" s="1067"/>
      <c r="N1592" s="906"/>
    </row>
    <row r="1593" spans="1:14" x14ac:dyDescent="0.2">
      <c r="A1593" s="265" t="s">
        <v>287</v>
      </c>
      <c r="B1593" s="271" t="s">
        <v>546</v>
      </c>
      <c r="C1593" s="239">
        <f>' 8 10 sz. melléklet'!C42</f>
        <v>14000</v>
      </c>
      <c r="D1593" s="239">
        <f>'4_sz_ melléklet'!D1158</f>
        <v>14027</v>
      </c>
      <c r="E1593" s="239">
        <f>'4_sz_ melléklet'!E1158</f>
        <v>14027</v>
      </c>
      <c r="F1593" s="1251">
        <f>E1593/D1593</f>
        <v>1</v>
      </c>
      <c r="G1593" s="978"/>
      <c r="H1593" s="978"/>
      <c r="I1593" s="978"/>
      <c r="J1593" s="870"/>
      <c r="K1593" s="1067"/>
      <c r="L1593" s="1067"/>
      <c r="M1593" s="1067"/>
      <c r="N1593" s="906"/>
    </row>
    <row r="1594" spans="1:14" x14ac:dyDescent="0.2">
      <c r="A1594" s="265" t="s">
        <v>288</v>
      </c>
      <c r="B1594" s="536" t="s">
        <v>547</v>
      </c>
      <c r="C1594" s="239"/>
      <c r="D1594" s="121"/>
      <c r="E1594" s="239"/>
      <c r="F1594" s="1257"/>
      <c r="G1594" s="978"/>
      <c r="H1594" s="978"/>
      <c r="I1594" s="978"/>
      <c r="J1594" s="870"/>
      <c r="K1594" s="1067"/>
      <c r="L1594" s="1067"/>
      <c r="M1594" s="1067"/>
      <c r="N1594" s="906"/>
    </row>
    <row r="1595" spans="1:14" x14ac:dyDescent="0.2">
      <c r="A1595" s="265" t="s">
        <v>289</v>
      </c>
      <c r="B1595" s="230" t="s">
        <v>548</v>
      </c>
      <c r="C1595" s="239"/>
      <c r="D1595" s="121"/>
      <c r="E1595" s="239"/>
      <c r="F1595" s="1257"/>
      <c r="G1595" s="978"/>
      <c r="H1595" s="978"/>
      <c r="I1595" s="978"/>
      <c r="J1595" s="870"/>
      <c r="K1595" s="1067"/>
      <c r="L1595" s="1067"/>
      <c r="M1595" s="1067"/>
      <c r="N1595" s="906"/>
    </row>
    <row r="1596" spans="1:14" ht="13.5" thickBot="1" x14ac:dyDescent="0.25">
      <c r="A1596" s="265" t="s">
        <v>290</v>
      </c>
      <c r="B1596" s="686" t="s">
        <v>549</v>
      </c>
      <c r="C1596" s="239"/>
      <c r="D1596" s="121"/>
      <c r="E1596" s="239"/>
      <c r="F1596" s="1257"/>
      <c r="G1596" s="980"/>
      <c r="H1596" s="980"/>
      <c r="I1596" s="980"/>
      <c r="J1596" s="871"/>
      <c r="K1596" s="1068"/>
      <c r="L1596" s="1068"/>
      <c r="M1596" s="1068"/>
      <c r="N1596" s="968"/>
    </row>
    <row r="1597" spans="1:14" ht="13.5" thickBot="1" x14ac:dyDescent="0.25">
      <c r="A1597" s="421" t="s">
        <v>291</v>
      </c>
      <c r="B1597" s="422" t="s">
        <v>6</v>
      </c>
      <c r="C1597" s="429">
        <f>C1587+C1588+C1589</f>
        <v>14000</v>
      </c>
      <c r="D1597" s="429">
        <f>D1587+D1588+D1589</f>
        <v>14027</v>
      </c>
      <c r="E1597" s="429">
        <f>E1587+E1588+E1589</f>
        <v>14027</v>
      </c>
      <c r="F1597" s="1254">
        <f>E1597/D1597</f>
        <v>1</v>
      </c>
      <c r="G1597" s="1260"/>
      <c r="H1597" s="1260"/>
      <c r="I1597" s="1260"/>
      <c r="J1597" s="872"/>
      <c r="K1597" s="1262"/>
      <c r="L1597" s="1262"/>
      <c r="M1597" s="1262"/>
      <c r="N1597" s="1259"/>
    </row>
    <row r="1598" spans="1:14" ht="27" thickTop="1" thickBot="1" x14ac:dyDescent="0.25">
      <c r="A1598" s="1265" t="s">
        <v>292</v>
      </c>
      <c r="B1598" s="1248" t="s">
        <v>403</v>
      </c>
      <c r="C1598" s="1249">
        <f>C1584+C1597</f>
        <v>222000</v>
      </c>
      <c r="D1598" s="1249">
        <f>D1584+D1597</f>
        <v>222027</v>
      </c>
      <c r="E1598" s="1249">
        <f>E1584+E1597</f>
        <v>222027</v>
      </c>
      <c r="F1598" s="1258">
        <f>E1598/D1598</f>
        <v>1</v>
      </c>
      <c r="G1598" s="1266"/>
      <c r="H1598" s="1266"/>
      <c r="I1598" s="1266"/>
      <c r="J1598" s="1267"/>
      <c r="K1598" s="1268"/>
      <c r="L1598" s="1268"/>
      <c r="M1598" s="1268"/>
      <c r="N1598" s="1269"/>
    </row>
    <row r="1599" spans="1:14" x14ac:dyDescent="0.2">
      <c r="A1599" s="281"/>
      <c r="B1599" s="550"/>
      <c r="C1599" s="535"/>
      <c r="D1599" s="535"/>
      <c r="E1599" s="535"/>
      <c r="F1599" s="535"/>
    </row>
    <row r="1600" spans="1:14" x14ac:dyDescent="0.2">
      <c r="A1600" s="281"/>
      <c r="B1600" s="550"/>
      <c r="C1600" s="535"/>
      <c r="D1600" s="535"/>
      <c r="E1600" s="535"/>
      <c r="F1600" s="1270"/>
      <c r="G1600" s="63"/>
      <c r="H1600" s="63"/>
      <c r="I1600" s="63"/>
      <c r="J1600" s="1271"/>
      <c r="K1600" s="63"/>
      <c r="L1600" s="63"/>
      <c r="M1600" s="63"/>
      <c r="N1600" s="1271"/>
    </row>
    <row r="1601" spans="1:14" x14ac:dyDescent="0.2">
      <c r="A1601" s="2434">
        <v>40</v>
      </c>
      <c r="B1601" s="2435"/>
      <c r="C1601" s="2435"/>
      <c r="D1601" s="2435"/>
      <c r="E1601" s="2435"/>
      <c r="F1601" s="2435"/>
      <c r="G1601" s="2435"/>
      <c r="H1601" s="2435"/>
      <c r="I1601" s="2435"/>
      <c r="J1601" s="2435"/>
      <c r="K1601" s="2435"/>
      <c r="L1601" s="2435"/>
      <c r="M1601" s="2435"/>
      <c r="N1601" s="2435"/>
    </row>
    <row r="1602" spans="1:14" x14ac:dyDescent="0.2">
      <c r="A1602" s="281"/>
      <c r="B1602" s="550"/>
      <c r="C1602" s="535"/>
      <c r="D1602" s="535"/>
      <c r="E1602" s="535"/>
      <c r="F1602" s="535"/>
    </row>
    <row r="1603" spans="1:14" x14ac:dyDescent="0.2">
      <c r="A1603" s="2249" t="s">
        <v>1692</v>
      </c>
      <c r="B1603" s="2249"/>
      <c r="C1603" s="2249"/>
      <c r="D1603" s="2249"/>
      <c r="E1603" s="2249"/>
    </row>
    <row r="1604" spans="1:14" x14ac:dyDescent="0.2">
      <c r="A1604" s="275"/>
      <c r="B1604" s="275"/>
      <c r="C1604" s="275"/>
      <c r="D1604" s="275"/>
      <c r="E1604" s="275"/>
    </row>
    <row r="1605" spans="1:14" ht="14.25" x14ac:dyDescent="0.2">
      <c r="A1605" s="2347" t="s">
        <v>1509</v>
      </c>
      <c r="B1605" s="2348"/>
      <c r="C1605" s="2348"/>
      <c r="D1605" s="2348"/>
      <c r="E1605" s="2348"/>
      <c r="F1605" s="2348"/>
      <c r="G1605" s="2263"/>
      <c r="H1605" s="2263"/>
      <c r="I1605" s="2263"/>
      <c r="J1605" s="2263"/>
      <c r="K1605" s="2263"/>
      <c r="L1605" s="2263"/>
      <c r="M1605" s="2263"/>
      <c r="N1605" s="2263"/>
    </row>
    <row r="1606" spans="1:14" ht="15.75" x14ac:dyDescent="0.25">
      <c r="B1606" s="18"/>
      <c r="C1606" s="18"/>
      <c r="D1606" s="18"/>
      <c r="E1606" s="18"/>
    </row>
    <row r="1607" spans="1:14" ht="16.5" thickBot="1" x14ac:dyDescent="0.3">
      <c r="B1607" s="2268" t="s">
        <v>822</v>
      </c>
      <c r="C1607" s="2268"/>
      <c r="D1607" s="2268"/>
      <c r="E1607" s="2268"/>
      <c r="M1607" s="1" t="s">
        <v>39</v>
      </c>
    </row>
    <row r="1608" spans="1:14" ht="13.5" customHeight="1" thickBot="1" x14ac:dyDescent="0.25">
      <c r="A1608" s="2430" t="s">
        <v>258</v>
      </c>
      <c r="B1608" s="2432" t="s">
        <v>11</v>
      </c>
      <c r="C1608" s="2425" t="s">
        <v>1090</v>
      </c>
      <c r="D1608" s="2426"/>
      <c r="E1608" s="2426"/>
      <c r="F1608" s="2427"/>
      <c r="G1608" s="2425" t="s">
        <v>1091</v>
      </c>
      <c r="H1608" s="2426"/>
      <c r="I1608" s="2426"/>
      <c r="J1608" s="2428"/>
      <c r="K1608" s="2429" t="s">
        <v>811</v>
      </c>
      <c r="L1608" s="2426"/>
      <c r="M1608" s="2426"/>
      <c r="N1608" s="2428"/>
    </row>
    <row r="1609" spans="1:14" ht="22.5" thickBot="1" x14ac:dyDescent="0.25">
      <c r="A1609" s="2431"/>
      <c r="B1609" s="2433"/>
      <c r="C1609" s="266" t="s">
        <v>381</v>
      </c>
      <c r="D1609" s="266" t="s">
        <v>812</v>
      </c>
      <c r="E1609" s="1246" t="s">
        <v>775</v>
      </c>
      <c r="F1609" s="266" t="s">
        <v>813</v>
      </c>
      <c r="G1609" s="1246" t="s">
        <v>381</v>
      </c>
      <c r="H1609" s="266" t="s">
        <v>812</v>
      </c>
      <c r="I1609" s="266" t="s">
        <v>775</v>
      </c>
      <c r="J1609" s="1246" t="s">
        <v>813</v>
      </c>
      <c r="K1609" s="266" t="s">
        <v>381</v>
      </c>
      <c r="L1609" s="1246" t="s">
        <v>812</v>
      </c>
      <c r="M1609" s="266" t="s">
        <v>775</v>
      </c>
      <c r="N1609" s="1247" t="s">
        <v>813</v>
      </c>
    </row>
    <row r="1610" spans="1:14" ht="13.5" thickBot="1" x14ac:dyDescent="0.25">
      <c r="A1610" s="865" t="s">
        <v>259</v>
      </c>
      <c r="B1610" s="866" t="s">
        <v>260</v>
      </c>
      <c r="C1610" s="867" t="s">
        <v>261</v>
      </c>
      <c r="D1610" s="867" t="s">
        <v>262</v>
      </c>
      <c r="E1610" s="867" t="s">
        <v>282</v>
      </c>
      <c r="F1610" s="868" t="s">
        <v>307</v>
      </c>
      <c r="G1610" s="867" t="s">
        <v>308</v>
      </c>
      <c r="H1610" s="867" t="s">
        <v>330</v>
      </c>
      <c r="I1610" s="867" t="s">
        <v>331</v>
      </c>
      <c r="J1610" s="867" t="s">
        <v>332</v>
      </c>
      <c r="K1610" s="867" t="s">
        <v>335</v>
      </c>
      <c r="L1610" s="867" t="s">
        <v>336</v>
      </c>
      <c r="M1610" s="867" t="s">
        <v>337</v>
      </c>
      <c r="N1610" s="868" t="s">
        <v>338</v>
      </c>
    </row>
    <row r="1611" spans="1:14" x14ac:dyDescent="0.2">
      <c r="A1611" s="265" t="s">
        <v>293</v>
      </c>
      <c r="B1611" s="341" t="s">
        <v>404</v>
      </c>
      <c r="C1611" s="430"/>
      <c r="D1611" s="124"/>
      <c r="E1611" s="241"/>
      <c r="F1611" s="1256"/>
      <c r="G1611" s="1040"/>
      <c r="H1611" s="1040"/>
      <c r="I1611" s="1040"/>
      <c r="J1611" s="909"/>
      <c r="K1611" s="1261"/>
      <c r="L1611" s="1261"/>
      <c r="M1611" s="1261"/>
      <c r="N1611" s="1039"/>
    </row>
    <row r="1612" spans="1:14" x14ac:dyDescent="0.2">
      <c r="A1612" s="264" t="s">
        <v>294</v>
      </c>
      <c r="B1612" s="170" t="s">
        <v>565</v>
      </c>
      <c r="C1612" s="244"/>
      <c r="D1612" s="121"/>
      <c r="E1612" s="239"/>
      <c r="F1612" s="1251"/>
      <c r="G1612" s="978"/>
      <c r="H1612" s="978"/>
      <c r="I1612" s="978"/>
      <c r="J1612" s="870"/>
      <c r="K1612" s="1067"/>
      <c r="L1612" s="1067"/>
      <c r="M1612" s="1067"/>
      <c r="N1612" s="906"/>
    </row>
    <row r="1613" spans="1:14" x14ac:dyDescent="0.2">
      <c r="A1613" s="264" t="s">
        <v>295</v>
      </c>
      <c r="B1613" s="480" t="s">
        <v>563</v>
      </c>
      <c r="C1613" s="543"/>
      <c r="D1613" s="126"/>
      <c r="E1613" s="240"/>
      <c r="F1613" s="1252"/>
      <c r="G1613" s="978"/>
      <c r="H1613" s="978"/>
      <c r="I1613" s="978"/>
      <c r="J1613" s="870"/>
      <c r="K1613" s="1067"/>
      <c r="L1613" s="1067"/>
      <c r="M1613" s="1067"/>
      <c r="N1613" s="906"/>
    </row>
    <row r="1614" spans="1:14" x14ac:dyDescent="0.2">
      <c r="A1614" s="264" t="s">
        <v>296</v>
      </c>
      <c r="B1614" s="480" t="s">
        <v>562</v>
      </c>
      <c r="C1614" s="543"/>
      <c r="D1614" s="126"/>
      <c r="E1614" s="240"/>
      <c r="F1614" s="1252"/>
      <c r="G1614" s="978"/>
      <c r="H1614" s="978"/>
      <c r="I1614" s="978"/>
      <c r="J1614" s="870"/>
      <c r="K1614" s="1067"/>
      <c r="L1614" s="1067"/>
      <c r="M1614" s="1067"/>
      <c r="N1614" s="906"/>
    </row>
    <row r="1615" spans="1:14" x14ac:dyDescent="0.2">
      <c r="A1615" s="264" t="s">
        <v>297</v>
      </c>
      <c r="B1615" s="480" t="s">
        <v>564</v>
      </c>
      <c r="C1615" s="543"/>
      <c r="D1615" s="126"/>
      <c r="E1615" s="240"/>
      <c r="F1615" s="1252"/>
      <c r="G1615" s="978"/>
      <c r="H1615" s="978"/>
      <c r="I1615" s="978"/>
      <c r="J1615" s="870"/>
      <c r="K1615" s="1067"/>
      <c r="L1615" s="1067"/>
      <c r="M1615" s="1067"/>
      <c r="N1615" s="906"/>
    </row>
    <row r="1616" spans="1:14" x14ac:dyDescent="0.2">
      <c r="A1616" s="264" t="s">
        <v>298</v>
      </c>
      <c r="B1616" s="538" t="s">
        <v>566</v>
      </c>
      <c r="C1616" s="543"/>
      <c r="D1616" s="126"/>
      <c r="E1616" s="240"/>
      <c r="F1616" s="1252"/>
      <c r="G1616" s="978"/>
      <c r="H1616" s="978"/>
      <c r="I1616" s="978"/>
      <c r="J1616" s="870"/>
      <c r="K1616" s="1067"/>
      <c r="L1616" s="1067"/>
      <c r="M1616" s="1067"/>
      <c r="N1616" s="906"/>
    </row>
    <row r="1617" spans="1:14" x14ac:dyDescent="0.2">
      <c r="A1617" s="264" t="s">
        <v>299</v>
      </c>
      <c r="B1617" s="539" t="s">
        <v>569</v>
      </c>
      <c r="C1617" s="543"/>
      <c r="D1617" s="126"/>
      <c r="E1617" s="240"/>
      <c r="F1617" s="1252"/>
      <c r="G1617" s="978"/>
      <c r="H1617" s="978"/>
      <c r="I1617" s="978"/>
      <c r="J1617" s="870"/>
      <c r="K1617" s="1067"/>
      <c r="L1617" s="1067"/>
      <c r="M1617" s="1067"/>
      <c r="N1617" s="906"/>
    </row>
    <row r="1618" spans="1:14" x14ac:dyDescent="0.2">
      <c r="A1618" s="264" t="s">
        <v>300</v>
      </c>
      <c r="B1618" s="540" t="s">
        <v>568</v>
      </c>
      <c r="C1618" s="543"/>
      <c r="D1618" s="126"/>
      <c r="E1618" s="240"/>
      <c r="F1618" s="1252"/>
      <c r="G1618" s="978"/>
      <c r="H1618" s="978"/>
      <c r="I1618" s="978"/>
      <c r="J1618" s="870"/>
      <c r="K1618" s="1067"/>
      <c r="L1618" s="1067"/>
      <c r="M1618" s="1067"/>
      <c r="N1618" s="906"/>
    </row>
    <row r="1619" spans="1:14" x14ac:dyDescent="0.2">
      <c r="A1619" s="264" t="s">
        <v>301</v>
      </c>
      <c r="B1619" s="1708" t="s">
        <v>567</v>
      </c>
      <c r="C1619" s="244"/>
      <c r="D1619" s="121"/>
      <c r="E1619" s="239"/>
      <c r="F1619" s="1251"/>
      <c r="G1619" s="978"/>
      <c r="H1619" s="978"/>
      <c r="I1619" s="978"/>
      <c r="J1619" s="870"/>
      <c r="K1619" s="1067"/>
      <c r="L1619" s="1067"/>
      <c r="M1619" s="1067"/>
      <c r="N1619" s="906"/>
    </row>
    <row r="1620" spans="1:14" ht="13.5" thickBot="1" x14ac:dyDescent="0.25">
      <c r="A1620" s="413" t="s">
        <v>302</v>
      </c>
      <c r="B1620" s="225" t="s">
        <v>1089</v>
      </c>
      <c r="C1620" s="1713"/>
      <c r="D1620" s="197"/>
      <c r="E1620" s="197"/>
      <c r="F1620" s="1255"/>
      <c r="G1620" s="974"/>
      <c r="H1620" s="974"/>
      <c r="I1620" s="974"/>
      <c r="J1620" s="873"/>
      <c r="K1620" s="1263"/>
      <c r="L1620" s="1263"/>
      <c r="M1620" s="1263"/>
      <c r="N1620" s="967"/>
    </row>
    <row r="1621" spans="1:14" ht="32.25" customHeight="1" thickBot="1" x14ac:dyDescent="0.25">
      <c r="A1621" s="282" t="s">
        <v>303</v>
      </c>
      <c r="B1621" s="231" t="s">
        <v>405</v>
      </c>
      <c r="C1621" s="544">
        <f>SUM(C1612:C1620)</f>
        <v>0</v>
      </c>
      <c r="D1621" s="544">
        <f>SUM(D1612:D1620)</f>
        <v>0</v>
      </c>
      <c r="E1621" s="544">
        <f>SUM(E1612:E1620)</f>
        <v>0</v>
      </c>
      <c r="F1621" s="1272">
        <v>0</v>
      </c>
      <c r="G1621" s="972"/>
      <c r="H1621" s="972"/>
      <c r="I1621" s="972"/>
      <c r="J1621" s="874"/>
      <c r="K1621" s="1212"/>
      <c r="L1621" s="1212"/>
      <c r="M1621" s="1212"/>
      <c r="N1621" s="874"/>
    </row>
    <row r="1622" spans="1:14" ht="13.5" thickBot="1" x14ac:dyDescent="0.25">
      <c r="A1622" s="325" t="s">
        <v>304</v>
      </c>
      <c r="B1622" s="832" t="s">
        <v>406</v>
      </c>
      <c r="C1622" s="622">
        <f>C1621+C1598</f>
        <v>222000</v>
      </c>
      <c r="D1622" s="622">
        <f>D1621+D1598</f>
        <v>222027</v>
      </c>
      <c r="E1622" s="622">
        <f>E1621+E1598</f>
        <v>222027</v>
      </c>
      <c r="F1622" s="1461">
        <f>E1622/D1622</f>
        <v>1</v>
      </c>
      <c r="G1622" s="622">
        <f>G1621+G1598</f>
        <v>0</v>
      </c>
      <c r="H1622" s="622">
        <f>H1621+H1598</f>
        <v>0</v>
      </c>
      <c r="I1622" s="622">
        <f>I1621+I1598</f>
        <v>0</v>
      </c>
      <c r="J1622" s="875"/>
      <c r="K1622" s="622">
        <f>K1621+K1598</f>
        <v>0</v>
      </c>
      <c r="L1622" s="622">
        <f>L1621+L1598</f>
        <v>0</v>
      </c>
      <c r="M1622" s="622">
        <f>M1621+M1598</f>
        <v>0</v>
      </c>
      <c r="N1622" s="969"/>
    </row>
    <row r="1641" spans="1:14" x14ac:dyDescent="0.2">
      <c r="A1641" s="2263">
        <v>41</v>
      </c>
      <c r="B1641" s="2263"/>
      <c r="C1641" s="2263"/>
      <c r="D1641" s="2263"/>
      <c r="E1641" s="2263"/>
      <c r="F1641" s="2263"/>
      <c r="G1641" s="2263"/>
      <c r="H1641" s="2263"/>
      <c r="I1641" s="2263"/>
      <c r="J1641" s="2263"/>
      <c r="K1641" s="2263"/>
      <c r="L1641" s="2263"/>
      <c r="M1641" s="2263"/>
      <c r="N1641" s="2263"/>
    </row>
    <row r="1642" spans="1:14" x14ac:dyDescent="0.2">
      <c r="A1642" s="2249" t="s">
        <v>1692</v>
      </c>
      <c r="B1642" s="2249"/>
      <c r="C1642" s="2249"/>
      <c r="D1642" s="2249"/>
      <c r="E1642" s="2249"/>
    </row>
    <row r="1643" spans="1:14" x14ac:dyDescent="0.2">
      <c r="A1643" s="275"/>
      <c r="B1643" s="275"/>
      <c r="C1643" s="275"/>
      <c r="D1643" s="275"/>
      <c r="E1643" s="275"/>
    </row>
    <row r="1644" spans="1:14" ht="14.25" x14ac:dyDescent="0.2">
      <c r="A1644" s="2347" t="s">
        <v>1509</v>
      </c>
      <c r="B1644" s="2348"/>
      <c r="C1644" s="2348"/>
      <c r="D1644" s="2348"/>
      <c r="E1644" s="2348"/>
      <c r="F1644" s="2348"/>
      <c r="G1644" s="2263"/>
      <c r="H1644" s="2263"/>
      <c r="I1644" s="2263"/>
      <c r="J1644" s="2263"/>
      <c r="K1644" s="2263"/>
      <c r="L1644" s="2263"/>
      <c r="M1644" s="2263"/>
      <c r="N1644" s="2263"/>
    </row>
    <row r="1645" spans="1:14" ht="15.75" x14ac:dyDescent="0.25">
      <c r="B1645" s="18" t="s">
        <v>385</v>
      </c>
      <c r="C1645" s="18"/>
      <c r="D1645" s="18"/>
      <c r="E1645" s="18"/>
      <c r="F1645" s="18"/>
      <c r="G1645" s="18"/>
      <c r="H1645" s="18"/>
      <c r="I1645" s="18"/>
      <c r="J1645" s="18"/>
      <c r="K1645" s="18"/>
      <c r="L1645" s="18"/>
      <c r="M1645" s="18"/>
      <c r="N1645" s="18"/>
    </row>
    <row r="1646" spans="1:14" ht="16.5" thickBot="1" x14ac:dyDescent="0.3">
      <c r="B1646" s="18"/>
      <c r="C1646" s="18"/>
      <c r="D1646" s="18"/>
      <c r="E1646" s="18"/>
      <c r="F1646" s="18"/>
      <c r="G1646" s="18"/>
      <c r="H1646" s="18"/>
      <c r="I1646" s="18"/>
      <c r="J1646" s="18"/>
      <c r="K1646" s="18"/>
      <c r="L1646" s="18"/>
      <c r="M1646" s="19" t="s">
        <v>7</v>
      </c>
      <c r="N1646" s="18"/>
    </row>
    <row r="1647" spans="1:14" ht="13.5" thickBot="1" x14ac:dyDescent="0.25">
      <c r="A1647" s="2272" t="s">
        <v>258</v>
      </c>
      <c r="B1647" s="2274" t="s">
        <v>11</v>
      </c>
      <c r="C1647" s="2429" t="s">
        <v>816</v>
      </c>
      <c r="D1647" s="2426"/>
      <c r="E1647" s="2426"/>
      <c r="F1647" s="2427"/>
      <c r="G1647" s="2425" t="s">
        <v>817</v>
      </c>
      <c r="H1647" s="2426"/>
      <c r="I1647" s="2426"/>
      <c r="J1647" s="2428"/>
      <c r="K1647" s="2429" t="s">
        <v>811</v>
      </c>
      <c r="L1647" s="2426"/>
      <c r="M1647" s="2426"/>
      <c r="N1647" s="2428"/>
    </row>
    <row r="1648" spans="1:14" ht="22.5" thickBot="1" x14ac:dyDescent="0.25">
      <c r="A1648" s="2273"/>
      <c r="B1648" s="2275"/>
      <c r="C1648" s="401" t="s">
        <v>381</v>
      </c>
      <c r="D1648" s="266" t="s">
        <v>812</v>
      </c>
      <c r="E1648" s="1246" t="s">
        <v>775</v>
      </c>
      <c r="F1648" s="266" t="s">
        <v>813</v>
      </c>
      <c r="G1648" s="1246" t="s">
        <v>381</v>
      </c>
      <c r="H1648" s="266" t="s">
        <v>812</v>
      </c>
      <c r="I1648" s="266" t="s">
        <v>775</v>
      </c>
      <c r="J1648" s="1246" t="s">
        <v>813</v>
      </c>
      <c r="K1648" s="266" t="s">
        <v>381</v>
      </c>
      <c r="L1648" s="1246" t="s">
        <v>812</v>
      </c>
      <c r="M1648" s="266" t="s">
        <v>775</v>
      </c>
      <c r="N1648" s="266" t="s">
        <v>813</v>
      </c>
    </row>
    <row r="1649" spans="1:14" ht="13.5" thickBot="1" x14ac:dyDescent="0.25">
      <c r="A1649" s="865" t="s">
        <v>259</v>
      </c>
      <c r="B1649" s="866" t="s">
        <v>260</v>
      </c>
      <c r="C1649" s="867" t="s">
        <v>261</v>
      </c>
      <c r="D1649" s="867" t="s">
        <v>262</v>
      </c>
      <c r="E1649" s="867" t="s">
        <v>282</v>
      </c>
      <c r="F1649" s="868" t="s">
        <v>307</v>
      </c>
      <c r="G1649" s="518" t="s">
        <v>308</v>
      </c>
      <c r="H1649" s="518" t="s">
        <v>330</v>
      </c>
      <c r="I1649" s="518" t="s">
        <v>331</v>
      </c>
      <c r="J1649" s="518" t="s">
        <v>332</v>
      </c>
      <c r="K1649" s="518" t="s">
        <v>335</v>
      </c>
      <c r="L1649" s="518" t="s">
        <v>336</v>
      </c>
      <c r="M1649" s="518" t="s">
        <v>337</v>
      </c>
      <c r="N1649" s="438" t="s">
        <v>338</v>
      </c>
    </row>
    <row r="1650" spans="1:14" x14ac:dyDescent="0.2">
      <c r="A1650" s="265" t="s">
        <v>263</v>
      </c>
      <c r="B1650" s="270" t="s">
        <v>215</v>
      </c>
      <c r="C1650" s="241"/>
      <c r="D1650" s="124"/>
      <c r="E1650" s="241"/>
      <c r="F1650" s="1256"/>
      <c r="G1650" s="824"/>
      <c r="H1650" s="824"/>
      <c r="I1650" s="824"/>
      <c r="J1650" s="2244"/>
      <c r="K1650" s="1261"/>
      <c r="L1650" s="1261"/>
      <c r="M1650" s="1261"/>
      <c r="N1650" s="1039"/>
    </row>
    <row r="1651" spans="1:14" x14ac:dyDescent="0.2">
      <c r="A1651" s="264" t="s">
        <v>264</v>
      </c>
      <c r="B1651" s="152" t="s">
        <v>526</v>
      </c>
      <c r="C1651" s="239">
        <f>'4_sz_ melléklet'!C1194</f>
        <v>1560</v>
      </c>
      <c r="D1651" s="239">
        <f>'4_sz_ melléklet'!D1194</f>
        <v>1560</v>
      </c>
      <c r="E1651" s="239">
        <f>'4_sz_ melléklet'!E1194</f>
        <v>1560</v>
      </c>
      <c r="F1651" s="1251">
        <f>E1651/D1651</f>
        <v>1</v>
      </c>
      <c r="G1651" s="239"/>
      <c r="H1651" s="239"/>
      <c r="I1651" s="239"/>
      <c r="J1651" s="1421"/>
      <c r="K1651" s="1067"/>
      <c r="L1651" s="1067"/>
      <c r="M1651" s="1067"/>
      <c r="N1651" s="906"/>
    </row>
    <row r="1652" spans="1:14" x14ac:dyDescent="0.2">
      <c r="A1652" s="264" t="s">
        <v>265</v>
      </c>
      <c r="B1652" s="169" t="s">
        <v>528</v>
      </c>
      <c r="C1652" s="239">
        <f>'4_sz_ melléklet'!C1195</f>
        <v>203</v>
      </c>
      <c r="D1652" s="239">
        <f>'4_sz_ melléklet'!D1195</f>
        <v>0</v>
      </c>
      <c r="E1652" s="239">
        <f>'4_sz_ melléklet'!E1195</f>
        <v>0</v>
      </c>
      <c r="F1652" s="1251">
        <v>0</v>
      </c>
      <c r="G1652" s="239"/>
      <c r="H1652" s="239"/>
      <c r="I1652" s="239"/>
      <c r="J1652" s="1421"/>
      <c r="K1652" s="1067"/>
      <c r="L1652" s="1067"/>
      <c r="M1652" s="1067"/>
      <c r="N1652" s="906"/>
    </row>
    <row r="1653" spans="1:14" x14ac:dyDescent="0.2">
      <c r="A1653" s="264" t="s">
        <v>266</v>
      </c>
      <c r="B1653" s="169" t="s">
        <v>527</v>
      </c>
      <c r="C1653" s="239">
        <f>'4_sz_ melléklet'!C1196</f>
        <v>11505</v>
      </c>
      <c r="D1653" s="239">
        <f>'4_sz_ melléklet'!D1196</f>
        <v>11481</v>
      </c>
      <c r="E1653" s="239">
        <f>'4_sz_ melléklet'!E1196</f>
        <v>11453</v>
      </c>
      <c r="F1653" s="1251">
        <f>E1653/D1653</f>
        <v>0.99756118804982141</v>
      </c>
      <c r="G1653" s="239">
        <v>0</v>
      </c>
      <c r="H1653" s="239">
        <v>0</v>
      </c>
      <c r="I1653" s="239">
        <v>0</v>
      </c>
      <c r="J1653" s="1421">
        <v>0</v>
      </c>
      <c r="K1653" s="1067"/>
      <c r="L1653" s="1067"/>
      <c r="M1653" s="1067"/>
      <c r="N1653" s="906"/>
    </row>
    <row r="1654" spans="1:14" x14ac:dyDescent="0.2">
      <c r="A1654" s="264" t="s">
        <v>267</v>
      </c>
      <c r="B1654" s="169" t="s">
        <v>529</v>
      </c>
      <c r="C1654" s="239"/>
      <c r="D1654" s="121"/>
      <c r="E1654" s="239"/>
      <c r="F1654" s="1251"/>
      <c r="G1654" s="239"/>
      <c r="H1654" s="239"/>
      <c r="I1654" s="239"/>
      <c r="J1654" s="1421"/>
      <c r="K1654" s="1067"/>
      <c r="L1654" s="1067"/>
      <c r="M1654" s="1067"/>
      <c r="N1654" s="906"/>
    </row>
    <row r="1655" spans="1:14" x14ac:dyDescent="0.2">
      <c r="A1655" s="264" t="s">
        <v>268</v>
      </c>
      <c r="B1655" s="169" t="s">
        <v>530</v>
      </c>
      <c r="C1655" s="239"/>
      <c r="D1655" s="121"/>
      <c r="E1655" s="239"/>
      <c r="F1655" s="1251"/>
      <c r="G1655" s="239"/>
      <c r="H1655" s="239"/>
      <c r="I1655" s="239"/>
      <c r="J1655" s="1421"/>
      <c r="K1655" s="1067"/>
      <c r="L1655" s="1067"/>
      <c r="M1655" s="1067"/>
      <c r="N1655" s="906"/>
    </row>
    <row r="1656" spans="1:14" x14ac:dyDescent="0.2">
      <c r="A1656" s="264" t="s">
        <v>269</v>
      </c>
      <c r="B1656" s="169" t="s">
        <v>531</v>
      </c>
      <c r="C1656" s="239">
        <f>C1657+C1658+C1659+C1660+C1661+C1662+C1663</f>
        <v>0</v>
      </c>
      <c r="D1656" s="239">
        <f>D1657+D1658+D1659+D1660+D1661+D1662+D1663</f>
        <v>0</v>
      </c>
      <c r="E1656" s="239">
        <f>E1657+E1658+E1659+E1660+E1661+E1662+E1663</f>
        <v>0</v>
      </c>
      <c r="F1656" s="1251">
        <v>0</v>
      </c>
      <c r="G1656" s="239">
        <f>G1657+G1658+G1659+G1660+G1661+G1662+G1663</f>
        <v>1440</v>
      </c>
      <c r="H1656" s="239">
        <f>H1657+H1658+H1659+H1660+H1661+H1662+H1663</f>
        <v>720</v>
      </c>
      <c r="I1656" s="239">
        <f>I1657+I1658+I1659+I1660+I1661+I1662+I1663</f>
        <v>720</v>
      </c>
      <c r="J1656" s="1421">
        <f>I1656/H1656</f>
        <v>1</v>
      </c>
      <c r="K1656" s="1067"/>
      <c r="L1656" s="1067"/>
      <c r="M1656" s="1067"/>
      <c r="N1656" s="906"/>
    </row>
    <row r="1657" spans="1:14" x14ac:dyDescent="0.2">
      <c r="A1657" s="264" t="s">
        <v>270</v>
      </c>
      <c r="B1657" s="169" t="s">
        <v>535</v>
      </c>
      <c r="C1657" s="239"/>
      <c r="D1657" s="121"/>
      <c r="E1657" s="239"/>
      <c r="F1657" s="1251"/>
      <c r="G1657" s="239"/>
      <c r="H1657" s="239"/>
      <c r="I1657" s="239"/>
      <c r="J1657" s="1421"/>
      <c r="K1657" s="1067"/>
      <c r="L1657" s="1067"/>
      <c r="M1657" s="1067"/>
      <c r="N1657" s="906"/>
    </row>
    <row r="1658" spans="1:14" x14ac:dyDescent="0.2">
      <c r="A1658" s="264" t="s">
        <v>271</v>
      </c>
      <c r="B1658" s="169" t="s">
        <v>536</v>
      </c>
      <c r="C1658" s="239"/>
      <c r="D1658" s="121"/>
      <c r="E1658" s="239"/>
      <c r="F1658" s="1251"/>
      <c r="G1658" s="239"/>
      <c r="H1658" s="239"/>
      <c r="I1658" s="239"/>
      <c r="J1658" s="1421"/>
      <c r="K1658" s="1067"/>
      <c r="L1658" s="1067"/>
      <c r="M1658" s="1067"/>
      <c r="N1658" s="906"/>
    </row>
    <row r="1659" spans="1:14" x14ac:dyDescent="0.2">
      <c r="A1659" s="264" t="s">
        <v>272</v>
      </c>
      <c r="B1659" s="169" t="s">
        <v>537</v>
      </c>
      <c r="C1659" s="239"/>
      <c r="D1659" s="121"/>
      <c r="E1659" s="239"/>
      <c r="F1659" s="1251"/>
      <c r="G1659" s="239"/>
      <c r="H1659" s="239"/>
      <c r="I1659" s="239"/>
      <c r="J1659" s="1421"/>
      <c r="K1659" s="1067"/>
      <c r="L1659" s="1067"/>
      <c r="M1659" s="1067"/>
      <c r="N1659" s="906"/>
    </row>
    <row r="1660" spans="1:14" x14ac:dyDescent="0.2">
      <c r="A1660" s="264" t="s">
        <v>273</v>
      </c>
      <c r="B1660" s="271" t="s">
        <v>533</v>
      </c>
      <c r="C1660" s="198"/>
      <c r="D1660" s="125"/>
      <c r="E1660" s="239"/>
      <c r="F1660" s="1251"/>
      <c r="G1660" s="239">
        <f>'4_sz_ melléklet'!C1203</f>
        <v>1440</v>
      </c>
      <c r="H1660" s="239">
        <f>'4_sz_ melléklet'!D1203</f>
        <v>720</v>
      </c>
      <c r="I1660" s="239">
        <f>'4_sz_ melléklet'!E1203</f>
        <v>720</v>
      </c>
      <c r="J1660" s="1421">
        <f>I1660/H1660</f>
        <v>1</v>
      </c>
      <c r="K1660" s="1067"/>
      <c r="L1660" s="1067"/>
      <c r="M1660" s="1067"/>
      <c r="N1660" s="906"/>
    </row>
    <row r="1661" spans="1:14" x14ac:dyDescent="0.2">
      <c r="A1661" s="264" t="s">
        <v>274</v>
      </c>
      <c r="B1661" s="536" t="s">
        <v>534</v>
      </c>
      <c r="C1661" s="242"/>
      <c r="D1661" s="122"/>
      <c r="E1661" s="239"/>
      <c r="F1661" s="1251"/>
      <c r="G1661" s="239"/>
      <c r="H1661" s="239"/>
      <c r="I1661" s="239"/>
      <c r="J1661" s="1421"/>
      <c r="K1661" s="1067"/>
      <c r="L1661" s="1067"/>
      <c r="M1661" s="1067"/>
      <c r="N1661" s="906"/>
    </row>
    <row r="1662" spans="1:14" x14ac:dyDescent="0.2">
      <c r="A1662" s="264" t="s">
        <v>275</v>
      </c>
      <c r="B1662" s="537" t="s">
        <v>532</v>
      </c>
      <c r="C1662" s="242"/>
      <c r="D1662" s="122"/>
      <c r="E1662" s="239"/>
      <c r="F1662" s="1251"/>
      <c r="G1662" s="239"/>
      <c r="H1662" s="239"/>
      <c r="I1662" s="239"/>
      <c r="J1662" s="1421"/>
      <c r="K1662" s="1067"/>
      <c r="L1662" s="1067"/>
      <c r="M1662" s="1067"/>
      <c r="N1662" s="906"/>
    </row>
    <row r="1663" spans="1:14" x14ac:dyDescent="0.2">
      <c r="A1663" s="264" t="s">
        <v>276</v>
      </c>
      <c r="B1663" s="230" t="s">
        <v>764</v>
      </c>
      <c r="C1663" s="242"/>
      <c r="D1663" s="122"/>
      <c r="E1663" s="239"/>
      <c r="F1663" s="1252"/>
      <c r="G1663" s="239"/>
      <c r="H1663" s="239"/>
      <c r="I1663" s="239"/>
      <c r="J1663" s="1421"/>
      <c r="K1663" s="1067"/>
      <c r="L1663" s="1067"/>
      <c r="M1663" s="1067"/>
      <c r="N1663" s="906"/>
    </row>
    <row r="1664" spans="1:14" ht="13.5" thickBot="1" x14ac:dyDescent="0.25">
      <c r="A1664" s="264" t="s">
        <v>277</v>
      </c>
      <c r="B1664" s="171" t="s">
        <v>539</v>
      </c>
      <c r="C1664" s="240"/>
      <c r="D1664" s="126"/>
      <c r="E1664" s="239"/>
      <c r="F1664" s="1253"/>
      <c r="G1664" s="240"/>
      <c r="H1664" s="240"/>
      <c r="I1664" s="240"/>
      <c r="J1664" s="2241"/>
      <c r="K1664" s="1068"/>
      <c r="L1664" s="1068"/>
      <c r="M1664" s="1068"/>
      <c r="N1664" s="968"/>
    </row>
    <row r="1665" spans="1:14" ht="13.5" thickBot="1" x14ac:dyDescent="0.25">
      <c r="A1665" s="421" t="s">
        <v>278</v>
      </c>
      <c r="B1665" s="422" t="s">
        <v>5</v>
      </c>
      <c r="C1665" s="432">
        <f>C1651+C1652+C1653+C1654+C1656+C1664</f>
        <v>13268</v>
      </c>
      <c r="D1665" s="432">
        <f>D1651+D1652+D1653+D1654+D1656+D1664</f>
        <v>13041</v>
      </c>
      <c r="E1665" s="432">
        <f>E1651+E1652+E1653+E1654+E1656+E1664</f>
        <v>13013</v>
      </c>
      <c r="F1665" s="1413">
        <v>0</v>
      </c>
      <c r="G1665" s="432">
        <f>G1651+G1652+G1653+G1656+G1664</f>
        <v>1440</v>
      </c>
      <c r="H1665" s="432">
        <f>H1651+H1652+H1653+H1656+H1664</f>
        <v>720</v>
      </c>
      <c r="I1665" s="432">
        <f>I1651+I1652+I1653+I1656+I1664</f>
        <v>720</v>
      </c>
      <c r="J1665" s="1416">
        <f>I1665/H1665</f>
        <v>1</v>
      </c>
      <c r="K1665" s="1262"/>
      <c r="L1665" s="1262"/>
      <c r="M1665" s="1262"/>
      <c r="N1665" s="1259"/>
    </row>
    <row r="1666" spans="1:14" ht="10.5" customHeight="1" thickTop="1" x14ac:dyDescent="0.2">
      <c r="A1666" s="413"/>
      <c r="B1666" s="270"/>
      <c r="C1666" s="197"/>
      <c r="D1666" s="197"/>
      <c r="E1666" s="197"/>
      <c r="F1666" s="1255"/>
      <c r="G1666" s="197"/>
      <c r="H1666" s="197"/>
      <c r="I1666" s="197"/>
      <c r="J1666" s="2242"/>
      <c r="K1666" s="1263"/>
      <c r="L1666" s="1263"/>
      <c r="M1666" s="1263"/>
      <c r="N1666" s="967"/>
    </row>
    <row r="1667" spans="1:14" x14ac:dyDescent="0.2">
      <c r="A1667" s="265" t="s">
        <v>279</v>
      </c>
      <c r="B1667" s="272" t="s">
        <v>216</v>
      </c>
      <c r="C1667" s="241"/>
      <c r="D1667" s="124"/>
      <c r="E1667" s="241"/>
      <c r="F1667" s="1256"/>
      <c r="G1667" s="241"/>
      <c r="H1667" s="241"/>
      <c r="I1667" s="241"/>
      <c r="J1667" s="2240"/>
      <c r="K1667" s="1066"/>
      <c r="L1667" s="1066"/>
      <c r="M1667" s="1066"/>
      <c r="N1667" s="905"/>
    </row>
    <row r="1668" spans="1:14" x14ac:dyDescent="0.2">
      <c r="A1668" s="265" t="s">
        <v>280</v>
      </c>
      <c r="B1668" s="169" t="s">
        <v>540</v>
      </c>
      <c r="C1668" s="239">
        <f>'4_sz_ melléklet'!C1211</f>
        <v>0</v>
      </c>
      <c r="D1668" s="239">
        <f>'4_sz_ melléklet'!D1211</f>
        <v>242</v>
      </c>
      <c r="E1668" s="239">
        <f>'4_sz_ melléklet'!E1211</f>
        <v>240</v>
      </c>
      <c r="F1668" s="1251">
        <f>E1668/D1668</f>
        <v>0.99173553719008267</v>
      </c>
      <c r="G1668" s="239"/>
      <c r="H1668" s="239"/>
      <c r="I1668" s="239"/>
      <c r="J1668" s="1421"/>
      <c r="K1668" s="1067"/>
      <c r="L1668" s="1067"/>
      <c r="M1668" s="1067"/>
      <c r="N1668" s="906"/>
    </row>
    <row r="1669" spans="1:14" x14ac:dyDescent="0.2">
      <c r="A1669" s="265" t="s">
        <v>281</v>
      </c>
      <c r="B1669" s="169" t="s">
        <v>541</v>
      </c>
      <c r="C1669" s="239"/>
      <c r="D1669" s="121"/>
      <c r="E1669" s="239"/>
      <c r="F1669" s="1251"/>
      <c r="G1669" s="239"/>
      <c r="H1669" s="239"/>
      <c r="I1669" s="239"/>
      <c r="J1669" s="1421"/>
      <c r="K1669" s="1067"/>
      <c r="L1669" s="1067"/>
      <c r="M1669" s="1067"/>
      <c r="N1669" s="906"/>
    </row>
    <row r="1670" spans="1:14" x14ac:dyDescent="0.2">
      <c r="A1670" s="265" t="s">
        <v>283</v>
      </c>
      <c r="B1670" s="169" t="s">
        <v>542</v>
      </c>
      <c r="C1670" s="239">
        <f>C1671+C1672+C1673</f>
        <v>0</v>
      </c>
      <c r="D1670" s="239">
        <f>D1671+D1672+D1673</f>
        <v>0</v>
      </c>
      <c r="E1670" s="239">
        <f>E1671+E1672+E1673</f>
        <v>0</v>
      </c>
      <c r="F1670" s="1251">
        <v>0</v>
      </c>
      <c r="G1670" s="239">
        <f>SUM(G1671:G1676)</f>
        <v>2400</v>
      </c>
      <c r="H1670" s="239">
        <f>SUM(H1671:H1676)</f>
        <v>3500</v>
      </c>
      <c r="I1670" s="239">
        <f>SUM(I1671:I1676)</f>
        <v>3500</v>
      </c>
      <c r="J1670" s="1421">
        <f>I1670/H1670</f>
        <v>1</v>
      </c>
      <c r="K1670" s="1067"/>
      <c r="L1670" s="1067"/>
      <c r="M1670" s="1067"/>
      <c r="N1670" s="906"/>
    </row>
    <row r="1671" spans="1:14" x14ac:dyDescent="0.2">
      <c r="A1671" s="265" t="s">
        <v>284</v>
      </c>
      <c r="B1671" s="271" t="s">
        <v>543</v>
      </c>
      <c r="C1671" s="239"/>
      <c r="D1671" s="121"/>
      <c r="E1671" s="239"/>
      <c r="F1671" s="1251"/>
      <c r="G1671" s="239"/>
      <c r="H1671" s="239"/>
      <c r="I1671" s="239"/>
      <c r="J1671" s="1421"/>
      <c r="K1671" s="1067"/>
      <c r="L1671" s="1067"/>
      <c r="M1671" s="1067"/>
      <c r="N1671" s="906"/>
    </row>
    <row r="1672" spans="1:14" x14ac:dyDescent="0.2">
      <c r="A1672" s="265" t="s">
        <v>285</v>
      </c>
      <c r="B1672" s="271" t="s">
        <v>544</v>
      </c>
      <c r="C1672" s="239"/>
      <c r="D1672" s="121"/>
      <c r="E1672" s="239"/>
      <c r="F1672" s="1251"/>
      <c r="G1672" s="239"/>
      <c r="H1672" s="239"/>
      <c r="I1672" s="239"/>
      <c r="J1672" s="1421"/>
      <c r="K1672" s="1067"/>
      <c r="L1672" s="1067"/>
      <c r="M1672" s="1067"/>
      <c r="N1672" s="906"/>
    </row>
    <row r="1673" spans="1:14" x14ac:dyDescent="0.2">
      <c r="A1673" s="265" t="s">
        <v>286</v>
      </c>
      <c r="B1673" s="271" t="s">
        <v>545</v>
      </c>
      <c r="C1673" s="239"/>
      <c r="D1673" s="121"/>
      <c r="E1673" s="239"/>
      <c r="F1673" s="1257"/>
      <c r="G1673" s="239"/>
      <c r="H1673" s="239"/>
      <c r="I1673" s="239"/>
      <c r="J1673" s="1421"/>
      <c r="K1673" s="1067"/>
      <c r="L1673" s="1067"/>
      <c r="M1673" s="1067"/>
      <c r="N1673" s="906"/>
    </row>
    <row r="1674" spans="1:14" x14ac:dyDescent="0.2">
      <c r="A1674" s="265" t="s">
        <v>287</v>
      </c>
      <c r="B1674" s="271" t="s">
        <v>546</v>
      </c>
      <c r="C1674" s="239"/>
      <c r="D1674" s="121"/>
      <c r="E1674" s="239"/>
      <c r="F1674" s="1257"/>
      <c r="G1674" s="239"/>
      <c r="H1674" s="239"/>
      <c r="I1674" s="239"/>
      <c r="J1674" s="1421"/>
      <c r="K1674" s="1067"/>
      <c r="L1674" s="1067"/>
      <c r="M1674" s="1067"/>
      <c r="N1674" s="906"/>
    </row>
    <row r="1675" spans="1:14" x14ac:dyDescent="0.2">
      <c r="A1675" s="265" t="s">
        <v>288</v>
      </c>
      <c r="B1675" s="536" t="s">
        <v>547</v>
      </c>
      <c r="C1675" s="239"/>
      <c r="D1675" s="121"/>
      <c r="E1675" s="239"/>
      <c r="F1675" s="1257"/>
      <c r="G1675" s="239">
        <f>'4_sz_ melléklet'!C1218</f>
        <v>2400</v>
      </c>
      <c r="H1675" s="239">
        <f>'4_sz_ melléklet'!D1218</f>
        <v>3500</v>
      </c>
      <c r="I1675" s="239">
        <f>'4_sz_ melléklet'!E1218</f>
        <v>3500</v>
      </c>
      <c r="J1675" s="1421">
        <f>I1675/H1675</f>
        <v>1</v>
      </c>
      <c r="K1675" s="1067"/>
      <c r="L1675" s="1067"/>
      <c r="M1675" s="1067"/>
      <c r="N1675" s="906"/>
    </row>
    <row r="1676" spans="1:14" x14ac:dyDescent="0.2">
      <c r="A1676" s="265" t="s">
        <v>289</v>
      </c>
      <c r="B1676" s="230" t="s">
        <v>548</v>
      </c>
      <c r="C1676" s="239"/>
      <c r="D1676" s="121"/>
      <c r="E1676" s="239"/>
      <c r="F1676" s="1257"/>
      <c r="G1676" s="239"/>
      <c r="H1676" s="239"/>
      <c r="I1676" s="239"/>
      <c r="J1676" s="1421"/>
      <c r="K1676" s="1067"/>
      <c r="L1676" s="1067"/>
      <c r="M1676" s="1067"/>
      <c r="N1676" s="906"/>
    </row>
    <row r="1677" spans="1:14" ht="13.5" thickBot="1" x14ac:dyDescent="0.25">
      <c r="A1677" s="265" t="s">
        <v>290</v>
      </c>
      <c r="B1677" s="686" t="s">
        <v>549</v>
      </c>
      <c r="C1677" s="239"/>
      <c r="D1677" s="121"/>
      <c r="E1677" s="239"/>
      <c r="F1677" s="1257"/>
      <c r="G1677" s="240"/>
      <c r="H1677" s="240"/>
      <c r="I1677" s="240"/>
      <c r="J1677" s="2241"/>
      <c r="K1677" s="1068"/>
      <c r="L1677" s="1068"/>
      <c r="M1677" s="1068"/>
      <c r="N1677" s="968"/>
    </row>
    <row r="1678" spans="1:14" ht="13.5" thickBot="1" x14ac:dyDescent="0.25">
      <c r="A1678" s="421" t="s">
        <v>291</v>
      </c>
      <c r="B1678" s="422" t="s">
        <v>6</v>
      </c>
      <c r="C1678" s="429">
        <f>C1668+C1669+C1670</f>
        <v>0</v>
      </c>
      <c r="D1678" s="429">
        <f>D1668+D1669+D1670</f>
        <v>242</v>
      </c>
      <c r="E1678" s="429">
        <f>E1668+E1669+E1670</f>
        <v>240</v>
      </c>
      <c r="F1678" s="1254">
        <f>E1678/D1678</f>
        <v>0.99173553719008267</v>
      </c>
      <c r="G1678" s="429">
        <f>G1668+G1669+G1670</f>
        <v>2400</v>
      </c>
      <c r="H1678" s="429">
        <f>H1668+H1669+H1670</f>
        <v>3500</v>
      </c>
      <c r="I1678" s="429">
        <f>I1668+I1669+I1670</f>
        <v>3500</v>
      </c>
      <c r="J1678" s="2243">
        <f>I1678/H1678</f>
        <v>1</v>
      </c>
      <c r="K1678" s="1262"/>
      <c r="L1678" s="1262"/>
      <c r="M1678" s="1262"/>
      <c r="N1678" s="1259"/>
    </row>
    <row r="1679" spans="1:14" ht="27" thickTop="1" thickBot="1" x14ac:dyDescent="0.25">
      <c r="A1679" s="1265" t="s">
        <v>292</v>
      </c>
      <c r="B1679" s="1248" t="s">
        <v>403</v>
      </c>
      <c r="C1679" s="1249">
        <f>C1665+C1678</f>
        <v>13268</v>
      </c>
      <c r="D1679" s="1249">
        <f>D1665+D1678</f>
        <v>13283</v>
      </c>
      <c r="E1679" s="1249">
        <f>E1665+E1678</f>
        <v>13253</v>
      </c>
      <c r="F1679" s="1258">
        <f>E1679/D1679</f>
        <v>0.99774147406459379</v>
      </c>
      <c r="G1679" s="1249">
        <f>G1665+G1678</f>
        <v>3840</v>
      </c>
      <c r="H1679" s="1249">
        <f>H1665+H1678</f>
        <v>4220</v>
      </c>
      <c r="I1679" s="1249">
        <f>I1665+I1678</f>
        <v>4220</v>
      </c>
      <c r="J1679" s="1371">
        <f>I1679/H1679</f>
        <v>1</v>
      </c>
      <c r="K1679" s="1268"/>
      <c r="L1679" s="1268"/>
      <c r="M1679" s="1268"/>
      <c r="N1679" s="1269"/>
    </row>
    <row r="1680" spans="1:14" x14ac:dyDescent="0.2">
      <c r="A1680" s="281"/>
      <c r="B1680" s="550"/>
      <c r="C1680" s="535"/>
      <c r="D1680" s="535"/>
      <c r="E1680" s="535"/>
      <c r="F1680" s="535"/>
    </row>
    <row r="1681" spans="1:14" x14ac:dyDescent="0.2">
      <c r="A1681" s="281"/>
      <c r="B1681" s="550"/>
      <c r="C1681" s="535"/>
      <c r="D1681" s="535"/>
      <c r="E1681" s="535"/>
      <c r="F1681" s="1270"/>
      <c r="G1681" s="63"/>
      <c r="H1681" s="63"/>
      <c r="I1681" s="63"/>
      <c r="J1681" s="1271"/>
      <c r="K1681" s="63"/>
      <c r="L1681" s="63"/>
      <c r="M1681" s="63"/>
      <c r="N1681" s="1271"/>
    </row>
    <row r="1682" spans="1:14" x14ac:dyDescent="0.2">
      <c r="A1682" s="2434">
        <v>42</v>
      </c>
      <c r="B1682" s="2435"/>
      <c r="C1682" s="2435"/>
      <c r="D1682" s="2435"/>
      <c r="E1682" s="2435"/>
      <c r="F1682" s="2435"/>
      <c r="G1682" s="2435"/>
      <c r="H1682" s="2435"/>
      <c r="I1682" s="2435"/>
      <c r="J1682" s="2435"/>
      <c r="K1682" s="2435"/>
      <c r="L1682" s="2435"/>
      <c r="M1682" s="2435"/>
      <c r="N1682" s="2435"/>
    </row>
    <row r="1683" spans="1:14" x14ac:dyDescent="0.2">
      <c r="A1683" s="281"/>
      <c r="B1683" s="550"/>
      <c r="C1683" s="535"/>
      <c r="D1683" s="535"/>
      <c r="E1683" s="535"/>
      <c r="F1683" s="535"/>
    </row>
    <row r="1684" spans="1:14" x14ac:dyDescent="0.2">
      <c r="A1684" s="2249" t="s">
        <v>1692</v>
      </c>
      <c r="B1684" s="2249"/>
      <c r="C1684" s="2249"/>
      <c r="D1684" s="2249"/>
      <c r="E1684" s="2249"/>
    </row>
    <row r="1685" spans="1:14" x14ac:dyDescent="0.2">
      <c r="A1685" s="275"/>
      <c r="B1685" s="275"/>
      <c r="C1685" s="275"/>
      <c r="D1685" s="275"/>
      <c r="E1685" s="275"/>
    </row>
    <row r="1686" spans="1:14" ht="14.25" x14ac:dyDescent="0.2">
      <c r="A1686" s="2347" t="s">
        <v>1509</v>
      </c>
      <c r="B1686" s="2348"/>
      <c r="C1686" s="2348"/>
      <c r="D1686" s="2348"/>
      <c r="E1686" s="2348"/>
      <c r="F1686" s="2348"/>
      <c r="G1686" s="2263"/>
      <c r="H1686" s="2263"/>
      <c r="I1686" s="2263"/>
      <c r="J1686" s="2263"/>
      <c r="K1686" s="2263"/>
      <c r="L1686" s="2263"/>
      <c r="M1686" s="2263"/>
      <c r="N1686" s="2263"/>
    </row>
    <row r="1687" spans="1:14" ht="15.75" x14ac:dyDescent="0.25">
      <c r="B1687" s="18"/>
      <c r="C1687" s="18"/>
      <c r="D1687" s="18"/>
      <c r="E1687" s="18"/>
    </row>
    <row r="1688" spans="1:14" ht="16.5" thickBot="1" x14ac:dyDescent="0.3">
      <c r="B1688" s="18" t="s">
        <v>385</v>
      </c>
      <c r="C1688" s="18"/>
      <c r="D1688" s="18"/>
      <c r="E1688" s="18"/>
      <c r="M1688" s="1" t="s">
        <v>39</v>
      </c>
    </row>
    <row r="1689" spans="1:14" ht="13.5" customHeight="1" thickBot="1" x14ac:dyDescent="0.25">
      <c r="A1689" s="2430" t="s">
        <v>258</v>
      </c>
      <c r="B1689" s="2432" t="s">
        <v>11</v>
      </c>
      <c r="C1689" s="2425" t="s">
        <v>1090</v>
      </c>
      <c r="D1689" s="2426"/>
      <c r="E1689" s="2426"/>
      <c r="F1689" s="2427"/>
      <c r="G1689" s="2425" t="s">
        <v>1091</v>
      </c>
      <c r="H1689" s="2426"/>
      <c r="I1689" s="2426"/>
      <c r="J1689" s="2428"/>
      <c r="K1689" s="2429" t="s">
        <v>811</v>
      </c>
      <c r="L1689" s="2426"/>
      <c r="M1689" s="2426"/>
      <c r="N1689" s="2428"/>
    </row>
    <row r="1690" spans="1:14" ht="22.5" thickBot="1" x14ac:dyDescent="0.25">
      <c r="A1690" s="2431"/>
      <c r="B1690" s="2433"/>
      <c r="C1690" s="266" t="s">
        <v>381</v>
      </c>
      <c r="D1690" s="266" t="s">
        <v>812</v>
      </c>
      <c r="E1690" s="1246" t="s">
        <v>775</v>
      </c>
      <c r="F1690" s="266" t="s">
        <v>813</v>
      </c>
      <c r="G1690" s="1246" t="s">
        <v>381</v>
      </c>
      <c r="H1690" s="266" t="s">
        <v>812</v>
      </c>
      <c r="I1690" s="266" t="s">
        <v>775</v>
      </c>
      <c r="J1690" s="1246" t="s">
        <v>813</v>
      </c>
      <c r="K1690" s="266" t="s">
        <v>381</v>
      </c>
      <c r="L1690" s="1246" t="s">
        <v>812</v>
      </c>
      <c r="M1690" s="266" t="s">
        <v>775</v>
      </c>
      <c r="N1690" s="1247" t="s">
        <v>813</v>
      </c>
    </row>
    <row r="1691" spans="1:14" ht="13.5" thickBot="1" x14ac:dyDescent="0.25">
      <c r="A1691" s="865" t="s">
        <v>259</v>
      </c>
      <c r="B1691" s="866" t="s">
        <v>260</v>
      </c>
      <c r="C1691" s="867" t="s">
        <v>261</v>
      </c>
      <c r="D1691" s="867" t="s">
        <v>262</v>
      </c>
      <c r="E1691" s="867" t="s">
        <v>282</v>
      </c>
      <c r="F1691" s="868" t="s">
        <v>307</v>
      </c>
      <c r="G1691" s="867" t="s">
        <v>308</v>
      </c>
      <c r="H1691" s="867" t="s">
        <v>330</v>
      </c>
      <c r="I1691" s="867" t="s">
        <v>331</v>
      </c>
      <c r="J1691" s="867" t="s">
        <v>332</v>
      </c>
      <c r="K1691" s="867" t="s">
        <v>335</v>
      </c>
      <c r="L1691" s="867" t="s">
        <v>336</v>
      </c>
      <c r="M1691" s="867" t="s">
        <v>337</v>
      </c>
      <c r="N1691" s="868" t="s">
        <v>338</v>
      </c>
    </row>
    <row r="1692" spans="1:14" x14ac:dyDescent="0.2">
      <c r="A1692" s="265" t="s">
        <v>293</v>
      </c>
      <c r="B1692" s="341" t="s">
        <v>404</v>
      </c>
      <c r="C1692" s="430"/>
      <c r="D1692" s="124"/>
      <c r="E1692" s="241"/>
      <c r="F1692" s="1256"/>
      <c r="G1692" s="1040"/>
      <c r="H1692" s="1040"/>
      <c r="I1692" s="1040"/>
      <c r="J1692" s="909"/>
      <c r="K1692" s="1261"/>
      <c r="L1692" s="1261"/>
      <c r="M1692" s="1261"/>
      <c r="N1692" s="1039"/>
    </row>
    <row r="1693" spans="1:14" x14ac:dyDescent="0.2">
      <c r="A1693" s="264" t="s">
        <v>294</v>
      </c>
      <c r="B1693" s="170" t="s">
        <v>565</v>
      </c>
      <c r="C1693" s="244"/>
      <c r="D1693" s="121"/>
      <c r="E1693" s="239"/>
      <c r="F1693" s="1251"/>
      <c r="G1693" s="978"/>
      <c r="H1693" s="978"/>
      <c r="I1693" s="978"/>
      <c r="J1693" s="870"/>
      <c r="K1693" s="1067"/>
      <c r="L1693" s="1067"/>
      <c r="M1693" s="1067"/>
      <c r="N1693" s="906"/>
    </row>
    <row r="1694" spans="1:14" x14ac:dyDescent="0.2">
      <c r="A1694" s="264" t="s">
        <v>295</v>
      </c>
      <c r="B1694" s="480" t="s">
        <v>563</v>
      </c>
      <c r="C1694" s="543"/>
      <c r="D1694" s="126"/>
      <c r="E1694" s="240"/>
      <c r="F1694" s="1252"/>
      <c r="G1694" s="978"/>
      <c r="H1694" s="978"/>
      <c r="I1694" s="978"/>
      <c r="J1694" s="870"/>
      <c r="K1694" s="1067"/>
      <c r="L1694" s="1067"/>
      <c r="M1694" s="1067"/>
      <c r="N1694" s="906"/>
    </row>
    <row r="1695" spans="1:14" x14ac:dyDescent="0.2">
      <c r="A1695" s="264" t="s">
        <v>296</v>
      </c>
      <c r="B1695" s="480" t="s">
        <v>562</v>
      </c>
      <c r="C1695" s="543"/>
      <c r="D1695" s="126"/>
      <c r="E1695" s="240"/>
      <c r="F1695" s="1252"/>
      <c r="G1695" s="978"/>
      <c r="H1695" s="978"/>
      <c r="I1695" s="978"/>
      <c r="J1695" s="870"/>
      <c r="K1695" s="1067"/>
      <c r="L1695" s="1067"/>
      <c r="M1695" s="1067"/>
      <c r="N1695" s="906"/>
    </row>
    <row r="1696" spans="1:14" x14ac:dyDescent="0.2">
      <c r="A1696" s="264" t="s">
        <v>297</v>
      </c>
      <c r="B1696" s="480" t="s">
        <v>564</v>
      </c>
      <c r="C1696" s="543"/>
      <c r="D1696" s="126"/>
      <c r="E1696" s="240"/>
      <c r="F1696" s="1252"/>
      <c r="G1696" s="978"/>
      <c r="H1696" s="978"/>
      <c r="I1696" s="978"/>
      <c r="J1696" s="870"/>
      <c r="K1696" s="1067"/>
      <c r="L1696" s="1067"/>
      <c r="M1696" s="1067"/>
      <c r="N1696" s="906"/>
    </row>
    <row r="1697" spans="1:14" x14ac:dyDescent="0.2">
      <c r="A1697" s="264" t="s">
        <v>298</v>
      </c>
      <c r="B1697" s="538" t="s">
        <v>566</v>
      </c>
      <c r="C1697" s="543"/>
      <c r="D1697" s="126"/>
      <c r="E1697" s="240"/>
      <c r="F1697" s="1252"/>
      <c r="G1697" s="978"/>
      <c r="H1697" s="978"/>
      <c r="I1697" s="978"/>
      <c r="J1697" s="870"/>
      <c r="K1697" s="1067"/>
      <c r="L1697" s="1067"/>
      <c r="M1697" s="1067"/>
      <c r="N1697" s="906"/>
    </row>
    <row r="1698" spans="1:14" x14ac:dyDescent="0.2">
      <c r="A1698" s="264" t="s">
        <v>299</v>
      </c>
      <c r="B1698" s="539" t="s">
        <v>569</v>
      </c>
      <c r="C1698" s="543"/>
      <c r="D1698" s="126"/>
      <c r="E1698" s="240"/>
      <c r="F1698" s="1252"/>
      <c r="G1698" s="978"/>
      <c r="H1698" s="978"/>
      <c r="I1698" s="978"/>
      <c r="J1698" s="870"/>
      <c r="K1698" s="1067"/>
      <c r="L1698" s="1067"/>
      <c r="M1698" s="1067"/>
      <c r="N1698" s="906"/>
    </row>
    <row r="1699" spans="1:14" x14ac:dyDescent="0.2">
      <c r="A1699" s="264" t="s">
        <v>300</v>
      </c>
      <c r="B1699" s="540" t="s">
        <v>568</v>
      </c>
      <c r="C1699" s="543"/>
      <c r="D1699" s="126"/>
      <c r="E1699" s="240"/>
      <c r="F1699" s="1252"/>
      <c r="G1699" s="978"/>
      <c r="H1699" s="978"/>
      <c r="I1699" s="978"/>
      <c r="J1699" s="870"/>
      <c r="K1699" s="1067"/>
      <c r="L1699" s="1067"/>
      <c r="M1699" s="1067"/>
      <c r="N1699" s="906"/>
    </row>
    <row r="1700" spans="1:14" x14ac:dyDescent="0.2">
      <c r="A1700" s="264" t="s">
        <v>301</v>
      </c>
      <c r="B1700" s="1708" t="s">
        <v>567</v>
      </c>
      <c r="C1700" s="244"/>
      <c r="D1700" s="121"/>
      <c r="E1700" s="239"/>
      <c r="F1700" s="1251"/>
      <c r="G1700" s="978"/>
      <c r="H1700" s="978"/>
      <c r="I1700" s="978"/>
      <c r="J1700" s="870"/>
      <c r="K1700" s="1067"/>
      <c r="L1700" s="1067"/>
      <c r="M1700" s="1067"/>
      <c r="N1700" s="906"/>
    </row>
    <row r="1701" spans="1:14" ht="13.5" thickBot="1" x14ac:dyDescent="0.25">
      <c r="A1701" s="413" t="s">
        <v>302</v>
      </c>
      <c r="B1701" s="225" t="s">
        <v>1089</v>
      </c>
      <c r="C1701" s="1713"/>
      <c r="D1701" s="197"/>
      <c r="E1701" s="197"/>
      <c r="F1701" s="1255"/>
      <c r="G1701" s="974"/>
      <c r="H1701" s="974"/>
      <c r="I1701" s="974"/>
      <c r="J1701" s="873"/>
      <c r="K1701" s="1263"/>
      <c r="L1701" s="1263"/>
      <c r="M1701" s="1263"/>
      <c r="N1701" s="967"/>
    </row>
    <row r="1702" spans="1:14" ht="24" customHeight="1" thickBot="1" x14ac:dyDescent="0.25">
      <c r="A1702" s="282" t="s">
        <v>303</v>
      </c>
      <c r="B1702" s="231" t="s">
        <v>405</v>
      </c>
      <c r="C1702" s="544">
        <f>SUM(C1693:C1701)</f>
        <v>0</v>
      </c>
      <c r="D1702" s="544">
        <f>SUM(D1693:D1701)</f>
        <v>0</v>
      </c>
      <c r="E1702" s="544">
        <f>SUM(E1693:E1701)</f>
        <v>0</v>
      </c>
      <c r="F1702" s="1272">
        <v>0</v>
      </c>
      <c r="G1702" s="972"/>
      <c r="H1702" s="972"/>
      <c r="I1702" s="972"/>
      <c r="J1702" s="874"/>
      <c r="K1702" s="1212"/>
      <c r="L1702" s="1212"/>
      <c r="M1702" s="1212"/>
      <c r="N1702" s="874"/>
    </row>
    <row r="1703" spans="1:14" ht="14.25" thickTop="1" thickBot="1" x14ac:dyDescent="0.25">
      <c r="A1703" s="325" t="s">
        <v>304</v>
      </c>
      <c r="B1703" s="832" t="s">
        <v>406</v>
      </c>
      <c r="C1703" s="622">
        <f>C1702+C1679</f>
        <v>13268</v>
      </c>
      <c r="D1703" s="622">
        <f>D1702+D1679</f>
        <v>13283</v>
      </c>
      <c r="E1703" s="622">
        <f>E1702+E1679</f>
        <v>13253</v>
      </c>
      <c r="F1703" s="1461">
        <f>E1703/D1703</f>
        <v>0.99774147406459379</v>
      </c>
      <c r="G1703" s="622">
        <f>G1702+G1679</f>
        <v>3840</v>
      </c>
      <c r="H1703" s="622">
        <f>H1702+H1679</f>
        <v>4220</v>
      </c>
      <c r="I1703" s="622">
        <f>I1702+I1679</f>
        <v>4220</v>
      </c>
      <c r="J1703" s="1371">
        <f>I1703/H1703</f>
        <v>1</v>
      </c>
      <c r="K1703" s="622">
        <f>K1702+K1679</f>
        <v>0</v>
      </c>
      <c r="L1703" s="622">
        <f>L1702+L1679</f>
        <v>0</v>
      </c>
      <c r="M1703" s="622">
        <f>M1702+M1679</f>
        <v>0</v>
      </c>
      <c r="N1703" s="969"/>
    </row>
    <row r="1723" spans="1:14" x14ac:dyDescent="0.2">
      <c r="A1723" s="2263">
        <v>43</v>
      </c>
      <c r="B1723" s="2263"/>
      <c r="C1723" s="2263"/>
      <c r="D1723" s="2263"/>
      <c r="E1723" s="2263"/>
      <c r="F1723" s="2263"/>
      <c r="G1723" s="2263"/>
      <c r="H1723" s="2263"/>
      <c r="I1723" s="2263"/>
      <c r="J1723" s="2263"/>
      <c r="K1723" s="2263"/>
      <c r="L1723" s="2263"/>
      <c r="M1723" s="2263"/>
      <c r="N1723" s="2263"/>
    </row>
    <row r="1724" spans="1:14" x14ac:dyDescent="0.2">
      <c r="A1724" s="2249" t="s">
        <v>1692</v>
      </c>
      <c r="B1724" s="2249"/>
      <c r="C1724" s="2249"/>
      <c r="D1724" s="2249"/>
      <c r="E1724" s="2249"/>
    </row>
    <row r="1725" spans="1:14" x14ac:dyDescent="0.2">
      <c r="A1725" s="275"/>
      <c r="B1725" s="275"/>
      <c r="C1725" s="275"/>
      <c r="D1725" s="275"/>
      <c r="E1725" s="275"/>
    </row>
    <row r="1726" spans="1:14" ht="14.25" x14ac:dyDescent="0.2">
      <c r="A1726" s="2347" t="s">
        <v>1509</v>
      </c>
      <c r="B1726" s="2348"/>
      <c r="C1726" s="2348"/>
      <c r="D1726" s="2348"/>
      <c r="E1726" s="2348"/>
      <c r="F1726" s="2348"/>
      <c r="G1726" s="2263"/>
      <c r="H1726" s="2263"/>
      <c r="I1726" s="2263"/>
      <c r="J1726" s="2263"/>
      <c r="K1726" s="2263"/>
      <c r="L1726" s="2263"/>
      <c r="M1726" s="2263"/>
      <c r="N1726" s="2263"/>
    </row>
    <row r="1727" spans="1:14" ht="15.75" x14ac:dyDescent="0.25">
      <c r="B1727" s="18" t="s">
        <v>386</v>
      </c>
      <c r="C1727" s="18"/>
      <c r="D1727" s="18"/>
      <c r="E1727" s="18"/>
      <c r="F1727" s="18"/>
      <c r="G1727" s="18"/>
      <c r="H1727" s="18"/>
      <c r="I1727" s="18"/>
      <c r="J1727" s="18"/>
      <c r="K1727" s="18"/>
      <c r="L1727" s="18"/>
      <c r="M1727" s="18"/>
      <c r="N1727" s="18"/>
    </row>
    <row r="1728" spans="1:14" ht="16.5" thickBot="1" x14ac:dyDescent="0.3">
      <c r="B1728" s="18"/>
      <c r="C1728" s="18"/>
      <c r="D1728" s="18"/>
      <c r="E1728" s="18"/>
      <c r="F1728" s="18"/>
      <c r="G1728" s="18"/>
      <c r="H1728" s="18"/>
      <c r="I1728" s="18"/>
      <c r="J1728" s="18"/>
      <c r="K1728" s="18"/>
      <c r="L1728" s="18"/>
      <c r="M1728" s="19" t="s">
        <v>7</v>
      </c>
      <c r="N1728" s="18"/>
    </row>
    <row r="1729" spans="1:14" ht="13.5" thickBot="1" x14ac:dyDescent="0.25">
      <c r="A1729" s="2272" t="s">
        <v>258</v>
      </c>
      <c r="B1729" s="2274" t="s">
        <v>11</v>
      </c>
      <c r="C1729" s="2429" t="s">
        <v>816</v>
      </c>
      <c r="D1729" s="2426"/>
      <c r="E1729" s="2426"/>
      <c r="F1729" s="2427"/>
      <c r="G1729" s="2425" t="s">
        <v>817</v>
      </c>
      <c r="H1729" s="2426"/>
      <c r="I1729" s="2426"/>
      <c r="J1729" s="2428"/>
      <c r="K1729" s="2429" t="s">
        <v>811</v>
      </c>
      <c r="L1729" s="2426"/>
      <c r="M1729" s="2426"/>
      <c r="N1729" s="2428"/>
    </row>
    <row r="1730" spans="1:14" ht="22.5" thickBot="1" x14ac:dyDescent="0.25">
      <c r="A1730" s="2273"/>
      <c r="B1730" s="2275"/>
      <c r="C1730" s="401" t="s">
        <v>381</v>
      </c>
      <c r="D1730" s="266" t="s">
        <v>812</v>
      </c>
      <c r="E1730" s="1246" t="s">
        <v>775</v>
      </c>
      <c r="F1730" s="266" t="s">
        <v>813</v>
      </c>
      <c r="G1730" s="1246" t="s">
        <v>381</v>
      </c>
      <c r="H1730" s="266" t="s">
        <v>812</v>
      </c>
      <c r="I1730" s="266" t="s">
        <v>775</v>
      </c>
      <c r="J1730" s="1246" t="s">
        <v>813</v>
      </c>
      <c r="K1730" s="266" t="s">
        <v>381</v>
      </c>
      <c r="L1730" s="1246" t="s">
        <v>812</v>
      </c>
      <c r="M1730" s="266" t="s">
        <v>775</v>
      </c>
      <c r="N1730" s="266" t="s">
        <v>813</v>
      </c>
    </row>
    <row r="1731" spans="1:14" ht="13.5" thickBot="1" x14ac:dyDescent="0.25">
      <c r="A1731" s="865" t="s">
        <v>259</v>
      </c>
      <c r="B1731" s="866" t="s">
        <v>260</v>
      </c>
      <c r="C1731" s="867" t="s">
        <v>261</v>
      </c>
      <c r="D1731" s="867" t="s">
        <v>262</v>
      </c>
      <c r="E1731" s="867" t="s">
        <v>282</v>
      </c>
      <c r="F1731" s="868" t="s">
        <v>307</v>
      </c>
      <c r="G1731" s="518" t="s">
        <v>308</v>
      </c>
      <c r="H1731" s="518" t="s">
        <v>330</v>
      </c>
      <c r="I1731" s="518" t="s">
        <v>331</v>
      </c>
      <c r="J1731" s="518" t="s">
        <v>332</v>
      </c>
      <c r="K1731" s="518" t="s">
        <v>335</v>
      </c>
      <c r="L1731" s="518" t="s">
        <v>336</v>
      </c>
      <c r="M1731" s="518" t="s">
        <v>337</v>
      </c>
      <c r="N1731" s="438" t="s">
        <v>338</v>
      </c>
    </row>
    <row r="1732" spans="1:14" x14ac:dyDescent="0.2">
      <c r="A1732" s="265" t="s">
        <v>263</v>
      </c>
      <c r="B1732" s="270" t="s">
        <v>215</v>
      </c>
      <c r="C1732" s="241"/>
      <c r="D1732" s="124"/>
      <c r="E1732" s="241"/>
      <c r="F1732" s="1256"/>
      <c r="G1732" s="1040"/>
      <c r="H1732" s="1040"/>
      <c r="I1732" s="1040"/>
      <c r="J1732" s="909"/>
      <c r="K1732" s="1261"/>
      <c r="L1732" s="1261"/>
      <c r="M1732" s="1261"/>
      <c r="N1732" s="1039"/>
    </row>
    <row r="1733" spans="1:14" x14ac:dyDescent="0.2">
      <c r="A1733" s="264" t="s">
        <v>264</v>
      </c>
      <c r="B1733" s="152" t="s">
        <v>526</v>
      </c>
      <c r="C1733" s="239">
        <f>'4_sz_ melléklet'!C1253</f>
        <v>0</v>
      </c>
      <c r="D1733" s="239">
        <f>'4_sz_ melléklet'!D1253</f>
        <v>0</v>
      </c>
      <c r="E1733" s="239">
        <f>'4_sz_ melléklet'!E1253</f>
        <v>0</v>
      </c>
      <c r="F1733" s="1251">
        <v>0</v>
      </c>
      <c r="G1733" s="978"/>
      <c r="H1733" s="978"/>
      <c r="I1733" s="978"/>
      <c r="J1733" s="870"/>
      <c r="K1733" s="1067"/>
      <c r="L1733" s="1067"/>
      <c r="M1733" s="1067"/>
      <c r="N1733" s="906"/>
    </row>
    <row r="1734" spans="1:14" x14ac:dyDescent="0.2">
      <c r="A1734" s="264" t="s">
        <v>265</v>
      </c>
      <c r="B1734" s="169" t="s">
        <v>528</v>
      </c>
      <c r="C1734" s="239">
        <f>'4_sz_ melléklet'!C1254</f>
        <v>0</v>
      </c>
      <c r="D1734" s="239">
        <f>'4_sz_ melléklet'!D1254</f>
        <v>0</v>
      </c>
      <c r="E1734" s="239">
        <f>'4_sz_ melléklet'!E1254</f>
        <v>0</v>
      </c>
      <c r="F1734" s="1251">
        <v>0</v>
      </c>
      <c r="G1734" s="978"/>
      <c r="H1734" s="978"/>
      <c r="I1734" s="978"/>
      <c r="J1734" s="870"/>
      <c r="K1734" s="1067"/>
      <c r="L1734" s="1067"/>
      <c r="M1734" s="1067"/>
      <c r="N1734" s="906"/>
    </row>
    <row r="1735" spans="1:14" x14ac:dyDescent="0.2">
      <c r="A1735" s="264" t="s">
        <v>266</v>
      </c>
      <c r="B1735" s="169" t="s">
        <v>527</v>
      </c>
      <c r="C1735" s="239">
        <f>'4_sz_ melléklet'!C1255</f>
        <v>0</v>
      </c>
      <c r="D1735" s="239">
        <f>'4_sz_ melléklet'!D1255</f>
        <v>0</v>
      </c>
      <c r="E1735" s="239">
        <f>'4_sz_ melléklet'!E1255</f>
        <v>0</v>
      </c>
      <c r="F1735" s="1251">
        <v>0</v>
      </c>
      <c r="G1735" s="978"/>
      <c r="H1735" s="978"/>
      <c r="I1735" s="978"/>
      <c r="J1735" s="870"/>
      <c r="K1735" s="1067"/>
      <c r="L1735" s="1067"/>
      <c r="M1735" s="1067"/>
      <c r="N1735" s="906"/>
    </row>
    <row r="1736" spans="1:14" x14ac:dyDescent="0.2">
      <c r="A1736" s="264" t="s">
        <v>267</v>
      </c>
      <c r="B1736" s="169" t="s">
        <v>529</v>
      </c>
      <c r="C1736" s="239"/>
      <c r="D1736" s="121"/>
      <c r="E1736" s="239"/>
      <c r="F1736" s="1251"/>
      <c r="G1736" s="978"/>
      <c r="H1736" s="978"/>
      <c r="I1736" s="978"/>
      <c r="J1736" s="870"/>
      <c r="K1736" s="1067"/>
      <c r="L1736" s="1067"/>
      <c r="M1736" s="1067"/>
      <c r="N1736" s="906"/>
    </row>
    <row r="1737" spans="1:14" x14ac:dyDescent="0.2">
      <c r="A1737" s="264" t="s">
        <v>268</v>
      </c>
      <c r="B1737" s="169" t="s">
        <v>530</v>
      </c>
      <c r="C1737" s="239"/>
      <c r="D1737" s="121"/>
      <c r="E1737" s="239"/>
      <c r="F1737" s="1251"/>
      <c r="G1737" s="978"/>
      <c r="H1737" s="978"/>
      <c r="I1737" s="978"/>
      <c r="J1737" s="870"/>
      <c r="K1737" s="1067"/>
      <c r="L1737" s="1067"/>
      <c r="M1737" s="1067"/>
      <c r="N1737" s="906"/>
    </row>
    <row r="1738" spans="1:14" x14ac:dyDescent="0.2">
      <c r="A1738" s="264" t="s">
        <v>269</v>
      </c>
      <c r="B1738" s="169" t="s">
        <v>531</v>
      </c>
      <c r="C1738" s="239">
        <f>C1739+C1740+C1741+C1742+C1743+C1744+C1745</f>
        <v>51320</v>
      </c>
      <c r="D1738" s="239">
        <f>D1739+D1740+D1741+D1742+D1743+D1744+D1745</f>
        <v>42241</v>
      </c>
      <c r="E1738" s="239">
        <f>E1739+E1740+E1741+E1742+E1743+E1744+E1745</f>
        <v>42241</v>
      </c>
      <c r="F1738" s="1251">
        <f>E1738/D1738</f>
        <v>1</v>
      </c>
      <c r="G1738" s="978"/>
      <c r="H1738" s="978"/>
      <c r="I1738" s="978"/>
      <c r="J1738" s="870"/>
      <c r="K1738" s="1067"/>
      <c r="L1738" s="1067"/>
      <c r="M1738" s="1067"/>
      <c r="N1738" s="906"/>
    </row>
    <row r="1739" spans="1:14" x14ac:dyDescent="0.2">
      <c r="A1739" s="264" t="s">
        <v>270</v>
      </c>
      <c r="B1739" s="169" t="s">
        <v>535</v>
      </c>
      <c r="C1739" s="239"/>
      <c r="D1739" s="121"/>
      <c r="E1739" s="239"/>
      <c r="F1739" s="1251"/>
      <c r="G1739" s="978"/>
      <c r="H1739" s="978"/>
      <c r="I1739" s="978"/>
      <c r="J1739" s="870"/>
      <c r="K1739" s="1067"/>
      <c r="L1739" s="1067"/>
      <c r="M1739" s="1067"/>
      <c r="N1739" s="906"/>
    </row>
    <row r="1740" spans="1:14" x14ac:dyDescent="0.2">
      <c r="A1740" s="264" t="s">
        <v>271</v>
      </c>
      <c r="B1740" s="169" t="s">
        <v>536</v>
      </c>
      <c r="C1740" s="239"/>
      <c r="D1740" s="121"/>
      <c r="E1740" s="239"/>
      <c r="F1740" s="1251"/>
      <c r="G1740" s="978"/>
      <c r="H1740" s="978"/>
      <c r="I1740" s="978"/>
      <c r="J1740" s="870"/>
      <c r="K1740" s="1067"/>
      <c r="L1740" s="1067"/>
      <c r="M1740" s="1067"/>
      <c r="N1740" s="906"/>
    </row>
    <row r="1741" spans="1:14" x14ac:dyDescent="0.2">
      <c r="A1741" s="264" t="s">
        <v>272</v>
      </c>
      <c r="B1741" s="169" t="s">
        <v>537</v>
      </c>
      <c r="C1741" s="239"/>
      <c r="D1741" s="121"/>
      <c r="E1741" s="239"/>
      <c r="F1741" s="1251"/>
      <c r="G1741" s="978"/>
      <c r="H1741" s="978"/>
      <c r="I1741" s="978"/>
      <c r="J1741" s="870"/>
      <c r="K1741" s="1067"/>
      <c r="L1741" s="1067"/>
      <c r="M1741" s="1067"/>
      <c r="N1741" s="906"/>
    </row>
    <row r="1742" spans="1:14" x14ac:dyDescent="0.2">
      <c r="A1742" s="264" t="s">
        <v>273</v>
      </c>
      <c r="B1742" s="271" t="s">
        <v>533</v>
      </c>
      <c r="C1742" s="239">
        <f>'4_sz_ melléklet'!C1262</f>
        <v>51320</v>
      </c>
      <c r="D1742" s="239">
        <f>'4_sz_ melléklet'!D1262</f>
        <v>42241</v>
      </c>
      <c r="E1742" s="239">
        <f>'4_sz_ melléklet'!E1262</f>
        <v>42241</v>
      </c>
      <c r="F1742" s="1251">
        <f>E1742/D1742</f>
        <v>1</v>
      </c>
      <c r="G1742" s="978"/>
      <c r="H1742" s="978"/>
      <c r="I1742" s="978"/>
      <c r="J1742" s="870"/>
      <c r="K1742" s="1067"/>
      <c r="L1742" s="1067"/>
      <c r="M1742" s="1067"/>
      <c r="N1742" s="906"/>
    </row>
    <row r="1743" spans="1:14" x14ac:dyDescent="0.2">
      <c r="A1743" s="264" t="s">
        <v>274</v>
      </c>
      <c r="B1743" s="536" t="s">
        <v>534</v>
      </c>
      <c r="C1743" s="240"/>
      <c r="D1743" s="126"/>
      <c r="E1743" s="239"/>
      <c r="F1743" s="1251"/>
      <c r="G1743" s="978"/>
      <c r="H1743" s="978"/>
      <c r="I1743" s="978"/>
      <c r="J1743" s="870"/>
      <c r="K1743" s="1067"/>
      <c r="L1743" s="1067"/>
      <c r="M1743" s="1067"/>
      <c r="N1743" s="906"/>
    </row>
    <row r="1744" spans="1:14" x14ac:dyDescent="0.2">
      <c r="A1744" s="264" t="s">
        <v>275</v>
      </c>
      <c r="B1744" s="537" t="s">
        <v>532</v>
      </c>
      <c r="C1744" s="242"/>
      <c r="D1744" s="122"/>
      <c r="E1744" s="239"/>
      <c r="F1744" s="1251"/>
      <c r="G1744" s="978"/>
      <c r="H1744" s="978"/>
      <c r="I1744" s="978"/>
      <c r="J1744" s="870"/>
      <c r="K1744" s="1067"/>
      <c r="L1744" s="1067"/>
      <c r="M1744" s="1067"/>
      <c r="N1744" s="906"/>
    </row>
    <row r="1745" spans="1:14" x14ac:dyDescent="0.2">
      <c r="A1745" s="264" t="s">
        <v>276</v>
      </c>
      <c r="B1745" s="230" t="s">
        <v>764</v>
      </c>
      <c r="C1745" s="242"/>
      <c r="D1745" s="122"/>
      <c r="E1745" s="239"/>
      <c r="F1745" s="1252"/>
      <c r="G1745" s="978"/>
      <c r="H1745" s="978"/>
      <c r="I1745" s="978"/>
      <c r="J1745" s="870"/>
      <c r="K1745" s="1067"/>
      <c r="L1745" s="1067"/>
      <c r="M1745" s="1067"/>
      <c r="N1745" s="906"/>
    </row>
    <row r="1746" spans="1:14" ht="13.5" thickBot="1" x14ac:dyDescent="0.25">
      <c r="A1746" s="264" t="s">
        <v>277</v>
      </c>
      <c r="B1746" s="171" t="s">
        <v>539</v>
      </c>
      <c r="C1746" s="240"/>
      <c r="D1746" s="126"/>
      <c r="E1746" s="239"/>
      <c r="F1746" s="1253"/>
      <c r="G1746" s="980"/>
      <c r="H1746" s="980"/>
      <c r="I1746" s="980"/>
      <c r="J1746" s="871"/>
      <c r="K1746" s="1068"/>
      <c r="L1746" s="1068"/>
      <c r="M1746" s="1068"/>
      <c r="N1746" s="968"/>
    </row>
    <row r="1747" spans="1:14" ht="13.5" thickBot="1" x14ac:dyDescent="0.25">
      <c r="A1747" s="421" t="s">
        <v>278</v>
      </c>
      <c r="B1747" s="422" t="s">
        <v>5</v>
      </c>
      <c r="C1747" s="432">
        <f>C1733+C1734+C1735+C1736+C1738+C1746</f>
        <v>51320</v>
      </c>
      <c r="D1747" s="432">
        <f>D1733+D1734+D1735+D1736+D1738+D1746</f>
        <v>42241</v>
      </c>
      <c r="E1747" s="432">
        <f>E1733+E1734+E1735+E1736+E1738+E1746</f>
        <v>42241</v>
      </c>
      <c r="F1747" s="1413">
        <f>E1747/D1747</f>
        <v>1</v>
      </c>
      <c r="G1747" s="1260"/>
      <c r="H1747" s="1260"/>
      <c r="I1747" s="1260"/>
      <c r="J1747" s="872"/>
      <c r="K1747" s="1262"/>
      <c r="L1747" s="1262"/>
      <c r="M1747" s="1262"/>
      <c r="N1747" s="1259"/>
    </row>
    <row r="1748" spans="1:14" ht="13.5" thickTop="1" x14ac:dyDescent="0.2">
      <c r="A1748" s="413"/>
      <c r="B1748" s="270"/>
      <c r="C1748" s="197"/>
      <c r="D1748" s="197"/>
      <c r="E1748" s="197"/>
      <c r="F1748" s="1255"/>
      <c r="G1748" s="974"/>
      <c r="H1748" s="974"/>
      <c r="I1748" s="974"/>
      <c r="J1748" s="873"/>
      <c r="K1748" s="1263"/>
      <c r="L1748" s="1263"/>
      <c r="M1748" s="1263"/>
      <c r="N1748" s="967"/>
    </row>
    <row r="1749" spans="1:14" x14ac:dyDescent="0.2">
      <c r="A1749" s="265" t="s">
        <v>279</v>
      </c>
      <c r="B1749" s="272" t="s">
        <v>216</v>
      </c>
      <c r="C1749" s="241"/>
      <c r="D1749" s="124"/>
      <c r="E1749" s="241"/>
      <c r="F1749" s="1256"/>
      <c r="G1749" s="976"/>
      <c r="H1749" s="976"/>
      <c r="I1749" s="976"/>
      <c r="J1749" s="869"/>
      <c r="K1749" s="1066"/>
      <c r="L1749" s="1066"/>
      <c r="M1749" s="1066"/>
      <c r="N1749" s="905"/>
    </row>
    <row r="1750" spans="1:14" x14ac:dyDescent="0.2">
      <c r="A1750" s="265" t="s">
        <v>280</v>
      </c>
      <c r="B1750" s="169" t="s">
        <v>540</v>
      </c>
      <c r="C1750" s="239"/>
      <c r="D1750" s="239"/>
      <c r="E1750" s="239"/>
      <c r="F1750" s="1251">
        <v>0</v>
      </c>
      <c r="G1750" s="978"/>
      <c r="H1750" s="978"/>
      <c r="I1750" s="978"/>
      <c r="J1750" s="870"/>
      <c r="K1750" s="1067"/>
      <c r="L1750" s="1067"/>
      <c r="M1750" s="1067"/>
      <c r="N1750" s="906"/>
    </row>
    <row r="1751" spans="1:14" x14ac:dyDescent="0.2">
      <c r="A1751" s="265" t="s">
        <v>281</v>
      </c>
      <c r="B1751" s="169" t="s">
        <v>541</v>
      </c>
      <c r="C1751" s="239"/>
      <c r="D1751" s="121"/>
      <c r="E1751" s="239"/>
      <c r="F1751" s="1251"/>
      <c r="G1751" s="978"/>
      <c r="H1751" s="978"/>
      <c r="I1751" s="978"/>
      <c r="J1751" s="870"/>
      <c r="K1751" s="1067"/>
      <c r="L1751" s="1067"/>
      <c r="M1751" s="1067"/>
      <c r="N1751" s="906"/>
    </row>
    <row r="1752" spans="1:14" x14ac:dyDescent="0.2">
      <c r="A1752" s="265" t="s">
        <v>283</v>
      </c>
      <c r="B1752" s="169" t="s">
        <v>542</v>
      </c>
      <c r="C1752" s="239">
        <f>C1753+C1754+C1755</f>
        <v>0</v>
      </c>
      <c r="D1752" s="239">
        <f>D1753+D1754+D1755</f>
        <v>0</v>
      </c>
      <c r="E1752" s="239">
        <f>E1753+E1754+E1755</f>
        <v>0</v>
      </c>
      <c r="F1752" s="1251">
        <v>0</v>
      </c>
      <c r="G1752" s="978"/>
      <c r="H1752" s="978"/>
      <c r="I1752" s="978"/>
      <c r="J1752" s="870"/>
      <c r="K1752" s="1067"/>
      <c r="L1752" s="1067"/>
      <c r="M1752" s="1067"/>
      <c r="N1752" s="906"/>
    </row>
    <row r="1753" spans="1:14" x14ac:dyDescent="0.2">
      <c r="A1753" s="265" t="s">
        <v>284</v>
      </c>
      <c r="B1753" s="271" t="s">
        <v>543</v>
      </c>
      <c r="C1753" s="239"/>
      <c r="D1753" s="121"/>
      <c r="E1753" s="239"/>
      <c r="F1753" s="1251"/>
      <c r="G1753" s="978"/>
      <c r="H1753" s="978"/>
      <c r="I1753" s="978"/>
      <c r="J1753" s="870"/>
      <c r="K1753" s="1067"/>
      <c r="L1753" s="1067"/>
      <c r="M1753" s="1067"/>
      <c r="N1753" s="906"/>
    </row>
    <row r="1754" spans="1:14" x14ac:dyDescent="0.2">
      <c r="A1754" s="265" t="s">
        <v>285</v>
      </c>
      <c r="B1754" s="271" t="s">
        <v>544</v>
      </c>
      <c r="C1754" s="239"/>
      <c r="D1754" s="121"/>
      <c r="E1754" s="239"/>
      <c r="F1754" s="1251"/>
      <c r="G1754" s="978"/>
      <c r="H1754" s="978"/>
      <c r="I1754" s="978"/>
      <c r="J1754" s="870"/>
      <c r="K1754" s="1067"/>
      <c r="L1754" s="1067"/>
      <c r="M1754" s="1067"/>
      <c r="N1754" s="906"/>
    </row>
    <row r="1755" spans="1:14" x14ac:dyDescent="0.2">
      <c r="A1755" s="265" t="s">
        <v>286</v>
      </c>
      <c r="B1755" s="271" t="s">
        <v>545</v>
      </c>
      <c r="C1755" s="239"/>
      <c r="D1755" s="121"/>
      <c r="E1755" s="239"/>
      <c r="F1755" s="1257"/>
      <c r="G1755" s="978"/>
      <c r="H1755" s="978"/>
      <c r="I1755" s="978"/>
      <c r="J1755" s="870"/>
      <c r="K1755" s="1067"/>
      <c r="L1755" s="1067"/>
      <c r="M1755" s="1067"/>
      <c r="N1755" s="906"/>
    </row>
    <row r="1756" spans="1:14" x14ac:dyDescent="0.2">
      <c r="A1756" s="265" t="s">
        <v>287</v>
      </c>
      <c r="B1756" s="271" t="s">
        <v>546</v>
      </c>
      <c r="C1756" s="239"/>
      <c r="D1756" s="121"/>
      <c r="E1756" s="239"/>
      <c r="F1756" s="1257"/>
      <c r="G1756" s="978"/>
      <c r="H1756" s="978"/>
      <c r="I1756" s="978"/>
      <c r="J1756" s="870"/>
      <c r="K1756" s="1067"/>
      <c r="L1756" s="1067"/>
      <c r="M1756" s="1067"/>
      <c r="N1756" s="906"/>
    </row>
    <row r="1757" spans="1:14" x14ac:dyDescent="0.2">
      <c r="A1757" s="265" t="s">
        <v>288</v>
      </c>
      <c r="B1757" s="536" t="s">
        <v>547</v>
      </c>
      <c r="C1757" s="239"/>
      <c r="D1757" s="121"/>
      <c r="E1757" s="239"/>
      <c r="F1757" s="1257"/>
      <c r="G1757" s="978"/>
      <c r="H1757" s="978"/>
      <c r="I1757" s="978"/>
      <c r="J1757" s="870"/>
      <c r="K1757" s="1067"/>
      <c r="L1757" s="1067"/>
      <c r="M1757" s="1067"/>
      <c r="N1757" s="906"/>
    </row>
    <row r="1758" spans="1:14" x14ac:dyDescent="0.2">
      <c r="A1758" s="265" t="s">
        <v>289</v>
      </c>
      <c r="B1758" s="230" t="s">
        <v>548</v>
      </c>
      <c r="C1758" s="239"/>
      <c r="D1758" s="121"/>
      <c r="E1758" s="239"/>
      <c r="F1758" s="1257"/>
      <c r="G1758" s="978"/>
      <c r="H1758" s="978"/>
      <c r="I1758" s="978"/>
      <c r="J1758" s="870"/>
      <c r="K1758" s="1067"/>
      <c r="L1758" s="1067"/>
      <c r="M1758" s="1067"/>
      <c r="N1758" s="906"/>
    </row>
    <row r="1759" spans="1:14" ht="13.5" thickBot="1" x14ac:dyDescent="0.25">
      <c r="A1759" s="265" t="s">
        <v>290</v>
      </c>
      <c r="B1759" s="686" t="s">
        <v>549</v>
      </c>
      <c r="C1759" s="239"/>
      <c r="D1759" s="121"/>
      <c r="E1759" s="239"/>
      <c r="F1759" s="1980"/>
      <c r="G1759" s="980"/>
      <c r="H1759" s="980"/>
      <c r="I1759" s="980"/>
      <c r="J1759" s="871"/>
      <c r="K1759" s="1068"/>
      <c r="L1759" s="1068"/>
      <c r="M1759" s="1068"/>
      <c r="N1759" s="968"/>
    </row>
    <row r="1760" spans="1:14" ht="13.5" thickBot="1" x14ac:dyDescent="0.25">
      <c r="A1760" s="421" t="s">
        <v>291</v>
      </c>
      <c r="B1760" s="422" t="s">
        <v>6</v>
      </c>
      <c r="C1760" s="429">
        <f>C1750+C1751+C1752</f>
        <v>0</v>
      </c>
      <c r="D1760" s="429">
        <f>D1750+D1751+D1752</f>
        <v>0</v>
      </c>
      <c r="E1760" s="429">
        <f>E1750+E1751+E1752</f>
        <v>0</v>
      </c>
      <c r="F1760" s="1343">
        <v>0</v>
      </c>
      <c r="G1760" s="1260"/>
      <c r="H1760" s="1260"/>
      <c r="I1760" s="1260"/>
      <c r="J1760" s="872"/>
      <c r="K1760" s="1262"/>
      <c r="L1760" s="1262"/>
      <c r="M1760" s="1262"/>
      <c r="N1760" s="1259"/>
    </row>
    <row r="1761" spans="1:14" ht="27" thickTop="1" thickBot="1" x14ac:dyDescent="0.25">
      <c r="A1761" s="1265" t="s">
        <v>292</v>
      </c>
      <c r="B1761" s="1248" t="s">
        <v>403</v>
      </c>
      <c r="C1761" s="1249">
        <f>C1747+C1760</f>
        <v>51320</v>
      </c>
      <c r="D1761" s="1249">
        <f>D1747+D1760</f>
        <v>42241</v>
      </c>
      <c r="E1761" s="1249">
        <f>E1747+E1760</f>
        <v>42241</v>
      </c>
      <c r="F1761" s="1258">
        <f>E1761/D1761</f>
        <v>1</v>
      </c>
      <c r="G1761" s="1266"/>
      <c r="H1761" s="1266"/>
      <c r="I1761" s="1266"/>
      <c r="J1761" s="1267"/>
      <c r="K1761" s="1268"/>
      <c r="L1761" s="1268"/>
      <c r="M1761" s="1268"/>
      <c r="N1761" s="1269"/>
    </row>
    <row r="1762" spans="1:14" x14ac:dyDescent="0.2">
      <c r="A1762" s="281"/>
      <c r="B1762" s="550"/>
      <c r="C1762" s="535"/>
      <c r="D1762" s="535"/>
      <c r="E1762" s="535"/>
      <c r="F1762" s="535"/>
    </row>
    <row r="1763" spans="1:14" x14ac:dyDescent="0.2">
      <c r="A1763" s="281"/>
      <c r="B1763" s="550"/>
      <c r="C1763" s="535"/>
      <c r="D1763" s="535"/>
      <c r="E1763" s="535"/>
      <c r="F1763" s="1270"/>
      <c r="G1763" s="63"/>
      <c r="H1763" s="63"/>
      <c r="I1763" s="63"/>
      <c r="J1763" s="1271"/>
      <c r="K1763" s="63"/>
      <c r="L1763" s="63"/>
      <c r="M1763" s="63"/>
      <c r="N1763" s="1271"/>
    </row>
    <row r="1764" spans="1:14" x14ac:dyDescent="0.2">
      <c r="A1764" s="2434">
        <v>44</v>
      </c>
      <c r="B1764" s="2435"/>
      <c r="C1764" s="2435"/>
      <c r="D1764" s="2435"/>
      <c r="E1764" s="2435"/>
      <c r="F1764" s="2435"/>
      <c r="G1764" s="2435"/>
      <c r="H1764" s="2435"/>
      <c r="I1764" s="2435"/>
      <c r="J1764" s="2435"/>
      <c r="K1764" s="2435"/>
      <c r="L1764" s="2435"/>
      <c r="M1764" s="2435"/>
      <c r="N1764" s="2435"/>
    </row>
    <row r="1765" spans="1:14" x14ac:dyDescent="0.2">
      <c r="A1765" s="281"/>
      <c r="B1765" s="550"/>
      <c r="C1765" s="535"/>
      <c r="D1765" s="535"/>
      <c r="E1765" s="535"/>
      <c r="F1765" s="535"/>
    </row>
    <row r="1766" spans="1:14" x14ac:dyDescent="0.2">
      <c r="A1766" s="2249" t="s">
        <v>1692</v>
      </c>
      <c r="B1766" s="2249"/>
      <c r="C1766" s="2249"/>
      <c r="D1766" s="2249"/>
      <c r="E1766" s="2249"/>
    </row>
    <row r="1767" spans="1:14" x14ac:dyDescent="0.2">
      <c r="A1767" s="275"/>
      <c r="B1767" s="275"/>
      <c r="C1767" s="275"/>
      <c r="D1767" s="275"/>
      <c r="E1767" s="275"/>
    </row>
    <row r="1768" spans="1:14" ht="14.25" x14ac:dyDescent="0.2">
      <c r="A1768" s="2347" t="s">
        <v>1509</v>
      </c>
      <c r="B1768" s="2348"/>
      <c r="C1768" s="2348"/>
      <c r="D1768" s="2348"/>
      <c r="E1768" s="2348"/>
      <c r="F1768" s="2348"/>
      <c r="G1768" s="2263"/>
      <c r="H1768" s="2263"/>
      <c r="I1768" s="2263"/>
      <c r="J1768" s="2263"/>
      <c r="K1768" s="2263"/>
      <c r="L1768" s="2263"/>
      <c r="M1768" s="2263"/>
      <c r="N1768" s="2263"/>
    </row>
    <row r="1769" spans="1:14" ht="15.75" x14ac:dyDescent="0.25">
      <c r="B1769" s="18"/>
      <c r="C1769" s="18"/>
      <c r="D1769" s="18"/>
      <c r="E1769" s="18"/>
    </row>
    <row r="1770" spans="1:14" ht="16.5" thickBot="1" x14ac:dyDescent="0.3">
      <c r="B1770" s="18" t="s">
        <v>386</v>
      </c>
      <c r="C1770" s="18"/>
      <c r="D1770" s="18"/>
      <c r="E1770" s="18"/>
      <c r="M1770" s="1" t="s">
        <v>39</v>
      </c>
    </row>
    <row r="1771" spans="1:14" ht="13.5" customHeight="1" thickBot="1" x14ac:dyDescent="0.25">
      <c r="A1771" s="2430" t="s">
        <v>258</v>
      </c>
      <c r="B1771" s="2432" t="s">
        <v>11</v>
      </c>
      <c r="C1771" s="2425" t="s">
        <v>1090</v>
      </c>
      <c r="D1771" s="2426"/>
      <c r="E1771" s="2426"/>
      <c r="F1771" s="2427"/>
      <c r="G1771" s="2425" t="s">
        <v>1091</v>
      </c>
      <c r="H1771" s="2426"/>
      <c r="I1771" s="2426"/>
      <c r="J1771" s="2428"/>
      <c r="K1771" s="2429" t="s">
        <v>811</v>
      </c>
      <c r="L1771" s="2426"/>
      <c r="M1771" s="2426"/>
      <c r="N1771" s="2428"/>
    </row>
    <row r="1772" spans="1:14" ht="22.5" thickBot="1" x14ac:dyDescent="0.25">
      <c r="A1772" s="2431"/>
      <c r="B1772" s="2433"/>
      <c r="C1772" s="266" t="s">
        <v>381</v>
      </c>
      <c r="D1772" s="266" t="s">
        <v>812</v>
      </c>
      <c r="E1772" s="1246" t="s">
        <v>775</v>
      </c>
      <c r="F1772" s="266" t="s">
        <v>813</v>
      </c>
      <c r="G1772" s="1246" t="s">
        <v>381</v>
      </c>
      <c r="H1772" s="266" t="s">
        <v>812</v>
      </c>
      <c r="I1772" s="266" t="s">
        <v>775</v>
      </c>
      <c r="J1772" s="1246" t="s">
        <v>813</v>
      </c>
      <c r="K1772" s="266" t="s">
        <v>381</v>
      </c>
      <c r="L1772" s="1246" t="s">
        <v>812</v>
      </c>
      <c r="M1772" s="266" t="s">
        <v>775</v>
      </c>
      <c r="N1772" s="1247" t="s">
        <v>813</v>
      </c>
    </row>
    <row r="1773" spans="1:14" ht="13.5" thickBot="1" x14ac:dyDescent="0.25">
      <c r="A1773" s="865" t="s">
        <v>259</v>
      </c>
      <c r="B1773" s="866" t="s">
        <v>260</v>
      </c>
      <c r="C1773" s="867" t="s">
        <v>261</v>
      </c>
      <c r="D1773" s="867" t="s">
        <v>262</v>
      </c>
      <c r="E1773" s="867" t="s">
        <v>282</v>
      </c>
      <c r="F1773" s="868" t="s">
        <v>307</v>
      </c>
      <c r="G1773" s="867" t="s">
        <v>308</v>
      </c>
      <c r="H1773" s="867" t="s">
        <v>330</v>
      </c>
      <c r="I1773" s="867" t="s">
        <v>331</v>
      </c>
      <c r="J1773" s="867" t="s">
        <v>332</v>
      </c>
      <c r="K1773" s="867" t="s">
        <v>335</v>
      </c>
      <c r="L1773" s="867" t="s">
        <v>336</v>
      </c>
      <c r="M1773" s="867" t="s">
        <v>337</v>
      </c>
      <c r="N1773" s="868" t="s">
        <v>338</v>
      </c>
    </row>
    <row r="1774" spans="1:14" x14ac:dyDescent="0.2">
      <c r="A1774" s="265" t="s">
        <v>293</v>
      </c>
      <c r="B1774" s="341" t="s">
        <v>404</v>
      </c>
      <c r="C1774" s="430"/>
      <c r="D1774" s="124"/>
      <c r="E1774" s="241"/>
      <c r="F1774" s="1256"/>
      <c r="G1774" s="1040"/>
      <c r="H1774" s="1040"/>
      <c r="I1774" s="1040"/>
      <c r="J1774" s="909"/>
      <c r="K1774" s="1261"/>
      <c r="L1774" s="1261"/>
      <c r="M1774" s="1261"/>
      <c r="N1774" s="1039"/>
    </row>
    <row r="1775" spans="1:14" x14ac:dyDescent="0.2">
      <c r="A1775" s="264" t="s">
        <v>294</v>
      </c>
      <c r="B1775" s="170" t="s">
        <v>565</v>
      </c>
      <c r="C1775" s="244"/>
      <c r="D1775" s="121"/>
      <c r="E1775" s="239"/>
      <c r="F1775" s="1251"/>
      <c r="G1775" s="978"/>
      <c r="H1775" s="978"/>
      <c r="I1775" s="978"/>
      <c r="J1775" s="870"/>
      <c r="K1775" s="1067"/>
      <c r="L1775" s="1067"/>
      <c r="M1775" s="1067"/>
      <c r="N1775" s="906"/>
    </row>
    <row r="1776" spans="1:14" x14ac:dyDescent="0.2">
      <c r="A1776" s="264" t="s">
        <v>295</v>
      </c>
      <c r="B1776" s="480" t="s">
        <v>563</v>
      </c>
      <c r="C1776" s="543"/>
      <c r="D1776" s="126"/>
      <c r="E1776" s="240"/>
      <c r="F1776" s="1252"/>
      <c r="G1776" s="978"/>
      <c r="H1776" s="978"/>
      <c r="I1776" s="978"/>
      <c r="J1776" s="870"/>
      <c r="K1776" s="1067"/>
      <c r="L1776" s="1067"/>
      <c r="M1776" s="1067"/>
      <c r="N1776" s="906"/>
    </row>
    <row r="1777" spans="1:14" x14ac:dyDescent="0.2">
      <c r="A1777" s="264" t="s">
        <v>296</v>
      </c>
      <c r="B1777" s="480" t="s">
        <v>562</v>
      </c>
      <c r="C1777" s="543"/>
      <c r="D1777" s="126"/>
      <c r="E1777" s="240"/>
      <c r="F1777" s="1252"/>
      <c r="G1777" s="978"/>
      <c r="H1777" s="978"/>
      <c r="I1777" s="978"/>
      <c r="J1777" s="870"/>
      <c r="K1777" s="1067"/>
      <c r="L1777" s="1067"/>
      <c r="M1777" s="1067"/>
      <c r="N1777" s="906"/>
    </row>
    <row r="1778" spans="1:14" x14ac:dyDescent="0.2">
      <c r="A1778" s="264" t="s">
        <v>297</v>
      </c>
      <c r="B1778" s="480" t="s">
        <v>564</v>
      </c>
      <c r="C1778" s="543"/>
      <c r="D1778" s="126"/>
      <c r="E1778" s="240"/>
      <c r="F1778" s="1252"/>
      <c r="G1778" s="978"/>
      <c r="H1778" s="978"/>
      <c r="I1778" s="978"/>
      <c r="J1778" s="870"/>
      <c r="K1778" s="1067"/>
      <c r="L1778" s="1067"/>
      <c r="M1778" s="1067"/>
      <c r="N1778" s="906"/>
    </row>
    <row r="1779" spans="1:14" x14ac:dyDescent="0.2">
      <c r="A1779" s="264" t="s">
        <v>298</v>
      </c>
      <c r="B1779" s="538" t="s">
        <v>566</v>
      </c>
      <c r="C1779" s="543"/>
      <c r="D1779" s="126"/>
      <c r="E1779" s="240"/>
      <c r="F1779" s="1252"/>
      <c r="G1779" s="978"/>
      <c r="H1779" s="978"/>
      <c r="I1779" s="978"/>
      <c r="J1779" s="870"/>
      <c r="K1779" s="1067"/>
      <c r="L1779" s="1067"/>
      <c r="M1779" s="1067"/>
      <c r="N1779" s="906"/>
    </row>
    <row r="1780" spans="1:14" x14ac:dyDescent="0.2">
      <c r="A1780" s="264" t="s">
        <v>299</v>
      </c>
      <c r="B1780" s="539" t="s">
        <v>569</v>
      </c>
      <c r="C1780" s="543"/>
      <c r="D1780" s="126"/>
      <c r="E1780" s="240"/>
      <c r="F1780" s="1252"/>
      <c r="G1780" s="978"/>
      <c r="H1780" s="978"/>
      <c r="I1780" s="978"/>
      <c r="J1780" s="870"/>
      <c r="K1780" s="1067"/>
      <c r="L1780" s="1067"/>
      <c r="M1780" s="1067"/>
      <c r="N1780" s="906"/>
    </row>
    <row r="1781" spans="1:14" x14ac:dyDescent="0.2">
      <c r="A1781" s="264" t="s">
        <v>300</v>
      </c>
      <c r="B1781" s="540" t="s">
        <v>568</v>
      </c>
      <c r="C1781" s="543"/>
      <c r="D1781" s="126"/>
      <c r="E1781" s="240"/>
      <c r="F1781" s="1252"/>
      <c r="G1781" s="978"/>
      <c r="H1781" s="978"/>
      <c r="I1781" s="978"/>
      <c r="J1781" s="870"/>
      <c r="K1781" s="1067"/>
      <c r="L1781" s="1067"/>
      <c r="M1781" s="1067"/>
      <c r="N1781" s="906"/>
    </row>
    <row r="1782" spans="1:14" x14ac:dyDescent="0.2">
      <c r="A1782" s="264" t="s">
        <v>301</v>
      </c>
      <c r="B1782" s="1708" t="s">
        <v>567</v>
      </c>
      <c r="C1782" s="244"/>
      <c r="D1782" s="121"/>
      <c r="E1782" s="239"/>
      <c r="F1782" s="1251"/>
      <c r="G1782" s="978"/>
      <c r="H1782" s="978"/>
      <c r="I1782" s="978"/>
      <c r="J1782" s="870"/>
      <c r="K1782" s="1067"/>
      <c r="L1782" s="1067"/>
      <c r="M1782" s="1067"/>
      <c r="N1782" s="906"/>
    </row>
    <row r="1783" spans="1:14" ht="13.5" thickBot="1" x14ac:dyDescent="0.25">
      <c r="A1783" s="413" t="s">
        <v>302</v>
      </c>
      <c r="B1783" s="225" t="s">
        <v>1089</v>
      </c>
      <c r="C1783" s="1713"/>
      <c r="D1783" s="197"/>
      <c r="E1783" s="197"/>
      <c r="F1783" s="1255"/>
      <c r="G1783" s="974"/>
      <c r="H1783" s="974"/>
      <c r="I1783" s="974"/>
      <c r="J1783" s="873"/>
      <c r="K1783" s="1263"/>
      <c r="L1783" s="1263"/>
      <c r="M1783" s="1263"/>
      <c r="N1783" s="967"/>
    </row>
    <row r="1784" spans="1:14" ht="18" customHeight="1" thickBot="1" x14ac:dyDescent="0.25">
      <c r="A1784" s="282" t="s">
        <v>303</v>
      </c>
      <c r="B1784" s="231" t="s">
        <v>405</v>
      </c>
      <c r="C1784" s="544">
        <f>SUM(C1775:C1783)</f>
        <v>0</v>
      </c>
      <c r="D1784" s="544">
        <f>SUM(D1775:D1783)</f>
        <v>0</v>
      </c>
      <c r="E1784" s="544">
        <f>SUM(E1775:E1783)</f>
        <v>0</v>
      </c>
      <c r="F1784" s="1272">
        <v>0</v>
      </c>
      <c r="G1784" s="972"/>
      <c r="H1784" s="972"/>
      <c r="I1784" s="972"/>
      <c r="J1784" s="874"/>
      <c r="K1784" s="1212"/>
      <c r="L1784" s="1212"/>
      <c r="M1784" s="1212"/>
      <c r="N1784" s="874"/>
    </row>
    <row r="1785" spans="1:14" ht="13.5" thickBot="1" x14ac:dyDescent="0.25">
      <c r="A1785" s="325" t="s">
        <v>304</v>
      </c>
      <c r="B1785" s="832" t="s">
        <v>406</v>
      </c>
      <c r="C1785" s="622">
        <f>C1784+C1761</f>
        <v>51320</v>
      </c>
      <c r="D1785" s="622">
        <f>D1784+D1761</f>
        <v>42241</v>
      </c>
      <c r="E1785" s="622">
        <f>E1784+E1761</f>
        <v>42241</v>
      </c>
      <c r="F1785" s="1461">
        <f>E1785/D1785</f>
        <v>1</v>
      </c>
      <c r="G1785" s="622">
        <f>G1784+G1761</f>
        <v>0</v>
      </c>
      <c r="H1785" s="622">
        <f>H1784+H1761</f>
        <v>0</v>
      </c>
      <c r="I1785" s="622">
        <f>I1784+I1761</f>
        <v>0</v>
      </c>
      <c r="J1785" s="875"/>
      <c r="K1785" s="622">
        <f>K1784+K1761</f>
        <v>0</v>
      </c>
      <c r="L1785" s="622">
        <f>L1784+L1761</f>
        <v>0</v>
      </c>
      <c r="M1785" s="622">
        <f>M1784+M1761</f>
        <v>0</v>
      </c>
      <c r="N1785" s="969"/>
    </row>
    <row r="1805" spans="1:14" x14ac:dyDescent="0.2">
      <c r="A1805" s="2263">
        <v>45</v>
      </c>
      <c r="B1805" s="2263"/>
      <c r="C1805" s="2263"/>
      <c r="D1805" s="2263"/>
      <c r="E1805" s="2263"/>
      <c r="F1805" s="2263"/>
      <c r="G1805" s="2263"/>
      <c r="H1805" s="2263"/>
      <c r="I1805" s="2263"/>
      <c r="J1805" s="2263"/>
      <c r="K1805" s="2263"/>
      <c r="L1805" s="2263"/>
      <c r="M1805" s="2263"/>
      <c r="N1805" s="2263"/>
    </row>
    <row r="1806" spans="1:14" x14ac:dyDescent="0.2">
      <c r="A1806" s="2249" t="s">
        <v>1692</v>
      </c>
      <c r="B1806" s="2249"/>
      <c r="C1806" s="2249"/>
      <c r="D1806" s="2249"/>
      <c r="E1806" s="2249"/>
    </row>
    <row r="1807" spans="1:14" x14ac:dyDescent="0.2">
      <c r="A1807" s="275"/>
      <c r="B1807" s="275"/>
      <c r="C1807" s="275"/>
      <c r="D1807" s="275"/>
      <c r="E1807" s="275"/>
    </row>
    <row r="1808" spans="1:14" ht="14.25" x14ac:dyDescent="0.2">
      <c r="A1808" s="2347" t="s">
        <v>1509</v>
      </c>
      <c r="B1808" s="2348"/>
      <c r="C1808" s="2348"/>
      <c r="D1808" s="2348"/>
      <c r="E1808" s="2348"/>
      <c r="F1808" s="2348"/>
      <c r="G1808" s="2263"/>
      <c r="H1808" s="2263"/>
      <c r="I1808" s="2263"/>
      <c r="J1808" s="2263"/>
      <c r="K1808" s="2263"/>
      <c r="L1808" s="2263"/>
      <c r="M1808" s="2263"/>
      <c r="N1808" s="2263"/>
    </row>
    <row r="1809" spans="1:14" ht="14.25" x14ac:dyDescent="0.2">
      <c r="A1809" s="229"/>
      <c r="B1809" s="2150"/>
      <c r="C1809" s="2150"/>
      <c r="D1809" s="2150"/>
      <c r="E1809" s="2150"/>
      <c r="F1809" s="2150"/>
      <c r="G1809" s="13"/>
      <c r="H1809" s="13"/>
      <c r="I1809" s="13"/>
      <c r="J1809" s="13"/>
      <c r="K1809" s="13"/>
      <c r="L1809" s="13"/>
      <c r="M1809" s="13"/>
      <c r="N1809" s="13"/>
    </row>
    <row r="1810" spans="1:14" ht="15.75" x14ac:dyDescent="0.25">
      <c r="B1810" s="2436" t="s">
        <v>1638</v>
      </c>
      <c r="C1810" s="2437"/>
      <c r="D1810" s="2437"/>
      <c r="E1810" s="2437"/>
      <c r="F1810" s="2437"/>
      <c r="G1810" s="2437"/>
      <c r="H1810" s="2437"/>
      <c r="I1810" s="2437"/>
      <c r="J1810" s="2437"/>
      <c r="K1810" s="2437"/>
      <c r="L1810" s="2437"/>
      <c r="M1810" s="18"/>
      <c r="N1810" s="18"/>
    </row>
    <row r="1811" spans="1:14" ht="16.5" thickBot="1" x14ac:dyDescent="0.3">
      <c r="B1811" s="18"/>
      <c r="C1811" s="18"/>
      <c r="D1811" s="18"/>
      <c r="E1811" s="18"/>
      <c r="F1811" s="18"/>
      <c r="G1811" s="18"/>
      <c r="H1811" s="18"/>
      <c r="I1811" s="18"/>
      <c r="J1811" s="18"/>
      <c r="K1811" s="18"/>
      <c r="L1811" s="18"/>
      <c r="M1811" s="19" t="s">
        <v>7</v>
      </c>
      <c r="N1811" s="18"/>
    </row>
    <row r="1812" spans="1:14" ht="13.5" thickBot="1" x14ac:dyDescent="0.25">
      <c r="A1812" s="2272" t="s">
        <v>258</v>
      </c>
      <c r="B1812" s="2274" t="s">
        <v>11</v>
      </c>
      <c r="C1812" s="2429" t="s">
        <v>816</v>
      </c>
      <c r="D1812" s="2426"/>
      <c r="E1812" s="2426"/>
      <c r="F1812" s="2427"/>
      <c r="G1812" s="2425" t="s">
        <v>817</v>
      </c>
      <c r="H1812" s="2426"/>
      <c r="I1812" s="2426"/>
      <c r="J1812" s="2428"/>
      <c r="K1812" s="2429" t="s">
        <v>811</v>
      </c>
      <c r="L1812" s="2426"/>
      <c r="M1812" s="2426"/>
      <c r="N1812" s="2428"/>
    </row>
    <row r="1813" spans="1:14" ht="22.5" thickBot="1" x14ac:dyDescent="0.25">
      <c r="A1813" s="2273"/>
      <c r="B1813" s="2275"/>
      <c r="C1813" s="401" t="s">
        <v>381</v>
      </c>
      <c r="D1813" s="266" t="s">
        <v>812</v>
      </c>
      <c r="E1813" s="1246" t="s">
        <v>775</v>
      </c>
      <c r="F1813" s="266" t="s">
        <v>813</v>
      </c>
      <c r="G1813" s="1246" t="s">
        <v>381</v>
      </c>
      <c r="H1813" s="266" t="s">
        <v>812</v>
      </c>
      <c r="I1813" s="266" t="s">
        <v>775</v>
      </c>
      <c r="J1813" s="1246" t="s">
        <v>813</v>
      </c>
      <c r="K1813" s="266" t="s">
        <v>381</v>
      </c>
      <c r="L1813" s="1246" t="s">
        <v>812</v>
      </c>
      <c r="M1813" s="266" t="s">
        <v>775</v>
      </c>
      <c r="N1813" s="266" t="s">
        <v>813</v>
      </c>
    </row>
    <row r="1814" spans="1:14" ht="13.5" thickBot="1" x14ac:dyDescent="0.25">
      <c r="A1814" s="865" t="s">
        <v>259</v>
      </c>
      <c r="B1814" s="866" t="s">
        <v>260</v>
      </c>
      <c r="C1814" s="867" t="s">
        <v>261</v>
      </c>
      <c r="D1814" s="867" t="s">
        <v>262</v>
      </c>
      <c r="E1814" s="867" t="s">
        <v>282</v>
      </c>
      <c r="F1814" s="868" t="s">
        <v>307</v>
      </c>
      <c r="G1814" s="518" t="s">
        <v>308</v>
      </c>
      <c r="H1814" s="518" t="s">
        <v>330</v>
      </c>
      <c r="I1814" s="518" t="s">
        <v>331</v>
      </c>
      <c r="J1814" s="518" t="s">
        <v>332</v>
      </c>
      <c r="K1814" s="518" t="s">
        <v>335</v>
      </c>
      <c r="L1814" s="518" t="s">
        <v>336</v>
      </c>
      <c r="M1814" s="518" t="s">
        <v>337</v>
      </c>
      <c r="N1814" s="438" t="s">
        <v>338</v>
      </c>
    </row>
    <row r="1815" spans="1:14" x14ac:dyDescent="0.2">
      <c r="A1815" s="265" t="s">
        <v>263</v>
      </c>
      <c r="B1815" s="270" t="s">
        <v>215</v>
      </c>
      <c r="C1815" s="241"/>
      <c r="D1815" s="124"/>
      <c r="E1815" s="241"/>
      <c r="F1815" s="1256"/>
      <c r="G1815" s="1040"/>
      <c r="H1815" s="1040"/>
      <c r="I1815" s="1040"/>
      <c r="J1815" s="909"/>
      <c r="K1815" s="1261"/>
      <c r="L1815" s="1261"/>
      <c r="M1815" s="1261"/>
      <c r="N1815" s="1039"/>
    </row>
    <row r="1816" spans="1:14" x14ac:dyDescent="0.2">
      <c r="A1816" s="264" t="s">
        <v>264</v>
      </c>
      <c r="B1816" s="152" t="s">
        <v>526</v>
      </c>
      <c r="C1816" s="239">
        <f>'4_sz_ melléklet'!C71</f>
        <v>0</v>
      </c>
      <c r="D1816" s="239">
        <f>'4_sz_ melléklet'!D71</f>
        <v>0</v>
      </c>
      <c r="E1816" s="239">
        <f>'4_sz_ melléklet'!E71</f>
        <v>0</v>
      </c>
      <c r="F1816" s="1251">
        <v>0</v>
      </c>
      <c r="G1816" s="978"/>
      <c r="H1816" s="978"/>
      <c r="I1816" s="978"/>
      <c r="J1816" s="870"/>
      <c r="K1816" s="1067"/>
      <c r="L1816" s="1067"/>
      <c r="M1816" s="1067"/>
      <c r="N1816" s="906"/>
    </row>
    <row r="1817" spans="1:14" x14ac:dyDescent="0.2">
      <c r="A1817" s="264" t="s">
        <v>265</v>
      </c>
      <c r="B1817" s="169" t="s">
        <v>528</v>
      </c>
      <c r="C1817" s="239">
        <f>'4_sz_ melléklet'!C72</f>
        <v>0</v>
      </c>
      <c r="D1817" s="239">
        <f>'4_sz_ melléklet'!D72</f>
        <v>0</v>
      </c>
      <c r="E1817" s="239">
        <f>'4_sz_ melléklet'!E72</f>
        <v>0</v>
      </c>
      <c r="F1817" s="1251">
        <v>0</v>
      </c>
      <c r="G1817" s="978"/>
      <c r="H1817" s="978"/>
      <c r="I1817" s="978"/>
      <c r="J1817" s="870"/>
      <c r="K1817" s="1067"/>
      <c r="L1817" s="1067"/>
      <c r="M1817" s="1067"/>
      <c r="N1817" s="906"/>
    </row>
    <row r="1818" spans="1:14" x14ac:dyDescent="0.2">
      <c r="A1818" s="264" t="s">
        <v>266</v>
      </c>
      <c r="B1818" s="169" t="s">
        <v>527</v>
      </c>
      <c r="C1818" s="239">
        <f>'4_sz_ melléklet'!C1609</f>
        <v>0</v>
      </c>
      <c r="D1818" s="239">
        <f>'4_sz_ melléklet'!D1609</f>
        <v>8104</v>
      </c>
      <c r="E1818" s="239">
        <f>'4_sz_ melléklet'!E1609</f>
        <v>7454</v>
      </c>
      <c r="F1818" s="1251">
        <f>E1818/D1818</f>
        <v>0.91979269496544913</v>
      </c>
      <c r="G1818" s="978"/>
      <c r="H1818" s="978"/>
      <c r="I1818" s="978"/>
      <c r="J1818" s="870"/>
      <c r="K1818" s="1067"/>
      <c r="L1818" s="1067"/>
      <c r="M1818" s="1067"/>
      <c r="N1818" s="906"/>
    </row>
    <row r="1819" spans="1:14" x14ac:dyDescent="0.2">
      <c r="A1819" s="264" t="s">
        <v>267</v>
      </c>
      <c r="B1819" s="169" t="s">
        <v>529</v>
      </c>
      <c r="C1819" s="239"/>
      <c r="D1819" s="121"/>
      <c r="E1819" s="239"/>
      <c r="F1819" s="1251"/>
      <c r="G1819" s="978"/>
      <c r="H1819" s="978"/>
      <c r="I1819" s="978"/>
      <c r="J1819" s="870"/>
      <c r="K1819" s="1067"/>
      <c r="L1819" s="1067"/>
      <c r="M1819" s="1067"/>
      <c r="N1819" s="906"/>
    </row>
    <row r="1820" spans="1:14" x14ac:dyDescent="0.2">
      <c r="A1820" s="264" t="s">
        <v>268</v>
      </c>
      <c r="B1820" s="169" t="s">
        <v>530</v>
      </c>
      <c r="C1820" s="239"/>
      <c r="D1820" s="239">
        <f>'4_sz_ melléklet'!D1611</f>
        <v>8104</v>
      </c>
      <c r="E1820" s="239">
        <f>'4_sz_ melléklet'!E1611</f>
        <v>7454</v>
      </c>
      <c r="F1820" s="1251">
        <f>E1820/D1820</f>
        <v>0.91979269496544913</v>
      </c>
      <c r="G1820" s="978"/>
      <c r="H1820" s="978"/>
      <c r="I1820" s="978"/>
      <c r="J1820" s="870"/>
      <c r="K1820" s="1067"/>
      <c r="L1820" s="1067"/>
      <c r="M1820" s="1067"/>
      <c r="N1820" s="906"/>
    </row>
    <row r="1821" spans="1:14" x14ac:dyDescent="0.2">
      <c r="A1821" s="264" t="s">
        <v>269</v>
      </c>
      <c r="B1821" s="169" t="s">
        <v>531</v>
      </c>
      <c r="C1821" s="239">
        <f>C1822+C1823+C1824+C1825+C1826+C1827+C1828</f>
        <v>0</v>
      </c>
      <c r="D1821" s="239">
        <f>D1822+D1823+D1824+D1825+D1826+D1827+D1828</f>
        <v>0</v>
      </c>
      <c r="E1821" s="239">
        <f>E1822+E1823+E1824+E1825+E1826+E1827+E1828</f>
        <v>0</v>
      </c>
      <c r="F1821" s="1251">
        <v>0</v>
      </c>
      <c r="G1821" s="978"/>
      <c r="H1821" s="978"/>
      <c r="I1821" s="978"/>
      <c r="J1821" s="870"/>
      <c r="K1821" s="1067"/>
      <c r="L1821" s="1067"/>
      <c r="M1821" s="1067"/>
      <c r="N1821" s="906"/>
    </row>
    <row r="1822" spans="1:14" x14ac:dyDescent="0.2">
      <c r="A1822" s="264" t="s">
        <v>270</v>
      </c>
      <c r="B1822" s="169" t="s">
        <v>535</v>
      </c>
      <c r="C1822" s="239"/>
      <c r="D1822" s="121"/>
      <c r="E1822" s="239"/>
      <c r="F1822" s="1251"/>
      <c r="G1822" s="978"/>
      <c r="H1822" s="978"/>
      <c r="I1822" s="978"/>
      <c r="J1822" s="870"/>
      <c r="K1822" s="1067"/>
      <c r="L1822" s="1067"/>
      <c r="M1822" s="1067"/>
      <c r="N1822" s="906"/>
    </row>
    <row r="1823" spans="1:14" x14ac:dyDescent="0.2">
      <c r="A1823" s="264" t="s">
        <v>271</v>
      </c>
      <c r="B1823" s="169" t="s">
        <v>536</v>
      </c>
      <c r="C1823" s="239"/>
      <c r="D1823" s="121"/>
      <c r="E1823" s="239"/>
      <c r="F1823" s="1251"/>
      <c r="G1823" s="978"/>
      <c r="H1823" s="978"/>
      <c r="I1823" s="978"/>
      <c r="J1823" s="870"/>
      <c r="K1823" s="1067"/>
      <c r="L1823" s="1067"/>
      <c r="M1823" s="1067"/>
      <c r="N1823" s="906"/>
    </row>
    <row r="1824" spans="1:14" x14ac:dyDescent="0.2">
      <c r="A1824" s="264" t="s">
        <v>272</v>
      </c>
      <c r="B1824" s="169" t="s">
        <v>537</v>
      </c>
      <c r="C1824" s="239"/>
      <c r="D1824" s="121"/>
      <c r="E1824" s="239"/>
      <c r="F1824" s="1251"/>
      <c r="G1824" s="978"/>
      <c r="H1824" s="978"/>
      <c r="I1824" s="978"/>
      <c r="J1824" s="870"/>
      <c r="K1824" s="1067"/>
      <c r="L1824" s="1067"/>
      <c r="M1824" s="1067"/>
      <c r="N1824" s="906"/>
    </row>
    <row r="1825" spans="1:14" x14ac:dyDescent="0.2">
      <c r="A1825" s="264" t="s">
        <v>273</v>
      </c>
      <c r="B1825" s="271" t="s">
        <v>533</v>
      </c>
      <c r="C1825" s="198"/>
      <c r="D1825" s="125"/>
      <c r="E1825" s="239"/>
      <c r="F1825" s="1251"/>
      <c r="G1825" s="978"/>
      <c r="H1825" s="978"/>
      <c r="I1825" s="978"/>
      <c r="J1825" s="870"/>
      <c r="K1825" s="1067"/>
      <c r="L1825" s="1067"/>
      <c r="M1825" s="1067"/>
      <c r="N1825" s="906"/>
    </row>
    <row r="1826" spans="1:14" x14ac:dyDescent="0.2">
      <c r="A1826" s="264" t="s">
        <v>274</v>
      </c>
      <c r="B1826" s="536" t="s">
        <v>534</v>
      </c>
      <c r="C1826" s="242"/>
      <c r="D1826" s="122"/>
      <c r="E1826" s="239"/>
      <c r="F1826" s="1251"/>
      <c r="G1826" s="978"/>
      <c r="H1826" s="978"/>
      <c r="I1826" s="978"/>
      <c r="J1826" s="870"/>
      <c r="K1826" s="1067"/>
      <c r="L1826" s="1067"/>
      <c r="M1826" s="1067"/>
      <c r="N1826" s="906"/>
    </row>
    <row r="1827" spans="1:14" x14ac:dyDescent="0.2">
      <c r="A1827" s="264" t="s">
        <v>275</v>
      </c>
      <c r="B1827" s="537" t="s">
        <v>532</v>
      </c>
      <c r="C1827" s="242"/>
      <c r="D1827" s="122"/>
      <c r="E1827" s="239"/>
      <c r="F1827" s="1251"/>
      <c r="G1827" s="978"/>
      <c r="H1827" s="978"/>
      <c r="I1827" s="978"/>
      <c r="J1827" s="870"/>
      <c r="K1827" s="1067"/>
      <c r="L1827" s="1067"/>
      <c r="M1827" s="1067"/>
      <c r="N1827" s="906"/>
    </row>
    <row r="1828" spans="1:14" x14ac:dyDescent="0.2">
      <c r="A1828" s="264" t="s">
        <v>276</v>
      </c>
      <c r="B1828" s="230" t="s">
        <v>764</v>
      </c>
      <c r="C1828" s="240">
        <f>'4_sz_ melléklet'!C1324</f>
        <v>0</v>
      </c>
      <c r="D1828" s="240"/>
      <c r="E1828" s="240"/>
      <c r="F1828" s="1252">
        <v>0</v>
      </c>
      <c r="G1828" s="978"/>
      <c r="H1828" s="978"/>
      <c r="I1828" s="978"/>
      <c r="J1828" s="870"/>
      <c r="K1828" s="1067"/>
      <c r="L1828" s="1067"/>
      <c r="M1828" s="1067"/>
      <c r="N1828" s="906"/>
    </row>
    <row r="1829" spans="1:14" ht="13.5" thickBot="1" x14ac:dyDescent="0.25">
      <c r="A1829" s="264" t="s">
        <v>277</v>
      </c>
      <c r="B1829" s="171" t="s">
        <v>539</v>
      </c>
      <c r="C1829" s="240"/>
      <c r="D1829" s="126"/>
      <c r="E1829" s="239"/>
      <c r="F1829" s="1253"/>
      <c r="G1829" s="980"/>
      <c r="H1829" s="980"/>
      <c r="I1829" s="980"/>
      <c r="J1829" s="871"/>
      <c r="K1829" s="1068"/>
      <c r="L1829" s="1068"/>
      <c r="M1829" s="1068"/>
      <c r="N1829" s="968"/>
    </row>
    <row r="1830" spans="1:14" ht="13.5" thickBot="1" x14ac:dyDescent="0.25">
      <c r="A1830" s="421" t="s">
        <v>278</v>
      </c>
      <c r="B1830" s="422" t="s">
        <v>5</v>
      </c>
      <c r="C1830" s="432">
        <f>C1816+C1817+C1818+C1819+C1821+C1829</f>
        <v>0</v>
      </c>
      <c r="D1830" s="432">
        <f>D1816+D1817+D1818+D1819+D1821+D1829</f>
        <v>8104</v>
      </c>
      <c r="E1830" s="432">
        <f>E1816+E1817+E1818+E1819+E1821+E1829</f>
        <v>7454</v>
      </c>
      <c r="F1830" s="1465">
        <f>E1830/D1830</f>
        <v>0.91979269496544913</v>
      </c>
      <c r="G1830" s="1260"/>
      <c r="H1830" s="1260"/>
      <c r="I1830" s="1260"/>
      <c r="J1830" s="872"/>
      <c r="K1830" s="1262"/>
      <c r="L1830" s="1262"/>
      <c r="M1830" s="1262"/>
      <c r="N1830" s="1259"/>
    </row>
    <row r="1831" spans="1:14" ht="8.25" customHeight="1" thickTop="1" x14ac:dyDescent="0.2">
      <c r="A1831" s="413"/>
      <c r="B1831" s="270"/>
      <c r="C1831" s="197"/>
      <c r="D1831" s="197"/>
      <c r="E1831" s="197"/>
      <c r="F1831" s="1255"/>
      <c r="G1831" s="974"/>
      <c r="H1831" s="974"/>
      <c r="I1831" s="974"/>
      <c r="J1831" s="873"/>
      <c r="K1831" s="1263"/>
      <c r="L1831" s="1263"/>
      <c r="M1831" s="1263"/>
      <c r="N1831" s="967"/>
    </row>
    <row r="1832" spans="1:14" x14ac:dyDescent="0.2">
      <c r="A1832" s="265" t="s">
        <v>279</v>
      </c>
      <c r="B1832" s="272" t="s">
        <v>216</v>
      </c>
      <c r="C1832" s="241"/>
      <c r="D1832" s="124"/>
      <c r="E1832" s="241"/>
      <c r="F1832" s="1256"/>
      <c r="G1832" s="976"/>
      <c r="H1832" s="976"/>
      <c r="I1832" s="976"/>
      <c r="J1832" s="869"/>
      <c r="K1832" s="1066"/>
      <c r="L1832" s="1066"/>
      <c r="M1832" s="1066"/>
      <c r="N1832" s="905"/>
    </row>
    <row r="1833" spans="1:14" x14ac:dyDescent="0.2">
      <c r="A1833" s="265" t="s">
        <v>280</v>
      </c>
      <c r="B1833" s="169" t="s">
        <v>540</v>
      </c>
      <c r="C1833" s="239">
        <f>'33_sz_ melléklet'!C97</f>
        <v>0</v>
      </c>
      <c r="D1833" s="239">
        <f>'33_sz_ melléklet'!D97</f>
        <v>0</v>
      </c>
      <c r="E1833" s="239">
        <f>'33_sz_ melléklet'!E97</f>
        <v>0</v>
      </c>
      <c r="F1833" s="1251">
        <v>0</v>
      </c>
      <c r="G1833" s="978"/>
      <c r="H1833" s="978"/>
      <c r="I1833" s="978"/>
      <c r="J1833" s="870"/>
      <c r="K1833" s="1067"/>
      <c r="L1833" s="1067"/>
      <c r="M1833" s="1067"/>
      <c r="N1833" s="906"/>
    </row>
    <row r="1834" spans="1:14" x14ac:dyDescent="0.2">
      <c r="A1834" s="265" t="s">
        <v>281</v>
      </c>
      <c r="B1834" s="169" t="s">
        <v>541</v>
      </c>
      <c r="C1834" s="239"/>
      <c r="D1834" s="121"/>
      <c r="E1834" s="239"/>
      <c r="F1834" s="1251"/>
      <c r="G1834" s="978"/>
      <c r="H1834" s="978"/>
      <c r="I1834" s="978"/>
      <c r="J1834" s="870"/>
      <c r="K1834" s="1067"/>
      <c r="L1834" s="1067"/>
      <c r="M1834" s="1067"/>
      <c r="N1834" s="906"/>
    </row>
    <row r="1835" spans="1:14" x14ac:dyDescent="0.2">
      <c r="A1835" s="265" t="s">
        <v>283</v>
      </c>
      <c r="B1835" s="169" t="s">
        <v>542</v>
      </c>
      <c r="C1835" s="198">
        <f>C1836+C1837+C1838</f>
        <v>0</v>
      </c>
      <c r="D1835" s="198">
        <f>D1836+D1837+D1838</f>
        <v>0</v>
      </c>
      <c r="E1835" s="198">
        <f>E1836+E1837+E1838</f>
        <v>0</v>
      </c>
      <c r="F1835" s="1257">
        <v>0</v>
      </c>
      <c r="G1835" s="978"/>
      <c r="H1835" s="978"/>
      <c r="I1835" s="978"/>
      <c r="J1835" s="870"/>
      <c r="K1835" s="1067"/>
      <c r="L1835" s="1067"/>
      <c r="M1835" s="1067"/>
      <c r="N1835" s="906"/>
    </row>
    <row r="1836" spans="1:14" x14ac:dyDescent="0.2">
      <c r="A1836" s="265" t="s">
        <v>284</v>
      </c>
      <c r="B1836" s="271" t="s">
        <v>543</v>
      </c>
      <c r="C1836" s="239"/>
      <c r="D1836" s="121"/>
      <c r="E1836" s="239"/>
      <c r="F1836" s="1251"/>
      <c r="G1836" s="978"/>
      <c r="H1836" s="978"/>
      <c r="I1836" s="978"/>
      <c r="J1836" s="870"/>
      <c r="K1836" s="1067"/>
      <c r="L1836" s="1067"/>
      <c r="M1836" s="1067"/>
      <c r="N1836" s="906"/>
    </row>
    <row r="1837" spans="1:14" x14ac:dyDescent="0.2">
      <c r="A1837" s="265" t="s">
        <v>285</v>
      </c>
      <c r="B1837" s="271" t="s">
        <v>544</v>
      </c>
      <c r="C1837" s="239"/>
      <c r="D1837" s="121"/>
      <c r="E1837" s="239"/>
      <c r="F1837" s="1251"/>
      <c r="G1837" s="978"/>
      <c r="H1837" s="978"/>
      <c r="I1837" s="978"/>
      <c r="J1837" s="870"/>
      <c r="K1837" s="1067"/>
      <c r="L1837" s="1067"/>
      <c r="M1837" s="1067"/>
      <c r="N1837" s="906"/>
    </row>
    <row r="1838" spans="1:14" x14ac:dyDescent="0.2">
      <c r="A1838" s="265" t="s">
        <v>286</v>
      </c>
      <c r="B1838" s="271" t="s">
        <v>545</v>
      </c>
      <c r="C1838" s="239"/>
      <c r="D1838" s="121"/>
      <c r="E1838" s="239"/>
      <c r="F1838" s="1257"/>
      <c r="G1838" s="978"/>
      <c r="H1838" s="978"/>
      <c r="I1838" s="978"/>
      <c r="J1838" s="870"/>
      <c r="K1838" s="1067"/>
      <c r="L1838" s="1067"/>
      <c r="M1838" s="1067"/>
      <c r="N1838" s="906"/>
    </row>
    <row r="1839" spans="1:14" x14ac:dyDescent="0.2">
      <c r="A1839" s="265" t="s">
        <v>287</v>
      </c>
      <c r="B1839" s="271" t="s">
        <v>546</v>
      </c>
      <c r="C1839" s="239"/>
      <c r="D1839" s="121"/>
      <c r="E1839" s="239"/>
      <c r="F1839" s="1257"/>
      <c r="G1839" s="978"/>
      <c r="H1839" s="978"/>
      <c r="I1839" s="978"/>
      <c r="J1839" s="870"/>
      <c r="K1839" s="1067"/>
      <c r="L1839" s="1067"/>
      <c r="M1839" s="1067"/>
      <c r="N1839" s="906"/>
    </row>
    <row r="1840" spans="1:14" x14ac:dyDescent="0.2">
      <c r="A1840" s="265" t="s">
        <v>288</v>
      </c>
      <c r="B1840" s="536" t="s">
        <v>547</v>
      </c>
      <c r="C1840" s="239"/>
      <c r="D1840" s="121"/>
      <c r="E1840" s="239"/>
      <c r="F1840" s="1257"/>
      <c r="G1840" s="978"/>
      <c r="H1840" s="978"/>
      <c r="I1840" s="978"/>
      <c r="J1840" s="870"/>
      <c r="K1840" s="1067"/>
      <c r="L1840" s="1067"/>
      <c r="M1840" s="1067"/>
      <c r="N1840" s="906"/>
    </row>
    <row r="1841" spans="1:14" x14ac:dyDescent="0.2">
      <c r="A1841" s="265" t="s">
        <v>289</v>
      </c>
      <c r="B1841" s="230" t="s">
        <v>548</v>
      </c>
      <c r="C1841" s="239"/>
      <c r="D1841" s="121"/>
      <c r="E1841" s="239"/>
      <c r="F1841" s="1257"/>
      <c r="G1841" s="978"/>
      <c r="H1841" s="978"/>
      <c r="I1841" s="978"/>
      <c r="J1841" s="870"/>
      <c r="K1841" s="1067"/>
      <c r="L1841" s="1067"/>
      <c r="M1841" s="1067"/>
      <c r="N1841" s="906"/>
    </row>
    <row r="1842" spans="1:14" ht="13.5" thickBot="1" x14ac:dyDescent="0.25">
      <c r="A1842" s="265" t="s">
        <v>290</v>
      </c>
      <c r="B1842" s="686" t="s">
        <v>549</v>
      </c>
      <c r="C1842" s="239"/>
      <c r="D1842" s="121"/>
      <c r="E1842" s="239"/>
      <c r="F1842" s="1257"/>
      <c r="G1842" s="980"/>
      <c r="H1842" s="980"/>
      <c r="I1842" s="980"/>
      <c r="J1842" s="871"/>
      <c r="K1842" s="1068"/>
      <c r="L1842" s="1068"/>
      <c r="M1842" s="1068"/>
      <c r="N1842" s="968"/>
    </row>
    <row r="1843" spans="1:14" ht="13.5" thickBot="1" x14ac:dyDescent="0.25">
      <c r="A1843" s="421" t="s">
        <v>291</v>
      </c>
      <c r="B1843" s="422" t="s">
        <v>6</v>
      </c>
      <c r="C1843" s="429">
        <f>C1833+C1834+C1835</f>
        <v>0</v>
      </c>
      <c r="D1843" s="429">
        <f>D1833+D1834+D1835</f>
        <v>0</v>
      </c>
      <c r="E1843" s="429">
        <f>E1833+E1834+E1835</f>
        <v>0</v>
      </c>
      <c r="F1843" s="1254">
        <v>0</v>
      </c>
      <c r="G1843" s="1260"/>
      <c r="H1843" s="1260"/>
      <c r="I1843" s="1260"/>
      <c r="J1843" s="872"/>
      <c r="K1843" s="1262"/>
      <c r="L1843" s="1262"/>
      <c r="M1843" s="1262"/>
      <c r="N1843" s="1259"/>
    </row>
    <row r="1844" spans="1:14" ht="27" thickTop="1" thickBot="1" x14ac:dyDescent="0.25">
      <c r="A1844" s="1265" t="s">
        <v>292</v>
      </c>
      <c r="B1844" s="1248" t="s">
        <v>403</v>
      </c>
      <c r="C1844" s="1249">
        <f>C1830+C1843</f>
        <v>0</v>
      </c>
      <c r="D1844" s="1249">
        <f>D1830+D1843</f>
        <v>8104</v>
      </c>
      <c r="E1844" s="1249">
        <f>E1830+E1843</f>
        <v>7454</v>
      </c>
      <c r="F1844" s="1460">
        <f>E1844/D1844</f>
        <v>0.91979269496544913</v>
      </c>
      <c r="G1844" s="1266"/>
      <c r="H1844" s="1266"/>
      <c r="I1844" s="1266"/>
      <c r="J1844" s="1267"/>
      <c r="K1844" s="1268"/>
      <c r="L1844" s="1268"/>
      <c r="M1844" s="1268"/>
      <c r="N1844" s="1269"/>
    </row>
    <row r="1845" spans="1:14" x14ac:dyDescent="0.2">
      <c r="A1845" s="281"/>
      <c r="B1845" s="550"/>
      <c r="C1845" s="535"/>
      <c r="D1845" s="535"/>
      <c r="E1845" s="535"/>
      <c r="F1845" s="535"/>
    </row>
    <row r="1846" spans="1:14" x14ac:dyDescent="0.2">
      <c r="A1846" s="281"/>
      <c r="B1846" s="550"/>
      <c r="C1846" s="535"/>
      <c r="D1846" s="535"/>
      <c r="E1846" s="535"/>
      <c r="F1846" s="1270"/>
      <c r="G1846" s="63"/>
      <c r="H1846" s="63"/>
      <c r="I1846" s="63"/>
      <c r="J1846" s="1271"/>
      <c r="K1846" s="63"/>
      <c r="L1846" s="63"/>
      <c r="M1846" s="63"/>
      <c r="N1846" s="1271"/>
    </row>
    <row r="1847" spans="1:14" x14ac:dyDescent="0.2">
      <c r="A1847" s="2434">
        <v>46</v>
      </c>
      <c r="B1847" s="2435"/>
      <c r="C1847" s="2435"/>
      <c r="D1847" s="2435"/>
      <c r="E1847" s="2435"/>
      <c r="F1847" s="2435"/>
      <c r="G1847" s="2435"/>
      <c r="H1847" s="2435"/>
      <c r="I1847" s="2435"/>
      <c r="J1847" s="2435"/>
      <c r="K1847" s="2435"/>
      <c r="L1847" s="2435"/>
      <c r="M1847" s="2435"/>
      <c r="N1847" s="2435"/>
    </row>
    <row r="1848" spans="1:14" x14ac:dyDescent="0.2">
      <c r="A1848" s="281"/>
      <c r="B1848" s="550"/>
      <c r="C1848" s="535"/>
      <c r="D1848" s="535"/>
      <c r="E1848" s="535"/>
      <c r="F1848" s="535"/>
    </row>
    <row r="1849" spans="1:14" x14ac:dyDescent="0.2">
      <c r="A1849" s="2249" t="s">
        <v>1692</v>
      </c>
      <c r="B1849" s="2249"/>
      <c r="C1849" s="2249"/>
      <c r="D1849" s="2249"/>
      <c r="E1849" s="2249"/>
    </row>
    <row r="1850" spans="1:14" x14ac:dyDescent="0.2">
      <c r="A1850" s="275"/>
      <c r="B1850" s="275"/>
      <c r="C1850" s="275"/>
      <c r="D1850" s="275"/>
      <c r="E1850" s="275"/>
    </row>
    <row r="1851" spans="1:14" ht="14.25" x14ac:dyDescent="0.2">
      <c r="A1851" s="2347" t="s">
        <v>1509</v>
      </c>
      <c r="B1851" s="2348"/>
      <c r="C1851" s="2348"/>
      <c r="D1851" s="2348"/>
      <c r="E1851" s="2348"/>
      <c r="F1851" s="2348"/>
      <c r="G1851" s="2263"/>
      <c r="H1851" s="2263"/>
      <c r="I1851" s="2263"/>
      <c r="J1851" s="2263"/>
      <c r="K1851" s="2263"/>
      <c r="L1851" s="2263"/>
      <c r="M1851" s="2263"/>
      <c r="N1851" s="2263"/>
    </row>
    <row r="1852" spans="1:14" ht="15.75" x14ac:dyDescent="0.25">
      <c r="B1852" s="18"/>
      <c r="C1852" s="18"/>
      <c r="D1852" s="18"/>
      <c r="E1852" s="18"/>
    </row>
    <row r="1853" spans="1:14" ht="16.5" thickBot="1" x14ac:dyDescent="0.3">
      <c r="B1853" s="2436" t="s">
        <v>1265</v>
      </c>
      <c r="C1853" s="2437"/>
      <c r="D1853" s="2437"/>
      <c r="E1853" s="2437"/>
      <c r="F1853" s="2437"/>
      <c r="G1853" s="2437"/>
      <c r="H1853" s="2437"/>
      <c r="I1853" s="2437"/>
      <c r="J1853" s="2437"/>
      <c r="K1853" s="2437"/>
      <c r="L1853" s="2437"/>
      <c r="M1853" s="1" t="s">
        <v>39</v>
      </c>
    </row>
    <row r="1854" spans="1:14" ht="13.5" customHeight="1" thickBot="1" x14ac:dyDescent="0.25">
      <c r="A1854" s="2430" t="s">
        <v>258</v>
      </c>
      <c r="B1854" s="2432" t="s">
        <v>11</v>
      </c>
      <c r="C1854" s="2425" t="s">
        <v>1090</v>
      </c>
      <c r="D1854" s="2426"/>
      <c r="E1854" s="2426"/>
      <c r="F1854" s="2427"/>
      <c r="G1854" s="2425" t="s">
        <v>1091</v>
      </c>
      <c r="H1854" s="2426"/>
      <c r="I1854" s="2426"/>
      <c r="J1854" s="2428"/>
      <c r="K1854" s="2429" t="s">
        <v>811</v>
      </c>
      <c r="L1854" s="2426"/>
      <c r="M1854" s="2426"/>
      <c r="N1854" s="2428"/>
    </row>
    <row r="1855" spans="1:14" ht="22.5" thickBot="1" x14ac:dyDescent="0.25">
      <c r="A1855" s="2431"/>
      <c r="B1855" s="2433"/>
      <c r="C1855" s="266" t="s">
        <v>381</v>
      </c>
      <c r="D1855" s="266" t="s">
        <v>812</v>
      </c>
      <c r="E1855" s="1246" t="s">
        <v>775</v>
      </c>
      <c r="F1855" s="266" t="s">
        <v>813</v>
      </c>
      <c r="G1855" s="1246" t="s">
        <v>381</v>
      </c>
      <c r="H1855" s="266" t="s">
        <v>812</v>
      </c>
      <c r="I1855" s="266" t="s">
        <v>775</v>
      </c>
      <c r="J1855" s="1246" t="s">
        <v>813</v>
      </c>
      <c r="K1855" s="266" t="s">
        <v>381</v>
      </c>
      <c r="L1855" s="1246" t="s">
        <v>812</v>
      </c>
      <c r="M1855" s="266" t="s">
        <v>775</v>
      </c>
      <c r="N1855" s="1247" t="s">
        <v>813</v>
      </c>
    </row>
    <row r="1856" spans="1:14" ht="13.5" thickBot="1" x14ac:dyDescent="0.25">
      <c r="A1856" s="865" t="s">
        <v>259</v>
      </c>
      <c r="B1856" s="866" t="s">
        <v>260</v>
      </c>
      <c r="C1856" s="867" t="s">
        <v>261</v>
      </c>
      <c r="D1856" s="867" t="s">
        <v>262</v>
      </c>
      <c r="E1856" s="867" t="s">
        <v>282</v>
      </c>
      <c r="F1856" s="868" t="s">
        <v>307</v>
      </c>
      <c r="G1856" s="867" t="s">
        <v>308</v>
      </c>
      <c r="H1856" s="867" t="s">
        <v>330</v>
      </c>
      <c r="I1856" s="867" t="s">
        <v>331</v>
      </c>
      <c r="J1856" s="867" t="s">
        <v>332</v>
      </c>
      <c r="K1856" s="867" t="s">
        <v>335</v>
      </c>
      <c r="L1856" s="867" t="s">
        <v>336</v>
      </c>
      <c r="M1856" s="867" t="s">
        <v>337</v>
      </c>
      <c r="N1856" s="868" t="s">
        <v>338</v>
      </c>
    </row>
    <row r="1857" spans="1:14" x14ac:dyDescent="0.2">
      <c r="A1857" s="265" t="s">
        <v>293</v>
      </c>
      <c r="B1857" s="341" t="s">
        <v>404</v>
      </c>
      <c r="C1857" s="430"/>
      <c r="D1857" s="124"/>
      <c r="E1857" s="241"/>
      <c r="F1857" s="1256"/>
      <c r="G1857" s="1040"/>
      <c r="H1857" s="1040"/>
      <c r="I1857" s="1040"/>
      <c r="J1857" s="909"/>
      <c r="K1857" s="1261"/>
      <c r="L1857" s="1261"/>
      <c r="M1857" s="1261"/>
      <c r="N1857" s="1039"/>
    </row>
    <row r="1858" spans="1:14" x14ac:dyDescent="0.2">
      <c r="A1858" s="264" t="s">
        <v>294</v>
      </c>
      <c r="B1858" s="170" t="s">
        <v>565</v>
      </c>
      <c r="C1858" s="244"/>
      <c r="D1858" s="121"/>
      <c r="E1858" s="239"/>
      <c r="F1858" s="1251"/>
      <c r="G1858" s="978"/>
      <c r="H1858" s="978"/>
      <c r="I1858" s="978"/>
      <c r="J1858" s="870"/>
      <c r="K1858" s="1067"/>
      <c r="L1858" s="1067"/>
      <c r="M1858" s="1067"/>
      <c r="N1858" s="906"/>
    </row>
    <row r="1859" spans="1:14" x14ac:dyDescent="0.2">
      <c r="A1859" s="264" t="s">
        <v>295</v>
      </c>
      <c r="B1859" s="480" t="s">
        <v>563</v>
      </c>
      <c r="C1859" s="543"/>
      <c r="D1859" s="126"/>
      <c r="E1859" s="240"/>
      <c r="F1859" s="1252"/>
      <c r="G1859" s="978"/>
      <c r="H1859" s="978"/>
      <c r="I1859" s="978"/>
      <c r="J1859" s="870"/>
      <c r="K1859" s="1067"/>
      <c r="L1859" s="1067"/>
      <c r="M1859" s="1067"/>
      <c r="N1859" s="906"/>
    </row>
    <row r="1860" spans="1:14" x14ac:dyDescent="0.2">
      <c r="A1860" s="264" t="s">
        <v>296</v>
      </c>
      <c r="B1860" s="480" t="s">
        <v>562</v>
      </c>
      <c r="C1860" s="543"/>
      <c r="D1860" s="126"/>
      <c r="E1860" s="240"/>
      <c r="F1860" s="1252"/>
      <c r="G1860" s="978"/>
      <c r="H1860" s="978"/>
      <c r="I1860" s="978"/>
      <c r="J1860" s="870"/>
      <c r="K1860" s="1067"/>
      <c r="L1860" s="1067"/>
      <c r="M1860" s="1067"/>
      <c r="N1860" s="906"/>
    </row>
    <row r="1861" spans="1:14" x14ac:dyDescent="0.2">
      <c r="A1861" s="264" t="s">
        <v>297</v>
      </c>
      <c r="B1861" s="480" t="s">
        <v>564</v>
      </c>
      <c r="C1861" s="543"/>
      <c r="D1861" s="126"/>
      <c r="E1861" s="240"/>
      <c r="F1861" s="1252"/>
      <c r="G1861" s="978"/>
      <c r="H1861" s="978"/>
      <c r="I1861" s="978"/>
      <c r="J1861" s="870"/>
      <c r="K1861" s="1067"/>
      <c r="L1861" s="1067"/>
      <c r="M1861" s="1067"/>
      <c r="N1861" s="906"/>
    </row>
    <row r="1862" spans="1:14" x14ac:dyDescent="0.2">
      <c r="A1862" s="264" t="s">
        <v>298</v>
      </c>
      <c r="B1862" s="538" t="s">
        <v>566</v>
      </c>
      <c r="C1862" s="543"/>
      <c r="D1862" s="126"/>
      <c r="E1862" s="240"/>
      <c r="F1862" s="1252"/>
      <c r="G1862" s="978"/>
      <c r="H1862" s="978"/>
      <c r="I1862" s="978"/>
      <c r="J1862" s="870"/>
      <c r="K1862" s="1067"/>
      <c r="L1862" s="1067"/>
      <c r="M1862" s="1067"/>
      <c r="N1862" s="906"/>
    </row>
    <row r="1863" spans="1:14" x14ac:dyDescent="0.2">
      <c r="A1863" s="264" t="s">
        <v>299</v>
      </c>
      <c r="B1863" s="539" t="s">
        <v>569</v>
      </c>
      <c r="C1863" s="543"/>
      <c r="D1863" s="126"/>
      <c r="E1863" s="240"/>
      <c r="F1863" s="1252"/>
      <c r="G1863" s="978"/>
      <c r="H1863" s="978"/>
      <c r="I1863" s="978"/>
      <c r="J1863" s="870"/>
      <c r="K1863" s="1067"/>
      <c r="L1863" s="1067"/>
      <c r="M1863" s="1067"/>
      <c r="N1863" s="906"/>
    </row>
    <row r="1864" spans="1:14" x14ac:dyDescent="0.2">
      <c r="A1864" s="264" t="s">
        <v>300</v>
      </c>
      <c r="B1864" s="540" t="s">
        <v>568</v>
      </c>
      <c r="C1864" s="543"/>
      <c r="D1864" s="126"/>
      <c r="E1864" s="240"/>
      <c r="F1864" s="1252"/>
      <c r="G1864" s="978"/>
      <c r="H1864" s="978"/>
      <c r="I1864" s="978"/>
      <c r="J1864" s="870"/>
      <c r="K1864" s="1067"/>
      <c r="L1864" s="1067"/>
      <c r="M1864" s="1067"/>
      <c r="N1864" s="906"/>
    </row>
    <row r="1865" spans="1:14" x14ac:dyDescent="0.2">
      <c r="A1865" s="264" t="s">
        <v>301</v>
      </c>
      <c r="B1865" s="1708" t="s">
        <v>567</v>
      </c>
      <c r="C1865" s="244"/>
      <c r="D1865" s="121"/>
      <c r="E1865" s="239"/>
      <c r="F1865" s="1251"/>
      <c r="G1865" s="978"/>
      <c r="H1865" s="978"/>
      <c r="I1865" s="978"/>
      <c r="J1865" s="870"/>
      <c r="K1865" s="1067"/>
      <c r="L1865" s="1067"/>
      <c r="M1865" s="1067"/>
      <c r="N1865" s="906"/>
    </row>
    <row r="1866" spans="1:14" ht="13.5" thickBot="1" x14ac:dyDescent="0.25">
      <c r="A1866" s="413" t="s">
        <v>302</v>
      </c>
      <c r="B1866" s="225" t="s">
        <v>1089</v>
      </c>
      <c r="C1866" s="1713"/>
      <c r="D1866" s="197">
        <f>'4_sz_ melléklet'!D1353</f>
        <v>0</v>
      </c>
      <c r="E1866" s="197">
        <f>'4_sz_ melléklet'!E1353</f>
        <v>0</v>
      </c>
      <c r="F1866" s="1255">
        <v>0</v>
      </c>
      <c r="G1866" s="974"/>
      <c r="H1866" s="974"/>
      <c r="I1866" s="974"/>
      <c r="J1866" s="873"/>
      <c r="K1866" s="1263"/>
      <c r="L1866" s="1263"/>
      <c r="M1866" s="1263"/>
      <c r="N1866" s="967"/>
    </row>
    <row r="1867" spans="1:14" ht="25.5" customHeight="1" thickBot="1" x14ac:dyDescent="0.25">
      <c r="A1867" s="282" t="s">
        <v>303</v>
      </c>
      <c r="B1867" s="231" t="s">
        <v>405</v>
      </c>
      <c r="C1867" s="544">
        <f>SUM(C1858:C1866)</f>
        <v>0</v>
      </c>
      <c r="D1867" s="544">
        <f>SUM(D1858:D1866)</f>
        <v>0</v>
      </c>
      <c r="E1867" s="544">
        <f>SUM(E1858:E1866)</f>
        <v>0</v>
      </c>
      <c r="F1867" s="1272">
        <v>0</v>
      </c>
      <c r="G1867" s="972"/>
      <c r="H1867" s="972"/>
      <c r="I1867" s="972"/>
      <c r="J1867" s="874"/>
      <c r="K1867" s="1212"/>
      <c r="L1867" s="1212"/>
      <c r="M1867" s="1212"/>
      <c r="N1867" s="874"/>
    </row>
    <row r="1868" spans="1:14" ht="13.5" thickBot="1" x14ac:dyDescent="0.25">
      <c r="A1868" s="325" t="s">
        <v>304</v>
      </c>
      <c r="B1868" s="832" t="s">
        <v>406</v>
      </c>
      <c r="C1868" s="622">
        <f>C1867+C1844</f>
        <v>0</v>
      </c>
      <c r="D1868" s="622">
        <f>D1867+D1844</f>
        <v>8104</v>
      </c>
      <c r="E1868" s="622">
        <f>E1867+E1844</f>
        <v>7454</v>
      </c>
      <c r="F1868" s="1461">
        <f>E1868/D1868</f>
        <v>0.91979269496544913</v>
      </c>
      <c r="G1868" s="622">
        <f>G1867+G1844</f>
        <v>0</v>
      </c>
      <c r="H1868" s="622">
        <f>H1867+H1844</f>
        <v>0</v>
      </c>
      <c r="I1868" s="622">
        <f>I1867+I1844</f>
        <v>0</v>
      </c>
      <c r="J1868" s="875"/>
      <c r="K1868" s="622">
        <f>K1867+K1844</f>
        <v>0</v>
      </c>
      <c r="L1868" s="622">
        <f>L1867+L1844</f>
        <v>0</v>
      </c>
      <c r="M1868" s="622">
        <f>M1867+M1844</f>
        <v>0</v>
      </c>
      <c r="N1868" s="969"/>
    </row>
    <row r="1888" spans="1:14" x14ac:dyDescent="0.2">
      <c r="A1888" s="2263">
        <v>47</v>
      </c>
      <c r="B1888" s="2263"/>
      <c r="C1888" s="2263"/>
      <c r="D1888" s="2263"/>
      <c r="E1888" s="2263"/>
      <c r="F1888" s="2263"/>
      <c r="G1888" s="2263"/>
      <c r="H1888" s="2263"/>
      <c r="I1888" s="2263"/>
      <c r="J1888" s="2263"/>
      <c r="K1888" s="2263"/>
      <c r="L1888" s="2263"/>
      <c r="M1888" s="2263"/>
      <c r="N1888" s="2263"/>
    </row>
    <row r="1889" spans="1:14" x14ac:dyDescent="0.2">
      <c r="A1889" s="2249" t="s">
        <v>1692</v>
      </c>
      <c r="B1889" s="2249"/>
      <c r="C1889" s="2249"/>
      <c r="D1889" s="2249"/>
      <c r="E1889" s="2249"/>
    </row>
    <row r="1890" spans="1:14" x14ac:dyDescent="0.2">
      <c r="A1890" s="275"/>
      <c r="B1890" s="275"/>
      <c r="C1890" s="275"/>
      <c r="D1890" s="275"/>
      <c r="E1890" s="275"/>
    </row>
    <row r="1891" spans="1:14" ht="14.25" x14ac:dyDescent="0.2">
      <c r="A1891" s="2347" t="s">
        <v>1509</v>
      </c>
      <c r="B1891" s="2348"/>
      <c r="C1891" s="2348"/>
      <c r="D1891" s="2348"/>
      <c r="E1891" s="2348"/>
      <c r="F1891" s="2348"/>
      <c r="G1891" s="2263"/>
      <c r="H1891" s="2263"/>
      <c r="I1891" s="2263"/>
      <c r="J1891" s="2263"/>
      <c r="K1891" s="2263"/>
      <c r="L1891" s="2263"/>
      <c r="M1891" s="2263"/>
      <c r="N1891" s="2263"/>
    </row>
    <row r="1892" spans="1:14" ht="15.75" x14ac:dyDescent="0.25">
      <c r="B1892" s="18" t="s">
        <v>1254</v>
      </c>
      <c r="C1892" s="18"/>
      <c r="D1892" s="18"/>
      <c r="E1892" s="18"/>
      <c r="F1892" s="18"/>
      <c r="G1892" s="18"/>
      <c r="H1892" s="18"/>
      <c r="I1892" s="18"/>
      <c r="J1892" s="18"/>
      <c r="K1892" s="18"/>
      <c r="L1892" s="18"/>
      <c r="M1892" s="18"/>
      <c r="N1892" s="18"/>
    </row>
    <row r="1893" spans="1:14" ht="16.5" thickBot="1" x14ac:dyDescent="0.3">
      <c r="B1893" s="18"/>
      <c r="C1893" s="18"/>
      <c r="D1893" s="18"/>
      <c r="E1893" s="18"/>
      <c r="F1893" s="18"/>
      <c r="G1893" s="18"/>
      <c r="H1893" s="18"/>
      <c r="I1893" s="18"/>
      <c r="J1893" s="18"/>
      <c r="K1893" s="18"/>
      <c r="L1893" s="18"/>
      <c r="M1893" s="19" t="s">
        <v>7</v>
      </c>
      <c r="N1893" s="18"/>
    </row>
    <row r="1894" spans="1:14" ht="13.5" thickBot="1" x14ac:dyDescent="0.25">
      <c r="A1894" s="2272" t="s">
        <v>258</v>
      </c>
      <c r="B1894" s="2274" t="s">
        <v>11</v>
      </c>
      <c r="C1894" s="2429" t="s">
        <v>816</v>
      </c>
      <c r="D1894" s="2426"/>
      <c r="E1894" s="2426"/>
      <c r="F1894" s="2427"/>
      <c r="G1894" s="2425" t="s">
        <v>817</v>
      </c>
      <c r="H1894" s="2426"/>
      <c r="I1894" s="2426"/>
      <c r="J1894" s="2428"/>
      <c r="K1894" s="2429" t="s">
        <v>811</v>
      </c>
      <c r="L1894" s="2426"/>
      <c r="M1894" s="2426"/>
      <c r="N1894" s="2428"/>
    </row>
    <row r="1895" spans="1:14" ht="22.5" thickBot="1" x14ac:dyDescent="0.25">
      <c r="A1895" s="2273"/>
      <c r="B1895" s="2275"/>
      <c r="C1895" s="401" t="s">
        <v>381</v>
      </c>
      <c r="D1895" s="266" t="s">
        <v>812</v>
      </c>
      <c r="E1895" s="1246" t="s">
        <v>775</v>
      </c>
      <c r="F1895" s="266" t="s">
        <v>813</v>
      </c>
      <c r="G1895" s="1246" t="s">
        <v>381</v>
      </c>
      <c r="H1895" s="266" t="s">
        <v>812</v>
      </c>
      <c r="I1895" s="266" t="s">
        <v>775</v>
      </c>
      <c r="J1895" s="1246" t="s">
        <v>813</v>
      </c>
      <c r="K1895" s="266" t="s">
        <v>381</v>
      </c>
      <c r="L1895" s="1246" t="s">
        <v>812</v>
      </c>
      <c r="M1895" s="266" t="s">
        <v>775</v>
      </c>
      <c r="N1895" s="266" t="s">
        <v>813</v>
      </c>
    </row>
    <row r="1896" spans="1:14" ht="13.5" thickBot="1" x14ac:dyDescent="0.25">
      <c r="A1896" s="865" t="s">
        <v>259</v>
      </c>
      <c r="B1896" s="866" t="s">
        <v>260</v>
      </c>
      <c r="C1896" s="867" t="s">
        <v>261</v>
      </c>
      <c r="D1896" s="867" t="s">
        <v>262</v>
      </c>
      <c r="E1896" s="867" t="s">
        <v>282</v>
      </c>
      <c r="F1896" s="868" t="s">
        <v>307</v>
      </c>
      <c r="G1896" s="518" t="s">
        <v>308</v>
      </c>
      <c r="H1896" s="518" t="s">
        <v>330</v>
      </c>
      <c r="I1896" s="518" t="s">
        <v>331</v>
      </c>
      <c r="J1896" s="518" t="s">
        <v>332</v>
      </c>
      <c r="K1896" s="518" t="s">
        <v>335</v>
      </c>
      <c r="L1896" s="518" t="s">
        <v>336</v>
      </c>
      <c r="M1896" s="518" t="s">
        <v>337</v>
      </c>
      <c r="N1896" s="438" t="s">
        <v>338</v>
      </c>
    </row>
    <row r="1897" spans="1:14" x14ac:dyDescent="0.2">
      <c r="A1897" s="265" t="s">
        <v>263</v>
      </c>
      <c r="B1897" s="270" t="s">
        <v>215</v>
      </c>
      <c r="C1897" s="241"/>
      <c r="D1897" s="124"/>
      <c r="E1897" s="241"/>
      <c r="F1897" s="1256"/>
      <c r="G1897" s="1040"/>
      <c r="H1897" s="1040"/>
      <c r="I1897" s="1040"/>
      <c r="J1897" s="909"/>
      <c r="K1897" s="1261"/>
      <c r="L1897" s="1261"/>
      <c r="M1897" s="1261"/>
      <c r="N1897" s="1039"/>
    </row>
    <row r="1898" spans="1:14" x14ac:dyDescent="0.2">
      <c r="A1898" s="264" t="s">
        <v>264</v>
      </c>
      <c r="B1898" s="152" t="s">
        <v>526</v>
      </c>
      <c r="C1898" s="239"/>
      <c r="D1898" s="121"/>
      <c r="E1898" s="239"/>
      <c r="F1898" s="1251"/>
      <c r="G1898" s="978"/>
      <c r="H1898" s="978"/>
      <c r="I1898" s="978"/>
      <c r="J1898" s="870"/>
      <c r="K1898" s="1067"/>
      <c r="L1898" s="1067"/>
      <c r="M1898" s="1067"/>
      <c r="N1898" s="906"/>
    </row>
    <row r="1899" spans="1:14" x14ac:dyDescent="0.2">
      <c r="A1899" s="264" t="s">
        <v>265</v>
      </c>
      <c r="B1899" s="169" t="s">
        <v>528</v>
      </c>
      <c r="C1899" s="239"/>
      <c r="D1899" s="121"/>
      <c r="E1899" s="239"/>
      <c r="F1899" s="1251"/>
      <c r="G1899" s="978"/>
      <c r="H1899" s="978"/>
      <c r="I1899" s="978"/>
      <c r="J1899" s="870"/>
      <c r="K1899" s="1067"/>
      <c r="L1899" s="1067"/>
      <c r="M1899" s="1067"/>
      <c r="N1899" s="906"/>
    </row>
    <row r="1900" spans="1:14" x14ac:dyDescent="0.2">
      <c r="A1900" s="264" t="s">
        <v>266</v>
      </c>
      <c r="B1900" s="169" t="s">
        <v>527</v>
      </c>
      <c r="C1900" s="239"/>
      <c r="D1900" s="239">
        <f>'4_sz_ melléklet'!D1373</f>
        <v>0</v>
      </c>
      <c r="E1900" s="239">
        <f>'4_sz_ melléklet'!E1373</f>
        <v>0</v>
      </c>
      <c r="F1900" s="1251">
        <v>0</v>
      </c>
      <c r="G1900" s="978"/>
      <c r="H1900" s="978"/>
      <c r="I1900" s="978"/>
      <c r="J1900" s="870"/>
      <c r="K1900" s="1067"/>
      <c r="L1900" s="1067"/>
      <c r="M1900" s="1067"/>
      <c r="N1900" s="906"/>
    </row>
    <row r="1901" spans="1:14" x14ac:dyDescent="0.2">
      <c r="A1901" s="264" t="s">
        <v>267</v>
      </c>
      <c r="B1901" s="169" t="s">
        <v>529</v>
      </c>
      <c r="C1901" s="239"/>
      <c r="D1901" s="121"/>
      <c r="E1901" s="239"/>
      <c r="F1901" s="1251"/>
      <c r="G1901" s="978"/>
      <c r="H1901" s="978"/>
      <c r="I1901" s="978"/>
      <c r="J1901" s="870"/>
      <c r="K1901" s="1067"/>
      <c r="L1901" s="1067"/>
      <c r="M1901" s="1067"/>
      <c r="N1901" s="906"/>
    </row>
    <row r="1902" spans="1:14" x14ac:dyDescent="0.2">
      <c r="A1902" s="264" t="s">
        <v>268</v>
      </c>
      <c r="B1902" s="169" t="s">
        <v>530</v>
      </c>
      <c r="C1902" s="239"/>
      <c r="D1902" s="121"/>
      <c r="E1902" s="239"/>
      <c r="F1902" s="1251"/>
      <c r="G1902" s="978"/>
      <c r="H1902" s="978"/>
      <c r="I1902" s="978"/>
      <c r="J1902" s="870"/>
      <c r="K1902" s="1067"/>
      <c r="L1902" s="1067"/>
      <c r="M1902" s="1067"/>
      <c r="N1902" s="906"/>
    </row>
    <row r="1903" spans="1:14" x14ac:dyDescent="0.2">
      <c r="A1903" s="264" t="s">
        <v>269</v>
      </c>
      <c r="B1903" s="169" t="s">
        <v>531</v>
      </c>
      <c r="C1903" s="239">
        <f>C1904+C1905+C1906+C1907+C1908+C1909+C1910</f>
        <v>0</v>
      </c>
      <c r="D1903" s="239">
        <f>D1904+D1905+D1906+D1907+D1908+D1909+D1910</f>
        <v>0</v>
      </c>
      <c r="E1903" s="239">
        <f>E1904+E1905+E1906+E1907+E1908+E1909+E1910</f>
        <v>0</v>
      </c>
      <c r="F1903" s="1251">
        <v>0</v>
      </c>
      <c r="G1903" s="978"/>
      <c r="H1903" s="978"/>
      <c r="I1903" s="978"/>
      <c r="J1903" s="870"/>
      <c r="K1903" s="1067"/>
      <c r="L1903" s="1067"/>
      <c r="M1903" s="1067"/>
      <c r="N1903" s="906"/>
    </row>
    <row r="1904" spans="1:14" x14ac:dyDescent="0.2">
      <c r="A1904" s="264" t="s">
        <v>270</v>
      </c>
      <c r="B1904" s="169" t="s">
        <v>535</v>
      </c>
      <c r="C1904" s="239"/>
      <c r="D1904" s="121"/>
      <c r="E1904" s="239"/>
      <c r="F1904" s="1251"/>
      <c r="G1904" s="978"/>
      <c r="H1904" s="978"/>
      <c r="I1904" s="978"/>
      <c r="J1904" s="870"/>
      <c r="K1904" s="1067"/>
      <c r="L1904" s="1067"/>
      <c r="M1904" s="1067"/>
      <c r="N1904" s="906"/>
    </row>
    <row r="1905" spans="1:14" x14ac:dyDescent="0.2">
      <c r="A1905" s="264" t="s">
        <v>271</v>
      </c>
      <c r="B1905" s="169" t="s">
        <v>536</v>
      </c>
      <c r="C1905" s="239"/>
      <c r="D1905" s="121"/>
      <c r="E1905" s="239"/>
      <c r="F1905" s="1251"/>
      <c r="G1905" s="978"/>
      <c r="H1905" s="978"/>
      <c r="I1905" s="978"/>
      <c r="J1905" s="870"/>
      <c r="K1905" s="1067"/>
      <c r="L1905" s="1067"/>
      <c r="M1905" s="1067"/>
      <c r="N1905" s="906"/>
    </row>
    <row r="1906" spans="1:14" x14ac:dyDescent="0.2">
      <c r="A1906" s="264" t="s">
        <v>272</v>
      </c>
      <c r="B1906" s="169" t="s">
        <v>537</v>
      </c>
      <c r="C1906" s="239"/>
      <c r="D1906" s="121"/>
      <c r="E1906" s="239"/>
      <c r="F1906" s="1251"/>
      <c r="G1906" s="978"/>
      <c r="H1906" s="978"/>
      <c r="I1906" s="978"/>
      <c r="J1906" s="870"/>
      <c r="K1906" s="1067"/>
      <c r="L1906" s="1067"/>
      <c r="M1906" s="1067"/>
      <c r="N1906" s="906"/>
    </row>
    <row r="1907" spans="1:14" x14ac:dyDescent="0.2">
      <c r="A1907" s="264" t="s">
        <v>273</v>
      </c>
      <c r="B1907" s="271" t="s">
        <v>533</v>
      </c>
      <c r="C1907" s="198"/>
      <c r="D1907" s="125"/>
      <c r="E1907" s="239"/>
      <c r="F1907" s="1251"/>
      <c r="G1907" s="978"/>
      <c r="H1907" s="978"/>
      <c r="I1907" s="978"/>
      <c r="J1907" s="870"/>
      <c r="K1907" s="1067"/>
      <c r="L1907" s="1067"/>
      <c r="M1907" s="1067"/>
      <c r="N1907" s="906"/>
    </row>
    <row r="1908" spans="1:14" x14ac:dyDescent="0.2">
      <c r="A1908" s="264" t="s">
        <v>274</v>
      </c>
      <c r="B1908" s="536" t="s">
        <v>534</v>
      </c>
      <c r="C1908" s="242"/>
      <c r="D1908" s="122"/>
      <c r="E1908" s="239"/>
      <c r="F1908" s="1251"/>
      <c r="G1908" s="978"/>
      <c r="H1908" s="978"/>
      <c r="I1908" s="978"/>
      <c r="J1908" s="870"/>
      <c r="K1908" s="1067"/>
      <c r="L1908" s="1067"/>
      <c r="M1908" s="1067"/>
      <c r="N1908" s="906"/>
    </row>
    <row r="1909" spans="1:14" x14ac:dyDescent="0.2">
      <c r="A1909" s="264" t="s">
        <v>275</v>
      </c>
      <c r="B1909" s="537" t="s">
        <v>532</v>
      </c>
      <c r="C1909" s="242"/>
      <c r="D1909" s="122"/>
      <c r="E1909" s="239"/>
      <c r="F1909" s="1251"/>
      <c r="G1909" s="978"/>
      <c r="H1909" s="978"/>
      <c r="I1909" s="978"/>
      <c r="J1909" s="870"/>
      <c r="K1909" s="1067"/>
      <c r="L1909" s="1067"/>
      <c r="M1909" s="1067"/>
      <c r="N1909" s="906"/>
    </row>
    <row r="1910" spans="1:14" x14ac:dyDescent="0.2">
      <c r="A1910" s="264" t="s">
        <v>276</v>
      </c>
      <c r="B1910" s="230" t="s">
        <v>764</v>
      </c>
      <c r="C1910" s="242"/>
      <c r="D1910" s="122"/>
      <c r="E1910" s="239"/>
      <c r="F1910" s="1252"/>
      <c r="G1910" s="978"/>
      <c r="H1910" s="978"/>
      <c r="I1910" s="978"/>
      <c r="J1910" s="870"/>
      <c r="K1910" s="1067"/>
      <c r="L1910" s="1067"/>
      <c r="M1910" s="1067"/>
      <c r="N1910" s="906"/>
    </row>
    <row r="1911" spans="1:14" ht="13.5" thickBot="1" x14ac:dyDescent="0.25">
      <c r="A1911" s="264" t="s">
        <v>277</v>
      </c>
      <c r="B1911" s="171" t="s">
        <v>539</v>
      </c>
      <c r="C1911" s="240"/>
      <c r="D1911" s="126"/>
      <c r="E1911" s="239"/>
      <c r="F1911" s="1253"/>
      <c r="G1911" s="980"/>
      <c r="H1911" s="980"/>
      <c r="I1911" s="980"/>
      <c r="J1911" s="871"/>
      <c r="K1911" s="1068"/>
      <c r="L1911" s="1068"/>
      <c r="M1911" s="1068"/>
      <c r="N1911" s="968"/>
    </row>
    <row r="1912" spans="1:14" ht="13.5" thickBot="1" x14ac:dyDescent="0.25">
      <c r="A1912" s="421" t="s">
        <v>278</v>
      </c>
      <c r="B1912" s="422" t="s">
        <v>5</v>
      </c>
      <c r="C1912" s="429">
        <f>C1898+C1899+C1900+C1901+C1903+C1911</f>
        <v>0</v>
      </c>
      <c r="D1912" s="429">
        <f>D1898+D1899+D1900+D1901+D1903+D1911</f>
        <v>0</v>
      </c>
      <c r="E1912" s="429">
        <f>E1898+E1899+E1900+E1901+E1903+E1911</f>
        <v>0</v>
      </c>
      <c r="F1912" s="1254">
        <v>0</v>
      </c>
      <c r="G1912" s="1260"/>
      <c r="H1912" s="1260"/>
      <c r="I1912" s="1260"/>
      <c r="J1912" s="872"/>
      <c r="K1912" s="1262"/>
      <c r="L1912" s="1262"/>
      <c r="M1912" s="1262"/>
      <c r="N1912" s="1259"/>
    </row>
    <row r="1913" spans="1:14" ht="13.5" thickTop="1" x14ac:dyDescent="0.2">
      <c r="A1913" s="413"/>
      <c r="B1913" s="270"/>
      <c r="C1913" s="197"/>
      <c r="D1913" s="197"/>
      <c r="E1913" s="197"/>
      <c r="F1913" s="1255"/>
      <c r="G1913" s="974"/>
      <c r="H1913" s="974"/>
      <c r="I1913" s="974"/>
      <c r="J1913" s="873"/>
      <c r="K1913" s="1263"/>
      <c r="L1913" s="1263"/>
      <c r="M1913" s="1263"/>
      <c r="N1913" s="967"/>
    </row>
    <row r="1914" spans="1:14" x14ac:dyDescent="0.2">
      <c r="A1914" s="265" t="s">
        <v>279</v>
      </c>
      <c r="B1914" s="272" t="s">
        <v>216</v>
      </c>
      <c r="C1914" s="241"/>
      <c r="D1914" s="124"/>
      <c r="E1914" s="241"/>
      <c r="F1914" s="1256"/>
      <c r="G1914" s="976"/>
      <c r="H1914" s="976"/>
      <c r="I1914" s="976"/>
      <c r="J1914" s="869"/>
      <c r="K1914" s="1066"/>
      <c r="L1914" s="1066"/>
      <c r="M1914" s="1066"/>
      <c r="N1914" s="905"/>
    </row>
    <row r="1915" spans="1:14" x14ac:dyDescent="0.2">
      <c r="A1915" s="265" t="s">
        <v>280</v>
      </c>
      <c r="B1915" s="169" t="s">
        <v>540</v>
      </c>
      <c r="C1915" s="239">
        <f>'4_sz_ melléklet'!C1388</f>
        <v>0</v>
      </c>
      <c r="D1915" s="239">
        <f>'4_sz_ melléklet'!D1388</f>
        <v>0</v>
      </c>
      <c r="E1915" s="239">
        <f>'4_sz_ melléklet'!E1388</f>
        <v>0</v>
      </c>
      <c r="F1915" s="1251">
        <v>0</v>
      </c>
      <c r="G1915" s="978"/>
      <c r="H1915" s="978"/>
      <c r="I1915" s="978"/>
      <c r="J1915" s="870"/>
      <c r="K1915" s="1067"/>
      <c r="L1915" s="1067"/>
      <c r="M1915" s="1067"/>
      <c r="N1915" s="906"/>
    </row>
    <row r="1916" spans="1:14" x14ac:dyDescent="0.2">
      <c r="A1916" s="265" t="s">
        <v>281</v>
      </c>
      <c r="B1916" s="169" t="s">
        <v>541</v>
      </c>
      <c r="C1916" s="239">
        <f>'32_sz_ melléklet'!C50</f>
        <v>0</v>
      </c>
      <c r="D1916" s="239">
        <f>'32_sz_ melléklet'!D50</f>
        <v>0</v>
      </c>
      <c r="E1916" s="239">
        <f>'32_sz_ melléklet'!E50</f>
        <v>0</v>
      </c>
      <c r="F1916" s="1251">
        <v>0</v>
      </c>
      <c r="G1916" s="978"/>
      <c r="H1916" s="978"/>
      <c r="I1916" s="978"/>
      <c r="J1916" s="870"/>
      <c r="K1916" s="1067"/>
      <c r="L1916" s="1067"/>
      <c r="M1916" s="1067"/>
      <c r="N1916" s="906"/>
    </row>
    <row r="1917" spans="1:14" x14ac:dyDescent="0.2">
      <c r="A1917" s="265" t="s">
        <v>283</v>
      </c>
      <c r="B1917" s="169" t="s">
        <v>542</v>
      </c>
      <c r="C1917" s="239">
        <f>C1918+C1919+C1920</f>
        <v>0</v>
      </c>
      <c r="D1917" s="239">
        <f>D1918+D1919+D1920</f>
        <v>0</v>
      </c>
      <c r="E1917" s="239">
        <f>E1918+E1919+E1920</f>
        <v>0</v>
      </c>
      <c r="F1917" s="1251">
        <v>0</v>
      </c>
      <c r="G1917" s="978"/>
      <c r="H1917" s="978"/>
      <c r="I1917" s="978"/>
      <c r="J1917" s="870"/>
      <c r="K1917" s="1067"/>
      <c r="L1917" s="1067"/>
      <c r="M1917" s="1067"/>
      <c r="N1917" s="906"/>
    </row>
    <row r="1918" spans="1:14" x14ac:dyDescent="0.2">
      <c r="A1918" s="265" t="s">
        <v>284</v>
      </c>
      <c r="B1918" s="271" t="s">
        <v>543</v>
      </c>
      <c r="C1918" s="239"/>
      <c r="D1918" s="121"/>
      <c r="E1918" s="239"/>
      <c r="F1918" s="1251"/>
      <c r="G1918" s="978"/>
      <c r="H1918" s="978"/>
      <c r="I1918" s="978"/>
      <c r="J1918" s="870"/>
      <c r="K1918" s="1067"/>
      <c r="L1918" s="1067"/>
      <c r="M1918" s="1067"/>
      <c r="N1918" s="906"/>
    </row>
    <row r="1919" spans="1:14" x14ac:dyDescent="0.2">
      <c r="A1919" s="265" t="s">
        <v>285</v>
      </c>
      <c r="B1919" s="271" t="s">
        <v>544</v>
      </c>
      <c r="C1919" s="239"/>
      <c r="D1919" s="121"/>
      <c r="E1919" s="239"/>
      <c r="F1919" s="1251"/>
      <c r="G1919" s="978"/>
      <c r="H1919" s="978"/>
      <c r="I1919" s="978"/>
      <c r="J1919" s="870"/>
      <c r="K1919" s="1067"/>
      <c r="L1919" s="1067"/>
      <c r="M1919" s="1067"/>
      <c r="N1919" s="906"/>
    </row>
    <row r="1920" spans="1:14" x14ac:dyDescent="0.2">
      <c r="A1920" s="265" t="s">
        <v>286</v>
      </c>
      <c r="B1920" s="271" t="s">
        <v>545</v>
      </c>
      <c r="C1920" s="239"/>
      <c r="D1920" s="121"/>
      <c r="E1920" s="239"/>
      <c r="F1920" s="1257"/>
      <c r="G1920" s="978"/>
      <c r="H1920" s="978"/>
      <c r="I1920" s="978"/>
      <c r="J1920" s="870"/>
      <c r="K1920" s="1067"/>
      <c r="L1920" s="1067"/>
      <c r="M1920" s="1067"/>
      <c r="N1920" s="906"/>
    </row>
    <row r="1921" spans="1:14" x14ac:dyDescent="0.2">
      <c r="A1921" s="265" t="s">
        <v>287</v>
      </c>
      <c r="B1921" s="271" t="s">
        <v>546</v>
      </c>
      <c r="C1921" s="239"/>
      <c r="D1921" s="121"/>
      <c r="E1921" s="239"/>
      <c r="F1921" s="1257"/>
      <c r="G1921" s="978"/>
      <c r="H1921" s="978"/>
      <c r="I1921" s="978"/>
      <c r="J1921" s="870"/>
      <c r="K1921" s="1067"/>
      <c r="L1921" s="1067"/>
      <c r="M1921" s="1067"/>
      <c r="N1921" s="906"/>
    </row>
    <row r="1922" spans="1:14" x14ac:dyDescent="0.2">
      <c r="A1922" s="265" t="s">
        <v>288</v>
      </c>
      <c r="B1922" s="536" t="s">
        <v>547</v>
      </c>
      <c r="C1922" s="239"/>
      <c r="D1922" s="121"/>
      <c r="E1922" s="239"/>
      <c r="F1922" s="1257"/>
      <c r="G1922" s="978"/>
      <c r="H1922" s="978"/>
      <c r="I1922" s="978"/>
      <c r="J1922" s="870"/>
      <c r="K1922" s="1067"/>
      <c r="L1922" s="1067"/>
      <c r="M1922" s="1067"/>
      <c r="N1922" s="906"/>
    </row>
    <row r="1923" spans="1:14" x14ac:dyDescent="0.2">
      <c r="A1923" s="265" t="s">
        <v>289</v>
      </c>
      <c r="B1923" s="230" t="s">
        <v>548</v>
      </c>
      <c r="C1923" s="239"/>
      <c r="D1923" s="121"/>
      <c r="E1923" s="239"/>
      <c r="F1923" s="1257"/>
      <c r="G1923" s="978"/>
      <c r="H1923" s="978"/>
      <c r="I1923" s="978"/>
      <c r="J1923" s="870"/>
      <c r="K1923" s="1067"/>
      <c r="L1923" s="1067"/>
      <c r="M1923" s="1067"/>
      <c r="N1923" s="906"/>
    </row>
    <row r="1924" spans="1:14" ht="13.5" thickBot="1" x14ac:dyDescent="0.25">
      <c r="A1924" s="265" t="s">
        <v>290</v>
      </c>
      <c r="B1924" s="686" t="s">
        <v>549</v>
      </c>
      <c r="C1924" s="239"/>
      <c r="D1924" s="121"/>
      <c r="E1924" s="239"/>
      <c r="F1924" s="1257"/>
      <c r="G1924" s="980"/>
      <c r="H1924" s="980"/>
      <c r="I1924" s="980"/>
      <c r="J1924" s="871"/>
      <c r="K1924" s="1068"/>
      <c r="L1924" s="1068"/>
      <c r="M1924" s="1068"/>
      <c r="N1924" s="968"/>
    </row>
    <row r="1925" spans="1:14" ht="13.5" thickBot="1" x14ac:dyDescent="0.25">
      <c r="A1925" s="421" t="s">
        <v>291</v>
      </c>
      <c r="B1925" s="422" t="s">
        <v>6</v>
      </c>
      <c r="C1925" s="429">
        <f>C1915+C1916+C1917</f>
        <v>0</v>
      </c>
      <c r="D1925" s="429">
        <f>D1915+D1916+D1917</f>
        <v>0</v>
      </c>
      <c r="E1925" s="429">
        <f>E1915+E1916+E1917</f>
        <v>0</v>
      </c>
      <c r="F1925" s="1254">
        <v>0</v>
      </c>
      <c r="G1925" s="1260"/>
      <c r="H1925" s="1260"/>
      <c r="I1925" s="1260"/>
      <c r="J1925" s="872"/>
      <c r="K1925" s="1262"/>
      <c r="L1925" s="1262"/>
      <c r="M1925" s="1262"/>
      <c r="N1925" s="1259"/>
    </row>
    <row r="1926" spans="1:14" ht="27" thickTop="1" thickBot="1" x14ac:dyDescent="0.25">
      <c r="A1926" s="1265" t="s">
        <v>292</v>
      </c>
      <c r="B1926" s="1248" t="s">
        <v>403</v>
      </c>
      <c r="C1926" s="1249">
        <f>C1912+C1925</f>
        <v>0</v>
      </c>
      <c r="D1926" s="1249">
        <f>D1912+D1925</f>
        <v>0</v>
      </c>
      <c r="E1926" s="1249">
        <f>E1912+E1925</f>
        <v>0</v>
      </c>
      <c r="F1926" s="1258">
        <v>0</v>
      </c>
      <c r="G1926" s="1266"/>
      <c r="H1926" s="1266"/>
      <c r="I1926" s="1266"/>
      <c r="J1926" s="1267"/>
      <c r="K1926" s="1268"/>
      <c r="L1926" s="1268"/>
      <c r="M1926" s="1268"/>
      <c r="N1926" s="1269"/>
    </row>
    <row r="1927" spans="1:14" x14ac:dyDescent="0.2">
      <c r="A1927" s="281"/>
      <c r="B1927" s="550"/>
      <c r="C1927" s="535"/>
      <c r="D1927" s="535"/>
      <c r="E1927" s="535"/>
      <c r="F1927" s="535"/>
    </row>
    <row r="1928" spans="1:14" x14ac:dyDescent="0.2">
      <c r="A1928" s="281"/>
      <c r="B1928" s="550"/>
      <c r="C1928" s="535"/>
      <c r="D1928" s="535"/>
      <c r="E1928" s="535"/>
      <c r="F1928" s="1270"/>
      <c r="G1928" s="63"/>
      <c r="H1928" s="63"/>
      <c r="I1928" s="63"/>
      <c r="J1928" s="1271"/>
      <c r="K1928" s="63"/>
      <c r="L1928" s="63"/>
      <c r="M1928" s="63"/>
      <c r="N1928" s="1271"/>
    </row>
    <row r="1929" spans="1:14" x14ac:dyDescent="0.2">
      <c r="A1929" s="2434">
        <v>48</v>
      </c>
      <c r="B1929" s="2435"/>
      <c r="C1929" s="2435"/>
      <c r="D1929" s="2435"/>
      <c r="E1929" s="2435"/>
      <c r="F1929" s="2435"/>
      <c r="G1929" s="2435"/>
      <c r="H1929" s="2435"/>
      <c r="I1929" s="2435"/>
      <c r="J1929" s="2435"/>
      <c r="K1929" s="2435"/>
      <c r="L1929" s="2435"/>
      <c r="M1929" s="2435"/>
      <c r="N1929" s="2435"/>
    </row>
    <row r="1930" spans="1:14" x14ac:dyDescent="0.2">
      <c r="A1930" s="281"/>
      <c r="B1930" s="550"/>
      <c r="C1930" s="535"/>
      <c r="D1930" s="535"/>
      <c r="E1930" s="535"/>
      <c r="F1930" s="535"/>
    </row>
    <row r="1931" spans="1:14" x14ac:dyDescent="0.2">
      <c r="A1931" s="2249" t="s">
        <v>1692</v>
      </c>
      <c r="B1931" s="2249"/>
      <c r="C1931" s="2249"/>
      <c r="D1931" s="2249"/>
      <c r="E1931" s="2249"/>
    </row>
    <row r="1932" spans="1:14" x14ac:dyDescent="0.2">
      <c r="A1932" s="275"/>
      <c r="B1932" s="275"/>
      <c r="C1932" s="275"/>
      <c r="D1932" s="275"/>
      <c r="E1932" s="275"/>
    </row>
    <row r="1933" spans="1:14" ht="14.25" x14ac:dyDescent="0.2">
      <c r="A1933" s="2347" t="s">
        <v>1509</v>
      </c>
      <c r="B1933" s="2348"/>
      <c r="C1933" s="2348"/>
      <c r="D1933" s="2348"/>
      <c r="E1933" s="2348"/>
      <c r="F1933" s="2348"/>
      <c r="G1933" s="2263"/>
      <c r="H1933" s="2263"/>
      <c r="I1933" s="2263"/>
      <c r="J1933" s="2263"/>
      <c r="K1933" s="2263"/>
      <c r="L1933" s="2263"/>
      <c r="M1933" s="2263"/>
      <c r="N1933" s="2263"/>
    </row>
    <row r="1934" spans="1:14" ht="15.75" x14ac:dyDescent="0.25">
      <c r="B1934" s="18"/>
      <c r="C1934" s="18"/>
      <c r="D1934" s="18"/>
      <c r="E1934" s="18"/>
    </row>
    <row r="1935" spans="1:14" ht="16.5" thickBot="1" x14ac:dyDescent="0.3">
      <c r="B1935" s="18" t="s">
        <v>1254</v>
      </c>
      <c r="C1935" s="18"/>
      <c r="D1935" s="18"/>
      <c r="E1935" s="18"/>
      <c r="M1935" s="1" t="s">
        <v>39</v>
      </c>
    </row>
    <row r="1936" spans="1:14" ht="13.5" customHeight="1" thickBot="1" x14ac:dyDescent="0.25">
      <c r="A1936" s="2430" t="s">
        <v>258</v>
      </c>
      <c r="B1936" s="2432" t="s">
        <v>11</v>
      </c>
      <c r="C1936" s="2425" t="s">
        <v>1090</v>
      </c>
      <c r="D1936" s="2426"/>
      <c r="E1936" s="2426"/>
      <c r="F1936" s="2427"/>
      <c r="G1936" s="2425" t="s">
        <v>1091</v>
      </c>
      <c r="H1936" s="2426"/>
      <c r="I1936" s="2426"/>
      <c r="J1936" s="2428"/>
      <c r="K1936" s="2429" t="s">
        <v>811</v>
      </c>
      <c r="L1936" s="2426"/>
      <c r="M1936" s="2426"/>
      <c r="N1936" s="2428"/>
    </row>
    <row r="1937" spans="1:14" ht="22.5" thickBot="1" x14ac:dyDescent="0.25">
      <c r="A1937" s="2431"/>
      <c r="B1937" s="2433"/>
      <c r="C1937" s="266" t="s">
        <v>381</v>
      </c>
      <c r="D1937" s="266" t="s">
        <v>812</v>
      </c>
      <c r="E1937" s="1246" t="s">
        <v>775</v>
      </c>
      <c r="F1937" s="266" t="s">
        <v>813</v>
      </c>
      <c r="G1937" s="1246" t="s">
        <v>381</v>
      </c>
      <c r="H1937" s="266" t="s">
        <v>812</v>
      </c>
      <c r="I1937" s="266" t="s">
        <v>775</v>
      </c>
      <c r="J1937" s="1246" t="s">
        <v>813</v>
      </c>
      <c r="K1937" s="266" t="s">
        <v>381</v>
      </c>
      <c r="L1937" s="1246" t="s">
        <v>812</v>
      </c>
      <c r="M1937" s="266" t="s">
        <v>775</v>
      </c>
      <c r="N1937" s="1247" t="s">
        <v>813</v>
      </c>
    </row>
    <row r="1938" spans="1:14" ht="13.5" thickBot="1" x14ac:dyDescent="0.25">
      <c r="A1938" s="865" t="s">
        <v>259</v>
      </c>
      <c r="B1938" s="866" t="s">
        <v>260</v>
      </c>
      <c r="C1938" s="867" t="s">
        <v>261</v>
      </c>
      <c r="D1938" s="867" t="s">
        <v>262</v>
      </c>
      <c r="E1938" s="867" t="s">
        <v>282</v>
      </c>
      <c r="F1938" s="868" t="s">
        <v>307</v>
      </c>
      <c r="G1938" s="867" t="s">
        <v>308</v>
      </c>
      <c r="H1938" s="867" t="s">
        <v>330</v>
      </c>
      <c r="I1938" s="867" t="s">
        <v>331</v>
      </c>
      <c r="J1938" s="867" t="s">
        <v>332</v>
      </c>
      <c r="K1938" s="867" t="s">
        <v>335</v>
      </c>
      <c r="L1938" s="867" t="s">
        <v>336</v>
      </c>
      <c r="M1938" s="867" t="s">
        <v>337</v>
      </c>
      <c r="N1938" s="868" t="s">
        <v>338</v>
      </c>
    </row>
    <row r="1939" spans="1:14" x14ac:dyDescent="0.2">
      <c r="A1939" s="265" t="s">
        <v>293</v>
      </c>
      <c r="B1939" s="341" t="s">
        <v>404</v>
      </c>
      <c r="C1939" s="430"/>
      <c r="D1939" s="124"/>
      <c r="E1939" s="241"/>
      <c r="F1939" s="1256"/>
      <c r="G1939" s="1040"/>
      <c r="H1939" s="1040"/>
      <c r="I1939" s="1040"/>
      <c r="J1939" s="909"/>
      <c r="K1939" s="1261"/>
      <c r="L1939" s="1261"/>
      <c r="M1939" s="1261"/>
      <c r="N1939" s="1039"/>
    </row>
    <row r="1940" spans="1:14" x14ac:dyDescent="0.2">
      <c r="A1940" s="264" t="s">
        <v>294</v>
      </c>
      <c r="B1940" s="170" t="s">
        <v>565</v>
      </c>
      <c r="C1940" s="244"/>
      <c r="D1940" s="121"/>
      <c r="E1940" s="239"/>
      <c r="F1940" s="1251"/>
      <c r="G1940" s="978"/>
      <c r="H1940" s="978"/>
      <c r="I1940" s="978"/>
      <c r="J1940" s="870"/>
      <c r="K1940" s="1067"/>
      <c r="L1940" s="1067"/>
      <c r="M1940" s="1067"/>
      <c r="N1940" s="906"/>
    </row>
    <row r="1941" spans="1:14" x14ac:dyDescent="0.2">
      <c r="A1941" s="264" t="s">
        <v>295</v>
      </c>
      <c r="B1941" s="480" t="s">
        <v>563</v>
      </c>
      <c r="C1941" s="543"/>
      <c r="D1941" s="126"/>
      <c r="E1941" s="240"/>
      <c r="F1941" s="1252"/>
      <c r="G1941" s="978"/>
      <c r="H1941" s="978"/>
      <c r="I1941" s="978"/>
      <c r="J1941" s="870"/>
      <c r="K1941" s="1067"/>
      <c r="L1941" s="1067"/>
      <c r="M1941" s="1067"/>
      <c r="N1941" s="906"/>
    </row>
    <row r="1942" spans="1:14" x14ac:dyDescent="0.2">
      <c r="A1942" s="264" t="s">
        <v>296</v>
      </c>
      <c r="B1942" s="480" t="s">
        <v>562</v>
      </c>
      <c r="C1942" s="543"/>
      <c r="D1942" s="126"/>
      <c r="E1942" s="240"/>
      <c r="F1942" s="1252"/>
      <c r="G1942" s="978"/>
      <c r="H1942" s="978"/>
      <c r="I1942" s="978"/>
      <c r="J1942" s="870"/>
      <c r="K1942" s="1067"/>
      <c r="L1942" s="1067"/>
      <c r="M1942" s="1067"/>
      <c r="N1942" s="906"/>
    </row>
    <row r="1943" spans="1:14" x14ac:dyDescent="0.2">
      <c r="A1943" s="264" t="s">
        <v>297</v>
      </c>
      <c r="B1943" s="480" t="s">
        <v>564</v>
      </c>
      <c r="C1943" s="543"/>
      <c r="D1943" s="126"/>
      <c r="E1943" s="240"/>
      <c r="F1943" s="1252"/>
      <c r="G1943" s="978"/>
      <c r="H1943" s="978"/>
      <c r="I1943" s="978"/>
      <c r="J1943" s="870"/>
      <c r="K1943" s="1067"/>
      <c r="L1943" s="1067"/>
      <c r="M1943" s="1067"/>
      <c r="N1943" s="906"/>
    </row>
    <row r="1944" spans="1:14" x14ac:dyDescent="0.2">
      <c r="A1944" s="264" t="s">
        <v>298</v>
      </c>
      <c r="B1944" s="538" t="s">
        <v>566</v>
      </c>
      <c r="C1944" s="543"/>
      <c r="D1944" s="126"/>
      <c r="E1944" s="240"/>
      <c r="F1944" s="1252"/>
      <c r="G1944" s="978"/>
      <c r="H1944" s="978"/>
      <c r="I1944" s="978"/>
      <c r="J1944" s="870"/>
      <c r="K1944" s="1067"/>
      <c r="L1944" s="1067"/>
      <c r="M1944" s="1067"/>
      <c r="N1944" s="906"/>
    </row>
    <row r="1945" spans="1:14" x14ac:dyDescent="0.2">
      <c r="A1945" s="264" t="s">
        <v>299</v>
      </c>
      <c r="B1945" s="539" t="s">
        <v>569</v>
      </c>
      <c r="C1945" s="543"/>
      <c r="D1945" s="126"/>
      <c r="E1945" s="240"/>
      <c r="F1945" s="1252"/>
      <c r="G1945" s="978"/>
      <c r="H1945" s="978"/>
      <c r="I1945" s="978"/>
      <c r="J1945" s="870"/>
      <c r="K1945" s="1067"/>
      <c r="L1945" s="1067"/>
      <c r="M1945" s="1067"/>
      <c r="N1945" s="906"/>
    </row>
    <row r="1946" spans="1:14" x14ac:dyDescent="0.2">
      <c r="A1946" s="264" t="s">
        <v>300</v>
      </c>
      <c r="B1946" s="540" t="s">
        <v>568</v>
      </c>
      <c r="C1946" s="543"/>
      <c r="D1946" s="126"/>
      <c r="E1946" s="240"/>
      <c r="F1946" s="1252"/>
      <c r="G1946" s="978"/>
      <c r="H1946" s="978"/>
      <c r="I1946" s="978"/>
      <c r="J1946" s="870"/>
      <c r="K1946" s="1067"/>
      <c r="L1946" s="1067"/>
      <c r="M1946" s="1067"/>
      <c r="N1946" s="906"/>
    </row>
    <row r="1947" spans="1:14" x14ac:dyDescent="0.2">
      <c r="A1947" s="264" t="s">
        <v>301</v>
      </c>
      <c r="B1947" s="1708" t="s">
        <v>567</v>
      </c>
      <c r="C1947" s="244"/>
      <c r="D1947" s="121"/>
      <c r="E1947" s="239"/>
      <c r="F1947" s="1251"/>
      <c r="G1947" s="978"/>
      <c r="H1947" s="978"/>
      <c r="I1947" s="978"/>
      <c r="J1947" s="870"/>
      <c r="K1947" s="1067"/>
      <c r="L1947" s="1067"/>
      <c r="M1947" s="1067"/>
      <c r="N1947" s="906"/>
    </row>
    <row r="1948" spans="1:14" ht="13.5" thickBot="1" x14ac:dyDescent="0.25">
      <c r="A1948" s="413" t="s">
        <v>302</v>
      </c>
      <c r="B1948" s="225" t="s">
        <v>1089</v>
      </c>
      <c r="C1948" s="1713"/>
      <c r="D1948" s="197"/>
      <c r="E1948" s="197"/>
      <c r="F1948" s="1255"/>
      <c r="G1948" s="974"/>
      <c r="H1948" s="974"/>
      <c r="I1948" s="974"/>
      <c r="J1948" s="873"/>
      <c r="K1948" s="1263"/>
      <c r="L1948" s="1263"/>
      <c r="M1948" s="1263"/>
      <c r="N1948" s="967"/>
    </row>
    <row r="1949" spans="1:14" ht="21" customHeight="1" thickBot="1" x14ac:dyDescent="0.25">
      <c r="A1949" s="282" t="s">
        <v>303</v>
      </c>
      <c r="B1949" s="231" t="s">
        <v>405</v>
      </c>
      <c r="C1949" s="544">
        <f>SUM(C1940:C1948)</f>
        <v>0</v>
      </c>
      <c r="D1949" s="544">
        <f>SUM(D1940:D1948)</f>
        <v>0</v>
      </c>
      <c r="E1949" s="544">
        <f>SUM(E1940:E1948)</f>
        <v>0</v>
      </c>
      <c r="F1949" s="1272">
        <v>0</v>
      </c>
      <c r="G1949" s="972"/>
      <c r="H1949" s="972"/>
      <c r="I1949" s="972"/>
      <c r="J1949" s="874"/>
      <c r="K1949" s="1212"/>
      <c r="L1949" s="1212"/>
      <c r="M1949" s="1212"/>
      <c r="N1949" s="874"/>
    </row>
    <row r="1950" spans="1:14" ht="13.5" thickBot="1" x14ac:dyDescent="0.25">
      <c r="A1950" s="325" t="s">
        <v>304</v>
      </c>
      <c r="B1950" s="832" t="s">
        <v>406</v>
      </c>
      <c r="C1950" s="622">
        <f>C1949+C1926</f>
        <v>0</v>
      </c>
      <c r="D1950" s="622">
        <f>D1949+D1926</f>
        <v>0</v>
      </c>
      <c r="E1950" s="622">
        <f>E1949+E1926</f>
        <v>0</v>
      </c>
      <c r="F1950" s="1461">
        <v>0</v>
      </c>
      <c r="G1950" s="622">
        <f>G1949+G1926</f>
        <v>0</v>
      </c>
      <c r="H1950" s="622">
        <f>H1949+H1926</f>
        <v>0</v>
      </c>
      <c r="I1950" s="622">
        <f>I1949+I1926</f>
        <v>0</v>
      </c>
      <c r="J1950" s="875"/>
      <c r="K1950" s="622">
        <f>K1949+K1926</f>
        <v>0</v>
      </c>
      <c r="L1950" s="622">
        <f>L1949+L1926</f>
        <v>0</v>
      </c>
      <c r="M1950" s="622">
        <f>M1949+M1926</f>
        <v>0</v>
      </c>
      <c r="N1950" s="969"/>
    </row>
    <row r="1970" spans="1:14" x14ac:dyDescent="0.2">
      <c r="A1970" s="2263">
        <v>49</v>
      </c>
      <c r="B1970" s="2263"/>
      <c r="C1970" s="2263"/>
      <c r="D1970" s="2263"/>
      <c r="E1970" s="2263"/>
      <c r="F1970" s="2263"/>
      <c r="G1970" s="2263"/>
      <c r="H1970" s="2263"/>
      <c r="I1970" s="2263"/>
      <c r="J1970" s="2263"/>
      <c r="K1970" s="2263"/>
      <c r="L1970" s="2263"/>
      <c r="M1970" s="2263"/>
      <c r="N1970" s="2263"/>
    </row>
    <row r="1971" spans="1:14" x14ac:dyDescent="0.2">
      <c r="A1971" s="2249" t="s">
        <v>1692</v>
      </c>
      <c r="B1971" s="2249"/>
      <c r="C1971" s="2249"/>
      <c r="D1971" s="2249"/>
      <c r="E1971" s="2249"/>
    </row>
    <row r="1972" spans="1:14" x14ac:dyDescent="0.2">
      <c r="A1972" s="275"/>
      <c r="B1972" s="275"/>
      <c r="C1972" s="275"/>
      <c r="D1972" s="275"/>
      <c r="E1972" s="275"/>
    </row>
    <row r="1973" spans="1:14" ht="14.25" x14ac:dyDescent="0.2">
      <c r="A1973" s="2347" t="s">
        <v>1509</v>
      </c>
      <c r="B1973" s="2348"/>
      <c r="C1973" s="2348"/>
      <c r="D1973" s="2348"/>
      <c r="E1973" s="2348"/>
      <c r="F1973" s="2348"/>
      <c r="G1973" s="2263"/>
      <c r="H1973" s="2263"/>
      <c r="I1973" s="2263"/>
      <c r="J1973" s="2263"/>
      <c r="K1973" s="2263"/>
      <c r="L1973" s="2263"/>
      <c r="M1973" s="2263"/>
      <c r="N1973" s="2263"/>
    </row>
    <row r="1974" spans="1:14" ht="15.75" x14ac:dyDescent="0.25">
      <c r="B1974" s="18" t="s">
        <v>402</v>
      </c>
      <c r="C1974" s="18"/>
      <c r="D1974" s="18"/>
      <c r="E1974" s="18"/>
      <c r="F1974" s="18"/>
      <c r="G1974" s="18"/>
      <c r="H1974" s="18"/>
      <c r="I1974" s="18"/>
      <c r="J1974" s="18"/>
      <c r="K1974" s="18"/>
      <c r="L1974" s="18"/>
      <c r="M1974" s="18"/>
      <c r="N1974" s="18"/>
    </row>
    <row r="1975" spans="1:14" ht="16.5" thickBot="1" x14ac:dyDescent="0.3">
      <c r="B1975" s="18"/>
      <c r="C1975" s="18"/>
      <c r="D1975" s="18"/>
      <c r="E1975" s="18"/>
      <c r="F1975" s="18"/>
      <c r="G1975" s="18"/>
      <c r="H1975" s="18"/>
      <c r="I1975" s="18"/>
      <c r="J1975" s="18"/>
      <c r="K1975" s="18"/>
      <c r="L1975" s="18"/>
      <c r="M1975" s="19" t="s">
        <v>7</v>
      </c>
      <c r="N1975" s="18"/>
    </row>
    <row r="1976" spans="1:14" ht="13.5" thickBot="1" x14ac:dyDescent="0.25">
      <c r="A1976" s="2272" t="s">
        <v>258</v>
      </c>
      <c r="B1976" s="2274" t="s">
        <v>11</v>
      </c>
      <c r="C1976" s="2429" t="s">
        <v>816</v>
      </c>
      <c r="D1976" s="2426"/>
      <c r="E1976" s="2426"/>
      <c r="F1976" s="2427"/>
      <c r="G1976" s="2425" t="s">
        <v>817</v>
      </c>
      <c r="H1976" s="2426"/>
      <c r="I1976" s="2426"/>
      <c r="J1976" s="2428"/>
      <c r="K1976" s="2429" t="s">
        <v>811</v>
      </c>
      <c r="L1976" s="2426"/>
      <c r="M1976" s="2426"/>
      <c r="N1976" s="2428"/>
    </row>
    <row r="1977" spans="1:14" ht="22.5" thickBot="1" x14ac:dyDescent="0.25">
      <c r="A1977" s="2273"/>
      <c r="B1977" s="2275"/>
      <c r="C1977" s="401" t="s">
        <v>381</v>
      </c>
      <c r="D1977" s="266" t="s">
        <v>812</v>
      </c>
      <c r="E1977" s="1246" t="s">
        <v>775</v>
      </c>
      <c r="F1977" s="266" t="s">
        <v>813</v>
      </c>
      <c r="G1977" s="1246" t="s">
        <v>381</v>
      </c>
      <c r="H1977" s="266" t="s">
        <v>812</v>
      </c>
      <c r="I1977" s="266" t="s">
        <v>775</v>
      </c>
      <c r="J1977" s="1246" t="s">
        <v>813</v>
      </c>
      <c r="K1977" s="266" t="s">
        <v>381</v>
      </c>
      <c r="L1977" s="1246" t="s">
        <v>812</v>
      </c>
      <c r="M1977" s="266" t="s">
        <v>775</v>
      </c>
      <c r="N1977" s="266" t="s">
        <v>813</v>
      </c>
    </row>
    <row r="1978" spans="1:14" ht="13.5" thickBot="1" x14ac:dyDescent="0.25">
      <c r="A1978" s="865" t="s">
        <v>259</v>
      </c>
      <c r="B1978" s="866" t="s">
        <v>260</v>
      </c>
      <c r="C1978" s="867" t="s">
        <v>261</v>
      </c>
      <c r="D1978" s="867" t="s">
        <v>262</v>
      </c>
      <c r="E1978" s="867" t="s">
        <v>282</v>
      </c>
      <c r="F1978" s="868" t="s">
        <v>307</v>
      </c>
      <c r="G1978" s="518" t="s">
        <v>308</v>
      </c>
      <c r="H1978" s="518" t="s">
        <v>330</v>
      </c>
      <c r="I1978" s="518" t="s">
        <v>331</v>
      </c>
      <c r="J1978" s="518" t="s">
        <v>332</v>
      </c>
      <c r="K1978" s="518" t="s">
        <v>335</v>
      </c>
      <c r="L1978" s="518" t="s">
        <v>336</v>
      </c>
      <c r="M1978" s="518" t="s">
        <v>337</v>
      </c>
      <c r="N1978" s="438" t="s">
        <v>338</v>
      </c>
    </row>
    <row r="1979" spans="1:14" x14ac:dyDescent="0.2">
      <c r="A1979" s="265" t="s">
        <v>263</v>
      </c>
      <c r="B1979" s="270" t="s">
        <v>215</v>
      </c>
      <c r="C1979" s="241"/>
      <c r="D1979" s="124"/>
      <c r="E1979" s="241"/>
      <c r="F1979" s="1256"/>
      <c r="G1979" s="1040"/>
      <c r="H1979" s="1040"/>
      <c r="I1979" s="1040"/>
      <c r="J1979" s="909"/>
      <c r="K1979" s="1261"/>
      <c r="L1979" s="1261"/>
      <c r="M1979" s="1261"/>
      <c r="N1979" s="1039"/>
    </row>
    <row r="1980" spans="1:14" x14ac:dyDescent="0.2">
      <c r="A1980" s="264" t="s">
        <v>264</v>
      </c>
      <c r="B1980" s="152" t="s">
        <v>526</v>
      </c>
      <c r="C1980" s="239"/>
      <c r="D1980" s="121"/>
      <c r="E1980" s="239"/>
      <c r="F1980" s="1251"/>
      <c r="G1980" s="978"/>
      <c r="H1980" s="978"/>
      <c r="I1980" s="978"/>
      <c r="J1980" s="870"/>
      <c r="K1980" s="1067"/>
      <c r="L1980" s="1067"/>
      <c r="M1980" s="1067"/>
      <c r="N1980" s="906"/>
    </row>
    <row r="1981" spans="1:14" x14ac:dyDescent="0.2">
      <c r="A1981" s="264" t="s">
        <v>265</v>
      </c>
      <c r="B1981" s="169" t="s">
        <v>528</v>
      </c>
      <c r="C1981" s="239"/>
      <c r="D1981" s="121"/>
      <c r="E1981" s="239"/>
      <c r="F1981" s="1251"/>
      <c r="G1981" s="978"/>
      <c r="H1981" s="978"/>
      <c r="I1981" s="978"/>
      <c r="J1981" s="870"/>
      <c r="K1981" s="1067"/>
      <c r="L1981" s="1067"/>
      <c r="M1981" s="1067"/>
      <c r="N1981" s="906"/>
    </row>
    <row r="1982" spans="1:14" x14ac:dyDescent="0.2">
      <c r="A1982" s="264" t="s">
        <v>266</v>
      </c>
      <c r="B1982" s="169" t="s">
        <v>527</v>
      </c>
      <c r="C1982" s="239">
        <f>'4_sz_ melléklet'!C1432</f>
        <v>1875</v>
      </c>
      <c r="D1982" s="239">
        <f>'4_sz_ melléklet'!D1432</f>
        <v>5386</v>
      </c>
      <c r="E1982" s="239">
        <f>'4_sz_ melléklet'!E1432</f>
        <v>5258</v>
      </c>
      <c r="F1982" s="1251">
        <f>E1982/D1982</f>
        <v>0.97623468251021162</v>
      </c>
      <c r="G1982" s="978"/>
      <c r="H1982" s="978"/>
      <c r="I1982" s="978"/>
      <c r="J1982" s="870"/>
      <c r="K1982" s="1067"/>
      <c r="L1982" s="1067"/>
      <c r="M1982" s="1067"/>
      <c r="N1982" s="906"/>
    </row>
    <row r="1983" spans="1:14" x14ac:dyDescent="0.2">
      <c r="A1983" s="264" t="s">
        <v>267</v>
      </c>
      <c r="B1983" s="169" t="s">
        <v>529</v>
      </c>
      <c r="C1983" s="239"/>
      <c r="D1983" s="121"/>
      <c r="E1983" s="239"/>
      <c r="F1983" s="1251"/>
      <c r="G1983" s="978"/>
      <c r="H1983" s="978"/>
      <c r="I1983" s="978"/>
      <c r="J1983" s="870"/>
      <c r="K1983" s="1067"/>
      <c r="L1983" s="1067"/>
      <c r="M1983" s="1067"/>
      <c r="N1983" s="906"/>
    </row>
    <row r="1984" spans="1:14" x14ac:dyDescent="0.2">
      <c r="A1984" s="264" t="s">
        <v>268</v>
      </c>
      <c r="B1984" s="169" t="s">
        <v>530</v>
      </c>
      <c r="C1984" s="239"/>
      <c r="D1984" s="121"/>
      <c r="E1984" s="239"/>
      <c r="F1984" s="1251"/>
      <c r="G1984" s="978"/>
      <c r="H1984" s="978"/>
      <c r="I1984" s="978"/>
      <c r="J1984" s="870"/>
      <c r="K1984" s="1067"/>
      <c r="L1984" s="1067"/>
      <c r="M1984" s="1067"/>
      <c r="N1984" s="906"/>
    </row>
    <row r="1985" spans="1:14" x14ac:dyDescent="0.2">
      <c r="A1985" s="264" t="s">
        <v>269</v>
      </c>
      <c r="B1985" s="169" t="s">
        <v>531</v>
      </c>
      <c r="C1985" s="239">
        <f>C1986+C1987+C1988+C1989+C1990+C1991+C1992</f>
        <v>63301</v>
      </c>
      <c r="D1985" s="239">
        <f>D1986+D1987+D1988+D1989+D1990+D1991+D1992</f>
        <v>63269</v>
      </c>
      <c r="E1985" s="239">
        <f>E1986+E1987+E1988+E1989+E1990+E1991+E1992</f>
        <v>63269</v>
      </c>
      <c r="F1985" s="1251">
        <f>E1985/D1985</f>
        <v>1</v>
      </c>
      <c r="G1985" s="978"/>
      <c r="H1985" s="978"/>
      <c r="I1985" s="978"/>
      <c r="J1985" s="870"/>
      <c r="K1985" s="1067"/>
      <c r="L1985" s="1067"/>
      <c r="M1985" s="1067"/>
      <c r="N1985" s="906"/>
    </row>
    <row r="1986" spans="1:14" x14ac:dyDescent="0.2">
      <c r="A1986" s="264" t="s">
        <v>270</v>
      </c>
      <c r="B1986" s="169" t="s">
        <v>535</v>
      </c>
      <c r="C1986" s="239"/>
      <c r="D1986" s="121"/>
      <c r="E1986" s="239"/>
      <c r="F1986" s="1251"/>
      <c r="G1986" s="978"/>
      <c r="H1986" s="978"/>
      <c r="I1986" s="978"/>
      <c r="J1986" s="870"/>
      <c r="K1986" s="1067"/>
      <c r="L1986" s="1067"/>
      <c r="M1986" s="1067"/>
      <c r="N1986" s="906"/>
    </row>
    <row r="1987" spans="1:14" x14ac:dyDescent="0.2">
      <c r="A1987" s="264" t="s">
        <v>271</v>
      </c>
      <c r="B1987" s="169" t="s">
        <v>536</v>
      </c>
      <c r="C1987" s="239"/>
      <c r="D1987" s="121"/>
      <c r="E1987" s="239"/>
      <c r="F1987" s="1251"/>
      <c r="G1987" s="978"/>
      <c r="H1987" s="978"/>
      <c r="I1987" s="978"/>
      <c r="J1987" s="870"/>
      <c r="K1987" s="1067"/>
      <c r="L1987" s="1067"/>
      <c r="M1987" s="1067"/>
      <c r="N1987" s="906"/>
    </row>
    <row r="1988" spans="1:14" x14ac:dyDescent="0.2">
      <c r="A1988" s="264" t="s">
        <v>272</v>
      </c>
      <c r="B1988" s="169" t="s">
        <v>537</v>
      </c>
      <c r="C1988" s="239"/>
      <c r="D1988" s="121"/>
      <c r="E1988" s="239"/>
      <c r="F1988" s="1251"/>
      <c r="G1988" s="978"/>
      <c r="H1988" s="978"/>
      <c r="I1988" s="978"/>
      <c r="J1988" s="870"/>
      <c r="K1988" s="1067"/>
      <c r="L1988" s="1067"/>
      <c r="M1988" s="1067"/>
      <c r="N1988" s="906"/>
    </row>
    <row r="1989" spans="1:14" x14ac:dyDescent="0.2">
      <c r="A1989" s="264" t="s">
        <v>273</v>
      </c>
      <c r="B1989" s="271" t="s">
        <v>533</v>
      </c>
      <c r="C1989" s="239">
        <f>'4_sz_ melléklet'!C1439</f>
        <v>63301</v>
      </c>
      <c r="D1989" s="239">
        <f>'4_sz_ melléklet'!D1439</f>
        <v>63269</v>
      </c>
      <c r="E1989" s="239">
        <f>'4_sz_ melléklet'!E1439</f>
        <v>63269</v>
      </c>
      <c r="F1989" s="1251">
        <f>E1989/D1989</f>
        <v>1</v>
      </c>
      <c r="G1989" s="978"/>
      <c r="H1989" s="978"/>
      <c r="I1989" s="978"/>
      <c r="J1989" s="870"/>
      <c r="K1989" s="1067"/>
      <c r="L1989" s="1067"/>
      <c r="M1989" s="1067"/>
      <c r="N1989" s="906"/>
    </row>
    <row r="1990" spans="1:14" x14ac:dyDescent="0.2">
      <c r="A1990" s="264" t="s">
        <v>274</v>
      </c>
      <c r="B1990" s="536" t="s">
        <v>534</v>
      </c>
      <c r="C1990" s="240"/>
      <c r="D1990" s="126"/>
      <c r="E1990" s="239"/>
      <c r="F1990" s="1251"/>
      <c r="G1990" s="978"/>
      <c r="H1990" s="978"/>
      <c r="I1990" s="978"/>
      <c r="J1990" s="870"/>
      <c r="K1990" s="1067"/>
      <c r="L1990" s="1067"/>
      <c r="M1990" s="1067"/>
      <c r="N1990" s="906"/>
    </row>
    <row r="1991" spans="1:14" x14ac:dyDescent="0.2">
      <c r="A1991" s="264" t="s">
        <v>275</v>
      </c>
      <c r="B1991" s="537" t="s">
        <v>532</v>
      </c>
      <c r="C1991" s="242"/>
      <c r="D1991" s="122"/>
      <c r="E1991" s="239"/>
      <c r="F1991" s="1251"/>
      <c r="G1991" s="978"/>
      <c r="H1991" s="978"/>
      <c r="I1991" s="978"/>
      <c r="J1991" s="870"/>
      <c r="K1991" s="1067"/>
      <c r="L1991" s="1067"/>
      <c r="M1991" s="1067"/>
      <c r="N1991" s="906"/>
    </row>
    <row r="1992" spans="1:14" x14ac:dyDescent="0.2">
      <c r="A1992" s="264" t="s">
        <v>276</v>
      </c>
      <c r="B1992" s="230" t="s">
        <v>764</v>
      </c>
      <c r="C1992" s="242"/>
      <c r="D1992" s="122"/>
      <c r="E1992" s="239"/>
      <c r="F1992" s="1252"/>
      <c r="G1992" s="978"/>
      <c r="H1992" s="978"/>
      <c r="I1992" s="978"/>
      <c r="J1992" s="870"/>
      <c r="K1992" s="1067"/>
      <c r="L1992" s="1067"/>
      <c r="M1992" s="1067"/>
      <c r="N1992" s="906"/>
    </row>
    <row r="1993" spans="1:14" ht="13.5" thickBot="1" x14ac:dyDescent="0.25">
      <c r="A1993" s="264" t="s">
        <v>277</v>
      </c>
      <c r="B1993" s="171" t="s">
        <v>539</v>
      </c>
      <c r="C1993" s="240"/>
      <c r="D1993" s="126"/>
      <c r="E1993" s="239"/>
      <c r="F1993" s="1253"/>
      <c r="G1993" s="980"/>
      <c r="H1993" s="980"/>
      <c r="I1993" s="980"/>
      <c r="J1993" s="871"/>
      <c r="K1993" s="1068"/>
      <c r="L1993" s="1068"/>
      <c r="M1993" s="1068"/>
      <c r="N1993" s="968"/>
    </row>
    <row r="1994" spans="1:14" ht="13.5" thickBot="1" x14ac:dyDescent="0.25">
      <c r="A1994" s="421" t="s">
        <v>278</v>
      </c>
      <c r="B1994" s="422" t="s">
        <v>5</v>
      </c>
      <c r="C1994" s="432">
        <f>C1980+C1981+C1982+C1983+C1985+C1993</f>
        <v>65176</v>
      </c>
      <c r="D1994" s="432">
        <f>D1980+D1981+D1982+D1983+D1985+D1993</f>
        <v>68655</v>
      </c>
      <c r="E1994" s="432">
        <f>E1980+E1981+E1982+E1983+E1985+E1993</f>
        <v>68527</v>
      </c>
      <c r="F1994" s="1413">
        <f>E1994/D1994</f>
        <v>0.99813560556405212</v>
      </c>
      <c r="G1994" s="1260"/>
      <c r="H1994" s="1260"/>
      <c r="I1994" s="1260"/>
      <c r="J1994" s="872"/>
      <c r="K1994" s="1262"/>
      <c r="L1994" s="1262"/>
      <c r="M1994" s="1262"/>
      <c r="N1994" s="1259"/>
    </row>
    <row r="1995" spans="1:14" ht="10.5" customHeight="1" thickTop="1" x14ac:dyDescent="0.2">
      <c r="A1995" s="413"/>
      <c r="B1995" s="270"/>
      <c r="C1995" s="197"/>
      <c r="D1995" s="197"/>
      <c r="E1995" s="197"/>
      <c r="F1995" s="1255"/>
      <c r="G1995" s="974"/>
      <c r="H1995" s="974"/>
      <c r="I1995" s="974"/>
      <c r="J1995" s="873"/>
      <c r="K1995" s="1263"/>
      <c r="L1995" s="1263"/>
      <c r="M1995" s="1263"/>
      <c r="N1995" s="967"/>
    </row>
    <row r="1996" spans="1:14" x14ac:dyDescent="0.2">
      <c r="A1996" s="265" t="s">
        <v>279</v>
      </c>
      <c r="B1996" s="272" t="s">
        <v>216</v>
      </c>
      <c r="C1996" s="241"/>
      <c r="D1996" s="124"/>
      <c r="E1996" s="241"/>
      <c r="F1996" s="1256"/>
      <c r="G1996" s="976"/>
      <c r="H1996" s="976"/>
      <c r="I1996" s="976"/>
      <c r="J1996" s="869"/>
      <c r="K1996" s="1066"/>
      <c r="L1996" s="1066"/>
      <c r="M1996" s="1066"/>
      <c r="N1996" s="905"/>
    </row>
    <row r="1997" spans="1:14" x14ac:dyDescent="0.2">
      <c r="A1997" s="265" t="s">
        <v>280</v>
      </c>
      <c r="B1997" s="169" t="s">
        <v>540</v>
      </c>
      <c r="C1997" s="239">
        <f>'33_sz_ melléklet'!C111+'33_sz_ melléklet'!C110</f>
        <v>0</v>
      </c>
      <c r="D1997" s="239">
        <f>'33_sz_ melléklet'!D111+'33_sz_ melléklet'!D110</f>
        <v>0</v>
      </c>
      <c r="E1997" s="239">
        <f>'33_sz_ melléklet'!E111+'33_sz_ melléklet'!E110</f>
        <v>0</v>
      </c>
      <c r="F1997" s="1251">
        <v>0</v>
      </c>
      <c r="G1997" s="978"/>
      <c r="H1997" s="978"/>
      <c r="I1997" s="978"/>
      <c r="J1997" s="870"/>
      <c r="K1997" s="1067"/>
      <c r="L1997" s="1067"/>
      <c r="M1997" s="1067"/>
      <c r="N1997" s="906"/>
    </row>
    <row r="1998" spans="1:14" x14ac:dyDescent="0.2">
      <c r="A1998" s="265" t="s">
        <v>281</v>
      </c>
      <c r="B1998" s="169" t="s">
        <v>541</v>
      </c>
      <c r="C1998" s="239"/>
      <c r="D1998" s="121"/>
      <c r="E1998" s="121"/>
      <c r="F1998" s="1251">
        <v>0</v>
      </c>
      <c r="G1998" s="978"/>
      <c r="H1998" s="978"/>
      <c r="I1998" s="978"/>
      <c r="J1998" s="870"/>
      <c r="K1998" s="1067"/>
      <c r="L1998" s="1067"/>
      <c r="M1998" s="1067"/>
      <c r="N1998" s="906"/>
    </row>
    <row r="1999" spans="1:14" x14ac:dyDescent="0.2">
      <c r="A1999" s="265" t="s">
        <v>283</v>
      </c>
      <c r="B1999" s="169" t="s">
        <v>542</v>
      </c>
      <c r="C1999" s="239">
        <f>C2000+C2001+C2002</f>
        <v>0</v>
      </c>
      <c r="D1999" s="239">
        <f>D2000+D2001+D2002</f>
        <v>0</v>
      </c>
      <c r="E1999" s="239">
        <f>E2000+E2001+E2002</f>
        <v>0</v>
      </c>
      <c r="F1999" s="1251">
        <v>0</v>
      </c>
      <c r="G1999" s="978"/>
      <c r="H1999" s="978"/>
      <c r="I1999" s="978"/>
      <c r="J1999" s="870"/>
      <c r="K1999" s="1067"/>
      <c r="L1999" s="1067"/>
      <c r="M1999" s="1067"/>
      <c r="N1999" s="906"/>
    </row>
    <row r="2000" spans="1:14" x14ac:dyDescent="0.2">
      <c r="A2000" s="265" t="s">
        <v>284</v>
      </c>
      <c r="B2000" s="271" t="s">
        <v>543</v>
      </c>
      <c r="C2000" s="239"/>
      <c r="D2000" s="121"/>
      <c r="E2000" s="239"/>
      <c r="F2000" s="1251"/>
      <c r="G2000" s="978"/>
      <c r="H2000" s="978"/>
      <c r="I2000" s="978"/>
      <c r="J2000" s="870"/>
      <c r="K2000" s="1067"/>
      <c r="L2000" s="1067"/>
      <c r="M2000" s="1067"/>
      <c r="N2000" s="906"/>
    </row>
    <row r="2001" spans="1:14" x14ac:dyDescent="0.2">
      <c r="A2001" s="265" t="s">
        <v>285</v>
      </c>
      <c r="B2001" s="271" t="s">
        <v>544</v>
      </c>
      <c r="C2001" s="239"/>
      <c r="D2001" s="121"/>
      <c r="E2001" s="239"/>
      <c r="F2001" s="1251"/>
      <c r="G2001" s="978"/>
      <c r="H2001" s="978"/>
      <c r="I2001" s="978"/>
      <c r="J2001" s="870"/>
      <c r="K2001" s="1067"/>
      <c r="L2001" s="1067"/>
      <c r="M2001" s="1067"/>
      <c r="N2001" s="906"/>
    </row>
    <row r="2002" spans="1:14" x14ac:dyDescent="0.2">
      <c r="A2002" s="265" t="s">
        <v>286</v>
      </c>
      <c r="B2002" s="271" t="s">
        <v>545</v>
      </c>
      <c r="C2002" s="239"/>
      <c r="D2002" s="121"/>
      <c r="E2002" s="239"/>
      <c r="F2002" s="1257"/>
      <c r="G2002" s="978"/>
      <c r="H2002" s="978"/>
      <c r="I2002" s="978"/>
      <c r="J2002" s="870"/>
      <c r="K2002" s="1067"/>
      <c r="L2002" s="1067"/>
      <c r="M2002" s="1067"/>
      <c r="N2002" s="906"/>
    </row>
    <row r="2003" spans="1:14" x14ac:dyDescent="0.2">
      <c r="A2003" s="265" t="s">
        <v>287</v>
      </c>
      <c r="B2003" s="271" t="s">
        <v>546</v>
      </c>
      <c r="C2003" s="239"/>
      <c r="D2003" s="121"/>
      <c r="E2003" s="239"/>
      <c r="F2003" s="1257"/>
      <c r="G2003" s="978"/>
      <c r="H2003" s="978"/>
      <c r="I2003" s="978"/>
      <c r="J2003" s="870"/>
      <c r="K2003" s="1067"/>
      <c r="L2003" s="1067"/>
      <c r="M2003" s="1067"/>
      <c r="N2003" s="906"/>
    </row>
    <row r="2004" spans="1:14" x14ac:dyDescent="0.2">
      <c r="A2004" s="265" t="s">
        <v>288</v>
      </c>
      <c r="B2004" s="536" t="s">
        <v>547</v>
      </c>
      <c r="C2004" s="239"/>
      <c r="D2004" s="121"/>
      <c r="E2004" s="239"/>
      <c r="F2004" s="1257"/>
      <c r="G2004" s="978"/>
      <c r="H2004" s="978"/>
      <c r="I2004" s="978"/>
      <c r="J2004" s="870"/>
      <c r="K2004" s="1067"/>
      <c r="L2004" s="1067"/>
      <c r="M2004" s="1067"/>
      <c r="N2004" s="906"/>
    </row>
    <row r="2005" spans="1:14" x14ac:dyDescent="0.2">
      <c r="A2005" s="265" t="s">
        <v>289</v>
      </c>
      <c r="B2005" s="230" t="s">
        <v>548</v>
      </c>
      <c r="C2005" s="239"/>
      <c r="D2005" s="121"/>
      <c r="E2005" s="239"/>
      <c r="F2005" s="1257"/>
      <c r="G2005" s="978"/>
      <c r="H2005" s="978"/>
      <c r="I2005" s="978"/>
      <c r="J2005" s="870"/>
      <c r="K2005" s="1067"/>
      <c r="L2005" s="1067"/>
      <c r="M2005" s="1067"/>
      <c r="N2005" s="906"/>
    </row>
    <row r="2006" spans="1:14" ht="13.5" thickBot="1" x14ac:dyDescent="0.25">
      <c r="A2006" s="265" t="s">
        <v>290</v>
      </c>
      <c r="B2006" s="686" t="s">
        <v>549</v>
      </c>
      <c r="C2006" s="239"/>
      <c r="D2006" s="121"/>
      <c r="E2006" s="239"/>
      <c r="F2006" s="1257"/>
      <c r="G2006" s="980"/>
      <c r="H2006" s="980"/>
      <c r="I2006" s="980"/>
      <c r="J2006" s="871"/>
      <c r="K2006" s="1068"/>
      <c r="L2006" s="1068"/>
      <c r="M2006" s="1068"/>
      <c r="N2006" s="968"/>
    </row>
    <row r="2007" spans="1:14" ht="13.5" thickBot="1" x14ac:dyDescent="0.25">
      <c r="A2007" s="421" t="s">
        <v>291</v>
      </c>
      <c r="B2007" s="422" t="s">
        <v>6</v>
      </c>
      <c r="C2007" s="429">
        <f>C1997+C1998+C1999</f>
        <v>0</v>
      </c>
      <c r="D2007" s="429">
        <f>D1997+D1998+D1999</f>
        <v>0</v>
      </c>
      <c r="E2007" s="429">
        <f>E1997+E1998+E1999</f>
        <v>0</v>
      </c>
      <c r="F2007" s="1254">
        <v>0</v>
      </c>
      <c r="G2007" s="1260"/>
      <c r="H2007" s="1260"/>
      <c r="I2007" s="1260"/>
      <c r="J2007" s="872"/>
      <c r="K2007" s="1262"/>
      <c r="L2007" s="1262"/>
      <c r="M2007" s="1262"/>
      <c r="N2007" s="1259"/>
    </row>
    <row r="2008" spans="1:14" ht="27" thickTop="1" thickBot="1" x14ac:dyDescent="0.25">
      <c r="A2008" s="1265" t="s">
        <v>292</v>
      </c>
      <c r="B2008" s="1248" t="s">
        <v>403</v>
      </c>
      <c r="C2008" s="1249">
        <f>C1994+C2007</f>
        <v>65176</v>
      </c>
      <c r="D2008" s="1249">
        <f>D1994+D2007</f>
        <v>68655</v>
      </c>
      <c r="E2008" s="1249">
        <f>E1994+E2007</f>
        <v>68527</v>
      </c>
      <c r="F2008" s="1258">
        <f>E2008/D2008</f>
        <v>0.99813560556405212</v>
      </c>
      <c r="G2008" s="1266"/>
      <c r="H2008" s="1266"/>
      <c r="I2008" s="1266"/>
      <c r="J2008" s="1267"/>
      <c r="K2008" s="1268"/>
      <c r="L2008" s="1268"/>
      <c r="M2008" s="1268"/>
      <c r="N2008" s="1269"/>
    </row>
    <row r="2009" spans="1:14" x14ac:dyDescent="0.2">
      <c r="A2009" s="281"/>
      <c r="B2009" s="550"/>
      <c r="C2009" s="535"/>
      <c r="D2009" s="535"/>
      <c r="E2009" s="535"/>
      <c r="F2009" s="535"/>
    </row>
    <row r="2010" spans="1:14" x14ac:dyDescent="0.2">
      <c r="A2010" s="281"/>
      <c r="B2010" s="550"/>
      <c r="C2010" s="535"/>
      <c r="D2010" s="535"/>
      <c r="E2010" s="535"/>
      <c r="F2010" s="1270"/>
      <c r="G2010" s="63"/>
      <c r="H2010" s="63"/>
      <c r="I2010" s="63"/>
      <c r="J2010" s="1271"/>
      <c r="K2010" s="63"/>
      <c r="L2010" s="63"/>
      <c r="M2010" s="63"/>
      <c r="N2010" s="1271"/>
    </row>
    <row r="2011" spans="1:14" x14ac:dyDescent="0.2">
      <c r="A2011" s="2434">
        <v>50</v>
      </c>
      <c r="B2011" s="2435"/>
      <c r="C2011" s="2435"/>
      <c r="D2011" s="2435"/>
      <c r="E2011" s="2435"/>
      <c r="F2011" s="2435"/>
      <c r="G2011" s="2435"/>
      <c r="H2011" s="2435"/>
      <c r="I2011" s="2435"/>
      <c r="J2011" s="2435"/>
      <c r="K2011" s="2435"/>
      <c r="L2011" s="2435"/>
      <c r="M2011" s="2435"/>
      <c r="N2011" s="2435"/>
    </row>
    <row r="2012" spans="1:14" x14ac:dyDescent="0.2">
      <c r="A2012" s="281"/>
      <c r="B2012" s="550"/>
      <c r="C2012" s="535"/>
      <c r="D2012" s="535"/>
      <c r="E2012" s="535"/>
      <c r="F2012" s="535"/>
    </row>
    <row r="2013" spans="1:14" x14ac:dyDescent="0.2">
      <c r="A2013" s="2249" t="s">
        <v>1692</v>
      </c>
      <c r="B2013" s="2249"/>
      <c r="C2013" s="2249"/>
      <c r="D2013" s="2249"/>
      <c r="E2013" s="2249"/>
    </row>
    <row r="2014" spans="1:14" x14ac:dyDescent="0.2">
      <c r="A2014" s="275"/>
      <c r="B2014" s="275"/>
      <c r="C2014" s="275"/>
      <c r="D2014" s="275"/>
      <c r="E2014" s="275"/>
    </row>
    <row r="2015" spans="1:14" ht="14.25" x14ac:dyDescent="0.2">
      <c r="A2015" s="2347" t="s">
        <v>1509</v>
      </c>
      <c r="B2015" s="2348"/>
      <c r="C2015" s="2348"/>
      <c r="D2015" s="2348"/>
      <c r="E2015" s="2348"/>
      <c r="F2015" s="2348"/>
      <c r="G2015" s="2263"/>
      <c r="H2015" s="2263"/>
      <c r="I2015" s="2263"/>
      <c r="J2015" s="2263"/>
      <c r="K2015" s="2263"/>
      <c r="L2015" s="2263"/>
      <c r="M2015" s="2263"/>
      <c r="N2015" s="2263"/>
    </row>
    <row r="2016" spans="1:14" ht="15.75" x14ac:dyDescent="0.25">
      <c r="B2016" s="18"/>
      <c r="C2016" s="18"/>
      <c r="D2016" s="18"/>
      <c r="E2016" s="18"/>
    </row>
    <row r="2017" spans="1:14" ht="16.5" thickBot="1" x14ac:dyDescent="0.3">
      <c r="B2017" s="18" t="s">
        <v>402</v>
      </c>
      <c r="C2017" s="18"/>
      <c r="D2017" s="18"/>
      <c r="E2017" s="18"/>
      <c r="M2017" s="1" t="s">
        <v>39</v>
      </c>
    </row>
    <row r="2018" spans="1:14" ht="13.5" customHeight="1" thickBot="1" x14ac:dyDescent="0.25">
      <c r="A2018" s="2430" t="s">
        <v>258</v>
      </c>
      <c r="B2018" s="2432" t="s">
        <v>11</v>
      </c>
      <c r="C2018" s="2425" t="s">
        <v>1090</v>
      </c>
      <c r="D2018" s="2426"/>
      <c r="E2018" s="2426"/>
      <c r="F2018" s="2427"/>
      <c r="G2018" s="2425" t="s">
        <v>1091</v>
      </c>
      <c r="H2018" s="2426"/>
      <c r="I2018" s="2426"/>
      <c r="J2018" s="2428"/>
      <c r="K2018" s="2429" t="s">
        <v>811</v>
      </c>
      <c r="L2018" s="2426"/>
      <c r="M2018" s="2426"/>
      <c r="N2018" s="2428"/>
    </row>
    <row r="2019" spans="1:14" ht="22.5" thickBot="1" x14ac:dyDescent="0.25">
      <c r="A2019" s="2431"/>
      <c r="B2019" s="2433"/>
      <c r="C2019" s="266" t="s">
        <v>381</v>
      </c>
      <c r="D2019" s="266" t="s">
        <v>812</v>
      </c>
      <c r="E2019" s="1246" t="s">
        <v>775</v>
      </c>
      <c r="F2019" s="266" t="s">
        <v>813</v>
      </c>
      <c r="G2019" s="1246" t="s">
        <v>381</v>
      </c>
      <c r="H2019" s="266" t="s">
        <v>812</v>
      </c>
      <c r="I2019" s="266" t="s">
        <v>775</v>
      </c>
      <c r="J2019" s="1246" t="s">
        <v>813</v>
      </c>
      <c r="K2019" s="266" t="s">
        <v>381</v>
      </c>
      <c r="L2019" s="1246" t="s">
        <v>812</v>
      </c>
      <c r="M2019" s="266" t="s">
        <v>775</v>
      </c>
      <c r="N2019" s="1247" t="s">
        <v>813</v>
      </c>
    </row>
    <row r="2020" spans="1:14" ht="13.5" thickBot="1" x14ac:dyDescent="0.25">
      <c r="A2020" s="865" t="s">
        <v>259</v>
      </c>
      <c r="B2020" s="866" t="s">
        <v>260</v>
      </c>
      <c r="C2020" s="867" t="s">
        <v>261</v>
      </c>
      <c r="D2020" s="867" t="s">
        <v>262</v>
      </c>
      <c r="E2020" s="867" t="s">
        <v>282</v>
      </c>
      <c r="F2020" s="868" t="s">
        <v>307</v>
      </c>
      <c r="G2020" s="867" t="s">
        <v>308</v>
      </c>
      <c r="H2020" s="867" t="s">
        <v>330</v>
      </c>
      <c r="I2020" s="867" t="s">
        <v>331</v>
      </c>
      <c r="J2020" s="867" t="s">
        <v>332</v>
      </c>
      <c r="K2020" s="867" t="s">
        <v>335</v>
      </c>
      <c r="L2020" s="867" t="s">
        <v>336</v>
      </c>
      <c r="M2020" s="867" t="s">
        <v>337</v>
      </c>
      <c r="N2020" s="868" t="s">
        <v>338</v>
      </c>
    </row>
    <row r="2021" spans="1:14" x14ac:dyDescent="0.2">
      <c r="A2021" s="265" t="s">
        <v>293</v>
      </c>
      <c r="B2021" s="341" t="s">
        <v>404</v>
      </c>
      <c r="C2021" s="430"/>
      <c r="D2021" s="124"/>
      <c r="E2021" s="241"/>
      <c r="F2021" s="1256"/>
      <c r="G2021" s="1040"/>
      <c r="H2021" s="1040"/>
      <c r="I2021" s="1040"/>
      <c r="J2021" s="909"/>
      <c r="K2021" s="1261"/>
      <c r="L2021" s="1261"/>
      <c r="M2021" s="1261"/>
      <c r="N2021" s="1039"/>
    </row>
    <row r="2022" spans="1:14" x14ac:dyDescent="0.2">
      <c r="A2022" s="264" t="s">
        <v>294</v>
      </c>
      <c r="B2022" s="170" t="s">
        <v>565</v>
      </c>
      <c r="C2022" s="244"/>
      <c r="D2022" s="121"/>
      <c r="E2022" s="239"/>
      <c r="F2022" s="1251"/>
      <c r="G2022" s="978"/>
      <c r="H2022" s="978"/>
      <c r="I2022" s="978"/>
      <c r="J2022" s="870"/>
      <c r="K2022" s="1067"/>
      <c r="L2022" s="1067"/>
      <c r="M2022" s="1067"/>
      <c r="N2022" s="906"/>
    </row>
    <row r="2023" spans="1:14" x14ac:dyDescent="0.2">
      <c r="A2023" s="264" t="s">
        <v>295</v>
      </c>
      <c r="B2023" s="480" t="s">
        <v>563</v>
      </c>
      <c r="C2023" s="543"/>
      <c r="D2023" s="126"/>
      <c r="E2023" s="240"/>
      <c r="F2023" s="1252"/>
      <c r="G2023" s="978"/>
      <c r="H2023" s="978"/>
      <c r="I2023" s="978"/>
      <c r="J2023" s="870"/>
      <c r="K2023" s="1067"/>
      <c r="L2023" s="1067"/>
      <c r="M2023" s="1067"/>
      <c r="N2023" s="906"/>
    </row>
    <row r="2024" spans="1:14" x14ac:dyDescent="0.2">
      <c r="A2024" s="264" t="s">
        <v>296</v>
      </c>
      <c r="B2024" s="480" t="s">
        <v>562</v>
      </c>
      <c r="C2024" s="543"/>
      <c r="D2024" s="126"/>
      <c r="E2024" s="240"/>
      <c r="F2024" s="1252"/>
      <c r="G2024" s="978"/>
      <c r="H2024" s="978"/>
      <c r="I2024" s="978"/>
      <c r="J2024" s="870"/>
      <c r="K2024" s="1067"/>
      <c r="L2024" s="1067"/>
      <c r="M2024" s="1067"/>
      <c r="N2024" s="906"/>
    </row>
    <row r="2025" spans="1:14" x14ac:dyDescent="0.2">
      <c r="A2025" s="264" t="s">
        <v>297</v>
      </c>
      <c r="B2025" s="480" t="s">
        <v>564</v>
      </c>
      <c r="C2025" s="543"/>
      <c r="D2025" s="126"/>
      <c r="E2025" s="240"/>
      <c r="F2025" s="1252"/>
      <c r="G2025" s="978"/>
      <c r="H2025" s="978"/>
      <c r="I2025" s="978"/>
      <c r="J2025" s="870"/>
      <c r="K2025" s="1067"/>
      <c r="L2025" s="1067"/>
      <c r="M2025" s="1067"/>
      <c r="N2025" s="906"/>
    </row>
    <row r="2026" spans="1:14" x14ac:dyDescent="0.2">
      <c r="A2026" s="264" t="s">
        <v>298</v>
      </c>
      <c r="B2026" s="538" t="s">
        <v>566</v>
      </c>
      <c r="C2026" s="543"/>
      <c r="D2026" s="126"/>
      <c r="E2026" s="240"/>
      <c r="F2026" s="1252"/>
      <c r="G2026" s="978"/>
      <c r="H2026" s="978"/>
      <c r="I2026" s="978"/>
      <c r="J2026" s="870"/>
      <c r="K2026" s="1067"/>
      <c r="L2026" s="1067"/>
      <c r="M2026" s="1067"/>
      <c r="N2026" s="906"/>
    </row>
    <row r="2027" spans="1:14" x14ac:dyDescent="0.2">
      <c r="A2027" s="264" t="s">
        <v>299</v>
      </c>
      <c r="B2027" s="539" t="s">
        <v>569</v>
      </c>
      <c r="C2027" s="543"/>
      <c r="D2027" s="126"/>
      <c r="E2027" s="240"/>
      <c r="F2027" s="1252"/>
      <c r="G2027" s="978"/>
      <c r="H2027" s="978"/>
      <c r="I2027" s="978"/>
      <c r="J2027" s="870"/>
      <c r="K2027" s="1067"/>
      <c r="L2027" s="1067"/>
      <c r="M2027" s="1067"/>
      <c r="N2027" s="906"/>
    </row>
    <row r="2028" spans="1:14" x14ac:dyDescent="0.2">
      <c r="A2028" s="264" t="s">
        <v>300</v>
      </c>
      <c r="B2028" s="540" t="s">
        <v>568</v>
      </c>
      <c r="C2028" s="543"/>
      <c r="D2028" s="126"/>
      <c r="E2028" s="240"/>
      <c r="F2028" s="1252"/>
      <c r="G2028" s="978"/>
      <c r="H2028" s="978"/>
      <c r="I2028" s="978"/>
      <c r="J2028" s="870"/>
      <c r="K2028" s="1067"/>
      <c r="L2028" s="1067"/>
      <c r="M2028" s="1067"/>
      <c r="N2028" s="906"/>
    </row>
    <row r="2029" spans="1:14" x14ac:dyDescent="0.2">
      <c r="A2029" s="264" t="s">
        <v>301</v>
      </c>
      <c r="B2029" s="1708" t="s">
        <v>567</v>
      </c>
      <c r="C2029" s="244"/>
      <c r="D2029" s="121"/>
      <c r="E2029" s="239"/>
      <c r="F2029" s="1251"/>
      <c r="G2029" s="978"/>
      <c r="H2029" s="978"/>
      <c r="I2029" s="978"/>
      <c r="J2029" s="870"/>
      <c r="K2029" s="1067"/>
      <c r="L2029" s="1067"/>
      <c r="M2029" s="1067"/>
      <c r="N2029" s="906"/>
    </row>
    <row r="2030" spans="1:14" ht="13.5" thickBot="1" x14ac:dyDescent="0.25">
      <c r="A2030" s="413" t="s">
        <v>302</v>
      </c>
      <c r="B2030" s="225" t="s">
        <v>1089</v>
      </c>
      <c r="C2030" s="1713"/>
      <c r="D2030" s="197"/>
      <c r="E2030" s="197"/>
      <c r="F2030" s="1255"/>
      <c r="G2030" s="974"/>
      <c r="H2030" s="974"/>
      <c r="I2030" s="974"/>
      <c r="J2030" s="873"/>
      <c r="K2030" s="1263"/>
      <c r="L2030" s="1263"/>
      <c r="M2030" s="1263"/>
      <c r="N2030" s="967"/>
    </row>
    <row r="2031" spans="1:14" ht="26.25" customHeight="1" thickBot="1" x14ac:dyDescent="0.25">
      <c r="A2031" s="282" t="s">
        <v>303</v>
      </c>
      <c r="B2031" s="231" t="s">
        <v>405</v>
      </c>
      <c r="C2031" s="544">
        <f>SUM(C2022:C2030)</f>
        <v>0</v>
      </c>
      <c r="D2031" s="544">
        <f>SUM(D2022:D2030)</f>
        <v>0</v>
      </c>
      <c r="E2031" s="544">
        <f>SUM(E2022:E2030)</f>
        <v>0</v>
      </c>
      <c r="F2031" s="1272">
        <v>0</v>
      </c>
      <c r="G2031" s="972"/>
      <c r="H2031" s="972"/>
      <c r="I2031" s="972"/>
      <c r="J2031" s="874"/>
      <c r="K2031" s="1212"/>
      <c r="L2031" s="1212"/>
      <c r="M2031" s="1212"/>
      <c r="N2031" s="874"/>
    </row>
    <row r="2032" spans="1:14" ht="13.5" thickBot="1" x14ac:dyDescent="0.25">
      <c r="A2032" s="325" t="s">
        <v>304</v>
      </c>
      <c r="B2032" s="832" t="s">
        <v>406</v>
      </c>
      <c r="C2032" s="622">
        <f>C2031+C2008</f>
        <v>65176</v>
      </c>
      <c r="D2032" s="622">
        <f>D2031+D2008</f>
        <v>68655</v>
      </c>
      <c r="E2032" s="622">
        <f>E2031+E2008</f>
        <v>68527</v>
      </c>
      <c r="F2032" s="1461">
        <f>E2032/D2032</f>
        <v>0.99813560556405212</v>
      </c>
      <c r="G2032" s="622">
        <f>G2031+G2008</f>
        <v>0</v>
      </c>
      <c r="H2032" s="622">
        <f>H2031+H2008</f>
        <v>0</v>
      </c>
      <c r="I2032" s="622">
        <f>I2031+I2008</f>
        <v>0</v>
      </c>
      <c r="J2032" s="875"/>
      <c r="K2032" s="622">
        <f>K2031+K2008</f>
        <v>0</v>
      </c>
      <c r="L2032" s="622">
        <f>L2031+L2008</f>
        <v>0</v>
      </c>
      <c r="M2032" s="622">
        <f>M2031+M2008</f>
        <v>0</v>
      </c>
      <c r="N2032" s="969"/>
    </row>
    <row r="2052" spans="1:14" x14ac:dyDescent="0.2">
      <c r="A2052" s="2263">
        <v>51</v>
      </c>
      <c r="B2052" s="2263"/>
      <c r="C2052" s="2263"/>
      <c r="D2052" s="2263"/>
      <c r="E2052" s="2263"/>
      <c r="F2052" s="2263"/>
      <c r="G2052" s="2263"/>
      <c r="H2052" s="2263"/>
      <c r="I2052" s="2263"/>
      <c r="J2052" s="2263"/>
      <c r="K2052" s="2263"/>
      <c r="L2052" s="2263"/>
      <c r="M2052" s="2263"/>
      <c r="N2052" s="2263"/>
    </row>
    <row r="2053" spans="1:14" x14ac:dyDescent="0.2">
      <c r="A2053" s="2249" t="s">
        <v>1692</v>
      </c>
      <c r="B2053" s="2249"/>
      <c r="C2053" s="2249"/>
      <c r="D2053" s="2249"/>
      <c r="E2053" s="2249"/>
    </row>
    <row r="2054" spans="1:14" x14ac:dyDescent="0.2">
      <c r="A2054" s="275"/>
      <c r="B2054" s="275"/>
      <c r="C2054" s="275"/>
      <c r="D2054" s="275"/>
      <c r="E2054" s="275"/>
    </row>
    <row r="2055" spans="1:14" ht="14.25" x14ac:dyDescent="0.2">
      <c r="A2055" s="2347" t="s">
        <v>1509</v>
      </c>
      <c r="B2055" s="2348"/>
      <c r="C2055" s="2348"/>
      <c r="D2055" s="2348"/>
      <c r="E2055" s="2348"/>
      <c r="F2055" s="2348"/>
      <c r="G2055" s="2263"/>
      <c r="H2055" s="2263"/>
      <c r="I2055" s="2263"/>
      <c r="J2055" s="2263"/>
      <c r="K2055" s="2263"/>
      <c r="L2055" s="2263"/>
      <c r="M2055" s="2263"/>
      <c r="N2055" s="2263"/>
    </row>
    <row r="2056" spans="1:14" ht="15.75" x14ac:dyDescent="0.25">
      <c r="B2056" s="18" t="s">
        <v>390</v>
      </c>
      <c r="C2056" s="18"/>
      <c r="D2056" s="18"/>
      <c r="E2056" s="18"/>
      <c r="F2056" s="18"/>
      <c r="G2056" s="18"/>
      <c r="H2056" s="18"/>
      <c r="I2056" s="18"/>
      <c r="J2056" s="18"/>
      <c r="K2056" s="18"/>
      <c r="L2056" s="18"/>
      <c r="M2056" s="18"/>
      <c r="N2056" s="18"/>
    </row>
    <row r="2057" spans="1:14" ht="16.5" thickBot="1" x14ac:dyDescent="0.3">
      <c r="B2057" s="18"/>
      <c r="C2057" s="18"/>
      <c r="D2057" s="18"/>
      <c r="E2057" s="18"/>
      <c r="F2057" s="18"/>
      <c r="G2057" s="18"/>
      <c r="H2057" s="18"/>
      <c r="I2057" s="18"/>
      <c r="J2057" s="18"/>
      <c r="K2057" s="18"/>
      <c r="L2057" s="18"/>
      <c r="M2057" s="19" t="s">
        <v>7</v>
      </c>
      <c r="N2057" s="18"/>
    </row>
    <row r="2058" spans="1:14" ht="13.5" thickBot="1" x14ac:dyDescent="0.25">
      <c r="A2058" s="2272" t="s">
        <v>258</v>
      </c>
      <c r="B2058" s="2274" t="s">
        <v>11</v>
      </c>
      <c r="C2058" s="2429" t="s">
        <v>816</v>
      </c>
      <c r="D2058" s="2426"/>
      <c r="E2058" s="2426"/>
      <c r="F2058" s="2427"/>
      <c r="G2058" s="2425" t="s">
        <v>817</v>
      </c>
      <c r="H2058" s="2426"/>
      <c r="I2058" s="2426"/>
      <c r="J2058" s="2428"/>
      <c r="K2058" s="2429" t="s">
        <v>811</v>
      </c>
      <c r="L2058" s="2426"/>
      <c r="M2058" s="2426"/>
      <c r="N2058" s="2428"/>
    </row>
    <row r="2059" spans="1:14" ht="22.5" thickBot="1" x14ac:dyDescent="0.25">
      <c r="A2059" s="2273"/>
      <c r="B2059" s="2275"/>
      <c r="C2059" s="401" t="s">
        <v>381</v>
      </c>
      <c r="D2059" s="266" t="s">
        <v>812</v>
      </c>
      <c r="E2059" s="1246" t="s">
        <v>775</v>
      </c>
      <c r="F2059" s="266" t="s">
        <v>813</v>
      </c>
      <c r="G2059" s="1246" t="s">
        <v>381</v>
      </c>
      <c r="H2059" s="266" t="s">
        <v>812</v>
      </c>
      <c r="I2059" s="266" t="s">
        <v>775</v>
      </c>
      <c r="J2059" s="1246" t="s">
        <v>813</v>
      </c>
      <c r="K2059" s="266" t="s">
        <v>381</v>
      </c>
      <c r="L2059" s="1246" t="s">
        <v>812</v>
      </c>
      <c r="M2059" s="266" t="s">
        <v>775</v>
      </c>
      <c r="N2059" s="266" t="s">
        <v>813</v>
      </c>
    </row>
    <row r="2060" spans="1:14" ht="13.5" thickBot="1" x14ac:dyDescent="0.25">
      <c r="A2060" s="865" t="s">
        <v>259</v>
      </c>
      <c r="B2060" s="866" t="s">
        <v>260</v>
      </c>
      <c r="C2060" s="867" t="s">
        <v>261</v>
      </c>
      <c r="D2060" s="867" t="s">
        <v>262</v>
      </c>
      <c r="E2060" s="867" t="s">
        <v>282</v>
      </c>
      <c r="F2060" s="868" t="s">
        <v>307</v>
      </c>
      <c r="G2060" s="518" t="s">
        <v>308</v>
      </c>
      <c r="H2060" s="518" t="s">
        <v>330</v>
      </c>
      <c r="I2060" s="518" t="s">
        <v>331</v>
      </c>
      <c r="J2060" s="518" t="s">
        <v>332</v>
      </c>
      <c r="K2060" s="518" t="s">
        <v>335</v>
      </c>
      <c r="L2060" s="518" t="s">
        <v>336</v>
      </c>
      <c r="M2060" s="518" t="s">
        <v>337</v>
      </c>
      <c r="N2060" s="438" t="s">
        <v>338</v>
      </c>
    </row>
    <row r="2061" spans="1:14" x14ac:dyDescent="0.2">
      <c r="A2061" s="265" t="s">
        <v>263</v>
      </c>
      <c r="B2061" s="270" t="s">
        <v>215</v>
      </c>
      <c r="C2061" s="241"/>
      <c r="D2061" s="124"/>
      <c r="E2061" s="241"/>
      <c r="F2061" s="1256"/>
      <c r="G2061" s="1040"/>
      <c r="H2061" s="1040"/>
      <c r="I2061" s="1040"/>
      <c r="J2061" s="909"/>
      <c r="K2061" s="1261"/>
      <c r="L2061" s="1261"/>
      <c r="M2061" s="1261"/>
      <c r="N2061" s="1039"/>
    </row>
    <row r="2062" spans="1:14" x14ac:dyDescent="0.2">
      <c r="A2062" s="264" t="s">
        <v>264</v>
      </c>
      <c r="B2062" s="152" t="s">
        <v>526</v>
      </c>
      <c r="C2062" s="239"/>
      <c r="D2062" s="121"/>
      <c r="E2062" s="239"/>
      <c r="F2062" s="1251"/>
      <c r="G2062" s="978"/>
      <c r="H2062" s="978"/>
      <c r="I2062" s="978"/>
      <c r="J2062" s="870"/>
      <c r="K2062" s="1067"/>
      <c r="L2062" s="1067"/>
      <c r="M2062" s="1067"/>
      <c r="N2062" s="906"/>
    </row>
    <row r="2063" spans="1:14" x14ac:dyDescent="0.2">
      <c r="A2063" s="264" t="s">
        <v>265</v>
      </c>
      <c r="B2063" s="169" t="s">
        <v>528</v>
      </c>
      <c r="C2063" s="239"/>
      <c r="D2063" s="121"/>
      <c r="E2063" s="239"/>
      <c r="F2063" s="1251"/>
      <c r="G2063" s="978"/>
      <c r="H2063" s="978"/>
      <c r="I2063" s="978"/>
      <c r="J2063" s="870"/>
      <c r="K2063" s="1067"/>
      <c r="L2063" s="1067"/>
      <c r="M2063" s="1067"/>
      <c r="N2063" s="906"/>
    </row>
    <row r="2064" spans="1:14" x14ac:dyDescent="0.2">
      <c r="A2064" s="264" t="s">
        <v>266</v>
      </c>
      <c r="B2064" s="169" t="s">
        <v>527</v>
      </c>
      <c r="C2064" s="126">
        <f>'4_sz_ melléklet'!C1491</f>
        <v>1000</v>
      </c>
      <c r="D2064" s="121"/>
      <c r="E2064" s="239"/>
      <c r="F2064" s="1251"/>
      <c r="G2064" s="978"/>
      <c r="H2064" s="978"/>
      <c r="I2064" s="978"/>
      <c r="J2064" s="870"/>
      <c r="K2064" s="1067"/>
      <c r="L2064" s="1067"/>
      <c r="M2064" s="1067"/>
      <c r="N2064" s="906"/>
    </row>
    <row r="2065" spans="1:14" x14ac:dyDescent="0.2">
      <c r="A2065" s="264" t="s">
        <v>267</v>
      </c>
      <c r="B2065" s="169" t="s">
        <v>529</v>
      </c>
      <c r="C2065" s="126">
        <f>'4_sz_ melléklet'!C1492</f>
        <v>0</v>
      </c>
      <c r="D2065" s="121"/>
      <c r="E2065" s="239"/>
      <c r="F2065" s="1251"/>
      <c r="G2065" s="978"/>
      <c r="H2065" s="978"/>
      <c r="I2065" s="978"/>
      <c r="J2065" s="870"/>
      <c r="K2065" s="1067"/>
      <c r="L2065" s="1067"/>
      <c r="M2065" s="1067"/>
      <c r="N2065" s="906"/>
    </row>
    <row r="2066" spans="1:14" x14ac:dyDescent="0.2">
      <c r="A2066" s="264" t="s">
        <v>268</v>
      </c>
      <c r="B2066" s="169" t="s">
        <v>530</v>
      </c>
      <c r="C2066" s="126">
        <f>'4_sz_ melléklet'!C1493</f>
        <v>1000</v>
      </c>
      <c r="D2066" s="121"/>
      <c r="E2066" s="239"/>
      <c r="F2066" s="1251"/>
      <c r="G2066" s="978"/>
      <c r="H2066" s="978"/>
      <c r="I2066" s="978"/>
      <c r="J2066" s="870"/>
      <c r="K2066" s="1067"/>
      <c r="L2066" s="1067"/>
      <c r="M2066" s="1067"/>
      <c r="N2066" s="906"/>
    </row>
    <row r="2067" spans="1:14" x14ac:dyDescent="0.2">
      <c r="A2067" s="264" t="s">
        <v>269</v>
      </c>
      <c r="B2067" s="169" t="s">
        <v>531</v>
      </c>
      <c r="C2067" s="239">
        <f>C2068+C2069+C2070+C2071+C2072+C2073+C2074</f>
        <v>135304</v>
      </c>
      <c r="D2067" s="239">
        <f>D2068+D2069+D2070+D2071+D2072+D2073+D2074</f>
        <v>187474</v>
      </c>
      <c r="E2067" s="239">
        <f>E2068+E2069+E2070+E2071+E2072+E2073+E2074</f>
        <v>187474</v>
      </c>
      <c r="F2067" s="1251">
        <f>E2067/D2067</f>
        <v>1</v>
      </c>
      <c r="G2067" s="978"/>
      <c r="H2067" s="978"/>
      <c r="I2067" s="978"/>
      <c r="J2067" s="870"/>
      <c r="K2067" s="1067"/>
      <c r="L2067" s="1067"/>
      <c r="M2067" s="1067"/>
      <c r="N2067" s="906"/>
    </row>
    <row r="2068" spans="1:14" x14ac:dyDescent="0.2">
      <c r="A2068" s="264" t="s">
        <v>270</v>
      </c>
      <c r="B2068" s="169" t="s">
        <v>535</v>
      </c>
      <c r="C2068" s="239"/>
      <c r="D2068" s="121"/>
      <c r="E2068" s="239"/>
      <c r="F2068" s="1251"/>
      <c r="G2068" s="978"/>
      <c r="H2068" s="978"/>
      <c r="I2068" s="978"/>
      <c r="J2068" s="870"/>
      <c r="K2068" s="1067"/>
      <c r="L2068" s="1067"/>
      <c r="M2068" s="1067"/>
      <c r="N2068" s="906"/>
    </row>
    <row r="2069" spans="1:14" x14ac:dyDescent="0.2">
      <c r="A2069" s="264" t="s">
        <v>271</v>
      </c>
      <c r="B2069" s="169" t="s">
        <v>536</v>
      </c>
      <c r="C2069" s="239"/>
      <c r="D2069" s="121"/>
      <c r="E2069" s="239"/>
      <c r="F2069" s="1251"/>
      <c r="G2069" s="978"/>
      <c r="H2069" s="978"/>
      <c r="I2069" s="978"/>
      <c r="J2069" s="870"/>
      <c r="K2069" s="1067"/>
      <c r="L2069" s="1067"/>
      <c r="M2069" s="1067"/>
      <c r="N2069" s="906"/>
    </row>
    <row r="2070" spans="1:14" x14ac:dyDescent="0.2">
      <c r="A2070" s="264" t="s">
        <v>272</v>
      </c>
      <c r="B2070" s="169" t="s">
        <v>537</v>
      </c>
      <c r="C2070" s="239"/>
      <c r="D2070" s="121"/>
      <c r="E2070" s="239"/>
      <c r="F2070" s="1251"/>
      <c r="G2070" s="978"/>
      <c r="H2070" s="978"/>
      <c r="I2070" s="978"/>
      <c r="J2070" s="870"/>
      <c r="K2070" s="1067"/>
      <c r="L2070" s="1067"/>
      <c r="M2070" s="1067"/>
      <c r="N2070" s="906"/>
    </row>
    <row r="2071" spans="1:14" x14ac:dyDescent="0.2">
      <c r="A2071" s="264" t="s">
        <v>273</v>
      </c>
      <c r="B2071" s="271" t="s">
        <v>533</v>
      </c>
      <c r="C2071" s="198"/>
      <c r="D2071" s="125"/>
      <c r="E2071" s="239"/>
      <c r="F2071" s="1251"/>
      <c r="G2071" s="978"/>
      <c r="H2071" s="978"/>
      <c r="I2071" s="978"/>
      <c r="J2071" s="870"/>
      <c r="K2071" s="1067"/>
      <c r="L2071" s="1067"/>
      <c r="M2071" s="1067"/>
      <c r="N2071" s="906"/>
    </row>
    <row r="2072" spans="1:14" x14ac:dyDescent="0.2">
      <c r="A2072" s="264" t="s">
        <v>274</v>
      </c>
      <c r="B2072" s="536" t="s">
        <v>534</v>
      </c>
      <c r="C2072" s="242"/>
      <c r="D2072" s="122"/>
      <c r="E2072" s="239"/>
      <c r="F2072" s="1251"/>
      <c r="G2072" s="978"/>
      <c r="H2072" s="978"/>
      <c r="I2072" s="978"/>
      <c r="J2072" s="870"/>
      <c r="K2072" s="1067"/>
      <c r="L2072" s="1067"/>
      <c r="M2072" s="1067"/>
      <c r="N2072" s="906"/>
    </row>
    <row r="2073" spans="1:14" x14ac:dyDescent="0.2">
      <c r="A2073" s="264" t="s">
        <v>275</v>
      </c>
      <c r="B2073" s="537" t="s">
        <v>532</v>
      </c>
      <c r="C2073" s="242"/>
      <c r="D2073" s="122"/>
      <c r="E2073" s="239"/>
      <c r="F2073" s="1251"/>
      <c r="G2073" s="978"/>
      <c r="H2073" s="978"/>
      <c r="I2073" s="978"/>
      <c r="J2073" s="870"/>
      <c r="K2073" s="1067"/>
      <c r="L2073" s="1067"/>
      <c r="M2073" s="1067"/>
      <c r="N2073" s="906"/>
    </row>
    <row r="2074" spans="1:14" x14ac:dyDescent="0.2">
      <c r="A2074" s="264" t="s">
        <v>276</v>
      </c>
      <c r="B2074" s="230" t="s">
        <v>764</v>
      </c>
      <c r="C2074" s="126">
        <f>'4_sz_ melléklet'!C1501</f>
        <v>135304</v>
      </c>
      <c r="D2074" s="126">
        <f>'4_sz_ melléklet'!D1501</f>
        <v>187474</v>
      </c>
      <c r="E2074" s="126">
        <f>'4_sz_ melléklet'!E1501</f>
        <v>187474</v>
      </c>
      <c r="F2074" s="1251">
        <f>E2074/D2074</f>
        <v>1</v>
      </c>
      <c r="G2074" s="978"/>
      <c r="H2074" s="978"/>
      <c r="I2074" s="978"/>
      <c r="J2074" s="870"/>
      <c r="K2074" s="1067"/>
      <c r="L2074" s="1067"/>
      <c r="M2074" s="1067"/>
      <c r="N2074" s="906"/>
    </row>
    <row r="2075" spans="1:14" ht="13.5" thickBot="1" x14ac:dyDescent="0.25">
      <c r="A2075" s="264" t="s">
        <v>277</v>
      </c>
      <c r="B2075" s="171" t="s">
        <v>539</v>
      </c>
      <c r="C2075" s="240"/>
      <c r="D2075" s="126"/>
      <c r="E2075" s="239"/>
      <c r="F2075" s="1253"/>
      <c r="G2075" s="980"/>
      <c r="H2075" s="980"/>
      <c r="I2075" s="980"/>
      <c r="J2075" s="871"/>
      <c r="K2075" s="1068"/>
      <c r="L2075" s="1068"/>
      <c r="M2075" s="1068"/>
      <c r="N2075" s="968"/>
    </row>
    <row r="2076" spans="1:14" ht="13.5" thickBot="1" x14ac:dyDescent="0.25">
      <c r="A2076" s="421" t="s">
        <v>278</v>
      </c>
      <c r="B2076" s="422" t="s">
        <v>5</v>
      </c>
      <c r="C2076" s="429">
        <f>C2062+C2063+C2064+C2065+C2067+C2075</f>
        <v>136304</v>
      </c>
      <c r="D2076" s="429">
        <f>D2062+D2063+D2064+D2065+D2067+D2075</f>
        <v>187474</v>
      </c>
      <c r="E2076" s="429">
        <f>E2062+E2063+E2064+E2065+E2067+E2075</f>
        <v>187474</v>
      </c>
      <c r="F2076" s="1343">
        <f>E2076/D2076</f>
        <v>1</v>
      </c>
      <c r="G2076" s="1260"/>
      <c r="H2076" s="1260"/>
      <c r="I2076" s="1260"/>
      <c r="J2076" s="872"/>
      <c r="K2076" s="1262"/>
      <c r="L2076" s="1262"/>
      <c r="M2076" s="1262"/>
      <c r="N2076" s="1259"/>
    </row>
    <row r="2077" spans="1:14" ht="9" customHeight="1" thickTop="1" x14ac:dyDescent="0.2">
      <c r="A2077" s="413"/>
      <c r="B2077" s="270"/>
      <c r="C2077" s="197"/>
      <c r="D2077" s="197"/>
      <c r="E2077" s="197"/>
      <c r="F2077" s="1255"/>
      <c r="G2077" s="974"/>
      <c r="H2077" s="974"/>
      <c r="I2077" s="974"/>
      <c r="J2077" s="873"/>
      <c r="K2077" s="1263"/>
      <c r="L2077" s="1263"/>
      <c r="M2077" s="1263"/>
      <c r="N2077" s="967"/>
    </row>
    <row r="2078" spans="1:14" x14ac:dyDescent="0.2">
      <c r="A2078" s="265" t="s">
        <v>279</v>
      </c>
      <c r="B2078" s="272" t="s">
        <v>216</v>
      </c>
      <c r="C2078" s="241"/>
      <c r="D2078" s="124"/>
      <c r="E2078" s="241"/>
      <c r="F2078" s="1256"/>
      <c r="G2078" s="976"/>
      <c r="H2078" s="976"/>
      <c r="I2078" s="976"/>
      <c r="J2078" s="869"/>
      <c r="K2078" s="1066"/>
      <c r="L2078" s="1066"/>
      <c r="M2078" s="1066"/>
      <c r="N2078" s="905"/>
    </row>
    <row r="2079" spans="1:14" x14ac:dyDescent="0.2">
      <c r="A2079" s="265" t="s">
        <v>280</v>
      </c>
      <c r="B2079" s="169" t="s">
        <v>540</v>
      </c>
      <c r="C2079" s="239"/>
      <c r="D2079" s="121"/>
      <c r="E2079" s="239"/>
      <c r="F2079" s="1251"/>
      <c r="G2079" s="978"/>
      <c r="H2079" s="978"/>
      <c r="I2079" s="978"/>
      <c r="J2079" s="870"/>
      <c r="K2079" s="1067"/>
      <c r="L2079" s="1067"/>
      <c r="M2079" s="1067"/>
      <c r="N2079" s="906"/>
    </row>
    <row r="2080" spans="1:14" x14ac:dyDescent="0.2">
      <c r="A2080" s="265" t="s">
        <v>281</v>
      </c>
      <c r="B2080" s="169" t="s">
        <v>541</v>
      </c>
      <c r="C2080" s="239"/>
      <c r="D2080" s="121"/>
      <c r="E2080" s="239"/>
      <c r="F2080" s="1251"/>
      <c r="G2080" s="978"/>
      <c r="H2080" s="978"/>
      <c r="I2080" s="978"/>
      <c r="J2080" s="870"/>
      <c r="K2080" s="1067"/>
      <c r="L2080" s="1067"/>
      <c r="M2080" s="1067"/>
      <c r="N2080" s="906"/>
    </row>
    <row r="2081" spans="1:14" x14ac:dyDescent="0.2">
      <c r="A2081" s="265" t="s">
        <v>283</v>
      </c>
      <c r="B2081" s="169" t="s">
        <v>542</v>
      </c>
      <c r="C2081" s="239">
        <f>C2082+C2083+C2084</f>
        <v>0</v>
      </c>
      <c r="D2081" s="239">
        <f>D2082+D2083+D2084</f>
        <v>391</v>
      </c>
      <c r="E2081" s="239">
        <f>E2082+E2083+E2084</f>
        <v>391</v>
      </c>
      <c r="F2081" s="1251">
        <f>E2081/D2081</f>
        <v>1</v>
      </c>
      <c r="G2081" s="978"/>
      <c r="H2081" s="978"/>
      <c r="I2081" s="978"/>
      <c r="J2081" s="870"/>
      <c r="K2081" s="1067"/>
      <c r="L2081" s="1067"/>
      <c r="M2081" s="1067"/>
      <c r="N2081" s="906"/>
    </row>
    <row r="2082" spans="1:14" x14ac:dyDescent="0.2">
      <c r="A2082" s="265" t="s">
        <v>284</v>
      </c>
      <c r="B2082" s="271" t="s">
        <v>543</v>
      </c>
      <c r="C2082" s="239"/>
      <c r="D2082" s="126">
        <f>'4_sz_ melléklet'!D1509</f>
        <v>391</v>
      </c>
      <c r="E2082" s="126">
        <f>'4_sz_ melléklet'!E1509</f>
        <v>391</v>
      </c>
      <c r="F2082" s="1251">
        <f>E2082/D2082</f>
        <v>1</v>
      </c>
      <c r="G2082" s="978"/>
      <c r="H2082" s="978"/>
      <c r="I2082" s="978"/>
      <c r="J2082" s="870"/>
      <c r="K2082" s="1067"/>
      <c r="L2082" s="1067"/>
      <c r="M2082" s="1067"/>
      <c r="N2082" s="906"/>
    </row>
    <row r="2083" spans="1:14" x14ac:dyDescent="0.2">
      <c r="A2083" s="265" t="s">
        <v>285</v>
      </c>
      <c r="B2083" s="271" t="s">
        <v>544</v>
      </c>
      <c r="C2083" s="239"/>
      <c r="D2083" s="121"/>
      <c r="E2083" s="239"/>
      <c r="F2083" s="1251"/>
      <c r="G2083" s="978"/>
      <c r="H2083" s="978"/>
      <c r="I2083" s="978"/>
      <c r="J2083" s="870"/>
      <c r="K2083" s="1067"/>
      <c r="L2083" s="1067"/>
      <c r="M2083" s="1067"/>
      <c r="N2083" s="906"/>
    </row>
    <row r="2084" spans="1:14" x14ac:dyDescent="0.2">
      <c r="A2084" s="265" t="s">
        <v>286</v>
      </c>
      <c r="B2084" s="271" t="s">
        <v>545</v>
      </c>
      <c r="C2084" s="239"/>
      <c r="D2084" s="121"/>
      <c r="E2084" s="239"/>
      <c r="F2084" s="1257"/>
      <c r="G2084" s="978"/>
      <c r="H2084" s="978"/>
      <c r="I2084" s="978"/>
      <c r="J2084" s="870"/>
      <c r="K2084" s="1067"/>
      <c r="L2084" s="1067"/>
      <c r="M2084" s="1067"/>
      <c r="N2084" s="906"/>
    </row>
    <row r="2085" spans="1:14" x14ac:dyDescent="0.2">
      <c r="A2085" s="265" t="s">
        <v>287</v>
      </c>
      <c r="B2085" s="271" t="s">
        <v>546</v>
      </c>
      <c r="C2085" s="239"/>
      <c r="D2085" s="121"/>
      <c r="E2085" s="239"/>
      <c r="F2085" s="1257"/>
      <c r="G2085" s="978"/>
      <c r="H2085" s="978"/>
      <c r="I2085" s="978"/>
      <c r="J2085" s="870"/>
      <c r="K2085" s="1067"/>
      <c r="L2085" s="1067"/>
      <c r="M2085" s="1067"/>
      <c r="N2085" s="906"/>
    </row>
    <row r="2086" spans="1:14" x14ac:dyDescent="0.2">
      <c r="A2086" s="265" t="s">
        <v>288</v>
      </c>
      <c r="B2086" s="536" t="s">
        <v>547</v>
      </c>
      <c r="C2086" s="239"/>
      <c r="D2086" s="121"/>
      <c r="E2086" s="239"/>
      <c r="F2086" s="1257"/>
      <c r="G2086" s="978"/>
      <c r="H2086" s="978"/>
      <c r="I2086" s="978"/>
      <c r="J2086" s="870"/>
      <c r="K2086" s="1067"/>
      <c r="L2086" s="1067"/>
      <c r="M2086" s="1067"/>
      <c r="N2086" s="906"/>
    </row>
    <row r="2087" spans="1:14" x14ac:dyDescent="0.2">
      <c r="A2087" s="265" t="s">
        <v>289</v>
      </c>
      <c r="B2087" s="230" t="s">
        <v>548</v>
      </c>
      <c r="C2087" s="239"/>
      <c r="D2087" s="121"/>
      <c r="E2087" s="239"/>
      <c r="F2087" s="1257"/>
      <c r="G2087" s="978"/>
      <c r="H2087" s="978"/>
      <c r="I2087" s="978"/>
      <c r="J2087" s="870"/>
      <c r="K2087" s="1067"/>
      <c r="L2087" s="1067"/>
      <c r="M2087" s="1067"/>
      <c r="N2087" s="906"/>
    </row>
    <row r="2088" spans="1:14" ht="13.5" thickBot="1" x14ac:dyDescent="0.25">
      <c r="A2088" s="265" t="s">
        <v>290</v>
      </c>
      <c r="B2088" s="686" t="s">
        <v>549</v>
      </c>
      <c r="C2088" s="239"/>
      <c r="D2088" s="121"/>
      <c r="E2088" s="239"/>
      <c r="F2088" s="1257"/>
      <c r="G2088" s="980"/>
      <c r="H2088" s="980"/>
      <c r="I2088" s="980"/>
      <c r="J2088" s="871"/>
      <c r="K2088" s="1068"/>
      <c r="L2088" s="1068"/>
      <c r="M2088" s="1068"/>
      <c r="N2088" s="968"/>
    </row>
    <row r="2089" spans="1:14" ht="13.5" thickBot="1" x14ac:dyDescent="0.25">
      <c r="A2089" s="421" t="s">
        <v>291</v>
      </c>
      <c r="B2089" s="422" t="s">
        <v>6</v>
      </c>
      <c r="C2089" s="429">
        <f>C2079+C2080+C2081</f>
        <v>0</v>
      </c>
      <c r="D2089" s="429">
        <f>D2079+D2080+D2081</f>
        <v>391</v>
      </c>
      <c r="E2089" s="429">
        <f>E2079+E2080+E2081</f>
        <v>391</v>
      </c>
      <c r="F2089" s="1254">
        <f>E2089/D2089</f>
        <v>1</v>
      </c>
      <c r="G2089" s="1260"/>
      <c r="H2089" s="1260"/>
      <c r="I2089" s="1260"/>
      <c r="J2089" s="872"/>
      <c r="K2089" s="1262"/>
      <c r="L2089" s="1262"/>
      <c r="M2089" s="1262"/>
      <c r="N2089" s="1259"/>
    </row>
    <row r="2090" spans="1:14" ht="27" thickTop="1" thickBot="1" x14ac:dyDescent="0.25">
      <c r="A2090" s="1265" t="s">
        <v>292</v>
      </c>
      <c r="B2090" s="1248" t="s">
        <v>403</v>
      </c>
      <c r="C2090" s="1249">
        <f>C2076+C2089</f>
        <v>136304</v>
      </c>
      <c r="D2090" s="1249">
        <f>D2076+D2089</f>
        <v>187865</v>
      </c>
      <c r="E2090" s="1249">
        <f>E2076+E2089</f>
        <v>187865</v>
      </c>
      <c r="F2090" s="1460">
        <f>E2090/D2090</f>
        <v>1</v>
      </c>
      <c r="G2090" s="1266"/>
      <c r="H2090" s="1266"/>
      <c r="I2090" s="1266"/>
      <c r="J2090" s="1267"/>
      <c r="K2090" s="1268"/>
      <c r="L2090" s="1268"/>
      <c r="M2090" s="1268"/>
      <c r="N2090" s="1269"/>
    </row>
    <row r="2091" spans="1:14" x14ac:dyDescent="0.2">
      <c r="A2091" s="281"/>
      <c r="B2091" s="550"/>
      <c r="C2091" s="535"/>
      <c r="D2091" s="535"/>
      <c r="E2091" s="535"/>
      <c r="F2091" s="535"/>
    </row>
    <row r="2092" spans="1:14" x14ac:dyDescent="0.2">
      <c r="A2092" s="281"/>
      <c r="B2092" s="550"/>
      <c r="C2092" s="535"/>
      <c r="D2092" s="535"/>
      <c r="E2092" s="535"/>
      <c r="F2092" s="1270"/>
      <c r="G2092" s="63"/>
      <c r="H2092" s="63"/>
      <c r="I2092" s="63"/>
      <c r="J2092" s="1271"/>
      <c r="K2092" s="63"/>
      <c r="L2092" s="63"/>
      <c r="M2092" s="63"/>
      <c r="N2092" s="1271"/>
    </row>
    <row r="2093" spans="1:14" x14ac:dyDescent="0.2">
      <c r="A2093" s="2434">
        <v>52</v>
      </c>
      <c r="B2093" s="2435"/>
      <c r="C2093" s="2435"/>
      <c r="D2093" s="2435"/>
      <c r="E2093" s="2435"/>
      <c r="F2093" s="2435"/>
      <c r="G2093" s="2435"/>
      <c r="H2093" s="2435"/>
      <c r="I2093" s="2435"/>
      <c r="J2093" s="2435"/>
      <c r="K2093" s="2435"/>
      <c r="L2093" s="2435"/>
      <c r="M2093" s="2435"/>
      <c r="N2093" s="2435"/>
    </row>
    <row r="2094" spans="1:14" x14ac:dyDescent="0.2">
      <c r="A2094" s="281"/>
      <c r="B2094" s="550"/>
      <c r="C2094" s="535"/>
      <c r="D2094" s="535"/>
      <c r="E2094" s="535"/>
      <c r="F2094" s="535"/>
    </row>
    <row r="2095" spans="1:14" x14ac:dyDescent="0.2">
      <c r="A2095" s="2249" t="s">
        <v>1692</v>
      </c>
      <c r="B2095" s="2249"/>
      <c r="C2095" s="2249"/>
      <c r="D2095" s="2249"/>
      <c r="E2095" s="2249"/>
    </row>
    <row r="2096" spans="1:14" x14ac:dyDescent="0.2">
      <c r="A2096" s="275"/>
      <c r="B2096" s="275"/>
      <c r="C2096" s="275"/>
      <c r="D2096" s="275"/>
      <c r="E2096" s="275"/>
    </row>
    <row r="2097" spans="1:14" ht="14.25" x14ac:dyDescent="0.2">
      <c r="A2097" s="2347" t="s">
        <v>1509</v>
      </c>
      <c r="B2097" s="2348"/>
      <c r="C2097" s="2348"/>
      <c r="D2097" s="2348"/>
      <c r="E2097" s="2348"/>
      <c r="F2097" s="2348"/>
      <c r="G2097" s="2263"/>
      <c r="H2097" s="2263"/>
      <c r="I2097" s="2263"/>
      <c r="J2097" s="2263"/>
      <c r="K2097" s="2263"/>
      <c r="L2097" s="2263"/>
      <c r="M2097" s="2263"/>
      <c r="N2097" s="2263"/>
    </row>
    <row r="2098" spans="1:14" ht="15.75" x14ac:dyDescent="0.25">
      <c r="B2098" s="18"/>
      <c r="C2098" s="18"/>
      <c r="D2098" s="18"/>
      <c r="E2098" s="18"/>
    </row>
    <row r="2099" spans="1:14" ht="16.5" thickBot="1" x14ac:dyDescent="0.3">
      <c r="B2099" s="18" t="s">
        <v>390</v>
      </c>
      <c r="C2099" s="18"/>
      <c r="D2099" s="18"/>
      <c r="E2099" s="18"/>
      <c r="M2099" s="1" t="s">
        <v>39</v>
      </c>
    </row>
    <row r="2100" spans="1:14" ht="13.5" customHeight="1" thickBot="1" x14ac:dyDescent="0.25">
      <c r="A2100" s="2430" t="s">
        <v>258</v>
      </c>
      <c r="B2100" s="2432" t="s">
        <v>11</v>
      </c>
      <c r="C2100" s="2425" t="s">
        <v>1090</v>
      </c>
      <c r="D2100" s="2426"/>
      <c r="E2100" s="2426"/>
      <c r="F2100" s="2427"/>
      <c r="G2100" s="2425" t="s">
        <v>1091</v>
      </c>
      <c r="H2100" s="2426"/>
      <c r="I2100" s="2426"/>
      <c r="J2100" s="2428"/>
      <c r="K2100" s="2429" t="s">
        <v>811</v>
      </c>
      <c r="L2100" s="2426"/>
      <c r="M2100" s="2426"/>
      <c r="N2100" s="2428"/>
    </row>
    <row r="2101" spans="1:14" ht="22.5" thickBot="1" x14ac:dyDescent="0.25">
      <c r="A2101" s="2431"/>
      <c r="B2101" s="2433"/>
      <c r="C2101" s="266" t="s">
        <v>381</v>
      </c>
      <c r="D2101" s="266" t="s">
        <v>812</v>
      </c>
      <c r="E2101" s="1246" t="s">
        <v>775</v>
      </c>
      <c r="F2101" s="266" t="s">
        <v>813</v>
      </c>
      <c r="G2101" s="1246" t="s">
        <v>381</v>
      </c>
      <c r="H2101" s="266" t="s">
        <v>812</v>
      </c>
      <c r="I2101" s="266" t="s">
        <v>775</v>
      </c>
      <c r="J2101" s="1246" t="s">
        <v>813</v>
      </c>
      <c r="K2101" s="266" t="s">
        <v>381</v>
      </c>
      <c r="L2101" s="1246" t="s">
        <v>812</v>
      </c>
      <c r="M2101" s="266" t="s">
        <v>775</v>
      </c>
      <c r="N2101" s="1247" t="s">
        <v>813</v>
      </c>
    </row>
    <row r="2102" spans="1:14" ht="13.5" thickBot="1" x14ac:dyDescent="0.25">
      <c r="A2102" s="865" t="s">
        <v>259</v>
      </c>
      <c r="B2102" s="866" t="s">
        <v>260</v>
      </c>
      <c r="C2102" s="867" t="s">
        <v>261</v>
      </c>
      <c r="D2102" s="867" t="s">
        <v>262</v>
      </c>
      <c r="E2102" s="867" t="s">
        <v>282</v>
      </c>
      <c r="F2102" s="868" t="s">
        <v>307</v>
      </c>
      <c r="G2102" s="867" t="s">
        <v>308</v>
      </c>
      <c r="H2102" s="867" t="s">
        <v>330</v>
      </c>
      <c r="I2102" s="867" t="s">
        <v>331</v>
      </c>
      <c r="J2102" s="867" t="s">
        <v>332</v>
      </c>
      <c r="K2102" s="867" t="s">
        <v>335</v>
      </c>
      <c r="L2102" s="867" t="s">
        <v>336</v>
      </c>
      <c r="M2102" s="867" t="s">
        <v>337</v>
      </c>
      <c r="N2102" s="868" t="s">
        <v>338</v>
      </c>
    </row>
    <row r="2103" spans="1:14" x14ac:dyDescent="0.2">
      <c r="A2103" s="265" t="s">
        <v>293</v>
      </c>
      <c r="B2103" s="341" t="s">
        <v>404</v>
      </c>
      <c r="C2103" s="430"/>
      <c r="D2103" s="124"/>
      <c r="E2103" s="241"/>
      <c r="F2103" s="1256"/>
      <c r="G2103" s="1040"/>
      <c r="H2103" s="1040"/>
      <c r="I2103" s="1040"/>
      <c r="J2103" s="909"/>
      <c r="K2103" s="1261"/>
      <c r="L2103" s="1261"/>
      <c r="M2103" s="1261"/>
      <c r="N2103" s="1039"/>
    </row>
    <row r="2104" spans="1:14" x14ac:dyDescent="0.2">
      <c r="A2104" s="264" t="s">
        <v>294</v>
      </c>
      <c r="B2104" s="170" t="s">
        <v>565</v>
      </c>
      <c r="C2104" s="244"/>
      <c r="D2104" s="121"/>
      <c r="E2104" s="239"/>
      <c r="F2104" s="1251"/>
      <c r="G2104" s="978"/>
      <c r="H2104" s="978"/>
      <c r="I2104" s="978"/>
      <c r="J2104" s="870"/>
      <c r="K2104" s="1067"/>
      <c r="L2104" s="1067"/>
      <c r="M2104" s="1067"/>
      <c r="N2104" s="906"/>
    </row>
    <row r="2105" spans="1:14" x14ac:dyDescent="0.2">
      <c r="A2105" s="264" t="s">
        <v>295</v>
      </c>
      <c r="B2105" s="480" t="s">
        <v>563</v>
      </c>
      <c r="C2105" s="543">
        <f>'4_sz_ melléklet'!C1523</f>
        <v>5000000</v>
      </c>
      <c r="D2105" s="543">
        <f>'4_sz_ melléklet'!D1523</f>
        <v>12180910</v>
      </c>
      <c r="E2105" s="543">
        <f>'4_sz_ melléklet'!E1523</f>
        <v>12180910</v>
      </c>
      <c r="F2105" s="1252">
        <f>E2105/D2105</f>
        <v>1</v>
      </c>
      <c r="G2105" s="978"/>
      <c r="H2105" s="543"/>
      <c r="I2105" s="978"/>
      <c r="J2105" s="870"/>
      <c r="K2105" s="1067"/>
      <c r="L2105" s="1067"/>
      <c r="M2105" s="1067"/>
      <c r="N2105" s="906"/>
    </row>
    <row r="2106" spans="1:14" x14ac:dyDescent="0.2">
      <c r="A2106" s="264" t="s">
        <v>296</v>
      </c>
      <c r="B2106" s="480" t="s">
        <v>562</v>
      </c>
      <c r="C2106" s="543">
        <f>'4_sz_ melléklet'!C1524</f>
        <v>1468489</v>
      </c>
      <c r="D2106" s="543">
        <f>'4_sz_ melléklet'!D1524</f>
        <v>1472628</v>
      </c>
      <c r="E2106" s="543">
        <f>'4_sz_ melléklet'!E1524</f>
        <v>1348962</v>
      </c>
      <c r="F2106" s="1252">
        <f>E2106/D2106</f>
        <v>0.91602359862775939</v>
      </c>
      <c r="G2106" s="978"/>
      <c r="H2106" s="978"/>
      <c r="I2106" s="978"/>
      <c r="J2106" s="870"/>
      <c r="K2106" s="1067"/>
      <c r="L2106" s="1067"/>
      <c r="M2106" s="1067"/>
      <c r="N2106" s="906"/>
    </row>
    <row r="2107" spans="1:14" x14ac:dyDescent="0.2">
      <c r="A2107" s="264" t="s">
        <v>297</v>
      </c>
      <c r="B2107" s="480" t="s">
        <v>564</v>
      </c>
      <c r="C2107" s="543"/>
      <c r="D2107" s="126"/>
      <c r="E2107" s="240"/>
      <c r="F2107" s="1252"/>
      <c r="G2107" s="978"/>
      <c r="H2107" s="978"/>
      <c r="I2107" s="978"/>
      <c r="J2107" s="870"/>
      <c r="K2107" s="1067"/>
      <c r="L2107" s="1067"/>
      <c r="M2107" s="1067"/>
      <c r="N2107" s="906"/>
    </row>
    <row r="2108" spans="1:14" x14ac:dyDescent="0.2">
      <c r="A2108" s="264" t="s">
        <v>298</v>
      </c>
      <c r="B2108" s="538" t="s">
        <v>566</v>
      </c>
      <c r="C2108" s="543"/>
      <c r="D2108" s="126">
        <f>'4_sz_ melléklet'!D1526</f>
        <v>0</v>
      </c>
      <c r="E2108" s="126">
        <f>'4_sz_ melléklet'!E1526</f>
        <v>0</v>
      </c>
      <c r="F2108" s="1252">
        <v>0</v>
      </c>
      <c r="G2108" s="978"/>
      <c r="H2108" s="978"/>
      <c r="I2108" s="978"/>
      <c r="J2108" s="870"/>
      <c r="K2108" s="1067"/>
      <c r="L2108" s="1067"/>
      <c r="M2108" s="1067"/>
      <c r="N2108" s="906"/>
    </row>
    <row r="2109" spans="1:14" x14ac:dyDescent="0.2">
      <c r="A2109" s="264" t="s">
        <v>299</v>
      </c>
      <c r="B2109" s="539" t="s">
        <v>569</v>
      </c>
      <c r="C2109" s="543">
        <f>'4_sz_ melléklet'!C1764</f>
        <v>300000</v>
      </c>
      <c r="D2109" s="543">
        <f>'4_sz_ melléklet'!D1764</f>
        <v>1373250</v>
      </c>
      <c r="E2109" s="543">
        <f>'4_sz_ melléklet'!E1764</f>
        <v>1373250</v>
      </c>
      <c r="F2109" s="1252">
        <f>E2109/D2109</f>
        <v>1</v>
      </c>
      <c r="G2109" s="978"/>
      <c r="H2109" s="978"/>
      <c r="I2109" s="978"/>
      <c r="J2109" s="870"/>
      <c r="K2109" s="1067"/>
      <c r="L2109" s="1067"/>
      <c r="M2109" s="1067"/>
      <c r="N2109" s="906"/>
    </row>
    <row r="2110" spans="1:14" x14ac:dyDescent="0.2">
      <c r="A2110" s="264" t="s">
        <v>300</v>
      </c>
      <c r="B2110" s="540" t="s">
        <v>568</v>
      </c>
      <c r="C2110" s="543"/>
      <c r="D2110" s="126"/>
      <c r="E2110" s="240"/>
      <c r="F2110" s="1252"/>
      <c r="G2110" s="978"/>
      <c r="H2110" s="978"/>
      <c r="I2110" s="978"/>
      <c r="J2110" s="870"/>
      <c r="K2110" s="1067"/>
      <c r="L2110" s="1067"/>
      <c r="M2110" s="1067"/>
      <c r="N2110" s="906"/>
    </row>
    <row r="2111" spans="1:14" x14ac:dyDescent="0.2">
      <c r="A2111" s="264" t="s">
        <v>301</v>
      </c>
      <c r="B2111" s="1708" t="s">
        <v>567</v>
      </c>
      <c r="C2111" s="244"/>
      <c r="D2111" s="121"/>
      <c r="E2111" s="239"/>
      <c r="F2111" s="1251"/>
      <c r="G2111" s="978"/>
      <c r="H2111" s="978"/>
      <c r="I2111" s="978"/>
      <c r="J2111" s="870"/>
      <c r="K2111" s="1067"/>
      <c r="L2111" s="1067"/>
      <c r="M2111" s="1067"/>
      <c r="N2111" s="906"/>
    </row>
    <row r="2112" spans="1:14" ht="13.5" thickBot="1" x14ac:dyDescent="0.25">
      <c r="A2112" s="413" t="s">
        <v>302</v>
      </c>
      <c r="B2112" s="225" t="s">
        <v>1089</v>
      </c>
      <c r="C2112" s="1713">
        <f>'2_sz_ melléklet'!C230</f>
        <v>55418</v>
      </c>
      <c r="D2112" s="1713">
        <f>'2_sz_ melléklet'!D230</f>
        <v>57312</v>
      </c>
      <c r="E2112" s="1713">
        <f>'2_sz_ melléklet'!E230</f>
        <v>57312</v>
      </c>
      <c r="F2112" s="1255">
        <f>E2112/D2112</f>
        <v>1</v>
      </c>
      <c r="G2112" s="974"/>
      <c r="H2112" s="974"/>
      <c r="I2112" s="974"/>
      <c r="J2112" s="873"/>
      <c r="K2112" s="1263"/>
      <c r="L2112" s="1263"/>
      <c r="M2112" s="1263"/>
      <c r="N2112" s="967"/>
    </row>
    <row r="2113" spans="1:14" ht="15.75" customHeight="1" thickBot="1" x14ac:dyDescent="0.25">
      <c r="A2113" s="282" t="s">
        <v>303</v>
      </c>
      <c r="B2113" s="231" t="s">
        <v>405</v>
      </c>
      <c r="C2113" s="544">
        <f>SUM(C2104:C2112)</f>
        <v>6823907</v>
      </c>
      <c r="D2113" s="544">
        <f>SUM(D2104:D2112)</f>
        <v>15084100</v>
      </c>
      <c r="E2113" s="544">
        <f>SUM(E2104:E2112)</f>
        <v>14960434</v>
      </c>
      <c r="F2113" s="1272">
        <f>E2113/D2113</f>
        <v>0.99180156588725876</v>
      </c>
      <c r="G2113" s="972"/>
      <c r="H2113" s="972"/>
      <c r="I2113" s="972"/>
      <c r="J2113" s="874"/>
      <c r="K2113" s="1212"/>
      <c r="L2113" s="1212"/>
      <c r="M2113" s="1212"/>
      <c r="N2113" s="874"/>
    </row>
    <row r="2114" spans="1:14" ht="26.25" customHeight="1" thickBot="1" x14ac:dyDescent="0.25">
      <c r="A2114" s="325" t="s">
        <v>304</v>
      </c>
      <c r="B2114" s="832" t="s">
        <v>406</v>
      </c>
      <c r="C2114" s="622">
        <f>C2113+C2090</f>
        <v>6960211</v>
      </c>
      <c r="D2114" s="622">
        <f>D2113+D2090</f>
        <v>15271965</v>
      </c>
      <c r="E2114" s="1754">
        <f>E2113+E2090</f>
        <v>15148299</v>
      </c>
      <c r="F2114" s="1461">
        <f>E2114/D2114</f>
        <v>0.99190241727243356</v>
      </c>
      <c r="G2114" s="622">
        <f>G2113+G2090</f>
        <v>0</v>
      </c>
      <c r="H2114" s="622">
        <f>H2113+H2090</f>
        <v>0</v>
      </c>
      <c r="I2114" s="622">
        <f>I2113+I2090</f>
        <v>0</v>
      </c>
      <c r="J2114" s="875"/>
      <c r="K2114" s="622">
        <f>K2113+K2090</f>
        <v>0</v>
      </c>
      <c r="L2114" s="622">
        <f>L2113+L2090</f>
        <v>0</v>
      </c>
      <c r="M2114" s="622">
        <f>M2113+M2090</f>
        <v>0</v>
      </c>
      <c r="N2114" s="969"/>
    </row>
    <row r="2133" spans="1:14" x14ac:dyDescent="0.2">
      <c r="A2133" s="2263">
        <v>53</v>
      </c>
      <c r="B2133" s="2263"/>
      <c r="C2133" s="2263"/>
      <c r="D2133" s="2263"/>
      <c r="E2133" s="2263"/>
      <c r="F2133" s="2263"/>
      <c r="G2133" s="2263"/>
      <c r="H2133" s="2263"/>
      <c r="I2133" s="2263"/>
      <c r="J2133" s="2263"/>
      <c r="K2133" s="2263"/>
      <c r="L2133" s="2263"/>
      <c r="M2133" s="2263"/>
      <c r="N2133" s="2263"/>
    </row>
    <row r="2134" spans="1:14" x14ac:dyDescent="0.2">
      <c r="A2134" s="2249" t="s">
        <v>1692</v>
      </c>
      <c r="B2134" s="2249"/>
      <c r="C2134" s="2249"/>
      <c r="D2134" s="2249"/>
      <c r="E2134" s="2249"/>
    </row>
    <row r="2135" spans="1:14" x14ac:dyDescent="0.2">
      <c r="A2135" s="275"/>
      <c r="B2135" s="275"/>
      <c r="C2135" s="275"/>
      <c r="D2135" s="275"/>
      <c r="E2135" s="275"/>
    </row>
    <row r="2136" spans="1:14" ht="14.25" x14ac:dyDescent="0.2">
      <c r="A2136" s="2347" t="s">
        <v>1509</v>
      </c>
      <c r="B2136" s="2348"/>
      <c r="C2136" s="2348"/>
      <c r="D2136" s="2348"/>
      <c r="E2136" s="2348"/>
      <c r="F2136" s="2348"/>
      <c r="G2136" s="2263"/>
      <c r="H2136" s="2263"/>
      <c r="I2136" s="2263"/>
      <c r="J2136" s="2263"/>
      <c r="K2136" s="2263"/>
      <c r="L2136" s="2263"/>
      <c r="M2136" s="2263"/>
      <c r="N2136" s="2263"/>
    </row>
    <row r="2137" spans="1:14" ht="15.75" x14ac:dyDescent="0.25">
      <c r="B2137" s="18"/>
      <c r="C2137" s="18"/>
      <c r="D2137" s="18"/>
      <c r="E2137" s="18"/>
      <c r="F2137" s="18"/>
      <c r="G2137" s="18"/>
      <c r="H2137" s="18"/>
      <c r="I2137" s="18"/>
      <c r="J2137" s="18"/>
      <c r="K2137" s="18"/>
      <c r="L2137" s="18"/>
      <c r="M2137" s="18"/>
      <c r="N2137" s="18"/>
    </row>
    <row r="2138" spans="1:14" ht="16.5" thickBot="1" x14ac:dyDescent="0.3">
      <c r="B2138" s="18" t="s">
        <v>1085</v>
      </c>
      <c r="C2138" s="18"/>
      <c r="D2138" s="18"/>
      <c r="E2138" s="18"/>
      <c r="F2138" s="18"/>
      <c r="G2138" s="18"/>
      <c r="H2138" s="18"/>
      <c r="I2138" s="18"/>
      <c r="J2138" s="18"/>
      <c r="K2138" s="18"/>
      <c r="L2138" s="18"/>
      <c r="M2138" s="19" t="s">
        <v>7</v>
      </c>
      <c r="N2138" s="18"/>
    </row>
    <row r="2139" spans="1:14" ht="13.5" thickBot="1" x14ac:dyDescent="0.25">
      <c r="A2139" s="2272" t="s">
        <v>258</v>
      </c>
      <c r="B2139" s="2274" t="s">
        <v>11</v>
      </c>
      <c r="C2139" s="2429" t="s">
        <v>816</v>
      </c>
      <c r="D2139" s="2426"/>
      <c r="E2139" s="2426"/>
      <c r="F2139" s="2427"/>
      <c r="G2139" s="2425" t="s">
        <v>817</v>
      </c>
      <c r="H2139" s="2426"/>
      <c r="I2139" s="2426"/>
      <c r="J2139" s="2428"/>
      <c r="K2139" s="2429" t="s">
        <v>811</v>
      </c>
      <c r="L2139" s="2426"/>
      <c r="M2139" s="2426"/>
      <c r="N2139" s="2428"/>
    </row>
    <row r="2140" spans="1:14" ht="22.5" thickBot="1" x14ac:dyDescent="0.25">
      <c r="A2140" s="2273"/>
      <c r="B2140" s="2275"/>
      <c r="C2140" s="401" t="s">
        <v>381</v>
      </c>
      <c r="D2140" s="266" t="s">
        <v>812</v>
      </c>
      <c r="E2140" s="1246" t="s">
        <v>775</v>
      </c>
      <c r="F2140" s="266" t="s">
        <v>813</v>
      </c>
      <c r="G2140" s="1246" t="s">
        <v>381</v>
      </c>
      <c r="H2140" s="266" t="s">
        <v>812</v>
      </c>
      <c r="I2140" s="266" t="s">
        <v>775</v>
      </c>
      <c r="J2140" s="1246" t="s">
        <v>813</v>
      </c>
      <c r="K2140" s="266" t="s">
        <v>381</v>
      </c>
      <c r="L2140" s="1246" t="s">
        <v>812</v>
      </c>
      <c r="M2140" s="266" t="s">
        <v>775</v>
      </c>
      <c r="N2140" s="266" t="s">
        <v>813</v>
      </c>
    </row>
    <row r="2141" spans="1:14" ht="13.5" thickBot="1" x14ac:dyDescent="0.25">
      <c r="A2141" s="865" t="s">
        <v>259</v>
      </c>
      <c r="B2141" s="866" t="s">
        <v>260</v>
      </c>
      <c r="C2141" s="867" t="s">
        <v>261</v>
      </c>
      <c r="D2141" s="867" t="s">
        <v>262</v>
      </c>
      <c r="E2141" s="867" t="s">
        <v>282</v>
      </c>
      <c r="F2141" s="868" t="s">
        <v>307</v>
      </c>
      <c r="G2141" s="518" t="s">
        <v>308</v>
      </c>
      <c r="H2141" s="518" t="s">
        <v>330</v>
      </c>
      <c r="I2141" s="518" t="s">
        <v>331</v>
      </c>
      <c r="J2141" s="518" t="s">
        <v>332</v>
      </c>
      <c r="K2141" s="518" t="s">
        <v>335</v>
      </c>
      <c r="L2141" s="518" t="s">
        <v>336</v>
      </c>
      <c r="M2141" s="518" t="s">
        <v>337</v>
      </c>
      <c r="N2141" s="438" t="s">
        <v>338</v>
      </c>
    </row>
    <row r="2142" spans="1:14" x14ac:dyDescent="0.2">
      <c r="A2142" s="265" t="s">
        <v>263</v>
      </c>
      <c r="B2142" s="270" t="s">
        <v>215</v>
      </c>
      <c r="C2142" s="241"/>
      <c r="D2142" s="124"/>
      <c r="E2142" s="241"/>
      <c r="F2142" s="1256"/>
      <c r="G2142" s="1040"/>
      <c r="H2142" s="1040"/>
      <c r="I2142" s="1040"/>
      <c r="J2142" s="909"/>
      <c r="K2142" s="1261"/>
      <c r="L2142" s="1261"/>
      <c r="M2142" s="1261"/>
      <c r="N2142" s="1039"/>
    </row>
    <row r="2143" spans="1:14" x14ac:dyDescent="0.2">
      <c r="A2143" s="264" t="s">
        <v>264</v>
      </c>
      <c r="B2143" s="152" t="s">
        <v>526</v>
      </c>
      <c r="C2143" s="239"/>
      <c r="D2143" s="121"/>
      <c r="E2143" s="239">
        <v>0</v>
      </c>
      <c r="F2143" s="1251"/>
      <c r="G2143" s="978"/>
      <c r="H2143" s="978"/>
      <c r="I2143" s="978"/>
      <c r="J2143" s="870"/>
      <c r="K2143" s="1067"/>
      <c r="L2143" s="1067"/>
      <c r="M2143" s="1067"/>
      <c r="N2143" s="906"/>
    </row>
    <row r="2144" spans="1:14" x14ac:dyDescent="0.2">
      <c r="A2144" s="264" t="s">
        <v>265</v>
      </c>
      <c r="B2144" s="169" t="s">
        <v>528</v>
      </c>
      <c r="C2144" s="239"/>
      <c r="D2144" s="121"/>
      <c r="E2144" s="239">
        <v>0</v>
      </c>
      <c r="F2144" s="1251"/>
      <c r="G2144" s="978"/>
      <c r="H2144" s="978"/>
      <c r="I2144" s="978"/>
      <c r="J2144" s="870"/>
      <c r="K2144" s="1067"/>
      <c r="L2144" s="1067"/>
      <c r="M2144" s="1067"/>
      <c r="N2144" s="906"/>
    </row>
    <row r="2145" spans="1:14" x14ac:dyDescent="0.2">
      <c r="A2145" s="264" t="s">
        <v>266</v>
      </c>
      <c r="B2145" s="169" t="s">
        <v>527</v>
      </c>
      <c r="C2145" s="239"/>
      <c r="D2145" s="121"/>
      <c r="E2145" s="239">
        <v>0</v>
      </c>
      <c r="F2145" s="1251"/>
      <c r="G2145" s="978"/>
      <c r="H2145" s="978"/>
      <c r="I2145" s="978"/>
      <c r="J2145" s="870"/>
      <c r="K2145" s="1067"/>
      <c r="L2145" s="1067"/>
      <c r="M2145" s="1067"/>
      <c r="N2145" s="906"/>
    </row>
    <row r="2146" spans="1:14" x14ac:dyDescent="0.2">
      <c r="A2146" s="264" t="s">
        <v>267</v>
      </c>
      <c r="B2146" s="169" t="s">
        <v>529</v>
      </c>
      <c r="C2146" s="239"/>
      <c r="D2146" s="121"/>
      <c r="E2146" s="239"/>
      <c r="F2146" s="1251"/>
      <c r="G2146" s="978"/>
      <c r="H2146" s="978"/>
      <c r="I2146" s="978"/>
      <c r="J2146" s="870"/>
      <c r="K2146" s="1067"/>
      <c r="L2146" s="1067"/>
      <c r="M2146" s="1067"/>
      <c r="N2146" s="906"/>
    </row>
    <row r="2147" spans="1:14" x14ac:dyDescent="0.2">
      <c r="A2147" s="264" t="s">
        <v>268</v>
      </c>
      <c r="B2147" s="169" t="s">
        <v>530</v>
      </c>
      <c r="C2147" s="239"/>
      <c r="D2147" s="121"/>
      <c r="E2147" s="239"/>
      <c r="F2147" s="1251"/>
      <c r="G2147" s="978"/>
      <c r="H2147" s="978"/>
      <c r="I2147" s="978"/>
      <c r="J2147" s="870"/>
      <c r="K2147" s="1067"/>
      <c r="L2147" s="1067"/>
      <c r="M2147" s="1067"/>
      <c r="N2147" s="906"/>
    </row>
    <row r="2148" spans="1:14" x14ac:dyDescent="0.2">
      <c r="A2148" s="264" t="s">
        <v>269</v>
      </c>
      <c r="B2148" s="169" t="s">
        <v>531</v>
      </c>
      <c r="C2148" s="239">
        <f>C2149+C2150+C2151+C2152+C2153+C2154+C2155</f>
        <v>5000</v>
      </c>
      <c r="D2148" s="239">
        <f>D2149+D2150+D2151+D2152+D2153+D2154+D2155</f>
        <v>10000</v>
      </c>
      <c r="E2148" s="239">
        <f>E2149+E2150+E2151+E2152+E2153+E2154+E2155</f>
        <v>10000</v>
      </c>
      <c r="F2148" s="1251">
        <f>E2148/D2148</f>
        <v>1</v>
      </c>
      <c r="G2148" s="978"/>
      <c r="H2148" s="978"/>
      <c r="I2148" s="978"/>
      <c r="J2148" s="870"/>
      <c r="K2148" s="1067"/>
      <c r="L2148" s="1067"/>
      <c r="M2148" s="1067"/>
      <c r="N2148" s="906"/>
    </row>
    <row r="2149" spans="1:14" x14ac:dyDescent="0.2">
      <c r="A2149" s="264" t="s">
        <v>270</v>
      </c>
      <c r="B2149" s="169" t="s">
        <v>535</v>
      </c>
      <c r="C2149" s="239">
        <v>0</v>
      </c>
      <c r="D2149" s="121">
        <v>0</v>
      </c>
      <c r="E2149" s="239">
        <v>0</v>
      </c>
      <c r="F2149" s="1251"/>
      <c r="G2149" s="978"/>
      <c r="H2149" s="978"/>
      <c r="I2149" s="978"/>
      <c r="J2149" s="870"/>
      <c r="K2149" s="1067"/>
      <c r="L2149" s="1067"/>
      <c r="M2149" s="1067"/>
      <c r="N2149" s="906"/>
    </row>
    <row r="2150" spans="1:14" x14ac:dyDescent="0.2">
      <c r="A2150" s="264" t="s">
        <v>271</v>
      </c>
      <c r="B2150" s="169" t="s">
        <v>536</v>
      </c>
      <c r="C2150" s="239"/>
      <c r="D2150" s="121"/>
      <c r="E2150" s="239"/>
      <c r="F2150" s="1251"/>
      <c r="G2150" s="978"/>
      <c r="H2150" s="978"/>
      <c r="I2150" s="978"/>
      <c r="J2150" s="870"/>
      <c r="K2150" s="1067"/>
      <c r="L2150" s="1067"/>
      <c r="M2150" s="1067"/>
      <c r="N2150" s="906"/>
    </row>
    <row r="2151" spans="1:14" x14ac:dyDescent="0.2">
      <c r="A2151" s="264" t="s">
        <v>272</v>
      </c>
      <c r="B2151" s="169" t="s">
        <v>537</v>
      </c>
      <c r="C2151" s="239"/>
      <c r="D2151" s="121"/>
      <c r="E2151" s="239"/>
      <c r="F2151" s="1251"/>
      <c r="G2151" s="978"/>
      <c r="H2151" s="978"/>
      <c r="I2151" s="978"/>
      <c r="J2151" s="870"/>
      <c r="K2151" s="1067"/>
      <c r="L2151" s="1067"/>
      <c r="M2151" s="1067"/>
      <c r="N2151" s="906"/>
    </row>
    <row r="2152" spans="1:14" x14ac:dyDescent="0.2">
      <c r="A2152" s="264" t="s">
        <v>273</v>
      </c>
      <c r="B2152" s="271" t="s">
        <v>533</v>
      </c>
      <c r="C2152" s="239">
        <f>'6 7_sz_melléklet'!C91</f>
        <v>5000</v>
      </c>
      <c r="D2152" s="239">
        <f>'6 7_sz_melléklet'!D91</f>
        <v>10000</v>
      </c>
      <c r="E2152" s="239">
        <f>'6 7_sz_melléklet'!E91</f>
        <v>10000</v>
      </c>
      <c r="F2152" s="1251">
        <f>E2152/D2152</f>
        <v>1</v>
      </c>
      <c r="G2152" s="978"/>
      <c r="H2152" s="978"/>
      <c r="I2152" s="978"/>
      <c r="J2152" s="870"/>
      <c r="K2152" s="1067"/>
      <c r="L2152" s="1067"/>
      <c r="M2152" s="1067"/>
      <c r="N2152" s="906"/>
    </row>
    <row r="2153" spans="1:14" x14ac:dyDescent="0.2">
      <c r="A2153" s="264" t="s">
        <v>274</v>
      </c>
      <c r="B2153" s="536" t="s">
        <v>534</v>
      </c>
      <c r="C2153" s="242"/>
      <c r="D2153" s="122"/>
      <c r="E2153" s="239"/>
      <c r="F2153" s="1251"/>
      <c r="G2153" s="978"/>
      <c r="H2153" s="978"/>
      <c r="I2153" s="978"/>
      <c r="J2153" s="870"/>
      <c r="K2153" s="1067"/>
      <c r="L2153" s="1067"/>
      <c r="M2153" s="1067"/>
      <c r="N2153" s="906"/>
    </row>
    <row r="2154" spans="1:14" x14ac:dyDescent="0.2">
      <c r="A2154" s="264" t="s">
        <v>275</v>
      </c>
      <c r="B2154" s="537" t="s">
        <v>532</v>
      </c>
      <c r="C2154" s="242"/>
      <c r="D2154" s="122"/>
      <c r="E2154" s="239"/>
      <c r="F2154" s="1251"/>
      <c r="G2154" s="978"/>
      <c r="H2154" s="978"/>
      <c r="I2154" s="978"/>
      <c r="J2154" s="870"/>
      <c r="K2154" s="1067"/>
      <c r="L2154" s="1067"/>
      <c r="M2154" s="1067"/>
      <c r="N2154" s="906"/>
    </row>
    <row r="2155" spans="1:14" x14ac:dyDescent="0.2">
      <c r="A2155" s="264" t="s">
        <v>276</v>
      </c>
      <c r="B2155" s="230" t="s">
        <v>764</v>
      </c>
      <c r="C2155" s="242"/>
      <c r="D2155" s="122"/>
      <c r="E2155" s="239"/>
      <c r="F2155" s="1252"/>
      <c r="G2155" s="978"/>
      <c r="H2155" s="978"/>
      <c r="I2155" s="978"/>
      <c r="J2155" s="870"/>
      <c r="K2155" s="1067"/>
      <c r="L2155" s="1067"/>
      <c r="M2155" s="1067"/>
      <c r="N2155" s="906"/>
    </row>
    <row r="2156" spans="1:14" ht="13.5" thickBot="1" x14ac:dyDescent="0.25">
      <c r="A2156" s="264" t="s">
        <v>277</v>
      </c>
      <c r="B2156" s="171" t="s">
        <v>539</v>
      </c>
      <c r="C2156" s="240"/>
      <c r="D2156" s="126"/>
      <c r="E2156" s="239"/>
      <c r="F2156" s="1253"/>
      <c r="G2156" s="980"/>
      <c r="H2156" s="980"/>
      <c r="I2156" s="980"/>
      <c r="J2156" s="871"/>
      <c r="K2156" s="1068"/>
      <c r="L2156" s="1068"/>
      <c r="M2156" s="1068"/>
      <c r="N2156" s="968"/>
    </row>
    <row r="2157" spans="1:14" ht="13.5" thickBot="1" x14ac:dyDescent="0.25">
      <c r="A2157" s="421" t="s">
        <v>278</v>
      </c>
      <c r="B2157" s="422" t="s">
        <v>5</v>
      </c>
      <c r="C2157" s="432">
        <f>C2143+C2144+C2145+C2146+C2148+C2156</f>
        <v>5000</v>
      </c>
      <c r="D2157" s="432">
        <f>D2143+D2144+D2145+D2146+D2148+D2156</f>
        <v>10000</v>
      </c>
      <c r="E2157" s="432">
        <f>E2143+E2144+E2145+E2146+E2148+E2156</f>
        <v>10000</v>
      </c>
      <c r="F2157" s="1459">
        <f>E2157/D2157</f>
        <v>1</v>
      </c>
      <c r="G2157" s="1260"/>
      <c r="H2157" s="1260"/>
      <c r="I2157" s="1260"/>
      <c r="J2157" s="872"/>
      <c r="K2157" s="1262"/>
      <c r="L2157" s="1262"/>
      <c r="M2157" s="1262"/>
      <c r="N2157" s="1259"/>
    </row>
    <row r="2158" spans="1:14" ht="13.5" thickTop="1" x14ac:dyDescent="0.2">
      <c r="A2158" s="413"/>
      <c r="B2158" s="270"/>
      <c r="C2158" s="197"/>
      <c r="D2158" s="197"/>
      <c r="E2158" s="197"/>
      <c r="F2158" s="1255"/>
      <c r="G2158" s="974"/>
      <c r="H2158" s="974"/>
      <c r="I2158" s="974"/>
      <c r="J2158" s="873"/>
      <c r="K2158" s="1263"/>
      <c r="L2158" s="1263"/>
      <c r="M2158" s="1263"/>
      <c r="N2158" s="967"/>
    </row>
    <row r="2159" spans="1:14" x14ac:dyDescent="0.2">
      <c r="A2159" s="265" t="s">
        <v>279</v>
      </c>
      <c r="B2159" s="272" t="s">
        <v>216</v>
      </c>
      <c r="C2159" s="241"/>
      <c r="D2159" s="124"/>
      <c r="E2159" s="241"/>
      <c r="F2159" s="1256"/>
      <c r="G2159" s="976"/>
      <c r="H2159" s="976"/>
      <c r="I2159" s="976"/>
      <c r="J2159" s="869"/>
      <c r="K2159" s="1066"/>
      <c r="L2159" s="1066"/>
      <c r="M2159" s="1066"/>
      <c r="N2159" s="905"/>
    </row>
    <row r="2160" spans="1:14" x14ac:dyDescent="0.2">
      <c r="A2160" s="265" t="s">
        <v>280</v>
      </c>
      <c r="B2160" s="169" t="s">
        <v>540</v>
      </c>
      <c r="C2160" s="239"/>
      <c r="D2160" s="121"/>
      <c r="E2160" s="239"/>
      <c r="F2160" s="1251"/>
      <c r="G2160" s="978"/>
      <c r="H2160" s="978"/>
      <c r="I2160" s="978"/>
      <c r="J2160" s="870"/>
      <c r="K2160" s="1067"/>
      <c r="L2160" s="1067"/>
      <c r="M2160" s="1067"/>
      <c r="N2160" s="906"/>
    </row>
    <row r="2161" spans="1:14" x14ac:dyDescent="0.2">
      <c r="A2161" s="265" t="s">
        <v>281</v>
      </c>
      <c r="B2161" s="169" t="s">
        <v>541</v>
      </c>
      <c r="C2161" s="239"/>
      <c r="D2161" s="121"/>
      <c r="E2161" s="239"/>
      <c r="F2161" s="1251"/>
      <c r="G2161" s="978"/>
      <c r="H2161" s="978"/>
      <c r="I2161" s="978"/>
      <c r="J2161" s="870"/>
      <c r="K2161" s="1067"/>
      <c r="L2161" s="1067"/>
      <c r="M2161" s="1067"/>
      <c r="N2161" s="906"/>
    </row>
    <row r="2162" spans="1:14" x14ac:dyDescent="0.2">
      <c r="A2162" s="265" t="s">
        <v>283</v>
      </c>
      <c r="B2162" s="169" t="s">
        <v>542</v>
      </c>
      <c r="C2162" s="239">
        <f>C2163+C2164+C2165</f>
        <v>0</v>
      </c>
      <c r="D2162" s="239">
        <f>D2163+D2164+D2165</f>
        <v>0</v>
      </c>
      <c r="E2162" s="239">
        <f>E2163+E2164+E2165</f>
        <v>0</v>
      </c>
      <c r="F2162" s="1251">
        <v>0</v>
      </c>
      <c r="G2162" s="978"/>
      <c r="H2162" s="978"/>
      <c r="I2162" s="978"/>
      <c r="J2162" s="870"/>
      <c r="K2162" s="1067"/>
      <c r="L2162" s="1067"/>
      <c r="M2162" s="1067"/>
      <c r="N2162" s="906"/>
    </row>
    <row r="2163" spans="1:14" x14ac:dyDescent="0.2">
      <c r="A2163" s="265" t="s">
        <v>284</v>
      </c>
      <c r="B2163" s="271" t="s">
        <v>543</v>
      </c>
      <c r="C2163" s="239"/>
      <c r="D2163" s="121"/>
      <c r="E2163" s="239"/>
      <c r="F2163" s="1251"/>
      <c r="G2163" s="978"/>
      <c r="H2163" s="978"/>
      <c r="I2163" s="978"/>
      <c r="J2163" s="870"/>
      <c r="K2163" s="1067"/>
      <c r="L2163" s="1067"/>
      <c r="M2163" s="1067"/>
      <c r="N2163" s="906"/>
    </row>
    <row r="2164" spans="1:14" x14ac:dyDescent="0.2">
      <c r="A2164" s="265" t="s">
        <v>285</v>
      </c>
      <c r="B2164" s="271" t="s">
        <v>544</v>
      </c>
      <c r="C2164" s="239"/>
      <c r="D2164" s="121"/>
      <c r="E2164" s="239"/>
      <c r="F2164" s="1251"/>
      <c r="G2164" s="978"/>
      <c r="H2164" s="978"/>
      <c r="I2164" s="978"/>
      <c r="J2164" s="870"/>
      <c r="K2164" s="1067"/>
      <c r="L2164" s="1067"/>
      <c r="M2164" s="1067"/>
      <c r="N2164" s="906"/>
    </row>
    <row r="2165" spans="1:14" x14ac:dyDescent="0.2">
      <c r="A2165" s="265" t="s">
        <v>286</v>
      </c>
      <c r="B2165" s="271" t="s">
        <v>545</v>
      </c>
      <c r="C2165" s="239"/>
      <c r="D2165" s="121"/>
      <c r="E2165" s="239"/>
      <c r="F2165" s="1257"/>
      <c r="G2165" s="978"/>
      <c r="H2165" s="978"/>
      <c r="I2165" s="978"/>
      <c r="J2165" s="870"/>
      <c r="K2165" s="1067"/>
      <c r="L2165" s="1067"/>
      <c r="M2165" s="1067"/>
      <c r="N2165" s="906"/>
    </row>
    <row r="2166" spans="1:14" x14ac:dyDescent="0.2">
      <c r="A2166" s="265" t="s">
        <v>287</v>
      </c>
      <c r="B2166" s="271" t="s">
        <v>546</v>
      </c>
      <c r="C2166" s="239"/>
      <c r="D2166" s="121"/>
      <c r="E2166" s="239"/>
      <c r="F2166" s="1257"/>
      <c r="G2166" s="978"/>
      <c r="H2166" s="978"/>
      <c r="I2166" s="978"/>
      <c r="J2166" s="870"/>
      <c r="K2166" s="1067"/>
      <c r="L2166" s="1067"/>
      <c r="M2166" s="1067"/>
      <c r="N2166" s="906"/>
    </row>
    <row r="2167" spans="1:14" x14ac:dyDescent="0.2">
      <c r="A2167" s="265" t="s">
        <v>288</v>
      </c>
      <c r="B2167" s="536" t="s">
        <v>547</v>
      </c>
      <c r="C2167" s="239"/>
      <c r="D2167" s="121"/>
      <c r="E2167" s="239"/>
      <c r="F2167" s="1257"/>
      <c r="G2167" s="978"/>
      <c r="H2167" s="978"/>
      <c r="I2167" s="978"/>
      <c r="J2167" s="870"/>
      <c r="K2167" s="1067"/>
      <c r="L2167" s="1067"/>
      <c r="M2167" s="1067"/>
      <c r="N2167" s="906"/>
    </row>
    <row r="2168" spans="1:14" x14ac:dyDescent="0.2">
      <c r="A2168" s="265" t="s">
        <v>289</v>
      </c>
      <c r="B2168" s="230" t="s">
        <v>548</v>
      </c>
      <c r="C2168" s="239"/>
      <c r="D2168" s="121"/>
      <c r="E2168" s="239"/>
      <c r="F2168" s="1257"/>
      <c r="G2168" s="978"/>
      <c r="H2168" s="978"/>
      <c r="I2168" s="978"/>
      <c r="J2168" s="870"/>
      <c r="K2168" s="1067"/>
      <c r="L2168" s="1067"/>
      <c r="M2168" s="1067"/>
      <c r="N2168" s="906"/>
    </row>
    <row r="2169" spans="1:14" ht="13.5" thickBot="1" x14ac:dyDescent="0.25">
      <c r="A2169" s="265" t="s">
        <v>290</v>
      </c>
      <c r="B2169" s="686" t="s">
        <v>549</v>
      </c>
      <c r="C2169" s="239"/>
      <c r="D2169" s="121"/>
      <c r="E2169" s="239"/>
      <c r="F2169" s="1257"/>
      <c r="G2169" s="980"/>
      <c r="H2169" s="980"/>
      <c r="I2169" s="980"/>
      <c r="J2169" s="871"/>
      <c r="K2169" s="1068"/>
      <c r="L2169" s="1068"/>
      <c r="M2169" s="1068"/>
      <c r="N2169" s="968"/>
    </row>
    <row r="2170" spans="1:14" ht="13.5" thickBot="1" x14ac:dyDescent="0.25">
      <c r="A2170" s="421" t="s">
        <v>291</v>
      </c>
      <c r="B2170" s="422" t="s">
        <v>6</v>
      </c>
      <c r="C2170" s="429">
        <f>C2160+C2161+C2162</f>
        <v>0</v>
      </c>
      <c r="D2170" s="429">
        <f>D2160+D2161+D2162</f>
        <v>0</v>
      </c>
      <c r="E2170" s="429">
        <f>E2160+E2161+E2162</f>
        <v>0</v>
      </c>
      <c r="F2170" s="1254">
        <v>0</v>
      </c>
      <c r="G2170" s="1260"/>
      <c r="H2170" s="1260"/>
      <c r="I2170" s="1260"/>
      <c r="J2170" s="872"/>
      <c r="K2170" s="1262"/>
      <c r="L2170" s="1262"/>
      <c r="M2170" s="1262"/>
      <c r="N2170" s="1259"/>
    </row>
    <row r="2171" spans="1:14" ht="27" thickTop="1" thickBot="1" x14ac:dyDescent="0.25">
      <c r="A2171" s="1265" t="s">
        <v>292</v>
      </c>
      <c r="B2171" s="1248" t="s">
        <v>403</v>
      </c>
      <c r="C2171" s="1249">
        <f>C2157+C2170</f>
        <v>5000</v>
      </c>
      <c r="D2171" s="1249">
        <f>D2157+D2170</f>
        <v>10000</v>
      </c>
      <c r="E2171" s="1249">
        <f>E2157+E2170</f>
        <v>10000</v>
      </c>
      <c r="F2171" s="1369">
        <f>E2171/D2171</f>
        <v>1</v>
      </c>
      <c r="G2171" s="1266"/>
      <c r="H2171" s="1266"/>
      <c r="I2171" s="1266"/>
      <c r="J2171" s="1267"/>
      <c r="K2171" s="1268"/>
      <c r="L2171" s="1268"/>
      <c r="M2171" s="1268"/>
      <c r="N2171" s="1269"/>
    </row>
    <row r="2172" spans="1:14" x14ac:dyDescent="0.2">
      <c r="A2172" s="281"/>
      <c r="B2172" s="550"/>
      <c r="C2172" s="535"/>
      <c r="D2172" s="535"/>
      <c r="E2172" s="535"/>
      <c r="F2172" s="535"/>
    </row>
    <row r="2173" spans="1:14" x14ac:dyDescent="0.2">
      <c r="A2173" s="281"/>
      <c r="B2173" s="550"/>
      <c r="C2173" s="535"/>
      <c r="D2173" s="535"/>
      <c r="E2173" s="535"/>
      <c r="F2173" s="1270"/>
      <c r="G2173" s="63"/>
      <c r="H2173" s="63"/>
      <c r="I2173" s="63"/>
      <c r="J2173" s="1271"/>
      <c r="K2173" s="63"/>
      <c r="L2173" s="63"/>
      <c r="M2173" s="63"/>
      <c r="N2173" s="1271"/>
    </row>
    <row r="2174" spans="1:14" x14ac:dyDescent="0.2">
      <c r="A2174" s="2434">
        <v>54</v>
      </c>
      <c r="B2174" s="2435"/>
      <c r="C2174" s="2435"/>
      <c r="D2174" s="2435"/>
      <c r="E2174" s="2435"/>
      <c r="F2174" s="2435"/>
      <c r="G2174" s="2435"/>
      <c r="H2174" s="2435"/>
      <c r="I2174" s="2435"/>
      <c r="J2174" s="2435"/>
      <c r="K2174" s="2435"/>
      <c r="L2174" s="2435"/>
      <c r="M2174" s="2435"/>
      <c r="N2174" s="2435"/>
    </row>
    <row r="2175" spans="1:14" x14ac:dyDescent="0.2">
      <c r="A2175" s="281"/>
      <c r="B2175" s="550"/>
      <c r="C2175" s="535"/>
      <c r="D2175" s="535"/>
      <c r="E2175" s="535"/>
      <c r="F2175" s="535"/>
    </row>
    <row r="2176" spans="1:14" x14ac:dyDescent="0.2">
      <c r="A2176" s="2249" t="s">
        <v>1692</v>
      </c>
      <c r="B2176" s="2249"/>
      <c r="C2176" s="2249"/>
      <c r="D2176" s="2249"/>
      <c r="E2176" s="2249"/>
    </row>
    <row r="2177" spans="1:14" x14ac:dyDescent="0.2">
      <c r="A2177" s="275"/>
      <c r="B2177" s="275"/>
      <c r="C2177" s="275"/>
      <c r="D2177" s="275"/>
      <c r="E2177" s="275"/>
    </row>
    <row r="2178" spans="1:14" ht="14.25" x14ac:dyDescent="0.2">
      <c r="A2178" s="2347" t="s">
        <v>1509</v>
      </c>
      <c r="B2178" s="2348"/>
      <c r="C2178" s="2348"/>
      <c r="D2178" s="2348"/>
      <c r="E2178" s="2348"/>
      <c r="F2178" s="2348"/>
      <c r="G2178" s="2263"/>
      <c r="H2178" s="2263"/>
      <c r="I2178" s="2263"/>
      <c r="J2178" s="2263"/>
      <c r="K2178" s="2263"/>
      <c r="L2178" s="2263"/>
      <c r="M2178" s="2263"/>
      <c r="N2178" s="2263"/>
    </row>
    <row r="2179" spans="1:14" ht="15.75" x14ac:dyDescent="0.25">
      <c r="B2179" s="18"/>
      <c r="C2179" s="18"/>
      <c r="D2179" s="18"/>
      <c r="E2179" s="18"/>
    </row>
    <row r="2180" spans="1:14" ht="16.5" thickBot="1" x14ac:dyDescent="0.3">
      <c r="B2180" s="18" t="s">
        <v>1085</v>
      </c>
      <c r="C2180" s="18"/>
      <c r="D2180" s="18"/>
      <c r="E2180" s="18"/>
      <c r="M2180" s="1" t="s">
        <v>39</v>
      </c>
    </row>
    <row r="2181" spans="1:14" ht="13.5" customHeight="1" thickBot="1" x14ac:dyDescent="0.25">
      <c r="A2181" s="2430" t="s">
        <v>258</v>
      </c>
      <c r="B2181" s="2432" t="s">
        <v>11</v>
      </c>
      <c r="C2181" s="2425" t="s">
        <v>1090</v>
      </c>
      <c r="D2181" s="2426"/>
      <c r="E2181" s="2426"/>
      <c r="F2181" s="2427"/>
      <c r="G2181" s="2425" t="s">
        <v>1091</v>
      </c>
      <c r="H2181" s="2426"/>
      <c r="I2181" s="2426"/>
      <c r="J2181" s="2428"/>
      <c r="K2181" s="2429" t="s">
        <v>811</v>
      </c>
      <c r="L2181" s="2426"/>
      <c r="M2181" s="2426"/>
      <c r="N2181" s="2428"/>
    </row>
    <row r="2182" spans="1:14" ht="22.5" thickBot="1" x14ac:dyDescent="0.25">
      <c r="A2182" s="2431"/>
      <c r="B2182" s="2433"/>
      <c r="C2182" s="266" t="s">
        <v>381</v>
      </c>
      <c r="D2182" s="266" t="s">
        <v>812</v>
      </c>
      <c r="E2182" s="1246" t="s">
        <v>775</v>
      </c>
      <c r="F2182" s="266" t="s">
        <v>813</v>
      </c>
      <c r="G2182" s="1246" t="s">
        <v>381</v>
      </c>
      <c r="H2182" s="266" t="s">
        <v>812</v>
      </c>
      <c r="I2182" s="266" t="s">
        <v>775</v>
      </c>
      <c r="J2182" s="1246" t="s">
        <v>813</v>
      </c>
      <c r="K2182" s="266" t="s">
        <v>381</v>
      </c>
      <c r="L2182" s="1246" t="s">
        <v>812</v>
      </c>
      <c r="M2182" s="266" t="s">
        <v>775</v>
      </c>
      <c r="N2182" s="1247" t="s">
        <v>813</v>
      </c>
    </row>
    <row r="2183" spans="1:14" ht="13.5" thickBot="1" x14ac:dyDescent="0.25">
      <c r="A2183" s="865" t="s">
        <v>259</v>
      </c>
      <c r="B2183" s="866" t="s">
        <v>260</v>
      </c>
      <c r="C2183" s="867" t="s">
        <v>261</v>
      </c>
      <c r="D2183" s="867" t="s">
        <v>262</v>
      </c>
      <c r="E2183" s="867" t="s">
        <v>282</v>
      </c>
      <c r="F2183" s="868" t="s">
        <v>307</v>
      </c>
      <c r="G2183" s="867" t="s">
        <v>308</v>
      </c>
      <c r="H2183" s="867" t="s">
        <v>330</v>
      </c>
      <c r="I2183" s="867" t="s">
        <v>331</v>
      </c>
      <c r="J2183" s="867" t="s">
        <v>332</v>
      </c>
      <c r="K2183" s="867" t="s">
        <v>335</v>
      </c>
      <c r="L2183" s="867" t="s">
        <v>336</v>
      </c>
      <c r="M2183" s="867" t="s">
        <v>337</v>
      </c>
      <c r="N2183" s="868" t="s">
        <v>338</v>
      </c>
    </row>
    <row r="2184" spans="1:14" x14ac:dyDescent="0.2">
      <c r="A2184" s="265" t="s">
        <v>293</v>
      </c>
      <c r="B2184" s="341" t="s">
        <v>404</v>
      </c>
      <c r="C2184" s="430"/>
      <c r="D2184" s="124"/>
      <c r="E2184" s="241"/>
      <c r="F2184" s="1256"/>
      <c r="G2184" s="1040"/>
      <c r="H2184" s="1040"/>
      <c r="I2184" s="1040"/>
      <c r="J2184" s="909"/>
      <c r="K2184" s="1261"/>
      <c r="L2184" s="1261"/>
      <c r="M2184" s="1261"/>
      <c r="N2184" s="1039"/>
    </row>
    <row r="2185" spans="1:14" x14ac:dyDescent="0.2">
      <c r="A2185" s="264" t="s">
        <v>294</v>
      </c>
      <c r="B2185" s="170" t="s">
        <v>565</v>
      </c>
      <c r="C2185" s="244"/>
      <c r="D2185" s="121"/>
      <c r="E2185" s="239"/>
      <c r="F2185" s="1251"/>
      <c r="G2185" s="978"/>
      <c r="H2185" s="978"/>
      <c r="I2185" s="978"/>
      <c r="J2185" s="870"/>
      <c r="K2185" s="1067"/>
      <c r="L2185" s="1067"/>
      <c r="M2185" s="1067"/>
      <c r="N2185" s="906"/>
    </row>
    <row r="2186" spans="1:14" x14ac:dyDescent="0.2">
      <c r="A2186" s="264" t="s">
        <v>295</v>
      </c>
      <c r="B2186" s="480" t="s">
        <v>563</v>
      </c>
      <c r="C2186" s="543"/>
      <c r="D2186" s="126"/>
      <c r="E2186" s="240"/>
      <c r="F2186" s="1252"/>
      <c r="G2186" s="978"/>
      <c r="H2186" s="978"/>
      <c r="I2186" s="978"/>
      <c r="J2186" s="870"/>
      <c r="K2186" s="1067"/>
      <c r="L2186" s="1067"/>
      <c r="M2186" s="1067"/>
      <c r="N2186" s="906"/>
    </row>
    <row r="2187" spans="1:14" x14ac:dyDescent="0.2">
      <c r="A2187" s="264" t="s">
        <v>296</v>
      </c>
      <c r="B2187" s="480" t="s">
        <v>562</v>
      </c>
      <c r="C2187" s="543"/>
      <c r="D2187" s="126"/>
      <c r="E2187" s="240"/>
      <c r="F2187" s="1252"/>
      <c r="G2187" s="978"/>
      <c r="H2187" s="978"/>
      <c r="I2187" s="978"/>
      <c r="J2187" s="870"/>
      <c r="K2187" s="1067"/>
      <c r="L2187" s="1067"/>
      <c r="M2187" s="1067"/>
      <c r="N2187" s="906"/>
    </row>
    <row r="2188" spans="1:14" x14ac:dyDescent="0.2">
      <c r="A2188" s="264" t="s">
        <v>297</v>
      </c>
      <c r="B2188" s="480" t="s">
        <v>564</v>
      </c>
      <c r="C2188" s="543"/>
      <c r="D2188" s="126"/>
      <c r="E2188" s="240"/>
      <c r="F2188" s="1252"/>
      <c r="G2188" s="978"/>
      <c r="H2188" s="978"/>
      <c r="I2188" s="978"/>
      <c r="J2188" s="870"/>
      <c r="K2188" s="1067"/>
      <c r="L2188" s="1067"/>
      <c r="M2188" s="1067"/>
      <c r="N2188" s="906"/>
    </row>
    <row r="2189" spans="1:14" x14ac:dyDescent="0.2">
      <c r="A2189" s="264" t="s">
        <v>298</v>
      </c>
      <c r="B2189" s="538" t="s">
        <v>566</v>
      </c>
      <c r="C2189" s="543"/>
      <c r="D2189" s="126"/>
      <c r="E2189" s="240"/>
      <c r="F2189" s="1252"/>
      <c r="G2189" s="978"/>
      <c r="H2189" s="978"/>
      <c r="I2189" s="978"/>
      <c r="J2189" s="870"/>
      <c r="K2189" s="1067"/>
      <c r="L2189" s="1067"/>
      <c r="M2189" s="1067"/>
      <c r="N2189" s="906"/>
    </row>
    <row r="2190" spans="1:14" x14ac:dyDescent="0.2">
      <c r="A2190" s="264" t="s">
        <v>299</v>
      </c>
      <c r="B2190" s="539" t="s">
        <v>569</v>
      </c>
      <c r="C2190" s="543"/>
      <c r="D2190" s="126"/>
      <c r="E2190" s="240"/>
      <c r="F2190" s="1252"/>
      <c r="G2190" s="978"/>
      <c r="H2190" s="978"/>
      <c r="I2190" s="978"/>
      <c r="J2190" s="870"/>
      <c r="K2190" s="1067"/>
      <c r="L2190" s="1067"/>
      <c r="M2190" s="1067"/>
      <c r="N2190" s="906"/>
    </row>
    <row r="2191" spans="1:14" x14ac:dyDescent="0.2">
      <c r="A2191" s="264" t="s">
        <v>300</v>
      </c>
      <c r="B2191" s="540" t="s">
        <v>568</v>
      </c>
      <c r="C2191" s="543"/>
      <c r="D2191" s="126"/>
      <c r="E2191" s="240"/>
      <c r="F2191" s="1252"/>
      <c r="G2191" s="978"/>
      <c r="H2191" s="978"/>
      <c r="I2191" s="978"/>
      <c r="J2191" s="870"/>
      <c r="K2191" s="1067"/>
      <c r="L2191" s="1067"/>
      <c r="M2191" s="1067"/>
      <c r="N2191" s="906"/>
    </row>
    <row r="2192" spans="1:14" x14ac:dyDescent="0.2">
      <c r="A2192" s="264" t="s">
        <v>301</v>
      </c>
      <c r="B2192" s="1708" t="s">
        <v>567</v>
      </c>
      <c r="C2192" s="244"/>
      <c r="D2192" s="121"/>
      <c r="E2192" s="239"/>
      <c r="F2192" s="1251"/>
      <c r="G2192" s="978"/>
      <c r="H2192" s="978"/>
      <c r="I2192" s="978"/>
      <c r="J2192" s="870"/>
      <c r="K2192" s="1067"/>
      <c r="L2192" s="1067"/>
      <c r="M2192" s="1067"/>
      <c r="N2192" s="906"/>
    </row>
    <row r="2193" spans="1:14" ht="13.5" thickBot="1" x14ac:dyDescent="0.25">
      <c r="A2193" s="413" t="s">
        <v>302</v>
      </c>
      <c r="B2193" s="225" t="s">
        <v>1089</v>
      </c>
      <c r="C2193" s="1713"/>
      <c r="D2193" s="197"/>
      <c r="E2193" s="197"/>
      <c r="F2193" s="1255"/>
      <c r="G2193" s="974"/>
      <c r="H2193" s="974"/>
      <c r="I2193" s="974"/>
      <c r="J2193" s="873"/>
      <c r="K2193" s="1263"/>
      <c r="L2193" s="1263"/>
      <c r="M2193" s="1263"/>
      <c r="N2193" s="967"/>
    </row>
    <row r="2194" spans="1:14" ht="13.5" thickBot="1" x14ac:dyDescent="0.25">
      <c r="A2194" s="282" t="s">
        <v>303</v>
      </c>
      <c r="B2194" s="231" t="s">
        <v>405</v>
      </c>
      <c r="C2194" s="544">
        <f>SUM(C2185:C2193)</f>
        <v>0</v>
      </c>
      <c r="D2194" s="544">
        <f>SUM(D2185:D2193)</f>
        <v>0</v>
      </c>
      <c r="E2194" s="544">
        <f>SUM(E2185:E2193)</f>
        <v>0</v>
      </c>
      <c r="F2194" s="1272">
        <v>0</v>
      </c>
      <c r="G2194" s="972"/>
      <c r="H2194" s="972"/>
      <c r="I2194" s="972"/>
      <c r="J2194" s="874"/>
      <c r="K2194" s="1212"/>
      <c r="L2194" s="1212"/>
      <c r="M2194" s="1212"/>
      <c r="N2194" s="874"/>
    </row>
    <row r="2195" spans="1:14" ht="13.5" thickBot="1" x14ac:dyDescent="0.25">
      <c r="A2195" s="325" t="s">
        <v>304</v>
      </c>
      <c r="B2195" s="832" t="s">
        <v>406</v>
      </c>
      <c r="C2195" s="622">
        <f>C2194+C2171</f>
        <v>5000</v>
      </c>
      <c r="D2195" s="622">
        <f>D2194+D2171</f>
        <v>10000</v>
      </c>
      <c r="E2195" s="622">
        <f>E2194+E2171</f>
        <v>10000</v>
      </c>
      <c r="F2195" s="1461">
        <f>E2195/D2195</f>
        <v>1</v>
      </c>
      <c r="G2195" s="622">
        <f>G2194+G2171</f>
        <v>0</v>
      </c>
      <c r="H2195" s="622">
        <f>H2194+H2171</f>
        <v>0</v>
      </c>
      <c r="I2195" s="622">
        <f>I2194+I2171</f>
        <v>0</v>
      </c>
      <c r="J2195" s="875"/>
      <c r="K2195" s="622">
        <f>K2194+K2171</f>
        <v>0</v>
      </c>
      <c r="L2195" s="622">
        <f>L2194+L2171</f>
        <v>0</v>
      </c>
      <c r="M2195" s="622">
        <f>M2194+M2171</f>
        <v>0</v>
      </c>
      <c r="N2195" s="969"/>
    </row>
    <row r="2216" spans="1:14" x14ac:dyDescent="0.2">
      <c r="A2216" s="2263">
        <v>55</v>
      </c>
      <c r="B2216" s="2263"/>
      <c r="C2216" s="2263"/>
      <c r="D2216" s="2263"/>
      <c r="E2216" s="2263"/>
      <c r="F2216" s="2263"/>
      <c r="G2216" s="2263"/>
      <c r="H2216" s="2263"/>
      <c r="I2216" s="2263"/>
      <c r="J2216" s="2263"/>
      <c r="K2216" s="2263"/>
      <c r="L2216" s="2263"/>
      <c r="M2216" s="2263"/>
      <c r="N2216" s="2263"/>
    </row>
    <row r="2217" spans="1:14" x14ac:dyDescent="0.2">
      <c r="A2217" s="2249" t="s">
        <v>1692</v>
      </c>
      <c r="B2217" s="2249"/>
      <c r="C2217" s="2249"/>
      <c r="D2217" s="2249"/>
      <c r="E2217" s="2249"/>
    </row>
    <row r="2218" spans="1:14" x14ac:dyDescent="0.2">
      <c r="A2218" s="275"/>
      <c r="B2218" s="275"/>
      <c r="C2218" s="275"/>
      <c r="D2218" s="275"/>
      <c r="E2218" s="275"/>
    </row>
    <row r="2219" spans="1:14" ht="14.25" x14ac:dyDescent="0.2">
      <c r="A2219" s="2347" t="s">
        <v>1509</v>
      </c>
      <c r="B2219" s="2348"/>
      <c r="C2219" s="2348"/>
      <c r="D2219" s="2348"/>
      <c r="E2219" s="2348"/>
      <c r="F2219" s="2348"/>
      <c r="G2219" s="2263"/>
      <c r="H2219" s="2263"/>
      <c r="I2219" s="2263"/>
      <c r="J2219" s="2263"/>
      <c r="K2219" s="2263"/>
      <c r="L2219" s="2263"/>
      <c r="M2219" s="2263"/>
      <c r="N2219" s="2263"/>
    </row>
    <row r="2220" spans="1:14" ht="15.75" x14ac:dyDescent="0.25">
      <c r="B2220" s="18"/>
      <c r="C2220" s="18"/>
      <c r="D2220" s="18"/>
      <c r="E2220" s="18"/>
      <c r="F2220" s="18"/>
      <c r="G2220" s="18"/>
      <c r="H2220" s="18"/>
      <c r="I2220" s="18"/>
      <c r="J2220" s="18"/>
      <c r="K2220" s="18"/>
      <c r="L2220" s="18"/>
      <c r="M2220" s="18"/>
      <c r="N2220" s="18"/>
    </row>
    <row r="2221" spans="1:14" ht="16.5" thickBot="1" x14ac:dyDescent="0.3">
      <c r="A2221" s="96" t="s">
        <v>1637</v>
      </c>
      <c r="B2221" s="18"/>
      <c r="C2221" s="18"/>
      <c r="D2221" s="18"/>
      <c r="E2221" s="18"/>
      <c r="F2221" s="18"/>
      <c r="G2221" s="18"/>
      <c r="H2221" s="18"/>
      <c r="I2221" s="18"/>
      <c r="J2221" s="18"/>
      <c r="K2221" s="18"/>
      <c r="L2221" s="18"/>
      <c r="M2221" s="19" t="s">
        <v>7</v>
      </c>
      <c r="N2221" s="18"/>
    </row>
    <row r="2222" spans="1:14" ht="13.5" thickBot="1" x14ac:dyDescent="0.25">
      <c r="A2222" s="2272" t="s">
        <v>258</v>
      </c>
      <c r="B2222" s="2274" t="s">
        <v>11</v>
      </c>
      <c r="C2222" s="2429" t="s">
        <v>816</v>
      </c>
      <c r="D2222" s="2426"/>
      <c r="E2222" s="2426"/>
      <c r="F2222" s="2427"/>
      <c r="G2222" s="2425" t="s">
        <v>817</v>
      </c>
      <c r="H2222" s="2426"/>
      <c r="I2222" s="2426"/>
      <c r="J2222" s="2428"/>
      <c r="K2222" s="2429" t="s">
        <v>811</v>
      </c>
      <c r="L2222" s="2426"/>
      <c r="M2222" s="2426"/>
      <c r="N2222" s="2428"/>
    </row>
    <row r="2223" spans="1:14" ht="22.5" thickBot="1" x14ac:dyDescent="0.25">
      <c r="A2223" s="2273"/>
      <c r="B2223" s="2275"/>
      <c r="C2223" s="401" t="s">
        <v>381</v>
      </c>
      <c r="D2223" s="266" t="s">
        <v>812</v>
      </c>
      <c r="E2223" s="1246" t="s">
        <v>775</v>
      </c>
      <c r="F2223" s="266" t="s">
        <v>813</v>
      </c>
      <c r="G2223" s="1246" t="s">
        <v>381</v>
      </c>
      <c r="H2223" s="266" t="s">
        <v>812</v>
      </c>
      <c r="I2223" s="266" t="s">
        <v>775</v>
      </c>
      <c r="J2223" s="1246" t="s">
        <v>813</v>
      </c>
      <c r="K2223" s="266" t="s">
        <v>381</v>
      </c>
      <c r="L2223" s="1246" t="s">
        <v>812</v>
      </c>
      <c r="M2223" s="266" t="s">
        <v>775</v>
      </c>
      <c r="N2223" s="266" t="s">
        <v>813</v>
      </c>
    </row>
    <row r="2224" spans="1:14" ht="13.5" thickBot="1" x14ac:dyDescent="0.25">
      <c r="A2224" s="865" t="s">
        <v>259</v>
      </c>
      <c r="B2224" s="866" t="s">
        <v>260</v>
      </c>
      <c r="C2224" s="867" t="s">
        <v>261</v>
      </c>
      <c r="D2224" s="867" t="s">
        <v>262</v>
      </c>
      <c r="E2224" s="867" t="s">
        <v>282</v>
      </c>
      <c r="F2224" s="868" t="s">
        <v>307</v>
      </c>
      <c r="G2224" s="518" t="s">
        <v>308</v>
      </c>
      <c r="H2224" s="518" t="s">
        <v>330</v>
      </c>
      <c r="I2224" s="518" t="s">
        <v>331</v>
      </c>
      <c r="J2224" s="518" t="s">
        <v>332</v>
      </c>
      <c r="K2224" s="518" t="s">
        <v>335</v>
      </c>
      <c r="L2224" s="518" t="s">
        <v>336</v>
      </c>
      <c r="M2224" s="518" t="s">
        <v>337</v>
      </c>
      <c r="N2224" s="438" t="s">
        <v>338</v>
      </c>
    </row>
    <row r="2225" spans="1:14" x14ac:dyDescent="0.2">
      <c r="A2225" s="265" t="s">
        <v>263</v>
      </c>
      <c r="B2225" s="270" t="s">
        <v>215</v>
      </c>
      <c r="C2225" s="241"/>
      <c r="D2225" s="124"/>
      <c r="E2225" s="241"/>
      <c r="F2225" s="1256"/>
      <c r="G2225" s="1040"/>
      <c r="H2225" s="1040"/>
      <c r="I2225" s="1040"/>
      <c r="J2225" s="909"/>
      <c r="K2225" s="1261"/>
      <c r="L2225" s="1261"/>
      <c r="M2225" s="1261"/>
      <c r="N2225" s="1039"/>
    </row>
    <row r="2226" spans="1:14" x14ac:dyDescent="0.2">
      <c r="A2226" s="264" t="s">
        <v>264</v>
      </c>
      <c r="B2226" s="152" t="s">
        <v>526</v>
      </c>
      <c r="C2226" s="239"/>
      <c r="D2226" s="121"/>
      <c r="E2226" s="239">
        <v>0</v>
      </c>
      <c r="F2226" s="1251"/>
      <c r="G2226" s="978"/>
      <c r="H2226" s="978"/>
      <c r="I2226" s="978"/>
      <c r="J2226" s="870"/>
      <c r="K2226" s="1067"/>
      <c r="L2226" s="1067"/>
      <c r="M2226" s="1067"/>
      <c r="N2226" s="906"/>
    </row>
    <row r="2227" spans="1:14" x14ac:dyDescent="0.2">
      <c r="A2227" s="264" t="s">
        <v>265</v>
      </c>
      <c r="B2227" s="169" t="s">
        <v>528</v>
      </c>
      <c r="C2227" s="239"/>
      <c r="D2227" s="121"/>
      <c r="E2227" s="239">
        <v>0</v>
      </c>
      <c r="F2227" s="1251"/>
      <c r="G2227" s="978"/>
      <c r="H2227" s="978"/>
      <c r="I2227" s="978"/>
      <c r="J2227" s="870"/>
      <c r="K2227" s="1067"/>
      <c r="L2227" s="1067"/>
      <c r="M2227" s="1067"/>
      <c r="N2227" s="906"/>
    </row>
    <row r="2228" spans="1:14" x14ac:dyDescent="0.2">
      <c r="A2228" s="264" t="s">
        <v>266</v>
      </c>
      <c r="B2228" s="169" t="s">
        <v>527</v>
      </c>
      <c r="C2228" s="239"/>
      <c r="D2228" s="121"/>
      <c r="E2228" s="121"/>
      <c r="F2228" s="1251">
        <v>0</v>
      </c>
      <c r="G2228" s="978"/>
      <c r="H2228" s="978"/>
      <c r="I2228" s="978"/>
      <c r="J2228" s="870"/>
      <c r="K2228" s="1067"/>
      <c r="L2228" s="1067"/>
      <c r="M2228" s="1067"/>
      <c r="N2228" s="906"/>
    </row>
    <row r="2229" spans="1:14" x14ac:dyDescent="0.2">
      <c r="A2229" s="264" t="s">
        <v>267</v>
      </c>
      <c r="B2229" s="169" t="s">
        <v>529</v>
      </c>
      <c r="C2229" s="239"/>
      <c r="D2229" s="121"/>
      <c r="E2229" s="239"/>
      <c r="F2229" s="1251"/>
      <c r="G2229" s="978"/>
      <c r="H2229" s="978"/>
      <c r="I2229" s="978"/>
      <c r="J2229" s="870"/>
      <c r="K2229" s="1067"/>
      <c r="L2229" s="1067"/>
      <c r="M2229" s="1067"/>
      <c r="N2229" s="906"/>
    </row>
    <row r="2230" spans="1:14" x14ac:dyDescent="0.2">
      <c r="A2230" s="264" t="s">
        <v>268</v>
      </c>
      <c r="B2230" s="169" t="s">
        <v>530</v>
      </c>
      <c r="C2230" s="239"/>
      <c r="D2230" s="121"/>
      <c r="E2230" s="239"/>
      <c r="F2230" s="1251"/>
      <c r="G2230" s="978"/>
      <c r="H2230" s="978"/>
      <c r="I2230" s="978"/>
      <c r="J2230" s="870"/>
      <c r="K2230" s="1067"/>
      <c r="L2230" s="1067"/>
      <c r="M2230" s="1067"/>
      <c r="N2230" s="906"/>
    </row>
    <row r="2231" spans="1:14" x14ac:dyDescent="0.2">
      <c r="A2231" s="264" t="s">
        <v>269</v>
      </c>
      <c r="B2231" s="169" t="s">
        <v>531</v>
      </c>
      <c r="C2231" s="239">
        <f>C2232+C2233+C2234+C2235+C2236+C2237+C2238</f>
        <v>383040</v>
      </c>
      <c r="D2231" s="239">
        <f>D2232+D2233+D2234+D2235+D2236+D2237+D2238</f>
        <v>468996</v>
      </c>
      <c r="E2231" s="239">
        <f>E2232+E2233+E2234+E2235+E2236+E2237+E2238</f>
        <v>462777</v>
      </c>
      <c r="F2231" s="1251">
        <f>E2231/D2231</f>
        <v>0.98673975897449018</v>
      </c>
      <c r="G2231" s="978"/>
      <c r="H2231" s="978"/>
      <c r="I2231" s="978"/>
      <c r="J2231" s="870"/>
      <c r="K2231" s="1067"/>
      <c r="L2231" s="1067"/>
      <c r="M2231" s="1067"/>
      <c r="N2231" s="906"/>
    </row>
    <row r="2232" spans="1:14" x14ac:dyDescent="0.2">
      <c r="A2232" s="264" t="s">
        <v>270</v>
      </c>
      <c r="B2232" s="169" t="s">
        <v>535</v>
      </c>
      <c r="C2232" s="239">
        <f>'6 7_sz_melléklet'!C24-'6 7_sz_melléklet'!C23</f>
        <v>383040</v>
      </c>
      <c r="D2232" s="239">
        <f>'6 7_sz_melléklet'!D24-'6 7_sz_melléklet'!D23</f>
        <v>468996</v>
      </c>
      <c r="E2232" s="239">
        <f>'6 7_sz_melléklet'!E24-'6 7_sz_melléklet'!E23</f>
        <v>462777</v>
      </c>
      <c r="F2232" s="1251">
        <f>E2232/D2232</f>
        <v>0.98673975897449018</v>
      </c>
      <c r="G2232" s="978"/>
      <c r="H2232" s="978"/>
      <c r="I2232" s="978"/>
      <c r="J2232" s="870"/>
      <c r="K2232" s="1067"/>
      <c r="L2232" s="1067"/>
      <c r="M2232" s="1067"/>
      <c r="N2232" s="906"/>
    </row>
    <row r="2233" spans="1:14" x14ac:dyDescent="0.2">
      <c r="A2233" s="264" t="s">
        <v>271</v>
      </c>
      <c r="B2233" s="169" t="s">
        <v>536</v>
      </c>
      <c r="C2233" s="239"/>
      <c r="D2233" s="239"/>
      <c r="E2233" s="239"/>
      <c r="F2233" s="1251">
        <v>0</v>
      </c>
      <c r="G2233" s="978"/>
      <c r="H2233" s="978"/>
      <c r="I2233" s="978"/>
      <c r="J2233" s="870"/>
      <c r="K2233" s="1067"/>
      <c r="L2233" s="1067"/>
      <c r="M2233" s="1067"/>
      <c r="N2233" s="906"/>
    </row>
    <row r="2234" spans="1:14" x14ac:dyDescent="0.2">
      <c r="A2234" s="264" t="s">
        <v>272</v>
      </c>
      <c r="B2234" s="169" t="s">
        <v>537</v>
      </c>
      <c r="C2234" s="239"/>
      <c r="D2234" s="121"/>
      <c r="E2234" s="239"/>
      <c r="F2234" s="1251"/>
      <c r="G2234" s="978"/>
      <c r="H2234" s="978"/>
      <c r="I2234" s="978"/>
      <c r="J2234" s="870"/>
      <c r="K2234" s="1067"/>
      <c r="L2234" s="1067"/>
      <c r="M2234" s="1067"/>
      <c r="N2234" s="906"/>
    </row>
    <row r="2235" spans="1:14" x14ac:dyDescent="0.2">
      <c r="A2235" s="264" t="s">
        <v>273</v>
      </c>
      <c r="B2235" s="271" t="s">
        <v>533</v>
      </c>
      <c r="C2235" s="239">
        <f>'6 7_sz_melléklet'!C176</f>
        <v>0</v>
      </c>
      <c r="D2235" s="239">
        <f>'6 7_sz_melléklet'!D176</f>
        <v>0</v>
      </c>
      <c r="E2235" s="239">
        <f>'6 7_sz_melléklet'!E176</f>
        <v>0</v>
      </c>
      <c r="F2235" s="1251">
        <v>0</v>
      </c>
      <c r="G2235" s="978"/>
      <c r="H2235" s="978"/>
      <c r="I2235" s="978"/>
      <c r="J2235" s="870"/>
      <c r="K2235" s="1067"/>
      <c r="L2235" s="1067"/>
      <c r="M2235" s="1067"/>
      <c r="N2235" s="906"/>
    </row>
    <row r="2236" spans="1:14" x14ac:dyDescent="0.2">
      <c r="A2236" s="264" t="s">
        <v>274</v>
      </c>
      <c r="B2236" s="536" t="s">
        <v>534</v>
      </c>
      <c r="C2236" s="242"/>
      <c r="D2236" s="122"/>
      <c r="E2236" s="239"/>
      <c r="F2236" s="1251"/>
      <c r="G2236" s="978"/>
      <c r="H2236" s="978"/>
      <c r="I2236" s="978"/>
      <c r="J2236" s="870"/>
      <c r="K2236" s="1067"/>
      <c r="L2236" s="1067"/>
      <c r="M2236" s="1067"/>
      <c r="N2236" s="906"/>
    </row>
    <row r="2237" spans="1:14" x14ac:dyDescent="0.2">
      <c r="A2237" s="264" t="s">
        <v>275</v>
      </c>
      <c r="B2237" s="537" t="s">
        <v>532</v>
      </c>
      <c r="C2237" s="242"/>
      <c r="D2237" s="122"/>
      <c r="E2237" s="239"/>
      <c r="F2237" s="1251"/>
      <c r="G2237" s="978"/>
      <c r="H2237" s="978"/>
      <c r="I2237" s="978"/>
      <c r="J2237" s="870"/>
      <c r="K2237" s="1067"/>
      <c r="L2237" s="1067"/>
      <c r="M2237" s="1067"/>
      <c r="N2237" s="906"/>
    </row>
    <row r="2238" spans="1:14" x14ac:dyDescent="0.2">
      <c r="A2238" s="264" t="s">
        <v>276</v>
      </c>
      <c r="B2238" s="230" t="s">
        <v>764</v>
      </c>
      <c r="C2238" s="242"/>
      <c r="D2238" s="122"/>
      <c r="E2238" s="239"/>
      <c r="F2238" s="1252"/>
      <c r="G2238" s="978"/>
      <c r="H2238" s="978"/>
      <c r="I2238" s="978"/>
      <c r="J2238" s="870"/>
      <c r="K2238" s="1067"/>
      <c r="L2238" s="1067"/>
      <c r="M2238" s="1067"/>
      <c r="N2238" s="906"/>
    </row>
    <row r="2239" spans="1:14" ht="13.5" thickBot="1" x14ac:dyDescent="0.25">
      <c r="A2239" s="264" t="s">
        <v>277</v>
      </c>
      <c r="B2239" s="171" t="s">
        <v>539</v>
      </c>
      <c r="C2239" s="240"/>
      <c r="D2239" s="126"/>
      <c r="E2239" s="239"/>
      <c r="F2239" s="1253"/>
      <c r="G2239" s="980"/>
      <c r="H2239" s="980"/>
      <c r="I2239" s="980"/>
      <c r="J2239" s="871"/>
      <c r="K2239" s="1068"/>
      <c r="L2239" s="1068"/>
      <c r="M2239" s="1068"/>
      <c r="N2239" s="968"/>
    </row>
    <row r="2240" spans="1:14" ht="13.5" thickBot="1" x14ac:dyDescent="0.25">
      <c r="A2240" s="421" t="s">
        <v>278</v>
      </c>
      <c r="B2240" s="422" t="s">
        <v>5</v>
      </c>
      <c r="C2240" s="432">
        <f>C2226+C2227+C2228+C2229+C2231+C2239</f>
        <v>383040</v>
      </c>
      <c r="D2240" s="432">
        <f>D2226+D2227+D2228+D2229+D2231+D2239</f>
        <v>468996</v>
      </c>
      <c r="E2240" s="432">
        <f>E2226+E2227+E2228+E2229+E2231+E2239</f>
        <v>462777</v>
      </c>
      <c r="F2240" s="1459">
        <f>E2240/D2240</f>
        <v>0.98673975897449018</v>
      </c>
      <c r="G2240" s="1260"/>
      <c r="H2240" s="1260"/>
      <c r="I2240" s="1260"/>
      <c r="J2240" s="872"/>
      <c r="K2240" s="1262"/>
      <c r="L2240" s="1262"/>
      <c r="M2240" s="1262"/>
      <c r="N2240" s="1259"/>
    </row>
    <row r="2241" spans="1:14" ht="13.5" thickTop="1" x14ac:dyDescent="0.2">
      <c r="A2241" s="413"/>
      <c r="B2241" s="270"/>
      <c r="C2241" s="197"/>
      <c r="D2241" s="197"/>
      <c r="E2241" s="197"/>
      <c r="F2241" s="1255"/>
      <c r="G2241" s="197"/>
      <c r="H2241" s="197"/>
      <c r="I2241" s="197"/>
      <c r="J2241" s="1099"/>
      <c r="K2241" s="120"/>
      <c r="L2241" s="120"/>
      <c r="M2241" s="120"/>
      <c r="N2241" s="944"/>
    </row>
    <row r="2242" spans="1:14" x14ac:dyDescent="0.2">
      <c r="A2242" s="265" t="s">
        <v>279</v>
      </c>
      <c r="B2242" s="272" t="s">
        <v>216</v>
      </c>
      <c r="C2242" s="241"/>
      <c r="D2242" s="124"/>
      <c r="E2242" s="241"/>
      <c r="F2242" s="1256"/>
      <c r="G2242" s="241"/>
      <c r="H2242" s="241"/>
      <c r="I2242" s="241"/>
      <c r="J2242" s="951"/>
      <c r="K2242" s="118"/>
      <c r="L2242" s="118"/>
      <c r="M2242" s="118"/>
      <c r="N2242" s="946"/>
    </row>
    <row r="2243" spans="1:14" x14ac:dyDescent="0.2">
      <c r="A2243" s="265" t="s">
        <v>280</v>
      </c>
      <c r="B2243" s="169" t="s">
        <v>540</v>
      </c>
      <c r="C2243" s="239"/>
      <c r="D2243" s="121">
        <f>'4_sz_ melléklet'!D1624</f>
        <v>0</v>
      </c>
      <c r="E2243" s="121">
        <f>'4_sz_ melléklet'!E1624</f>
        <v>0</v>
      </c>
      <c r="F2243" s="1251">
        <v>0</v>
      </c>
      <c r="G2243" s="239"/>
      <c r="H2243" s="239"/>
      <c r="I2243" s="239"/>
      <c r="J2243" s="952"/>
      <c r="K2243" s="117"/>
      <c r="L2243" s="117"/>
      <c r="M2243" s="117"/>
      <c r="N2243" s="943"/>
    </row>
    <row r="2244" spans="1:14" x14ac:dyDescent="0.2">
      <c r="A2244" s="265" t="s">
        <v>281</v>
      </c>
      <c r="B2244" s="169" t="s">
        <v>541</v>
      </c>
      <c r="C2244" s="239"/>
      <c r="D2244" s="121"/>
      <c r="E2244" s="239"/>
      <c r="F2244" s="1251"/>
      <c r="G2244" s="239"/>
      <c r="H2244" s="239"/>
      <c r="I2244" s="239"/>
      <c r="J2244" s="952"/>
      <c r="K2244" s="117"/>
      <c r="L2244" s="117"/>
      <c r="M2244" s="117"/>
      <c r="N2244" s="943"/>
    </row>
    <row r="2245" spans="1:14" x14ac:dyDescent="0.2">
      <c r="A2245" s="265" t="s">
        <v>283</v>
      </c>
      <c r="B2245" s="169" t="s">
        <v>542</v>
      </c>
      <c r="C2245" s="239">
        <f>C2246+C2247+C2248</f>
        <v>0</v>
      </c>
      <c r="D2245" s="239">
        <f>D2246+D2247+D2248</f>
        <v>0</v>
      </c>
      <c r="E2245" s="239">
        <f>E2246+E2247+E2248</f>
        <v>0</v>
      </c>
      <c r="F2245" s="1251">
        <v>0</v>
      </c>
      <c r="G2245" s="239"/>
      <c r="H2245" s="239">
        <f>H2246+H2247+H2248+H2249+H2250+H2251</f>
        <v>0</v>
      </c>
      <c r="I2245" s="239">
        <f>I2246+I2247+I2248+I2249+I2250+I2251</f>
        <v>0</v>
      </c>
      <c r="J2245" s="952">
        <v>0</v>
      </c>
      <c r="K2245" s="117"/>
      <c r="L2245" s="117"/>
      <c r="M2245" s="117"/>
      <c r="N2245" s="943"/>
    </row>
    <row r="2246" spans="1:14" x14ac:dyDescent="0.2">
      <c r="A2246" s="265" t="s">
        <v>284</v>
      </c>
      <c r="B2246" s="271" t="s">
        <v>543</v>
      </c>
      <c r="C2246" s="239"/>
      <c r="D2246" s="121"/>
      <c r="E2246" s="239"/>
      <c r="F2246" s="1251"/>
      <c r="G2246" s="239"/>
      <c r="H2246" s="239"/>
      <c r="I2246" s="239"/>
      <c r="J2246" s="952"/>
      <c r="K2246" s="117"/>
      <c r="L2246" s="117"/>
      <c r="M2246" s="117"/>
      <c r="N2246" s="943"/>
    </row>
    <row r="2247" spans="1:14" x14ac:dyDescent="0.2">
      <c r="A2247" s="265" t="s">
        <v>285</v>
      </c>
      <c r="B2247" s="271" t="s">
        <v>544</v>
      </c>
      <c r="C2247" s="239"/>
      <c r="D2247" s="121"/>
      <c r="E2247" s="239"/>
      <c r="F2247" s="1251"/>
      <c r="G2247" s="239"/>
      <c r="H2247" s="239"/>
      <c r="I2247" s="239"/>
      <c r="J2247" s="952"/>
      <c r="K2247" s="117"/>
      <c r="L2247" s="117"/>
      <c r="M2247" s="117"/>
      <c r="N2247" s="943"/>
    </row>
    <row r="2248" spans="1:14" x14ac:dyDescent="0.2">
      <c r="A2248" s="265" t="s">
        <v>286</v>
      </c>
      <c r="B2248" s="271" t="s">
        <v>545</v>
      </c>
      <c r="C2248" s="239"/>
      <c r="D2248" s="121"/>
      <c r="E2248" s="239"/>
      <c r="F2248" s="1257"/>
      <c r="G2248" s="239"/>
      <c r="H2248" s="239"/>
      <c r="I2248" s="239"/>
      <c r="J2248" s="952"/>
      <c r="K2248" s="117"/>
      <c r="L2248" s="117"/>
      <c r="M2248" s="117"/>
      <c r="N2248" s="943"/>
    </row>
    <row r="2249" spans="1:14" x14ac:dyDescent="0.2">
      <c r="A2249" s="265" t="s">
        <v>287</v>
      </c>
      <c r="B2249" s="271" t="s">
        <v>546</v>
      </c>
      <c r="C2249" s="239"/>
      <c r="D2249" s="121"/>
      <c r="E2249" s="239"/>
      <c r="F2249" s="1257"/>
      <c r="G2249" s="239"/>
      <c r="H2249" s="239"/>
      <c r="I2249" s="239"/>
      <c r="J2249" s="952"/>
      <c r="K2249" s="117"/>
      <c r="L2249" s="117"/>
      <c r="M2249" s="117"/>
      <c r="N2249" s="943"/>
    </row>
    <row r="2250" spans="1:14" x14ac:dyDescent="0.2">
      <c r="A2250" s="265" t="s">
        <v>288</v>
      </c>
      <c r="B2250" s="536" t="s">
        <v>547</v>
      </c>
      <c r="C2250" s="239"/>
      <c r="D2250" s="121"/>
      <c r="E2250" s="239"/>
      <c r="F2250" s="1257"/>
      <c r="G2250" s="239"/>
      <c r="H2250" s="239">
        <f>'4_sz_ melléklet'!D1395</f>
        <v>0</v>
      </c>
      <c r="I2250" s="239">
        <f>'4_sz_ melléklet'!E1395</f>
        <v>0</v>
      </c>
      <c r="J2250" s="952">
        <v>0</v>
      </c>
      <c r="K2250" s="117"/>
      <c r="L2250" s="117"/>
      <c r="M2250" s="117"/>
      <c r="N2250" s="943"/>
    </row>
    <row r="2251" spans="1:14" x14ac:dyDescent="0.2">
      <c r="A2251" s="265" t="s">
        <v>289</v>
      </c>
      <c r="B2251" s="230" t="s">
        <v>548</v>
      </c>
      <c r="C2251" s="239"/>
      <c r="D2251" s="121"/>
      <c r="E2251" s="239"/>
      <c r="F2251" s="1257"/>
      <c r="G2251" s="239"/>
      <c r="H2251" s="239"/>
      <c r="I2251" s="239"/>
      <c r="J2251" s="952"/>
      <c r="K2251" s="117"/>
      <c r="L2251" s="117"/>
      <c r="M2251" s="117"/>
      <c r="N2251" s="943"/>
    </row>
    <row r="2252" spans="1:14" ht="13.5" thickBot="1" x14ac:dyDescent="0.25">
      <c r="A2252" s="265" t="s">
        <v>290</v>
      </c>
      <c r="B2252" s="686" t="s">
        <v>549</v>
      </c>
      <c r="C2252" s="239"/>
      <c r="D2252" s="121"/>
      <c r="E2252" s="239"/>
      <c r="F2252" s="1257"/>
      <c r="G2252" s="240"/>
      <c r="H2252" s="240"/>
      <c r="I2252" s="240"/>
      <c r="J2252" s="1133"/>
      <c r="K2252" s="1064"/>
      <c r="L2252" s="1064"/>
      <c r="M2252" s="1064"/>
      <c r="N2252" s="945"/>
    </row>
    <row r="2253" spans="1:14" ht="13.5" thickBot="1" x14ac:dyDescent="0.25">
      <c r="A2253" s="421" t="s">
        <v>291</v>
      </c>
      <c r="B2253" s="422" t="s">
        <v>6</v>
      </c>
      <c r="C2253" s="429">
        <f>C2243+C2244+C2245</f>
        <v>0</v>
      </c>
      <c r="D2253" s="429">
        <f>D2243+D2244+D2245</f>
        <v>0</v>
      </c>
      <c r="E2253" s="429">
        <f>E2243+E2244+E2245</f>
        <v>0</v>
      </c>
      <c r="F2253" s="1254">
        <v>0</v>
      </c>
      <c r="G2253" s="429"/>
      <c r="H2253" s="429">
        <f>H2243+H2244+H2245+H2252</f>
        <v>0</v>
      </c>
      <c r="I2253" s="429">
        <f>I2243+I2244+I2245+I2252</f>
        <v>0</v>
      </c>
      <c r="J2253" s="1343">
        <v>0</v>
      </c>
      <c r="K2253" s="1366"/>
      <c r="L2253" s="1366"/>
      <c r="M2253" s="1366"/>
      <c r="N2253" s="1367"/>
    </row>
    <row r="2254" spans="1:14" ht="27" thickTop="1" thickBot="1" x14ac:dyDescent="0.25">
      <c r="A2254" s="1265" t="s">
        <v>292</v>
      </c>
      <c r="B2254" s="1248" t="s">
        <v>403</v>
      </c>
      <c r="C2254" s="1249">
        <f>C2240+C2253</f>
        <v>383040</v>
      </c>
      <c r="D2254" s="1249">
        <f>D2240+D2253</f>
        <v>468996</v>
      </c>
      <c r="E2254" s="1249">
        <f>E2240+E2253</f>
        <v>462777</v>
      </c>
      <c r="F2254" s="1369">
        <f>E2254/D2254</f>
        <v>0.98673975897449018</v>
      </c>
      <c r="G2254" s="2086"/>
      <c r="H2254" s="2086">
        <f>H2240+H2253</f>
        <v>0</v>
      </c>
      <c r="I2254" s="2086">
        <f>I2240+I2253</f>
        <v>0</v>
      </c>
      <c r="J2254" s="1147">
        <v>0</v>
      </c>
      <c r="K2254" s="1463"/>
      <c r="L2254" s="1463"/>
      <c r="M2254" s="1463"/>
      <c r="N2254" s="1464"/>
    </row>
    <row r="2255" spans="1:14" x14ac:dyDescent="0.2">
      <c r="A2255" s="281"/>
      <c r="B2255" s="550"/>
      <c r="C2255" s="535"/>
      <c r="D2255" s="535"/>
      <c r="E2255" s="535"/>
      <c r="F2255" s="535"/>
    </row>
    <row r="2256" spans="1:14" x14ac:dyDescent="0.2">
      <c r="A2256" s="281"/>
      <c r="B2256" s="550"/>
      <c r="C2256" s="535"/>
      <c r="D2256" s="535"/>
      <c r="E2256" s="535"/>
      <c r="F2256" s="1270"/>
      <c r="G2256" s="63"/>
      <c r="H2256" s="63"/>
      <c r="I2256" s="63"/>
      <c r="J2256" s="1271"/>
      <c r="K2256" s="63"/>
      <c r="L2256" s="63"/>
      <c r="M2256" s="63"/>
      <c r="N2256" s="1271"/>
    </row>
    <row r="2257" spans="1:14" x14ac:dyDescent="0.2">
      <c r="A2257" s="2434">
        <v>56</v>
      </c>
      <c r="B2257" s="2435"/>
      <c r="C2257" s="2435"/>
      <c r="D2257" s="2435"/>
      <c r="E2257" s="2435"/>
      <c r="F2257" s="2435"/>
      <c r="G2257" s="2435"/>
      <c r="H2257" s="2435"/>
      <c r="I2257" s="2435"/>
      <c r="J2257" s="2435"/>
      <c r="K2257" s="2435"/>
      <c r="L2257" s="2435"/>
      <c r="M2257" s="2435"/>
      <c r="N2257" s="2435"/>
    </row>
    <row r="2258" spans="1:14" x14ac:dyDescent="0.2">
      <c r="A2258" s="281"/>
      <c r="B2258" s="550"/>
      <c r="C2258" s="535"/>
      <c r="D2258" s="535"/>
      <c r="E2258" s="535"/>
      <c r="F2258" s="535"/>
    </row>
    <row r="2259" spans="1:14" x14ac:dyDescent="0.2">
      <c r="A2259" s="2249" t="s">
        <v>1692</v>
      </c>
      <c r="B2259" s="2249"/>
      <c r="C2259" s="2249"/>
      <c r="D2259" s="2249"/>
      <c r="E2259" s="2249"/>
    </row>
    <row r="2260" spans="1:14" x14ac:dyDescent="0.2">
      <c r="A2260" s="275"/>
      <c r="B2260" s="275"/>
      <c r="C2260" s="275"/>
      <c r="D2260" s="275"/>
      <c r="E2260" s="275"/>
    </row>
    <row r="2261" spans="1:14" ht="14.25" x14ac:dyDescent="0.2">
      <c r="A2261" s="2347" t="s">
        <v>1509</v>
      </c>
      <c r="B2261" s="2348"/>
      <c r="C2261" s="2348"/>
      <c r="D2261" s="2348"/>
      <c r="E2261" s="2348"/>
      <c r="F2261" s="2348"/>
      <c r="G2261" s="2263"/>
      <c r="H2261" s="2263"/>
      <c r="I2261" s="2263"/>
      <c r="J2261" s="2263"/>
      <c r="K2261" s="2263"/>
      <c r="L2261" s="2263"/>
      <c r="M2261" s="2263"/>
      <c r="N2261" s="2263"/>
    </row>
    <row r="2262" spans="1:14" ht="15.75" x14ac:dyDescent="0.25">
      <c r="B2262" s="18"/>
      <c r="C2262" s="18"/>
      <c r="D2262" s="18"/>
      <c r="E2262" s="18"/>
    </row>
    <row r="2263" spans="1:14" ht="16.5" thickBot="1" x14ac:dyDescent="0.3">
      <c r="B2263" s="18" t="s">
        <v>1352</v>
      </c>
      <c r="C2263" s="18"/>
      <c r="D2263" s="18"/>
      <c r="E2263" s="18"/>
      <c r="M2263" s="1" t="s">
        <v>39</v>
      </c>
    </row>
    <row r="2264" spans="1:14" ht="13.5" thickBot="1" x14ac:dyDescent="0.25">
      <c r="A2264" s="2430" t="s">
        <v>258</v>
      </c>
      <c r="B2264" s="2432" t="s">
        <v>11</v>
      </c>
      <c r="C2264" s="2425" t="s">
        <v>1090</v>
      </c>
      <c r="D2264" s="2426"/>
      <c r="E2264" s="2426"/>
      <c r="F2264" s="2427"/>
      <c r="G2264" s="2425" t="s">
        <v>1091</v>
      </c>
      <c r="H2264" s="2426"/>
      <c r="I2264" s="2426"/>
      <c r="J2264" s="2428"/>
      <c r="K2264" s="2429" t="s">
        <v>811</v>
      </c>
      <c r="L2264" s="2426"/>
      <c r="M2264" s="2426"/>
      <c r="N2264" s="2428"/>
    </row>
    <row r="2265" spans="1:14" ht="22.5" thickBot="1" x14ac:dyDescent="0.25">
      <c r="A2265" s="2431"/>
      <c r="B2265" s="2433"/>
      <c r="C2265" s="266" t="s">
        <v>381</v>
      </c>
      <c r="D2265" s="266" t="s">
        <v>812</v>
      </c>
      <c r="E2265" s="1246" t="s">
        <v>775</v>
      </c>
      <c r="F2265" s="266" t="s">
        <v>813</v>
      </c>
      <c r="G2265" s="1246" t="s">
        <v>381</v>
      </c>
      <c r="H2265" s="266" t="s">
        <v>812</v>
      </c>
      <c r="I2265" s="266" t="s">
        <v>775</v>
      </c>
      <c r="J2265" s="1246" t="s">
        <v>813</v>
      </c>
      <c r="K2265" s="266" t="s">
        <v>381</v>
      </c>
      <c r="L2265" s="1246" t="s">
        <v>812</v>
      </c>
      <c r="M2265" s="266" t="s">
        <v>775</v>
      </c>
      <c r="N2265" s="1247" t="s">
        <v>813</v>
      </c>
    </row>
    <row r="2266" spans="1:14" ht="13.5" thickBot="1" x14ac:dyDescent="0.25">
      <c r="A2266" s="865" t="s">
        <v>259</v>
      </c>
      <c r="B2266" s="866" t="s">
        <v>260</v>
      </c>
      <c r="C2266" s="867" t="s">
        <v>261</v>
      </c>
      <c r="D2266" s="867" t="s">
        <v>262</v>
      </c>
      <c r="E2266" s="867" t="s">
        <v>282</v>
      </c>
      <c r="F2266" s="868" t="s">
        <v>307</v>
      </c>
      <c r="G2266" s="867" t="s">
        <v>308</v>
      </c>
      <c r="H2266" s="867" t="s">
        <v>330</v>
      </c>
      <c r="I2266" s="867" t="s">
        <v>331</v>
      </c>
      <c r="J2266" s="867" t="s">
        <v>332</v>
      </c>
      <c r="K2266" s="867" t="s">
        <v>335</v>
      </c>
      <c r="L2266" s="867" t="s">
        <v>336</v>
      </c>
      <c r="M2266" s="867" t="s">
        <v>337</v>
      </c>
      <c r="N2266" s="868" t="s">
        <v>338</v>
      </c>
    </row>
    <row r="2267" spans="1:14" x14ac:dyDescent="0.2">
      <c r="A2267" s="265" t="s">
        <v>293</v>
      </c>
      <c r="B2267" s="341" t="s">
        <v>404</v>
      </c>
      <c r="C2267" s="430"/>
      <c r="D2267" s="124"/>
      <c r="E2267" s="241"/>
      <c r="F2267" s="1256"/>
      <c r="G2267" s="1040"/>
      <c r="H2267" s="1040"/>
      <c r="I2267" s="1040"/>
      <c r="J2267" s="909"/>
      <c r="K2267" s="1261"/>
      <c r="L2267" s="1261"/>
      <c r="M2267" s="1261"/>
      <c r="N2267" s="1039"/>
    </row>
    <row r="2268" spans="1:14" x14ac:dyDescent="0.2">
      <c r="A2268" s="264" t="s">
        <v>294</v>
      </c>
      <c r="B2268" s="170" t="s">
        <v>565</v>
      </c>
      <c r="C2268" s="244"/>
      <c r="D2268" s="121"/>
      <c r="E2268" s="239"/>
      <c r="F2268" s="1251"/>
      <c r="G2268" s="978"/>
      <c r="H2268" s="978"/>
      <c r="I2268" s="978"/>
      <c r="J2268" s="870"/>
      <c r="K2268" s="1067"/>
      <c r="L2268" s="1067"/>
      <c r="M2268" s="1067"/>
      <c r="N2268" s="906"/>
    </row>
    <row r="2269" spans="1:14" x14ac:dyDescent="0.2">
      <c r="A2269" s="264" t="s">
        <v>295</v>
      </c>
      <c r="B2269" s="480" t="s">
        <v>563</v>
      </c>
      <c r="C2269" s="543"/>
      <c r="D2269" s="126"/>
      <c r="E2269" s="240"/>
      <c r="F2269" s="1252"/>
      <c r="G2269" s="978"/>
      <c r="H2269" s="978"/>
      <c r="I2269" s="978"/>
      <c r="J2269" s="870"/>
      <c r="K2269" s="1067"/>
      <c r="L2269" s="1067"/>
      <c r="M2269" s="1067"/>
      <c r="N2269" s="906"/>
    </row>
    <row r="2270" spans="1:14" x14ac:dyDescent="0.2">
      <c r="A2270" s="264" t="s">
        <v>296</v>
      </c>
      <c r="B2270" s="480" t="s">
        <v>562</v>
      </c>
      <c r="C2270" s="543"/>
      <c r="D2270" s="126"/>
      <c r="E2270" s="240"/>
      <c r="F2270" s="1252"/>
      <c r="G2270" s="978"/>
      <c r="H2270" s="978"/>
      <c r="I2270" s="978"/>
      <c r="J2270" s="870"/>
      <c r="K2270" s="1067"/>
      <c r="L2270" s="1067"/>
      <c r="M2270" s="1067"/>
      <c r="N2270" s="906"/>
    </row>
    <row r="2271" spans="1:14" x14ac:dyDescent="0.2">
      <c r="A2271" s="264" t="s">
        <v>297</v>
      </c>
      <c r="B2271" s="480" t="s">
        <v>564</v>
      </c>
      <c r="C2271" s="543"/>
      <c r="D2271" s="126"/>
      <c r="E2271" s="240"/>
      <c r="F2271" s="1252"/>
      <c r="G2271" s="978"/>
      <c r="H2271" s="978"/>
      <c r="I2271" s="978"/>
      <c r="J2271" s="870"/>
      <c r="K2271" s="1067"/>
      <c r="L2271" s="1067"/>
      <c r="M2271" s="1067"/>
      <c r="N2271" s="906"/>
    </row>
    <row r="2272" spans="1:14" x14ac:dyDescent="0.2">
      <c r="A2272" s="264" t="s">
        <v>298</v>
      </c>
      <c r="B2272" s="538" t="s">
        <v>566</v>
      </c>
      <c r="C2272" s="543"/>
      <c r="D2272" s="126"/>
      <c r="E2272" s="240"/>
      <c r="F2272" s="1252"/>
      <c r="G2272" s="978"/>
      <c r="H2272" s="978"/>
      <c r="I2272" s="978"/>
      <c r="J2272" s="870"/>
      <c r="K2272" s="1067"/>
      <c r="L2272" s="1067"/>
      <c r="M2272" s="1067"/>
      <c r="N2272" s="906"/>
    </row>
    <row r="2273" spans="1:14" x14ac:dyDescent="0.2">
      <c r="A2273" s="264" t="s">
        <v>299</v>
      </c>
      <c r="B2273" s="539" t="s">
        <v>569</v>
      </c>
      <c r="C2273" s="543"/>
      <c r="D2273" s="126"/>
      <c r="E2273" s="240"/>
      <c r="F2273" s="1252"/>
      <c r="G2273" s="978"/>
      <c r="H2273" s="978"/>
      <c r="I2273" s="978"/>
      <c r="J2273" s="870"/>
      <c r="K2273" s="1067"/>
      <c r="L2273" s="1067"/>
      <c r="M2273" s="1067"/>
      <c r="N2273" s="906"/>
    </row>
    <row r="2274" spans="1:14" x14ac:dyDescent="0.2">
      <c r="A2274" s="264" t="s">
        <v>300</v>
      </c>
      <c r="B2274" s="540" t="s">
        <v>568</v>
      </c>
      <c r="C2274" s="543"/>
      <c r="D2274" s="126"/>
      <c r="E2274" s="240"/>
      <c r="F2274" s="1252"/>
      <c r="G2274" s="978"/>
      <c r="H2274" s="978"/>
      <c r="I2274" s="978"/>
      <c r="J2274" s="870"/>
      <c r="K2274" s="1067"/>
      <c r="L2274" s="1067"/>
      <c r="M2274" s="1067"/>
      <c r="N2274" s="906"/>
    </row>
    <row r="2275" spans="1:14" x14ac:dyDescent="0.2">
      <c r="A2275" s="264" t="s">
        <v>301</v>
      </c>
      <c r="B2275" s="1708" t="s">
        <v>567</v>
      </c>
      <c r="C2275" s="244"/>
      <c r="D2275" s="121"/>
      <c r="E2275" s="239"/>
      <c r="F2275" s="1251"/>
      <c r="G2275" s="978"/>
      <c r="H2275" s="978"/>
      <c r="I2275" s="978"/>
      <c r="J2275" s="870"/>
      <c r="K2275" s="1067"/>
      <c r="L2275" s="1067"/>
      <c r="M2275" s="1067"/>
      <c r="N2275" s="906"/>
    </row>
    <row r="2276" spans="1:14" ht="13.5" thickBot="1" x14ac:dyDescent="0.25">
      <c r="A2276" s="413" t="s">
        <v>302</v>
      </c>
      <c r="B2276" s="225" t="s">
        <v>1089</v>
      </c>
      <c r="C2276" s="1713"/>
      <c r="D2276" s="197"/>
      <c r="E2276" s="197"/>
      <c r="F2276" s="1255"/>
      <c r="G2276" s="974"/>
      <c r="H2276" s="974"/>
      <c r="I2276" s="974"/>
      <c r="J2276" s="873"/>
      <c r="K2276" s="1263"/>
      <c r="L2276" s="1263"/>
      <c r="M2276" s="1263"/>
      <c r="N2276" s="967"/>
    </row>
    <row r="2277" spans="1:14" ht="13.5" thickBot="1" x14ac:dyDescent="0.25">
      <c r="A2277" s="282" t="s">
        <v>303</v>
      </c>
      <c r="B2277" s="231" t="s">
        <v>405</v>
      </c>
      <c r="C2277" s="544">
        <f>SUM(C2268:C2276)</f>
        <v>0</v>
      </c>
      <c r="D2277" s="544">
        <f>SUM(D2268:D2276)</f>
        <v>0</v>
      </c>
      <c r="E2277" s="544">
        <f>SUM(E2268:E2276)</f>
        <v>0</v>
      </c>
      <c r="F2277" s="1272">
        <v>0</v>
      </c>
      <c r="G2277" s="972"/>
      <c r="H2277" s="972"/>
      <c r="I2277" s="972"/>
      <c r="J2277" s="874"/>
      <c r="K2277" s="1212"/>
      <c r="L2277" s="1212"/>
      <c r="M2277" s="1212"/>
      <c r="N2277" s="874"/>
    </row>
    <row r="2278" spans="1:14" ht="13.5" thickBot="1" x14ac:dyDescent="0.25">
      <c r="A2278" s="325" t="s">
        <v>304</v>
      </c>
      <c r="B2278" s="832" t="s">
        <v>406</v>
      </c>
      <c r="C2278" s="622">
        <f>C2277+C2254</f>
        <v>383040</v>
      </c>
      <c r="D2278" s="622">
        <f>D2277+D2254</f>
        <v>468996</v>
      </c>
      <c r="E2278" s="622">
        <f>E2277+E2254</f>
        <v>462777</v>
      </c>
      <c r="F2278" s="1461">
        <f>E2278/D2278</f>
        <v>0.98673975897449018</v>
      </c>
      <c r="G2278" s="622">
        <f>G2277+G2254</f>
        <v>0</v>
      </c>
      <c r="H2278" s="622">
        <f>H2277+H2254</f>
        <v>0</v>
      </c>
      <c r="I2278" s="622">
        <f>I2277+I2254</f>
        <v>0</v>
      </c>
      <c r="J2278" s="1138">
        <v>0</v>
      </c>
      <c r="K2278" s="622">
        <f>K2277+K2254</f>
        <v>0</v>
      </c>
      <c r="L2278" s="622">
        <f>L2277+L2254</f>
        <v>0</v>
      </c>
      <c r="M2278" s="622">
        <f>M2277+M2254</f>
        <v>0</v>
      </c>
      <c r="N2278" s="969"/>
    </row>
    <row r="2299" spans="1:14" x14ac:dyDescent="0.2">
      <c r="A2299" s="2263">
        <v>57</v>
      </c>
      <c r="B2299" s="2263"/>
      <c r="C2299" s="2263"/>
      <c r="D2299" s="2263"/>
      <c r="E2299" s="2263"/>
      <c r="F2299" s="2263"/>
      <c r="G2299" s="2263"/>
      <c r="H2299" s="2263"/>
      <c r="I2299" s="2263"/>
      <c r="J2299" s="2263"/>
      <c r="K2299" s="2263"/>
      <c r="L2299" s="2263"/>
      <c r="M2299" s="2263"/>
      <c r="N2299" s="2263"/>
    </row>
    <row r="2300" spans="1:14" x14ac:dyDescent="0.2">
      <c r="A2300" s="2249" t="s">
        <v>1692</v>
      </c>
      <c r="B2300" s="2249"/>
      <c r="C2300" s="2249"/>
      <c r="D2300" s="2249"/>
      <c r="E2300" s="2249"/>
    </row>
    <row r="2301" spans="1:14" x14ac:dyDescent="0.2">
      <c r="A2301" s="275"/>
      <c r="B2301" s="275"/>
      <c r="C2301" s="275"/>
      <c r="D2301" s="275"/>
      <c r="E2301" s="275"/>
    </row>
    <row r="2302" spans="1:14" ht="14.25" x14ac:dyDescent="0.2">
      <c r="A2302" s="2347" t="s">
        <v>1509</v>
      </c>
      <c r="B2302" s="2348"/>
      <c r="C2302" s="2348"/>
      <c r="D2302" s="2348"/>
      <c r="E2302" s="2348"/>
      <c r="F2302" s="2348"/>
      <c r="G2302" s="2263"/>
      <c r="H2302" s="2263"/>
      <c r="I2302" s="2263"/>
      <c r="J2302" s="2263"/>
      <c r="K2302" s="2263"/>
      <c r="L2302" s="2263"/>
      <c r="M2302" s="2263"/>
      <c r="N2302" s="2263"/>
    </row>
    <row r="2303" spans="1:14" ht="15.75" x14ac:dyDescent="0.25">
      <c r="B2303" s="18" t="s">
        <v>436</v>
      </c>
      <c r="C2303" s="18"/>
      <c r="D2303" s="18"/>
      <c r="E2303" s="18"/>
      <c r="F2303" s="18"/>
      <c r="G2303" s="18"/>
      <c r="H2303" s="18"/>
      <c r="I2303" s="18"/>
      <c r="J2303" s="18"/>
      <c r="K2303" s="18"/>
      <c r="L2303" s="18"/>
      <c r="M2303" s="18"/>
      <c r="N2303" s="18"/>
    </row>
    <row r="2304" spans="1:14" ht="16.5" thickBot="1" x14ac:dyDescent="0.3">
      <c r="B2304" s="18"/>
      <c r="C2304" s="18"/>
      <c r="D2304" s="18"/>
      <c r="E2304" s="18"/>
      <c r="F2304" s="18"/>
      <c r="G2304" s="18"/>
      <c r="H2304" s="18"/>
      <c r="I2304" s="18"/>
      <c r="J2304" s="18"/>
      <c r="K2304" s="18"/>
      <c r="L2304" s="18"/>
      <c r="M2304" s="19" t="s">
        <v>7</v>
      </c>
      <c r="N2304" s="18"/>
    </row>
    <row r="2305" spans="1:14" ht="13.5" thickBot="1" x14ac:dyDescent="0.25">
      <c r="A2305" s="2272" t="s">
        <v>258</v>
      </c>
      <c r="B2305" s="2274" t="s">
        <v>11</v>
      </c>
      <c r="C2305" s="2429" t="s">
        <v>816</v>
      </c>
      <c r="D2305" s="2426"/>
      <c r="E2305" s="2426"/>
      <c r="F2305" s="2427"/>
      <c r="G2305" s="2425" t="s">
        <v>817</v>
      </c>
      <c r="H2305" s="2426"/>
      <c r="I2305" s="2426"/>
      <c r="J2305" s="2428"/>
      <c r="K2305" s="2429" t="s">
        <v>811</v>
      </c>
      <c r="L2305" s="2426"/>
      <c r="M2305" s="2426"/>
      <c r="N2305" s="2428"/>
    </row>
    <row r="2306" spans="1:14" ht="22.5" thickBot="1" x14ac:dyDescent="0.25">
      <c r="A2306" s="2273"/>
      <c r="B2306" s="2275"/>
      <c r="C2306" s="401" t="s">
        <v>381</v>
      </c>
      <c r="D2306" s="266" t="s">
        <v>812</v>
      </c>
      <c r="E2306" s="1246" t="s">
        <v>775</v>
      </c>
      <c r="F2306" s="266" t="s">
        <v>813</v>
      </c>
      <c r="G2306" s="1246" t="s">
        <v>381</v>
      </c>
      <c r="H2306" s="266" t="s">
        <v>812</v>
      </c>
      <c r="I2306" s="266" t="s">
        <v>775</v>
      </c>
      <c r="J2306" s="1246" t="s">
        <v>813</v>
      </c>
      <c r="K2306" s="266" t="s">
        <v>381</v>
      </c>
      <c r="L2306" s="1246" t="s">
        <v>812</v>
      </c>
      <c r="M2306" s="266" t="s">
        <v>775</v>
      </c>
      <c r="N2306" s="266" t="s">
        <v>813</v>
      </c>
    </row>
    <row r="2307" spans="1:14" ht="13.5" thickBot="1" x14ac:dyDescent="0.25">
      <c r="A2307" s="865" t="s">
        <v>259</v>
      </c>
      <c r="B2307" s="866" t="s">
        <v>260</v>
      </c>
      <c r="C2307" s="867" t="s">
        <v>261</v>
      </c>
      <c r="D2307" s="867" t="s">
        <v>262</v>
      </c>
      <c r="E2307" s="867" t="s">
        <v>282</v>
      </c>
      <c r="F2307" s="868" t="s">
        <v>307</v>
      </c>
      <c r="G2307" s="518" t="s">
        <v>308</v>
      </c>
      <c r="H2307" s="518" t="s">
        <v>330</v>
      </c>
      <c r="I2307" s="518" t="s">
        <v>331</v>
      </c>
      <c r="J2307" s="518" t="s">
        <v>332</v>
      </c>
      <c r="K2307" s="518" t="s">
        <v>335</v>
      </c>
      <c r="L2307" s="518" t="s">
        <v>336</v>
      </c>
      <c r="M2307" s="518" t="s">
        <v>337</v>
      </c>
      <c r="N2307" s="438" t="s">
        <v>338</v>
      </c>
    </row>
    <row r="2308" spans="1:14" x14ac:dyDescent="0.2">
      <c r="A2308" s="265" t="s">
        <v>263</v>
      </c>
      <c r="B2308" s="270" t="s">
        <v>215</v>
      </c>
      <c r="C2308" s="241"/>
      <c r="D2308" s="124"/>
      <c r="E2308" s="241"/>
      <c r="F2308" s="1256"/>
      <c r="G2308" s="1040"/>
      <c r="H2308" s="1040"/>
      <c r="I2308" s="1040"/>
      <c r="J2308" s="2244"/>
      <c r="K2308" s="1261"/>
      <c r="L2308" s="1261"/>
      <c r="M2308" s="1261"/>
      <c r="N2308" s="1039"/>
    </row>
    <row r="2309" spans="1:14" x14ac:dyDescent="0.2">
      <c r="A2309" s="264" t="s">
        <v>264</v>
      </c>
      <c r="B2309" s="152" t="s">
        <v>526</v>
      </c>
      <c r="C2309" s="239">
        <f t="shared" ref="C2309:E2313" si="2">C2143+C2062+C1980+C1898+C1816+C1733+C1651+C1570+C1488+C1406+C1325+C1243+C1161+C1079+C997+C916+C833+C751+C668+C586+C503+C420+C338+C256+C175+C93+C11+C2226</f>
        <v>179501</v>
      </c>
      <c r="D2309" s="239">
        <f t="shared" si="2"/>
        <v>210443</v>
      </c>
      <c r="E2309" s="239">
        <f t="shared" si="2"/>
        <v>147572</v>
      </c>
      <c r="F2309" s="1251">
        <f>E2309/D2309</f>
        <v>0.7012445175178077</v>
      </c>
      <c r="G2309" s="239">
        <f>G2143+G2062+G1980+G1898+G1816+G1733+G1651+G1570+G1488+G1406+G1325+G1243+G1161+G1079+G997+G916+G833+G751+G668+G586+G503+G420+G338+G256+G175+G93+G11+G2226</f>
        <v>0</v>
      </c>
      <c r="H2309" s="239">
        <f t="shared" ref="H2309:I2314" si="3">H2143+H2062+H1980+H1898+H1816+H1733+H1651+H1570+H1488+H1406+H1325+H1243+H1161+H1079+H997+H916+H833+H751+H668+H586+H503+H420+H338+H256+H175+H93+H11</f>
        <v>0</v>
      </c>
      <c r="I2309" s="239">
        <f t="shared" si="3"/>
        <v>0</v>
      </c>
      <c r="J2309" s="1421">
        <v>0</v>
      </c>
      <c r="K2309" s="1067"/>
      <c r="L2309" s="1067"/>
      <c r="M2309" s="1067"/>
      <c r="N2309" s="906"/>
    </row>
    <row r="2310" spans="1:14" x14ac:dyDescent="0.2">
      <c r="A2310" s="264" t="s">
        <v>265</v>
      </c>
      <c r="B2310" s="169" t="s">
        <v>528</v>
      </c>
      <c r="C2310" s="239">
        <f t="shared" si="2"/>
        <v>27270</v>
      </c>
      <c r="D2310" s="239">
        <f t="shared" si="2"/>
        <v>30316</v>
      </c>
      <c r="E2310" s="239">
        <f t="shared" si="2"/>
        <v>15672</v>
      </c>
      <c r="F2310" s="1251">
        <f t="shared" ref="F2310:F2322" si="4">E2310/D2310</f>
        <v>0.51695474336983771</v>
      </c>
      <c r="G2310" s="239">
        <f>G2144+G2063+G1981+G1899+G1817+G1734+G1652+G1571+G1489+G1407+G1326+G1244+G1162+G1080+G998+G917+G834+G752+G669+G587+G504+G421+G339+G257+G176+G94+G12</f>
        <v>0</v>
      </c>
      <c r="H2310" s="239">
        <f t="shared" si="3"/>
        <v>0</v>
      </c>
      <c r="I2310" s="239">
        <f t="shared" si="3"/>
        <v>0</v>
      </c>
      <c r="J2310" s="1421">
        <v>0</v>
      </c>
      <c r="K2310" s="1067"/>
      <c r="L2310" s="1067"/>
      <c r="M2310" s="1067"/>
      <c r="N2310" s="906"/>
    </row>
    <row r="2311" spans="1:14" x14ac:dyDescent="0.2">
      <c r="A2311" s="264" t="s">
        <v>266</v>
      </c>
      <c r="B2311" s="169" t="s">
        <v>527</v>
      </c>
      <c r="C2311" s="239">
        <f t="shared" si="2"/>
        <v>725723</v>
      </c>
      <c r="D2311" s="239">
        <f t="shared" si="2"/>
        <v>1403270</v>
      </c>
      <c r="E2311" s="239">
        <f t="shared" si="2"/>
        <v>926868</v>
      </c>
      <c r="F2311" s="1251">
        <f t="shared" si="4"/>
        <v>0.66050581855238122</v>
      </c>
      <c r="G2311" s="239">
        <f>G2145+G2064+G1982+G1900+G1818+G1735+G1653+G1572+G1490+G1408+G1327+G1245+G1163+G1081+G999+G918+G835+G753+G670+G588+G505+G422+G340+G258+G177+G95+G13</f>
        <v>9036</v>
      </c>
      <c r="H2311" s="239">
        <f t="shared" si="3"/>
        <v>12856</v>
      </c>
      <c r="I2311" s="239">
        <f t="shared" si="3"/>
        <v>11453</v>
      </c>
      <c r="J2311" s="1421">
        <f>I2311/H2311</f>
        <v>0.89086807716241445</v>
      </c>
      <c r="K2311" s="1067"/>
      <c r="L2311" s="1067"/>
      <c r="M2311" s="1067"/>
      <c r="N2311" s="906"/>
    </row>
    <row r="2312" spans="1:14" x14ac:dyDescent="0.2">
      <c r="A2312" s="264" t="s">
        <v>267</v>
      </c>
      <c r="B2312" s="169" t="s">
        <v>529</v>
      </c>
      <c r="C2312" s="239">
        <f t="shared" si="2"/>
        <v>0</v>
      </c>
      <c r="D2312" s="239">
        <f t="shared" si="2"/>
        <v>0</v>
      </c>
      <c r="E2312" s="239">
        <f t="shared" si="2"/>
        <v>0</v>
      </c>
      <c r="F2312" s="1251">
        <v>0</v>
      </c>
      <c r="G2312" s="239">
        <f>G2146+G2065+G1983+G1901+G1819+G1736+G1654+G1573+G1491+G1409+G1328+G1246+G1164+G1082+G1000+G919+G836+G754+G671+G589+G506+G423+G341+G259+G178+G96+G14</f>
        <v>0</v>
      </c>
      <c r="H2312" s="239">
        <f t="shared" si="3"/>
        <v>0</v>
      </c>
      <c r="I2312" s="239">
        <f t="shared" si="3"/>
        <v>0</v>
      </c>
      <c r="J2312" s="1421">
        <v>0</v>
      </c>
      <c r="K2312" s="1067"/>
      <c r="L2312" s="1067"/>
      <c r="M2312" s="1067"/>
      <c r="N2312" s="906"/>
    </row>
    <row r="2313" spans="1:14" x14ac:dyDescent="0.2">
      <c r="A2313" s="264" t="s">
        <v>268</v>
      </c>
      <c r="B2313" s="169" t="s">
        <v>530</v>
      </c>
      <c r="C2313" s="239">
        <f t="shared" si="2"/>
        <v>1000</v>
      </c>
      <c r="D2313" s="239">
        <f t="shared" si="2"/>
        <v>8104</v>
      </c>
      <c r="E2313" s="239">
        <f t="shared" si="2"/>
        <v>7454</v>
      </c>
      <c r="F2313" s="1251">
        <f t="shared" si="4"/>
        <v>0.91979269496544913</v>
      </c>
      <c r="G2313" s="239">
        <f>G2147+G2066+G1984+G1902+G1820+G1737+G1655+G1574+G1492+G1410+G1329+G1247+G1165+G1083+G1001+G920+G837+G755+G672+G590+G507+G424+G342+G260+G179+G97+G15</f>
        <v>0</v>
      </c>
      <c r="H2313" s="239">
        <f t="shared" si="3"/>
        <v>0</v>
      </c>
      <c r="I2313" s="239">
        <f t="shared" si="3"/>
        <v>0</v>
      </c>
      <c r="J2313" s="1421">
        <v>0</v>
      </c>
      <c r="K2313" s="1067"/>
      <c r="L2313" s="1067"/>
      <c r="M2313" s="1067"/>
      <c r="N2313" s="906"/>
    </row>
    <row r="2314" spans="1:14" x14ac:dyDescent="0.2">
      <c r="A2314" s="264" t="s">
        <v>269</v>
      </c>
      <c r="B2314" s="169" t="s">
        <v>531</v>
      </c>
      <c r="C2314" s="239">
        <f>C2315+C2316+C2317+C2318+C2319+C2320+C2321</f>
        <v>1053530</v>
      </c>
      <c r="D2314" s="239">
        <f>D2315+D2316+D2317+D2318+D2319+D2320+D2321</f>
        <v>1185174</v>
      </c>
      <c r="E2314" s="239">
        <f>E2315+E2316+E2317+E2318+E2319+E2320+E2321</f>
        <v>1177540</v>
      </c>
      <c r="F2314" s="1251">
        <f t="shared" si="4"/>
        <v>0.99355875171071928</v>
      </c>
      <c r="G2314" s="239">
        <f>G2148+G2067+G1985+G1903+G1821+G1738+G1656+G1575+G1493+G1411+G1330+G1248+G1166+G1084+G1002+G921+G838+G756+G673+G591+G508+G425+G343+G261+G180+G98+G16</f>
        <v>61648</v>
      </c>
      <c r="H2314" s="239">
        <f t="shared" si="3"/>
        <v>70308</v>
      </c>
      <c r="I2314" s="239">
        <f t="shared" si="3"/>
        <v>70308</v>
      </c>
      <c r="J2314" s="1421">
        <f>I2314/H2314</f>
        <v>1</v>
      </c>
      <c r="K2314" s="1067"/>
      <c r="L2314" s="1067"/>
      <c r="M2314" s="1067"/>
      <c r="N2314" s="906"/>
    </row>
    <row r="2315" spans="1:14" x14ac:dyDescent="0.2">
      <c r="A2315" s="264" t="s">
        <v>270</v>
      </c>
      <c r="B2315" s="169" t="s">
        <v>535</v>
      </c>
      <c r="C2315" s="239">
        <f t="shared" ref="C2315:E2322" si="5">C2149+C2068+C1986+C1904+C1822+C1739+C1657+C1576+C1494+C1412+C1331+C1249+C1167+C1085+C1003+C922+C839+C757+C674+C592+C509+C426+C344+C262+C181+C99+C17+C2232</f>
        <v>388040</v>
      </c>
      <c r="D2315" s="239">
        <f t="shared" si="5"/>
        <v>473996</v>
      </c>
      <c r="E2315" s="239">
        <f t="shared" si="5"/>
        <v>466362</v>
      </c>
      <c r="F2315" s="1251">
        <f t="shared" si="4"/>
        <v>0.98389437885551778</v>
      </c>
      <c r="G2315" s="239">
        <f>G2149+G2068+G1986+G1904+G1822+G1739+G1657+G1576+G1494+G1412+G1331+G1249+G1167+G1085+G1003+G922+G839+G757+G674+G592+G509+G426+G344+G262+G181+G99+G17+G2232</f>
        <v>0</v>
      </c>
      <c r="H2315" s="239">
        <f>H2149+H2068+H1986+H1904+H1822+H1739+H1657+H1576+H1494+H1412+H1331+H1249+H1167+H1085+H1003+H922+H839+H757+H674+H592+H509+H426+H344+H262+H181+H99+H17+H2232</f>
        <v>0</v>
      </c>
      <c r="I2315" s="239">
        <f>I2149+I2068+I1986+I1904+I1822+I1739+I1657+I1576+I1494+I1412+I1331+I1249+I1167+I1085+I1003+I922+I839+I757+I674+I592+I509+I426+I344+I262+I181+I99+I17+I2232</f>
        <v>0</v>
      </c>
      <c r="J2315" s="1421">
        <v>0</v>
      </c>
      <c r="K2315" s="1067"/>
      <c r="L2315" s="1067"/>
      <c r="M2315" s="1067"/>
      <c r="N2315" s="906"/>
    </row>
    <row r="2316" spans="1:14" x14ac:dyDescent="0.2">
      <c r="A2316" s="264" t="s">
        <v>271</v>
      </c>
      <c r="B2316" s="169" t="s">
        <v>536</v>
      </c>
      <c r="C2316" s="239">
        <f t="shared" si="5"/>
        <v>0</v>
      </c>
      <c r="D2316" s="239">
        <f t="shared" si="5"/>
        <v>0</v>
      </c>
      <c r="E2316" s="239">
        <f t="shared" si="5"/>
        <v>0</v>
      </c>
      <c r="F2316" s="1251">
        <v>0</v>
      </c>
      <c r="G2316" s="239">
        <f t="shared" ref="G2316:G2322" si="6">G2150+G2069+G1987+G1905+G1823+G1740+G1658+G1577+G1495+G1413+G1332+G1250+G1168+G1086+G1004+G923+G840+G758+G675+G593+G510+G427+G345+G263+G182+G100+G18+G2233</f>
        <v>0</v>
      </c>
      <c r="H2316" s="239">
        <v>0</v>
      </c>
      <c r="I2316" s="239">
        <f t="shared" ref="I2316:I2322" si="7">I2150+I2069+I1987+I1905+I1823+I1740+I1658+I1577+I1495+I1413+I1332+I1250+I1168+I1086+I1004+I923+I840+I758+I675+I593+I510+I427+I345+I263+I182+I100+I18+I2233</f>
        <v>0</v>
      </c>
      <c r="J2316" s="1421">
        <v>0</v>
      </c>
      <c r="K2316" s="1067"/>
      <c r="L2316" s="1067"/>
      <c r="M2316" s="1067"/>
      <c r="N2316" s="906"/>
    </row>
    <row r="2317" spans="1:14" x14ac:dyDescent="0.2">
      <c r="A2317" s="264" t="s">
        <v>272</v>
      </c>
      <c r="B2317" s="169" t="s">
        <v>537</v>
      </c>
      <c r="C2317" s="239">
        <f t="shared" si="5"/>
        <v>0</v>
      </c>
      <c r="D2317" s="239">
        <f t="shared" si="5"/>
        <v>0</v>
      </c>
      <c r="E2317" s="239">
        <f t="shared" si="5"/>
        <v>0</v>
      </c>
      <c r="F2317" s="1251">
        <v>0</v>
      </c>
      <c r="G2317" s="239">
        <f t="shared" si="6"/>
        <v>0</v>
      </c>
      <c r="H2317" s="239">
        <f t="shared" ref="H2317:H2322" si="8">H2151+H2070+H1988+H1906+H1824+H1741+H1659+H1578+H1496+H1414+H1333+H1251+H1169+H1087+H1005+H924+H841+H759+H676+H594+H511+H428+H346+H264+H183+H101+H19+H2234</f>
        <v>0</v>
      </c>
      <c r="I2317" s="239">
        <f t="shared" si="7"/>
        <v>0</v>
      </c>
      <c r="J2317" s="1421">
        <v>0</v>
      </c>
      <c r="K2317" s="1067"/>
      <c r="L2317" s="1067"/>
      <c r="M2317" s="1067"/>
      <c r="N2317" s="906"/>
    </row>
    <row r="2318" spans="1:14" x14ac:dyDescent="0.2">
      <c r="A2318" s="264" t="s">
        <v>273</v>
      </c>
      <c r="B2318" s="271" t="s">
        <v>533</v>
      </c>
      <c r="C2318" s="239">
        <f t="shared" si="5"/>
        <v>530186</v>
      </c>
      <c r="D2318" s="239">
        <f t="shared" si="5"/>
        <v>523704</v>
      </c>
      <c r="E2318" s="239">
        <f t="shared" si="5"/>
        <v>523704</v>
      </c>
      <c r="F2318" s="1251">
        <f t="shared" si="4"/>
        <v>1</v>
      </c>
      <c r="G2318" s="239">
        <f t="shared" si="6"/>
        <v>61648</v>
      </c>
      <c r="H2318" s="239">
        <f t="shared" si="8"/>
        <v>70308</v>
      </c>
      <c r="I2318" s="239">
        <f t="shared" si="7"/>
        <v>70308</v>
      </c>
      <c r="J2318" s="1421">
        <f>I2318/H2318</f>
        <v>1</v>
      </c>
      <c r="K2318" s="1067"/>
      <c r="L2318" s="1067"/>
      <c r="M2318" s="1067"/>
      <c r="N2318" s="906"/>
    </row>
    <row r="2319" spans="1:14" x14ac:dyDescent="0.2">
      <c r="A2319" s="264" t="s">
        <v>274</v>
      </c>
      <c r="B2319" s="536" t="s">
        <v>534</v>
      </c>
      <c r="C2319" s="239">
        <f t="shared" si="5"/>
        <v>0</v>
      </c>
      <c r="D2319" s="239">
        <f t="shared" si="5"/>
        <v>0</v>
      </c>
      <c r="E2319" s="239">
        <f t="shared" si="5"/>
        <v>0</v>
      </c>
      <c r="F2319" s="1251">
        <v>0</v>
      </c>
      <c r="G2319" s="239">
        <f t="shared" si="6"/>
        <v>0</v>
      </c>
      <c r="H2319" s="239">
        <f t="shared" si="8"/>
        <v>0</v>
      </c>
      <c r="I2319" s="239">
        <f t="shared" si="7"/>
        <v>0</v>
      </c>
      <c r="J2319" s="1421">
        <v>0</v>
      </c>
      <c r="K2319" s="1067"/>
      <c r="L2319" s="1067"/>
      <c r="M2319" s="1067"/>
      <c r="N2319" s="906"/>
    </row>
    <row r="2320" spans="1:14" x14ac:dyDescent="0.2">
      <c r="A2320" s="264" t="s">
        <v>275</v>
      </c>
      <c r="B2320" s="537" t="s">
        <v>532</v>
      </c>
      <c r="C2320" s="239">
        <f t="shared" si="5"/>
        <v>0</v>
      </c>
      <c r="D2320" s="239">
        <f t="shared" si="5"/>
        <v>0</v>
      </c>
      <c r="E2320" s="239">
        <f t="shared" si="5"/>
        <v>0</v>
      </c>
      <c r="F2320" s="1251">
        <v>0</v>
      </c>
      <c r="G2320" s="239">
        <f t="shared" si="6"/>
        <v>0</v>
      </c>
      <c r="H2320" s="239">
        <f t="shared" si="8"/>
        <v>0</v>
      </c>
      <c r="I2320" s="239">
        <f t="shared" si="7"/>
        <v>0</v>
      </c>
      <c r="J2320" s="1421">
        <v>0</v>
      </c>
      <c r="K2320" s="1067"/>
      <c r="L2320" s="1067"/>
      <c r="M2320" s="1067"/>
      <c r="N2320" s="906"/>
    </row>
    <row r="2321" spans="1:14" x14ac:dyDescent="0.2">
      <c r="A2321" s="264" t="s">
        <v>276</v>
      </c>
      <c r="B2321" s="230" t="s">
        <v>764</v>
      </c>
      <c r="C2321" s="239">
        <f t="shared" si="5"/>
        <v>135304</v>
      </c>
      <c r="D2321" s="239">
        <f t="shared" si="5"/>
        <v>187474</v>
      </c>
      <c r="E2321" s="239">
        <f t="shared" si="5"/>
        <v>187474</v>
      </c>
      <c r="F2321" s="1251">
        <f>E2321/D2321</f>
        <v>1</v>
      </c>
      <c r="G2321" s="239">
        <f t="shared" si="6"/>
        <v>0</v>
      </c>
      <c r="H2321" s="239">
        <f t="shared" si="8"/>
        <v>0</v>
      </c>
      <c r="I2321" s="239">
        <f t="shared" si="7"/>
        <v>0</v>
      </c>
      <c r="J2321" s="1421">
        <v>0</v>
      </c>
      <c r="K2321" s="1067"/>
      <c r="L2321" s="1067"/>
      <c r="M2321" s="1067"/>
      <c r="N2321" s="906"/>
    </row>
    <row r="2322" spans="1:14" ht="13.5" thickBot="1" x14ac:dyDescent="0.25">
      <c r="A2322" s="264" t="s">
        <v>277</v>
      </c>
      <c r="B2322" s="171" t="s">
        <v>539</v>
      </c>
      <c r="C2322" s="239">
        <f t="shared" si="5"/>
        <v>80620</v>
      </c>
      <c r="D2322" s="239">
        <f t="shared" si="5"/>
        <v>87197</v>
      </c>
      <c r="E2322" s="239">
        <f t="shared" si="5"/>
        <v>75387</v>
      </c>
      <c r="F2322" s="1251">
        <f t="shared" si="4"/>
        <v>0.86455956053533956</v>
      </c>
      <c r="G2322" s="239">
        <f t="shared" si="6"/>
        <v>0</v>
      </c>
      <c r="H2322" s="239">
        <f t="shared" si="8"/>
        <v>0</v>
      </c>
      <c r="I2322" s="239">
        <f t="shared" si="7"/>
        <v>0</v>
      </c>
      <c r="J2322" s="1421">
        <v>0</v>
      </c>
      <c r="K2322" s="1068"/>
      <c r="L2322" s="1068"/>
      <c r="M2322" s="1068"/>
      <c r="N2322" s="968"/>
    </row>
    <row r="2323" spans="1:14" ht="13.5" thickBot="1" x14ac:dyDescent="0.25">
      <c r="A2323" s="421" t="s">
        <v>278</v>
      </c>
      <c r="B2323" s="422" t="s">
        <v>5</v>
      </c>
      <c r="C2323" s="432">
        <f>C2309+C2310+C2311+C2312+C2314+C2322</f>
        <v>2066644</v>
      </c>
      <c r="D2323" s="432">
        <f>D2309+D2310+D2311+D2312+D2314+D2322</f>
        <v>2916400</v>
      </c>
      <c r="E2323" s="432">
        <f>E2309+E2310+E2311+E2312+E2314+E2322</f>
        <v>2343039</v>
      </c>
      <c r="F2323" s="1413">
        <f>E2323/D2323</f>
        <v>0.80340111095871625</v>
      </c>
      <c r="G2323" s="432">
        <f>G2309+G2310+G2311+G2314+G2322</f>
        <v>70684</v>
      </c>
      <c r="H2323" s="432">
        <f>H2309+H2310+H2311+H2314+H2322</f>
        <v>83164</v>
      </c>
      <c r="I2323" s="432">
        <f>I2309+I2310+I2311+I2314+I2322</f>
        <v>81761</v>
      </c>
      <c r="J2323" s="1416">
        <f>I2323/H2323</f>
        <v>0.98312971959020734</v>
      </c>
      <c r="K2323" s="1262"/>
      <c r="L2323" s="1262"/>
      <c r="M2323" s="1262"/>
      <c r="N2323" s="1259"/>
    </row>
    <row r="2324" spans="1:14" ht="13.5" thickTop="1" x14ac:dyDescent="0.2">
      <c r="A2324" s="413"/>
      <c r="B2324" s="270"/>
      <c r="C2324" s="197"/>
      <c r="D2324" s="197"/>
      <c r="E2324" s="197"/>
      <c r="F2324" s="1255"/>
      <c r="G2324" s="974"/>
      <c r="H2324" s="974"/>
      <c r="I2324" s="974"/>
      <c r="J2324" s="2242"/>
      <c r="K2324" s="1263"/>
      <c r="L2324" s="1263"/>
      <c r="M2324" s="1263"/>
      <c r="N2324" s="967"/>
    </row>
    <row r="2325" spans="1:14" x14ac:dyDescent="0.2">
      <c r="A2325" s="265" t="s">
        <v>279</v>
      </c>
      <c r="B2325" s="272" t="s">
        <v>216</v>
      </c>
      <c r="C2325" s="241"/>
      <c r="D2325" s="124"/>
      <c r="E2325" s="241"/>
      <c r="F2325" s="1256"/>
      <c r="G2325" s="976"/>
      <c r="H2325" s="976"/>
      <c r="I2325" s="976"/>
      <c r="J2325" s="2240"/>
      <c r="K2325" s="1066"/>
      <c r="L2325" s="1066"/>
      <c r="M2325" s="1066"/>
      <c r="N2325" s="905"/>
    </row>
    <row r="2326" spans="1:14" x14ac:dyDescent="0.2">
      <c r="A2326" s="265" t="s">
        <v>280</v>
      </c>
      <c r="B2326" s="169" t="s">
        <v>540</v>
      </c>
      <c r="C2326" s="239">
        <f t="shared" ref="C2326:E2327" si="9">C2160+C2079+C1997+C1915+C1833+C1750+C1668+C1587+C1505+C1423+C1342+C1260+C1178+C1096+C1014+C933+C850+C768+C685+C603+C520+C437+C355+C273+C192+C110+C28+C2243</f>
        <v>2372173</v>
      </c>
      <c r="D2326" s="239">
        <f t="shared" si="9"/>
        <v>2756087</v>
      </c>
      <c r="E2326" s="239">
        <f t="shared" si="9"/>
        <v>1285557</v>
      </c>
      <c r="F2326" s="1251">
        <f>E2326/D2326</f>
        <v>0.46644282274108184</v>
      </c>
      <c r="G2326" s="239">
        <f>G2160+G2079+G1997+G1915+G1833+G1750+G1668+G1587+G1505+G1423+G1342+G1260+G1178+G1096+G1014+G933+G850+G768+G685+G603+G520+G437+G355+G273+G192+G110+G28+G2243</f>
        <v>0</v>
      </c>
      <c r="H2326" s="239">
        <f>H2160+H2079+H1997+H1915+H1833+H1750+H1668+H1587+H1505+H1423+H1342+H1260+H1178+H1096+H1014+H933+H850+H768+H685+H603+H520+H437+H355+H273+H192+H110+H28</f>
        <v>0</v>
      </c>
      <c r="I2326" s="239">
        <f>I2160+I2079+I1997+I1915+I1833+I1750+I1668+I1587+I1505+I1423+I1342+I1260+I1178+I1096+I1014+I933+I850+I768+I685+I603+I520+I437+I355+I273+I192+I110+I28</f>
        <v>0</v>
      </c>
      <c r="J2326" s="1421">
        <v>0</v>
      </c>
      <c r="K2326" s="1067"/>
      <c r="L2326" s="1067"/>
      <c r="M2326" s="1067"/>
      <c r="N2326" s="906"/>
    </row>
    <row r="2327" spans="1:14" x14ac:dyDescent="0.2">
      <c r="A2327" s="265" t="s">
        <v>281</v>
      </c>
      <c r="B2327" s="169" t="s">
        <v>541</v>
      </c>
      <c r="C2327" s="239">
        <f t="shared" si="9"/>
        <v>135000</v>
      </c>
      <c r="D2327" s="239">
        <f t="shared" si="9"/>
        <v>300509</v>
      </c>
      <c r="E2327" s="239">
        <f t="shared" si="9"/>
        <v>24210</v>
      </c>
      <c r="F2327" s="1251">
        <f>E2327/D2327</f>
        <v>8.0563310915812841E-2</v>
      </c>
      <c r="G2327" s="239">
        <f>G2161+G2080+G1998+G1916+G1834+G1751+G1669+G1588+G1506+G1424+G1343+G1261+G1179+G1097+G1015+G934+G851+G769+G686+G604+G521+G438+G356+G274+G193+G111+G29</f>
        <v>0</v>
      </c>
      <c r="H2327" s="239">
        <f>H2161+H2080+H1998+H1916+H1834+H1751+H1669+H1588+H1506+H1424+H1343+H1261+H1179+H1097+H1015+H934+H851+H769+H686+H604+H521+H438+H356+H274+H193+H111+H29</f>
        <v>0</v>
      </c>
      <c r="I2327" s="239">
        <f>I2161+I2080+I1998+I1916+I1834+I1751+I1669+I1588+I1506+I1424+I1343+I1261+I1179+I1097+I1015+I934+I851+I769+I686+I604+I521+I438+I356+I274+I193+I111+I29</f>
        <v>0</v>
      </c>
      <c r="J2327" s="1421">
        <v>0</v>
      </c>
      <c r="K2327" s="1067"/>
      <c r="L2327" s="1067"/>
      <c r="M2327" s="1067"/>
      <c r="N2327" s="906"/>
    </row>
    <row r="2328" spans="1:14" x14ac:dyDescent="0.2">
      <c r="A2328" s="265" t="s">
        <v>283</v>
      </c>
      <c r="B2328" s="169" t="s">
        <v>542</v>
      </c>
      <c r="C2328" s="239">
        <f>C2329+C2330+C2331+C2332+C2333+C2334</f>
        <v>15000</v>
      </c>
      <c r="D2328" s="239">
        <f>D2329+D2330+D2331+D2332+D2333+D2334</f>
        <v>15391</v>
      </c>
      <c r="E2328" s="239">
        <f>E2329+E2330+E2331+E2332+E2333+E2334</f>
        <v>15127</v>
      </c>
      <c r="F2328" s="1251">
        <f>E2328/D2328</f>
        <v>0.98284711844584494</v>
      </c>
      <c r="G2328" s="239">
        <f>G2329+G2330+G2331+G2332+G2333+G2334+G2335</f>
        <v>26000</v>
      </c>
      <c r="H2328" s="239">
        <f>H2329+H2330+H2331+H2332+H2333+H2334+H2335</f>
        <v>32440</v>
      </c>
      <c r="I2328" s="239">
        <f>I2329+I2330+I2331+I2332+I2333+I2334+I2335</f>
        <v>16740</v>
      </c>
      <c r="J2328" s="1421">
        <f>I2328/H2328</f>
        <v>0.51602959309494456</v>
      </c>
      <c r="K2328" s="1067"/>
      <c r="L2328" s="1067"/>
      <c r="M2328" s="1067"/>
      <c r="N2328" s="906"/>
    </row>
    <row r="2329" spans="1:14" x14ac:dyDescent="0.2">
      <c r="A2329" s="265" t="s">
        <v>284</v>
      </c>
      <c r="B2329" s="271" t="s">
        <v>543</v>
      </c>
      <c r="C2329" s="239">
        <f t="shared" ref="C2329:E2334" si="10">C2163+C2082+C2000+C1918+C1836+C1753+C1671+C1590+C1508+C1426+C1345+C1263+C1181+C1099+C1017+C936+C853+C771+C688+C606+C523+C440+C358+C276+C195+C113+C31+C2246</f>
        <v>0</v>
      </c>
      <c r="D2329" s="239">
        <f t="shared" si="10"/>
        <v>391</v>
      </c>
      <c r="E2329" s="239">
        <f t="shared" si="10"/>
        <v>391</v>
      </c>
      <c r="F2329" s="1251">
        <f>E2329/D2329</f>
        <v>1</v>
      </c>
      <c r="G2329" s="239">
        <f t="shared" ref="G2329:I2335" si="11">G2163+G2082+G2000+G1918+G1836+G1753+G1671+G1590+G1508+G1426+G1345+G1263+G1181+G1099+G1017+G936+G853+G771+G688+G606+G523+G440+G358+G276+G195+G113+G31+G2246</f>
        <v>0</v>
      </c>
      <c r="H2329" s="239">
        <f t="shared" si="11"/>
        <v>0</v>
      </c>
      <c r="I2329" s="239">
        <f t="shared" si="11"/>
        <v>0</v>
      </c>
      <c r="J2329" s="1421">
        <v>0</v>
      </c>
      <c r="K2329" s="1067"/>
      <c r="L2329" s="1067"/>
      <c r="M2329" s="1067"/>
      <c r="N2329" s="906"/>
    </row>
    <row r="2330" spans="1:14" x14ac:dyDescent="0.2">
      <c r="A2330" s="265" t="s">
        <v>285</v>
      </c>
      <c r="B2330" s="271" t="s">
        <v>544</v>
      </c>
      <c r="C2330" s="239">
        <f t="shared" si="10"/>
        <v>0</v>
      </c>
      <c r="D2330" s="239">
        <f t="shared" si="10"/>
        <v>0</v>
      </c>
      <c r="E2330" s="239">
        <f t="shared" si="10"/>
        <v>0</v>
      </c>
      <c r="F2330" s="1251">
        <v>0</v>
      </c>
      <c r="G2330" s="239">
        <f t="shared" si="11"/>
        <v>0</v>
      </c>
      <c r="H2330" s="239">
        <f t="shared" si="11"/>
        <v>0</v>
      </c>
      <c r="I2330" s="239">
        <f t="shared" si="11"/>
        <v>0</v>
      </c>
      <c r="J2330" s="1421">
        <v>0</v>
      </c>
      <c r="K2330" s="1067"/>
      <c r="L2330" s="1067"/>
      <c r="M2330" s="1067"/>
      <c r="N2330" s="906"/>
    </row>
    <row r="2331" spans="1:14" x14ac:dyDescent="0.2">
      <c r="A2331" s="265" t="s">
        <v>286</v>
      </c>
      <c r="B2331" s="271" t="s">
        <v>545</v>
      </c>
      <c r="C2331" s="239">
        <f t="shared" si="10"/>
        <v>0</v>
      </c>
      <c r="D2331" s="239">
        <f t="shared" si="10"/>
        <v>0</v>
      </c>
      <c r="E2331" s="239">
        <f t="shared" si="10"/>
        <v>0</v>
      </c>
      <c r="F2331" s="1251">
        <v>0</v>
      </c>
      <c r="G2331" s="239">
        <f t="shared" si="11"/>
        <v>0</v>
      </c>
      <c r="H2331" s="239">
        <f t="shared" si="11"/>
        <v>0</v>
      </c>
      <c r="I2331" s="239">
        <f t="shared" si="11"/>
        <v>0</v>
      </c>
      <c r="J2331" s="1421">
        <v>0</v>
      </c>
      <c r="K2331" s="1067"/>
      <c r="L2331" s="1067"/>
      <c r="M2331" s="1067"/>
      <c r="N2331" s="906"/>
    </row>
    <row r="2332" spans="1:14" x14ac:dyDescent="0.2">
      <c r="A2332" s="265" t="s">
        <v>287</v>
      </c>
      <c r="B2332" s="271" t="s">
        <v>546</v>
      </c>
      <c r="C2332" s="239">
        <f t="shared" si="10"/>
        <v>15000</v>
      </c>
      <c r="D2332" s="239">
        <f t="shared" si="10"/>
        <v>15000</v>
      </c>
      <c r="E2332" s="239">
        <f t="shared" si="10"/>
        <v>14736</v>
      </c>
      <c r="F2332" s="1251">
        <f>E2332/D2332</f>
        <v>0.98240000000000005</v>
      </c>
      <c r="G2332" s="239">
        <f t="shared" si="11"/>
        <v>0</v>
      </c>
      <c r="H2332" s="239">
        <f t="shared" si="11"/>
        <v>5340</v>
      </c>
      <c r="I2332" s="239">
        <f t="shared" si="11"/>
        <v>5340</v>
      </c>
      <c r="J2332" s="1421">
        <f>I2332/H2332</f>
        <v>1</v>
      </c>
      <c r="K2332" s="1067"/>
      <c r="L2332" s="1067"/>
      <c r="M2332" s="1067"/>
      <c r="N2332" s="906"/>
    </row>
    <row r="2333" spans="1:14" x14ac:dyDescent="0.2">
      <c r="A2333" s="265" t="s">
        <v>288</v>
      </c>
      <c r="B2333" s="536" t="s">
        <v>547</v>
      </c>
      <c r="C2333" s="239">
        <f t="shared" si="10"/>
        <v>0</v>
      </c>
      <c r="D2333" s="239">
        <f t="shared" si="10"/>
        <v>0</v>
      </c>
      <c r="E2333" s="239">
        <f t="shared" si="10"/>
        <v>0</v>
      </c>
      <c r="F2333" s="1251">
        <v>0</v>
      </c>
      <c r="G2333" s="239">
        <f t="shared" si="11"/>
        <v>17400</v>
      </c>
      <c r="H2333" s="239">
        <f t="shared" si="11"/>
        <v>18500</v>
      </c>
      <c r="I2333" s="239">
        <f t="shared" si="11"/>
        <v>9000</v>
      </c>
      <c r="J2333" s="1421">
        <f>I2333/H2333</f>
        <v>0.48648648648648651</v>
      </c>
      <c r="K2333" s="1067"/>
      <c r="L2333" s="1067"/>
      <c r="M2333" s="1067"/>
      <c r="N2333" s="906"/>
    </row>
    <row r="2334" spans="1:14" x14ac:dyDescent="0.2">
      <c r="A2334" s="265" t="s">
        <v>289</v>
      </c>
      <c r="B2334" s="230" t="s">
        <v>548</v>
      </c>
      <c r="C2334" s="239">
        <f t="shared" si="10"/>
        <v>0</v>
      </c>
      <c r="D2334" s="239">
        <f t="shared" si="10"/>
        <v>0</v>
      </c>
      <c r="E2334" s="239">
        <f t="shared" si="10"/>
        <v>0</v>
      </c>
      <c r="F2334" s="1251">
        <v>0</v>
      </c>
      <c r="G2334" s="239">
        <f t="shared" si="11"/>
        <v>8600</v>
      </c>
      <c r="H2334" s="239">
        <f t="shared" si="11"/>
        <v>8600</v>
      </c>
      <c r="I2334" s="239">
        <f t="shared" si="11"/>
        <v>2400</v>
      </c>
      <c r="J2334" s="1421">
        <f>I2334/H2334</f>
        <v>0.27906976744186046</v>
      </c>
      <c r="K2334" s="1067"/>
      <c r="L2334" s="1067"/>
      <c r="M2334" s="1067"/>
      <c r="N2334" s="906"/>
    </row>
    <row r="2335" spans="1:14" ht="13.5" thickBot="1" x14ac:dyDescent="0.25">
      <c r="A2335" s="265" t="s">
        <v>290</v>
      </c>
      <c r="B2335" s="686" t="s">
        <v>549</v>
      </c>
      <c r="C2335" s="239">
        <f>C2169+C2088+C2006+C1924+C1842+C1759+C1677+C1596+C1514+C1432+C1351+C1269+C1187+C1105+C1023+C942+C859+C777+C694+C612+C529+C446+C364+C282+C201+C119+C37+C2252</f>
        <v>0</v>
      </c>
      <c r="D2335" s="239">
        <f>D2169+D2088+D2006+D1924+D1842+D1759+D1677+D1596+D1514+D1432+D1351+D1269+D1187+D1105+D1023+D942+D859+D777+D694+D612+D529+D446+D364+D282+D201+D119+D37</f>
        <v>0</v>
      </c>
      <c r="E2335" s="239">
        <f>E2169+E2088+E2006+E1924+E1842+E1759+E1677+E1596+E1514+E1432+E1351+E1269+E1187+E1105+E1023+E942+E859+E777+E694+E612+E529+E446+E364+E282+E201+E119+E37+E2252</f>
        <v>0</v>
      </c>
      <c r="F2335" s="1466">
        <v>0</v>
      </c>
      <c r="G2335" s="239">
        <f t="shared" si="11"/>
        <v>0</v>
      </c>
      <c r="H2335" s="239">
        <f t="shared" si="11"/>
        <v>0</v>
      </c>
      <c r="I2335" s="239">
        <f t="shared" si="11"/>
        <v>0</v>
      </c>
      <c r="J2335" s="2241">
        <v>0</v>
      </c>
      <c r="K2335" s="1068"/>
      <c r="L2335" s="1068"/>
      <c r="M2335" s="1068"/>
      <c r="N2335" s="968"/>
    </row>
    <row r="2336" spans="1:14" ht="13.5" thickBot="1" x14ac:dyDescent="0.25">
      <c r="A2336" s="421" t="s">
        <v>291</v>
      </c>
      <c r="B2336" s="422" t="s">
        <v>6</v>
      </c>
      <c r="C2336" s="432">
        <f>C2326+C2327+C2328+C2335</f>
        <v>2522173</v>
      </c>
      <c r="D2336" s="432">
        <f>D2326+D2327+D2328+D2335</f>
        <v>3071987</v>
      </c>
      <c r="E2336" s="432">
        <f>E2326+E2327+E2328+E2335</f>
        <v>1324894</v>
      </c>
      <c r="F2336" s="1413">
        <f>E2336/D2336</f>
        <v>0.43128242404671635</v>
      </c>
      <c r="G2336" s="432">
        <f>G2326+G2327+G2328+G2335</f>
        <v>26000</v>
      </c>
      <c r="H2336" s="432">
        <f>H2326+H2327+H2328+H2335</f>
        <v>32440</v>
      </c>
      <c r="I2336" s="432">
        <f>I2326+I2327+I2328+I2335</f>
        <v>16740</v>
      </c>
      <c r="J2336" s="1416">
        <f>I2336/H2336</f>
        <v>0.51602959309494456</v>
      </c>
      <c r="K2336" s="1262"/>
      <c r="L2336" s="1262"/>
      <c r="M2336" s="1262"/>
      <c r="N2336" s="1259"/>
    </row>
    <row r="2337" spans="1:14" ht="27" thickTop="1" thickBot="1" x14ac:dyDescent="0.25">
      <c r="A2337" s="1265" t="s">
        <v>292</v>
      </c>
      <c r="B2337" s="1248" t="s">
        <v>403</v>
      </c>
      <c r="C2337" s="1249">
        <f>C2323+C2336</f>
        <v>4588817</v>
      </c>
      <c r="D2337" s="1249">
        <f>D2323+D2336</f>
        <v>5988387</v>
      </c>
      <c r="E2337" s="1249">
        <f>E2323+E2336</f>
        <v>3667933</v>
      </c>
      <c r="F2337" s="1258">
        <f>E2337/D2337</f>
        <v>0.61250767527215588</v>
      </c>
      <c r="G2337" s="1249">
        <f>G2336+G2323</f>
        <v>96684</v>
      </c>
      <c r="H2337" s="1249">
        <f>H2336+H2323</f>
        <v>115604</v>
      </c>
      <c r="I2337" s="1249">
        <f>I2336+I2323</f>
        <v>98501</v>
      </c>
      <c r="J2337" s="1371">
        <f>I2337/H2337</f>
        <v>0.852055292204422</v>
      </c>
      <c r="K2337" s="1268"/>
      <c r="L2337" s="1268"/>
      <c r="M2337" s="1268"/>
      <c r="N2337" s="1269"/>
    </row>
    <row r="2338" spans="1:14" x14ac:dyDescent="0.2">
      <c r="A2338" s="281"/>
      <c r="B2338" s="550"/>
      <c r="C2338" s="535"/>
      <c r="D2338" s="535"/>
      <c r="E2338" s="535"/>
      <c r="F2338" s="535"/>
    </row>
    <row r="2339" spans="1:14" x14ac:dyDescent="0.2">
      <c r="A2339" s="281"/>
      <c r="B2339" s="550"/>
      <c r="C2339" s="535"/>
      <c r="D2339" s="535"/>
      <c r="E2339" s="535"/>
      <c r="F2339" s="1270"/>
      <c r="G2339" s="63"/>
      <c r="H2339" s="63"/>
      <c r="I2339" s="63"/>
      <c r="J2339" s="1271"/>
      <c r="K2339" s="63"/>
      <c r="L2339" s="63"/>
      <c r="M2339" s="63"/>
      <c r="N2339" s="1271"/>
    </row>
    <row r="2340" spans="1:14" x14ac:dyDescent="0.2">
      <c r="A2340" s="2434">
        <v>58</v>
      </c>
      <c r="B2340" s="2435"/>
      <c r="C2340" s="2435"/>
      <c r="D2340" s="2435"/>
      <c r="E2340" s="2435"/>
      <c r="F2340" s="2435"/>
      <c r="G2340" s="2435"/>
      <c r="H2340" s="2435"/>
      <c r="I2340" s="2435"/>
      <c r="J2340" s="2435"/>
      <c r="K2340" s="2435"/>
      <c r="L2340" s="2435"/>
      <c r="M2340" s="2435"/>
      <c r="N2340" s="2435"/>
    </row>
    <row r="2341" spans="1:14" x14ac:dyDescent="0.2">
      <c r="A2341" s="281"/>
      <c r="B2341" s="550"/>
      <c r="C2341" s="535"/>
      <c r="D2341" s="535"/>
      <c r="E2341" s="535"/>
      <c r="F2341" s="535"/>
    </row>
    <row r="2342" spans="1:14" x14ac:dyDescent="0.2">
      <c r="A2342" s="2249" t="s">
        <v>1692</v>
      </c>
      <c r="B2342" s="2249"/>
      <c r="C2342" s="2249"/>
      <c r="D2342" s="2249"/>
      <c r="E2342" s="2249"/>
    </row>
    <row r="2343" spans="1:14" x14ac:dyDescent="0.2">
      <c r="A2343" s="275"/>
      <c r="B2343" s="275"/>
      <c r="C2343" s="275"/>
      <c r="D2343" s="275"/>
      <c r="E2343" s="275"/>
    </row>
    <row r="2344" spans="1:14" ht="14.25" x14ac:dyDescent="0.2">
      <c r="A2344" s="2347" t="s">
        <v>1509</v>
      </c>
      <c r="B2344" s="2348"/>
      <c r="C2344" s="2348"/>
      <c r="D2344" s="2348"/>
      <c r="E2344" s="2348"/>
      <c r="F2344" s="2348"/>
      <c r="G2344" s="2263"/>
      <c r="H2344" s="2263"/>
      <c r="I2344" s="2263"/>
      <c r="J2344" s="2263"/>
      <c r="K2344" s="2263"/>
      <c r="L2344" s="2263"/>
      <c r="M2344" s="2263"/>
      <c r="N2344" s="2263"/>
    </row>
    <row r="2345" spans="1:14" ht="15.75" x14ac:dyDescent="0.25">
      <c r="B2345" s="18"/>
      <c r="C2345" s="18"/>
      <c r="D2345" s="18"/>
      <c r="E2345" s="18"/>
    </row>
    <row r="2346" spans="1:14" ht="16.5" thickBot="1" x14ac:dyDescent="0.3">
      <c r="B2346" s="18" t="s">
        <v>436</v>
      </c>
      <c r="C2346" s="18"/>
      <c r="D2346" s="18"/>
      <c r="E2346" s="18"/>
      <c r="M2346" s="1" t="s">
        <v>39</v>
      </c>
    </row>
    <row r="2347" spans="1:14" ht="13.5" customHeight="1" thickBot="1" x14ac:dyDescent="0.25">
      <c r="A2347" s="2430" t="s">
        <v>258</v>
      </c>
      <c r="B2347" s="2432" t="s">
        <v>11</v>
      </c>
      <c r="C2347" s="2425" t="s">
        <v>1090</v>
      </c>
      <c r="D2347" s="2426"/>
      <c r="E2347" s="2426"/>
      <c r="F2347" s="2427"/>
      <c r="G2347" s="2425" t="s">
        <v>1091</v>
      </c>
      <c r="H2347" s="2426"/>
      <c r="I2347" s="2426"/>
      <c r="J2347" s="2428"/>
      <c r="K2347" s="2429" t="s">
        <v>811</v>
      </c>
      <c r="L2347" s="2426"/>
      <c r="M2347" s="2426"/>
      <c r="N2347" s="2428"/>
    </row>
    <row r="2348" spans="1:14" ht="22.5" thickBot="1" x14ac:dyDescent="0.25">
      <c r="A2348" s="2431"/>
      <c r="B2348" s="2433"/>
      <c r="C2348" s="266" t="s">
        <v>381</v>
      </c>
      <c r="D2348" s="266" t="s">
        <v>812</v>
      </c>
      <c r="E2348" s="1246" t="s">
        <v>775</v>
      </c>
      <c r="F2348" s="266" t="s">
        <v>813</v>
      </c>
      <c r="G2348" s="1246" t="s">
        <v>381</v>
      </c>
      <c r="H2348" s="266" t="s">
        <v>812</v>
      </c>
      <c r="I2348" s="266" t="s">
        <v>775</v>
      </c>
      <c r="J2348" s="1246" t="s">
        <v>813</v>
      </c>
      <c r="K2348" s="266" t="s">
        <v>381</v>
      </c>
      <c r="L2348" s="1246" t="s">
        <v>812</v>
      </c>
      <c r="M2348" s="266" t="s">
        <v>775</v>
      </c>
      <c r="N2348" s="1247" t="s">
        <v>813</v>
      </c>
    </row>
    <row r="2349" spans="1:14" ht="13.5" thickBot="1" x14ac:dyDescent="0.25">
      <c r="A2349" s="865" t="s">
        <v>259</v>
      </c>
      <c r="B2349" s="866" t="s">
        <v>260</v>
      </c>
      <c r="C2349" s="867" t="s">
        <v>261</v>
      </c>
      <c r="D2349" s="867" t="s">
        <v>262</v>
      </c>
      <c r="E2349" s="867" t="s">
        <v>282</v>
      </c>
      <c r="F2349" s="868" t="s">
        <v>307</v>
      </c>
      <c r="G2349" s="867" t="s">
        <v>308</v>
      </c>
      <c r="H2349" s="867" t="s">
        <v>330</v>
      </c>
      <c r="I2349" s="867" t="s">
        <v>331</v>
      </c>
      <c r="J2349" s="867" t="s">
        <v>332</v>
      </c>
      <c r="K2349" s="867" t="s">
        <v>335</v>
      </c>
      <c r="L2349" s="867" t="s">
        <v>336</v>
      </c>
      <c r="M2349" s="867" t="s">
        <v>337</v>
      </c>
      <c r="N2349" s="868" t="s">
        <v>338</v>
      </c>
    </row>
    <row r="2350" spans="1:14" x14ac:dyDescent="0.2">
      <c r="A2350" s="265" t="s">
        <v>293</v>
      </c>
      <c r="B2350" s="341" t="s">
        <v>404</v>
      </c>
      <c r="C2350" s="430"/>
      <c r="D2350" s="124"/>
      <c r="E2350" s="241"/>
      <c r="F2350" s="1256"/>
      <c r="G2350" s="1040"/>
      <c r="H2350" s="1040"/>
      <c r="I2350" s="1040"/>
      <c r="J2350" s="909"/>
      <c r="K2350" s="1261"/>
      <c r="L2350" s="1261"/>
      <c r="M2350" s="1261"/>
      <c r="N2350" s="1039"/>
    </row>
    <row r="2351" spans="1:14" x14ac:dyDescent="0.2">
      <c r="A2351" s="264" t="s">
        <v>294</v>
      </c>
      <c r="B2351" s="170" t="s">
        <v>565</v>
      </c>
      <c r="C2351" s="239">
        <f>C2185+C2104+C2022+C1940+C1858+C1775+C1693+C1612+C1530+C1448+C1367+C1285+C1203+C1121+C1039+C958+C875+C793+C710+C628+C545+C462+C380+C298+C217+C135+C53+C2268</f>
        <v>0</v>
      </c>
      <c r="D2351" s="239">
        <f t="shared" ref="C2351:D2359" si="12">D2185+D2104+D2022+D1940+D1858+D1775+D1693+D1612+D1530+D1448+D1367+D1285+D1203+D1121+D1039+D958+D875+D793+D710+D628+D545+D462+D380+D298+D217+D135+D53</f>
        <v>0</v>
      </c>
      <c r="E2351" s="239"/>
      <c r="F2351" s="1251"/>
      <c r="G2351" s="239">
        <f>G2185+G2104+G2022+G1940+G1858+G1775+G1693+G1612+G1530+G1448+G1367+G1285+G1203+G1121+G1039+G958+G875+G793+G710+G628+G545+G462+G380+G298+G217+G135+G53+G2268</f>
        <v>0</v>
      </c>
      <c r="H2351" s="978"/>
      <c r="I2351" s="978"/>
      <c r="J2351" s="870"/>
      <c r="K2351" s="1067"/>
      <c r="L2351" s="1067"/>
      <c r="M2351" s="1067"/>
      <c r="N2351" s="906"/>
    </row>
    <row r="2352" spans="1:14" x14ac:dyDescent="0.2">
      <c r="A2352" s="264" t="s">
        <v>295</v>
      </c>
      <c r="B2352" s="480" t="s">
        <v>563</v>
      </c>
      <c r="C2352" s="239">
        <f t="shared" si="12"/>
        <v>5000000</v>
      </c>
      <c r="D2352" s="239">
        <f t="shared" si="12"/>
        <v>12180910</v>
      </c>
      <c r="E2352" s="239">
        <f t="shared" ref="E2352:E2359" si="13">E2186+E2105+E2023+E1941+E1859+E1776+E1694+E1613+E1531+E1449+E1368+E1286+E1204+E1122+E1040+E959+E876+E794+E711+E629+E546+E463+E381+E299+E218+E136+E54</f>
        <v>12180910</v>
      </c>
      <c r="F2352" s="1252">
        <f>E2352/D2352</f>
        <v>1</v>
      </c>
      <c r="G2352" s="978"/>
      <c r="H2352" s="978"/>
      <c r="I2352" s="978"/>
      <c r="J2352" s="870"/>
      <c r="K2352" s="1067"/>
      <c r="L2352" s="1067"/>
      <c r="M2352" s="1067"/>
      <c r="N2352" s="906"/>
    </row>
    <row r="2353" spans="1:14" x14ac:dyDescent="0.2">
      <c r="A2353" s="264" t="s">
        <v>296</v>
      </c>
      <c r="B2353" s="480" t="s">
        <v>562</v>
      </c>
      <c r="C2353" s="239">
        <f t="shared" ref="C2353:C2359" si="14">C2187+C2106+C2024+C1942+C1860+C1777+C1695+C1614+C1532+C1450+C1369+C1287+C1205+C1123+C1041+C960+C877+C795+C712+C630+C547+C464+C382+C300+C219+C137+C55</f>
        <v>1468489</v>
      </c>
      <c r="D2353" s="239">
        <f t="shared" si="12"/>
        <v>1472628</v>
      </c>
      <c r="E2353" s="239">
        <f t="shared" si="13"/>
        <v>1348962</v>
      </c>
      <c r="F2353" s="1252">
        <f>E2353/D2353</f>
        <v>0.91602359862775939</v>
      </c>
      <c r="G2353" s="978"/>
      <c r="H2353" s="978"/>
      <c r="I2353" s="978"/>
      <c r="J2353" s="870"/>
      <c r="K2353" s="1067"/>
      <c r="L2353" s="1067"/>
      <c r="M2353" s="1067"/>
      <c r="N2353" s="906"/>
    </row>
    <row r="2354" spans="1:14" x14ac:dyDescent="0.2">
      <c r="A2354" s="264" t="s">
        <v>297</v>
      </c>
      <c r="B2354" s="480" t="s">
        <v>564</v>
      </c>
      <c r="C2354" s="239">
        <f t="shared" si="14"/>
        <v>0</v>
      </c>
      <c r="D2354" s="239">
        <f t="shared" si="12"/>
        <v>0</v>
      </c>
      <c r="E2354" s="239">
        <f t="shared" si="13"/>
        <v>0</v>
      </c>
      <c r="F2354" s="1252"/>
      <c r="G2354" s="978"/>
      <c r="H2354" s="978"/>
      <c r="I2354" s="978"/>
      <c r="J2354" s="870"/>
      <c r="K2354" s="1067"/>
      <c r="L2354" s="1067"/>
      <c r="M2354" s="1067"/>
      <c r="N2354" s="906"/>
    </row>
    <row r="2355" spans="1:14" x14ac:dyDescent="0.2">
      <c r="A2355" s="264" t="s">
        <v>298</v>
      </c>
      <c r="B2355" s="538" t="s">
        <v>566</v>
      </c>
      <c r="C2355" s="239">
        <f t="shared" si="14"/>
        <v>0</v>
      </c>
      <c r="D2355" s="239">
        <f t="shared" si="12"/>
        <v>0</v>
      </c>
      <c r="E2355" s="239">
        <f t="shared" si="13"/>
        <v>0</v>
      </c>
      <c r="F2355" s="1252">
        <v>0</v>
      </c>
      <c r="G2355" s="978"/>
      <c r="H2355" s="978"/>
      <c r="I2355" s="978"/>
      <c r="J2355" s="870"/>
      <c r="K2355" s="1067"/>
      <c r="L2355" s="1067"/>
      <c r="M2355" s="1067"/>
      <c r="N2355" s="906"/>
    </row>
    <row r="2356" spans="1:14" x14ac:dyDescent="0.2">
      <c r="A2356" s="264" t="s">
        <v>299</v>
      </c>
      <c r="B2356" s="539" t="s">
        <v>569</v>
      </c>
      <c r="C2356" s="239">
        <f t="shared" si="14"/>
        <v>300000</v>
      </c>
      <c r="D2356" s="239">
        <f t="shared" si="12"/>
        <v>1373250</v>
      </c>
      <c r="E2356" s="239">
        <f t="shared" si="13"/>
        <v>1373250</v>
      </c>
      <c r="F2356" s="1252">
        <f>E2356/D2356</f>
        <v>1</v>
      </c>
      <c r="G2356" s="978"/>
      <c r="H2356" s="978"/>
      <c r="I2356" s="978"/>
      <c r="J2356" s="870"/>
      <c r="K2356" s="1067"/>
      <c r="L2356" s="1067"/>
      <c r="M2356" s="1067"/>
      <c r="N2356" s="906"/>
    </row>
    <row r="2357" spans="1:14" x14ac:dyDescent="0.2">
      <c r="A2357" s="264" t="s">
        <v>300</v>
      </c>
      <c r="B2357" s="540" t="s">
        <v>568</v>
      </c>
      <c r="C2357" s="239">
        <f t="shared" si="14"/>
        <v>0</v>
      </c>
      <c r="D2357" s="239">
        <f t="shared" si="12"/>
        <v>0</v>
      </c>
      <c r="E2357" s="239">
        <f t="shared" si="13"/>
        <v>0</v>
      </c>
      <c r="F2357" s="1252"/>
      <c r="G2357" s="978"/>
      <c r="H2357" s="978"/>
      <c r="I2357" s="978"/>
      <c r="J2357" s="870"/>
      <c r="K2357" s="1067"/>
      <c r="L2357" s="1067"/>
      <c r="M2357" s="1067"/>
      <c r="N2357" s="906"/>
    </row>
    <row r="2358" spans="1:14" x14ac:dyDescent="0.2">
      <c r="A2358" s="264" t="s">
        <v>301</v>
      </c>
      <c r="B2358" s="1708" t="s">
        <v>567</v>
      </c>
      <c r="C2358" s="239">
        <f t="shared" si="14"/>
        <v>0</v>
      </c>
      <c r="D2358" s="239">
        <f t="shared" si="12"/>
        <v>0</v>
      </c>
      <c r="E2358" s="239">
        <f t="shared" si="13"/>
        <v>0</v>
      </c>
      <c r="F2358" s="1251"/>
      <c r="G2358" s="978"/>
      <c r="H2358" s="978"/>
      <c r="I2358" s="978"/>
      <c r="J2358" s="870"/>
      <c r="K2358" s="1067"/>
      <c r="L2358" s="1067"/>
      <c r="M2358" s="1067"/>
      <c r="N2358" s="906"/>
    </row>
    <row r="2359" spans="1:14" ht="13.5" thickBot="1" x14ac:dyDescent="0.25">
      <c r="A2359" s="413" t="s">
        <v>302</v>
      </c>
      <c r="B2359" s="225" t="s">
        <v>1089</v>
      </c>
      <c r="C2359" s="239">
        <f t="shared" si="14"/>
        <v>55418</v>
      </c>
      <c r="D2359" s="239">
        <f t="shared" si="12"/>
        <v>57312</v>
      </c>
      <c r="E2359" s="239">
        <f t="shared" si="13"/>
        <v>57312</v>
      </c>
      <c r="F2359" s="1255">
        <f>E2359/D2359</f>
        <v>1</v>
      </c>
      <c r="G2359" s="974"/>
      <c r="H2359" s="974"/>
      <c r="I2359" s="974"/>
      <c r="J2359" s="873"/>
      <c r="K2359" s="1263"/>
      <c r="L2359" s="1263"/>
      <c r="M2359" s="1263"/>
      <c r="N2359" s="967"/>
    </row>
    <row r="2360" spans="1:14" ht="13.5" thickBot="1" x14ac:dyDescent="0.25">
      <c r="A2360" s="282" t="s">
        <v>303</v>
      </c>
      <c r="B2360" s="231" t="s">
        <v>405</v>
      </c>
      <c r="C2360" s="544">
        <f>SUM(C2351:C2359)</f>
        <v>6823907</v>
      </c>
      <c r="D2360" s="544">
        <f>SUM(D2351:D2359)</f>
        <v>15084100</v>
      </c>
      <c r="E2360" s="544">
        <f>SUM(E2351:E2359)</f>
        <v>14960434</v>
      </c>
      <c r="F2360" s="1756">
        <f>E2360/D2360</f>
        <v>0.99180156588725876</v>
      </c>
      <c r="G2360" s="972"/>
      <c r="H2360" s="972"/>
      <c r="I2360" s="972"/>
      <c r="J2360" s="874"/>
      <c r="K2360" s="1212"/>
      <c r="L2360" s="1212"/>
      <c r="M2360" s="1212"/>
      <c r="N2360" s="874"/>
    </row>
    <row r="2361" spans="1:14" ht="13.5" thickBot="1" x14ac:dyDescent="0.25">
      <c r="A2361" s="325" t="s">
        <v>304</v>
      </c>
      <c r="B2361" s="832" t="s">
        <v>406</v>
      </c>
      <c r="C2361" s="1754">
        <f>C2360+C2337</f>
        <v>11412724</v>
      </c>
      <c r="D2361" s="622">
        <f>D2360+D2337</f>
        <v>21072487</v>
      </c>
      <c r="E2361" s="1754">
        <f>E2360+E2337</f>
        <v>18628367</v>
      </c>
      <c r="F2361" s="1461">
        <f>E2361/D2361</f>
        <v>0.88401369045808409</v>
      </c>
      <c r="G2361" s="622">
        <f>G2360+G2337</f>
        <v>96684</v>
      </c>
      <c r="H2361" s="622">
        <f>H2360+H2337</f>
        <v>115604</v>
      </c>
      <c r="I2361" s="622">
        <f>I2360+I2337</f>
        <v>98501</v>
      </c>
      <c r="J2361" s="1757">
        <f>I2361/H2361</f>
        <v>0.852055292204422</v>
      </c>
      <c r="K2361" s="622">
        <f>K2360+K2337</f>
        <v>0</v>
      </c>
      <c r="L2361" s="622">
        <f>L2360+L2337</f>
        <v>0</v>
      </c>
      <c r="M2361" s="622">
        <f>M2360+M2337</f>
        <v>0</v>
      </c>
      <c r="N2361" s="969"/>
    </row>
    <row r="2382" spans="1:14" x14ac:dyDescent="0.2">
      <c r="A2382" s="2263">
        <v>59</v>
      </c>
      <c r="B2382" s="2263"/>
      <c r="C2382" s="2263"/>
      <c r="D2382" s="2263"/>
      <c r="E2382" s="2263"/>
      <c r="F2382" s="2263"/>
      <c r="G2382" s="2263"/>
      <c r="H2382" s="2263"/>
      <c r="I2382" s="2263"/>
      <c r="J2382" s="2263"/>
      <c r="K2382" s="2263"/>
      <c r="L2382" s="2263"/>
      <c r="M2382" s="2263"/>
      <c r="N2382" s="2263"/>
    </row>
    <row r="2383" spans="1:14" x14ac:dyDescent="0.2">
      <c r="A2383" s="2249" t="s">
        <v>1692</v>
      </c>
      <c r="B2383" s="2249"/>
      <c r="C2383" s="2249"/>
      <c r="D2383" s="2249"/>
      <c r="E2383" s="2249"/>
    </row>
    <row r="2384" spans="1:14" x14ac:dyDescent="0.2">
      <c r="A2384" s="275"/>
      <c r="B2384" s="275"/>
      <c r="C2384" s="275"/>
      <c r="D2384" s="275"/>
      <c r="E2384" s="275"/>
    </row>
    <row r="2385" spans="1:14" ht="14.25" x14ac:dyDescent="0.2">
      <c r="A2385" s="2347" t="s">
        <v>1509</v>
      </c>
      <c r="B2385" s="2348"/>
      <c r="C2385" s="2348"/>
      <c r="D2385" s="2348"/>
      <c r="E2385" s="2348"/>
      <c r="F2385" s="2348"/>
      <c r="G2385" s="2263"/>
      <c r="H2385" s="2263"/>
      <c r="I2385" s="2263"/>
      <c r="J2385" s="2263"/>
      <c r="K2385" s="2263"/>
      <c r="L2385" s="2263"/>
      <c r="M2385" s="2263"/>
      <c r="N2385" s="2263"/>
    </row>
    <row r="2386" spans="1:14" ht="15.75" x14ac:dyDescent="0.25">
      <c r="B2386" s="18" t="s">
        <v>787</v>
      </c>
      <c r="C2386" s="18"/>
      <c r="D2386" s="18"/>
      <c r="E2386" s="18"/>
      <c r="F2386" s="18"/>
      <c r="G2386" s="18"/>
      <c r="H2386" s="18"/>
      <c r="I2386" s="18"/>
      <c r="J2386" s="18"/>
      <c r="K2386" s="18"/>
      <c r="L2386" s="18"/>
      <c r="M2386" s="18"/>
      <c r="N2386" s="18"/>
    </row>
    <row r="2387" spans="1:14" ht="16.5" thickBot="1" x14ac:dyDescent="0.3">
      <c r="B2387" s="18"/>
      <c r="C2387" s="18"/>
      <c r="D2387" s="18"/>
      <c r="E2387" s="18"/>
      <c r="F2387" s="18"/>
      <c r="G2387" s="18"/>
      <c r="H2387" s="18"/>
      <c r="I2387" s="18"/>
      <c r="J2387" s="18"/>
      <c r="K2387" s="18"/>
      <c r="L2387" s="18"/>
      <c r="M2387" s="19" t="s">
        <v>7</v>
      </c>
      <c r="N2387" s="18"/>
    </row>
    <row r="2388" spans="1:14" ht="13.5" thickBot="1" x14ac:dyDescent="0.25">
      <c r="A2388" s="2272" t="s">
        <v>258</v>
      </c>
      <c r="B2388" s="2274" t="s">
        <v>11</v>
      </c>
      <c r="C2388" s="2429" t="s">
        <v>816</v>
      </c>
      <c r="D2388" s="2426"/>
      <c r="E2388" s="2426"/>
      <c r="F2388" s="2427"/>
      <c r="G2388" s="2425" t="s">
        <v>817</v>
      </c>
      <c r="H2388" s="2426"/>
      <c r="I2388" s="2426"/>
      <c r="J2388" s="2428"/>
      <c r="K2388" s="2429" t="s">
        <v>811</v>
      </c>
      <c r="L2388" s="2426"/>
      <c r="M2388" s="2426"/>
      <c r="N2388" s="2428"/>
    </row>
    <row r="2389" spans="1:14" ht="22.5" thickBot="1" x14ac:dyDescent="0.25">
      <c r="A2389" s="2273"/>
      <c r="B2389" s="2275"/>
      <c r="C2389" s="401" t="s">
        <v>381</v>
      </c>
      <c r="D2389" s="266" t="s">
        <v>812</v>
      </c>
      <c r="E2389" s="1246" t="s">
        <v>775</v>
      </c>
      <c r="F2389" s="266" t="s">
        <v>813</v>
      </c>
      <c r="G2389" s="1246" t="s">
        <v>381</v>
      </c>
      <c r="H2389" s="266" t="s">
        <v>812</v>
      </c>
      <c r="I2389" s="266" t="s">
        <v>775</v>
      </c>
      <c r="J2389" s="1246" t="s">
        <v>813</v>
      </c>
      <c r="K2389" s="266" t="s">
        <v>381</v>
      </c>
      <c r="L2389" s="1246" t="s">
        <v>812</v>
      </c>
      <c r="M2389" s="266" t="s">
        <v>775</v>
      </c>
      <c r="N2389" s="266" t="s">
        <v>813</v>
      </c>
    </row>
    <row r="2390" spans="1:14" ht="13.5" thickBot="1" x14ac:dyDescent="0.25">
      <c r="A2390" s="865" t="s">
        <v>259</v>
      </c>
      <c r="B2390" s="866" t="s">
        <v>260</v>
      </c>
      <c r="C2390" s="867" t="s">
        <v>261</v>
      </c>
      <c r="D2390" s="867" t="s">
        <v>262</v>
      </c>
      <c r="E2390" s="867" t="s">
        <v>282</v>
      </c>
      <c r="F2390" s="868" t="s">
        <v>307</v>
      </c>
      <c r="G2390" s="518" t="s">
        <v>308</v>
      </c>
      <c r="H2390" s="518" t="s">
        <v>330</v>
      </c>
      <c r="I2390" s="518" t="s">
        <v>331</v>
      </c>
      <c r="J2390" s="518" t="s">
        <v>332</v>
      </c>
      <c r="K2390" s="518" t="s">
        <v>335</v>
      </c>
      <c r="L2390" s="518" t="s">
        <v>336</v>
      </c>
      <c r="M2390" s="518" t="s">
        <v>337</v>
      </c>
      <c r="N2390" s="438" t="s">
        <v>338</v>
      </c>
    </row>
    <row r="2391" spans="1:14" x14ac:dyDescent="0.2">
      <c r="A2391" s="265" t="s">
        <v>263</v>
      </c>
      <c r="B2391" s="270" t="s">
        <v>215</v>
      </c>
      <c r="C2391" s="241"/>
      <c r="D2391" s="124"/>
      <c r="E2391" s="241"/>
      <c r="F2391" s="1256"/>
      <c r="G2391" s="1040"/>
      <c r="H2391" s="1040"/>
      <c r="I2391" s="1040"/>
      <c r="J2391" s="909"/>
      <c r="K2391" s="1261"/>
      <c r="L2391" s="1261"/>
      <c r="M2391" s="1261"/>
      <c r="N2391" s="1039"/>
    </row>
    <row r="2392" spans="1:14" x14ac:dyDescent="0.2">
      <c r="A2392" s="264" t="s">
        <v>264</v>
      </c>
      <c r="B2392" s="152" t="s">
        <v>526</v>
      </c>
      <c r="C2392" s="239"/>
      <c r="D2392" s="121"/>
      <c r="E2392" s="239"/>
      <c r="F2392" s="1251"/>
      <c r="G2392" s="978"/>
      <c r="H2392" s="978"/>
      <c r="I2392" s="978"/>
      <c r="J2392" s="870"/>
      <c r="K2392" s="1067"/>
      <c r="L2392" s="1067"/>
      <c r="M2392" s="1067"/>
      <c r="N2392" s="906"/>
    </row>
    <row r="2393" spans="1:14" x14ac:dyDescent="0.2">
      <c r="A2393" s="264" t="s">
        <v>265</v>
      </c>
      <c r="B2393" s="169" t="s">
        <v>528</v>
      </c>
      <c r="C2393" s="239"/>
      <c r="D2393" s="121"/>
      <c r="E2393" s="239"/>
      <c r="F2393" s="1251"/>
      <c r="G2393" s="978"/>
      <c r="H2393" s="978"/>
      <c r="I2393" s="978"/>
      <c r="J2393" s="870"/>
      <c r="K2393" s="1067"/>
      <c r="L2393" s="1067"/>
      <c r="M2393" s="1067"/>
      <c r="N2393" s="906"/>
    </row>
    <row r="2394" spans="1:14" x14ac:dyDescent="0.2">
      <c r="A2394" s="264" t="s">
        <v>266</v>
      </c>
      <c r="B2394" s="169" t="s">
        <v>527</v>
      </c>
      <c r="C2394" s="239"/>
      <c r="D2394" s="121"/>
      <c r="E2394" s="239"/>
      <c r="F2394" s="1251"/>
      <c r="G2394" s="978"/>
      <c r="H2394" s="978"/>
      <c r="I2394" s="978"/>
      <c r="J2394" s="870"/>
      <c r="K2394" s="1067"/>
      <c r="L2394" s="1067"/>
      <c r="M2394" s="1067"/>
      <c r="N2394" s="906"/>
    </row>
    <row r="2395" spans="1:14" x14ac:dyDescent="0.2">
      <c r="A2395" s="264" t="s">
        <v>267</v>
      </c>
      <c r="B2395" s="169" t="s">
        <v>529</v>
      </c>
      <c r="C2395" s="239"/>
      <c r="D2395" s="121"/>
      <c r="E2395" s="239"/>
      <c r="F2395" s="1251"/>
      <c r="G2395" s="978"/>
      <c r="H2395" s="978"/>
      <c r="I2395" s="978"/>
      <c r="J2395" s="870"/>
      <c r="K2395" s="1067"/>
      <c r="L2395" s="1067"/>
      <c r="M2395" s="1067"/>
      <c r="N2395" s="906"/>
    </row>
    <row r="2396" spans="1:14" x14ac:dyDescent="0.2">
      <c r="A2396" s="264" t="s">
        <v>268</v>
      </c>
      <c r="B2396" s="169" t="s">
        <v>530</v>
      </c>
      <c r="C2396" s="239"/>
      <c r="D2396" s="121"/>
      <c r="E2396" s="239"/>
      <c r="F2396" s="1251"/>
      <c r="G2396" s="978"/>
      <c r="H2396" s="978"/>
      <c r="I2396" s="978"/>
      <c r="J2396" s="870"/>
      <c r="K2396" s="1067"/>
      <c r="L2396" s="1067"/>
      <c r="M2396" s="1067"/>
      <c r="N2396" s="906"/>
    </row>
    <row r="2397" spans="1:14" x14ac:dyDescent="0.2">
      <c r="A2397" s="264" t="s">
        <v>269</v>
      </c>
      <c r="B2397" s="169" t="s">
        <v>531</v>
      </c>
      <c r="C2397" s="239">
        <f>C2398+C2399+C2400+C2401+C2402+C2403+C2404</f>
        <v>216000</v>
      </c>
      <c r="D2397" s="239">
        <f>D2398+D2399+D2400+D2401+D2402+D2403+D2404</f>
        <v>171614</v>
      </c>
      <c r="E2397" s="239">
        <f>E2398+E2399+E2400+E2401+E2402+E2403+E2404</f>
        <v>0</v>
      </c>
      <c r="F2397" s="1251">
        <f>E2397/D2397</f>
        <v>0</v>
      </c>
      <c r="G2397" s="239">
        <f>G2398+G2399+G2400+G2401+G2402+G2403+G2404</f>
        <v>0</v>
      </c>
      <c r="H2397" s="239">
        <f>H2398+H2399+H2400+H2401+H2402+H2403+H2404</f>
        <v>0</v>
      </c>
      <c r="I2397" s="239">
        <f>I2398+I2399+I2400+I2401+I2402+I2403+I2404</f>
        <v>0</v>
      </c>
      <c r="J2397" s="952">
        <v>0</v>
      </c>
      <c r="K2397" s="1067"/>
      <c r="L2397" s="1067"/>
      <c r="M2397" s="1067"/>
      <c r="N2397" s="906"/>
    </row>
    <row r="2398" spans="1:14" x14ac:dyDescent="0.2">
      <c r="A2398" s="264" t="s">
        <v>270</v>
      </c>
      <c r="B2398" s="169" t="s">
        <v>535</v>
      </c>
      <c r="C2398" s="239"/>
      <c r="D2398" s="121"/>
      <c r="E2398" s="239"/>
      <c r="F2398" s="1251"/>
      <c r="G2398" s="239"/>
      <c r="H2398" s="239"/>
      <c r="I2398" s="239"/>
      <c r="J2398" s="952"/>
      <c r="K2398" s="1067"/>
      <c r="L2398" s="1067"/>
      <c r="M2398" s="1067"/>
      <c r="N2398" s="906"/>
    </row>
    <row r="2399" spans="1:14" x14ac:dyDescent="0.2">
      <c r="A2399" s="264" t="s">
        <v>271</v>
      </c>
      <c r="B2399" s="169" t="s">
        <v>536</v>
      </c>
      <c r="C2399" s="239"/>
      <c r="D2399" s="121"/>
      <c r="E2399" s="239"/>
      <c r="F2399" s="1251"/>
      <c r="G2399" s="239"/>
      <c r="H2399" s="239"/>
      <c r="I2399" s="239"/>
      <c r="J2399" s="952"/>
      <c r="K2399" s="1067"/>
      <c r="L2399" s="1067"/>
      <c r="M2399" s="1067"/>
      <c r="N2399" s="906"/>
    </row>
    <row r="2400" spans="1:14" x14ac:dyDescent="0.2">
      <c r="A2400" s="264" t="s">
        <v>272</v>
      </c>
      <c r="B2400" s="169" t="s">
        <v>537</v>
      </c>
      <c r="C2400" s="239"/>
      <c r="D2400" s="121"/>
      <c r="E2400" s="239"/>
      <c r="F2400" s="1251"/>
      <c r="G2400" s="239"/>
      <c r="H2400" s="239"/>
      <c r="I2400" s="239"/>
      <c r="J2400" s="952"/>
      <c r="K2400" s="1067"/>
      <c r="L2400" s="1067"/>
      <c r="M2400" s="1067"/>
      <c r="N2400" s="906"/>
    </row>
    <row r="2401" spans="1:14" x14ac:dyDescent="0.2">
      <c r="A2401" s="264" t="s">
        <v>273</v>
      </c>
      <c r="B2401" s="271" t="s">
        <v>533</v>
      </c>
      <c r="C2401" s="198"/>
      <c r="D2401" s="125"/>
      <c r="E2401" s="239"/>
      <c r="F2401" s="1251"/>
      <c r="G2401" s="239"/>
      <c r="H2401" s="239"/>
      <c r="I2401" s="239"/>
      <c r="J2401" s="952"/>
      <c r="K2401" s="1067"/>
      <c r="L2401" s="1067"/>
      <c r="M2401" s="1067"/>
      <c r="N2401" s="906"/>
    </row>
    <row r="2402" spans="1:14" x14ac:dyDescent="0.2">
      <c r="A2402" s="264" t="s">
        <v>274</v>
      </c>
      <c r="B2402" s="536" t="s">
        <v>534</v>
      </c>
      <c r="C2402" s="242"/>
      <c r="D2402" s="122"/>
      <c r="E2402" s="239"/>
      <c r="F2402" s="1251"/>
      <c r="G2402" s="239"/>
      <c r="H2402" s="239"/>
      <c r="I2402" s="239"/>
      <c r="J2402" s="952"/>
      <c r="K2402" s="1067"/>
      <c r="L2402" s="1067"/>
      <c r="M2402" s="1067"/>
      <c r="N2402" s="906"/>
    </row>
    <row r="2403" spans="1:14" x14ac:dyDescent="0.2">
      <c r="A2403" s="264" t="s">
        <v>275</v>
      </c>
      <c r="B2403" s="537" t="s">
        <v>532</v>
      </c>
      <c r="C2403" s="240">
        <v>216000</v>
      </c>
      <c r="D2403" s="240">
        <f>'34 sz melléklet'!D28</f>
        <v>171614</v>
      </c>
      <c r="E2403" s="240">
        <f>'34 sz melléklet'!E28</f>
        <v>0</v>
      </c>
      <c r="F2403" s="1251">
        <f>E2403/D2403</f>
        <v>0</v>
      </c>
      <c r="G2403" s="239"/>
      <c r="H2403" s="239">
        <v>0</v>
      </c>
      <c r="I2403" s="239">
        <v>0</v>
      </c>
      <c r="J2403" s="952">
        <v>0</v>
      </c>
      <c r="K2403" s="1067"/>
      <c r="L2403" s="1067"/>
      <c r="M2403" s="1067"/>
      <c r="N2403" s="906"/>
    </row>
    <row r="2404" spans="1:14" x14ac:dyDescent="0.2">
      <c r="A2404" s="264" t="s">
        <v>276</v>
      </c>
      <c r="B2404" s="230" t="s">
        <v>764</v>
      </c>
      <c r="C2404" s="242"/>
      <c r="D2404" s="122"/>
      <c r="E2404" s="239"/>
      <c r="F2404" s="1252"/>
      <c r="G2404" s="239"/>
      <c r="H2404" s="239"/>
      <c r="I2404" s="239"/>
      <c r="J2404" s="952"/>
      <c r="K2404" s="1067"/>
      <c r="L2404" s="1067"/>
      <c r="M2404" s="1067"/>
      <c r="N2404" s="906"/>
    </row>
    <row r="2405" spans="1:14" ht="13.5" thickBot="1" x14ac:dyDescent="0.25">
      <c r="A2405" s="264" t="s">
        <v>277</v>
      </c>
      <c r="B2405" s="171" t="s">
        <v>539</v>
      </c>
      <c r="C2405" s="240"/>
      <c r="D2405" s="126"/>
      <c r="E2405" s="239"/>
      <c r="F2405" s="1253"/>
      <c r="G2405" s="240"/>
      <c r="H2405" s="240"/>
      <c r="I2405" s="240"/>
      <c r="J2405" s="1133"/>
      <c r="K2405" s="1068"/>
      <c r="L2405" s="1068"/>
      <c r="M2405" s="1068"/>
      <c r="N2405" s="968"/>
    </row>
    <row r="2406" spans="1:14" ht="13.5" thickBot="1" x14ac:dyDescent="0.25">
      <c r="A2406" s="421" t="s">
        <v>278</v>
      </c>
      <c r="B2406" s="422" t="s">
        <v>5</v>
      </c>
      <c r="C2406" s="432">
        <f>C2392+C2393+C2394+C2395+C2397+C2405</f>
        <v>216000</v>
      </c>
      <c r="D2406" s="432">
        <f>D2392+D2393+D2394+D2395+D2397+D2405</f>
        <v>171614</v>
      </c>
      <c r="E2406" s="432">
        <f>E2392+E2393+E2394+E2395+E2397+E2405</f>
        <v>0</v>
      </c>
      <c r="F2406" s="1413">
        <f>E2406/D2406</f>
        <v>0</v>
      </c>
      <c r="G2406" s="432">
        <f>G2392+G2393+G2394+G2395+G2397+G2405</f>
        <v>0</v>
      </c>
      <c r="H2406" s="432">
        <f>H2392+H2393+H2394+H2395+H2397+H2405</f>
        <v>0</v>
      </c>
      <c r="I2406" s="432">
        <f>I2392+I2393+I2394+I2395+I2397+I2405</f>
        <v>0</v>
      </c>
      <c r="J2406" s="1336">
        <v>0</v>
      </c>
      <c r="K2406" s="1262"/>
      <c r="L2406" s="1262"/>
      <c r="M2406" s="1262"/>
      <c r="N2406" s="1259"/>
    </row>
    <row r="2407" spans="1:14" ht="13.5" thickTop="1" x14ac:dyDescent="0.2">
      <c r="A2407" s="413"/>
      <c r="B2407" s="270"/>
      <c r="C2407" s="197"/>
      <c r="D2407" s="197"/>
      <c r="E2407" s="197"/>
      <c r="F2407" s="1255"/>
      <c r="G2407" s="197"/>
      <c r="H2407" s="197"/>
      <c r="I2407" s="197"/>
      <c r="J2407" s="1099"/>
      <c r="K2407" s="1263"/>
      <c r="L2407" s="1263"/>
      <c r="M2407" s="1263"/>
      <c r="N2407" s="967"/>
    </row>
    <row r="2408" spans="1:14" x14ac:dyDescent="0.2">
      <c r="A2408" s="265" t="s">
        <v>279</v>
      </c>
      <c r="B2408" s="272" t="s">
        <v>216</v>
      </c>
      <c r="C2408" s="241"/>
      <c r="D2408" s="124"/>
      <c r="E2408" s="241"/>
      <c r="F2408" s="1256"/>
      <c r="G2408" s="241"/>
      <c r="H2408" s="241"/>
      <c r="I2408" s="241"/>
      <c r="J2408" s="951"/>
      <c r="K2408" s="1066"/>
      <c r="L2408" s="1066"/>
      <c r="M2408" s="1066"/>
      <c r="N2408" s="905"/>
    </row>
    <row r="2409" spans="1:14" x14ac:dyDescent="0.2">
      <c r="A2409" s="265" t="s">
        <v>280</v>
      </c>
      <c r="B2409" s="169" t="s">
        <v>540</v>
      </c>
      <c r="C2409" s="239"/>
      <c r="D2409" s="121"/>
      <c r="E2409" s="239"/>
      <c r="F2409" s="1251"/>
      <c r="G2409" s="239"/>
      <c r="H2409" s="239"/>
      <c r="I2409" s="239"/>
      <c r="J2409" s="952"/>
      <c r="K2409" s="1067"/>
      <c r="L2409" s="1067"/>
      <c r="M2409" s="1067"/>
      <c r="N2409" s="906"/>
    </row>
    <row r="2410" spans="1:14" x14ac:dyDescent="0.2">
      <c r="A2410" s="265" t="s">
        <v>281</v>
      </c>
      <c r="B2410" s="169" t="s">
        <v>541</v>
      </c>
      <c r="C2410" s="239"/>
      <c r="D2410" s="121"/>
      <c r="E2410" s="239"/>
      <c r="F2410" s="1251"/>
      <c r="G2410" s="239"/>
      <c r="H2410" s="239"/>
      <c r="I2410" s="239"/>
      <c r="J2410" s="952"/>
      <c r="K2410" s="1067"/>
      <c r="L2410" s="1067"/>
      <c r="M2410" s="1067"/>
      <c r="N2410" s="906"/>
    </row>
    <row r="2411" spans="1:14" x14ac:dyDescent="0.2">
      <c r="A2411" s="265" t="s">
        <v>283</v>
      </c>
      <c r="B2411" s="169" t="s">
        <v>542</v>
      </c>
      <c r="C2411" s="198">
        <f>C2412+C2413+C2414</f>
        <v>0</v>
      </c>
      <c r="D2411" s="198">
        <f>D2412+D2413+D2414</f>
        <v>0</v>
      </c>
      <c r="E2411" s="198">
        <f>E2412+E2413+E2414</f>
        <v>0</v>
      </c>
      <c r="F2411" s="1257">
        <v>0</v>
      </c>
      <c r="G2411" s="239"/>
      <c r="H2411" s="239"/>
      <c r="I2411" s="239"/>
      <c r="J2411" s="952"/>
      <c r="K2411" s="1067"/>
      <c r="L2411" s="1067"/>
      <c r="M2411" s="1067"/>
      <c r="N2411" s="906"/>
    </row>
    <row r="2412" spans="1:14" x14ac:dyDescent="0.2">
      <c r="A2412" s="265" t="s">
        <v>284</v>
      </c>
      <c r="B2412" s="271" t="s">
        <v>543</v>
      </c>
      <c r="C2412" s="239"/>
      <c r="D2412" s="121"/>
      <c r="E2412" s="239"/>
      <c r="F2412" s="1251"/>
      <c r="G2412" s="239"/>
      <c r="H2412" s="239"/>
      <c r="I2412" s="239"/>
      <c r="J2412" s="952"/>
      <c r="K2412" s="1067"/>
      <c r="L2412" s="1067"/>
      <c r="M2412" s="1067"/>
      <c r="N2412" s="906"/>
    </row>
    <row r="2413" spans="1:14" x14ac:dyDescent="0.2">
      <c r="A2413" s="265" t="s">
        <v>285</v>
      </c>
      <c r="B2413" s="271" t="s">
        <v>544</v>
      </c>
      <c r="C2413" s="239"/>
      <c r="D2413" s="121"/>
      <c r="E2413" s="239"/>
      <c r="F2413" s="1251"/>
      <c r="G2413" s="239"/>
      <c r="H2413" s="239"/>
      <c r="I2413" s="239"/>
      <c r="J2413" s="952"/>
      <c r="K2413" s="1067"/>
      <c r="L2413" s="1067"/>
      <c r="M2413" s="1067"/>
      <c r="N2413" s="906"/>
    </row>
    <row r="2414" spans="1:14" x14ac:dyDescent="0.2">
      <c r="A2414" s="265" t="s">
        <v>286</v>
      </c>
      <c r="B2414" s="271" t="s">
        <v>545</v>
      </c>
      <c r="C2414" s="239"/>
      <c r="D2414" s="121"/>
      <c r="E2414" s="239"/>
      <c r="F2414" s="1257"/>
      <c r="G2414" s="239"/>
      <c r="H2414" s="239"/>
      <c r="I2414" s="239"/>
      <c r="J2414" s="952"/>
      <c r="K2414" s="1067"/>
      <c r="L2414" s="1067"/>
      <c r="M2414" s="1067"/>
      <c r="N2414" s="906"/>
    </row>
    <row r="2415" spans="1:14" x14ac:dyDescent="0.2">
      <c r="A2415" s="265" t="s">
        <v>287</v>
      </c>
      <c r="B2415" s="271" t="s">
        <v>546</v>
      </c>
      <c r="C2415" s="239"/>
      <c r="D2415" s="121"/>
      <c r="E2415" s="239"/>
      <c r="F2415" s="1257"/>
      <c r="G2415" s="239"/>
      <c r="H2415" s="239"/>
      <c r="I2415" s="239"/>
      <c r="J2415" s="952"/>
      <c r="K2415" s="1067"/>
      <c r="L2415" s="1067"/>
      <c r="M2415" s="1067"/>
      <c r="N2415" s="906"/>
    </row>
    <row r="2416" spans="1:14" x14ac:dyDescent="0.2">
      <c r="A2416" s="265" t="s">
        <v>288</v>
      </c>
      <c r="B2416" s="536" t="s">
        <v>547</v>
      </c>
      <c r="C2416" s="239"/>
      <c r="D2416" s="121"/>
      <c r="E2416" s="239"/>
      <c r="F2416" s="1257"/>
      <c r="G2416" s="239"/>
      <c r="H2416" s="239"/>
      <c r="I2416" s="239"/>
      <c r="J2416" s="952"/>
      <c r="K2416" s="1067"/>
      <c r="L2416" s="1067"/>
      <c r="M2416" s="1067"/>
      <c r="N2416" s="906"/>
    </row>
    <row r="2417" spans="1:14" x14ac:dyDescent="0.2">
      <c r="A2417" s="265" t="s">
        <v>289</v>
      </c>
      <c r="B2417" s="230" t="s">
        <v>548</v>
      </c>
      <c r="C2417" s="239"/>
      <c r="D2417" s="121"/>
      <c r="E2417" s="239"/>
      <c r="F2417" s="1257"/>
      <c r="G2417" s="239"/>
      <c r="H2417" s="239"/>
      <c r="I2417" s="239"/>
      <c r="J2417" s="952"/>
      <c r="K2417" s="1067"/>
      <c r="L2417" s="1067"/>
      <c r="M2417" s="1067"/>
      <c r="N2417" s="906"/>
    </row>
    <row r="2418" spans="1:14" ht="13.5" thickBot="1" x14ac:dyDescent="0.25">
      <c r="A2418" s="265" t="s">
        <v>290</v>
      </c>
      <c r="B2418" s="686" t="s">
        <v>549</v>
      </c>
      <c r="C2418" s="239"/>
      <c r="D2418" s="121"/>
      <c r="E2418" s="239"/>
      <c r="F2418" s="1257"/>
      <c r="G2418" s="240"/>
      <c r="H2418" s="240"/>
      <c r="I2418" s="240"/>
      <c r="J2418" s="1133"/>
      <c r="K2418" s="1068"/>
      <c r="L2418" s="1068"/>
      <c r="M2418" s="1068"/>
      <c r="N2418" s="968"/>
    </row>
    <row r="2419" spans="1:14" ht="13.5" thickBot="1" x14ac:dyDescent="0.25">
      <c r="A2419" s="421" t="s">
        <v>291</v>
      </c>
      <c r="B2419" s="422" t="s">
        <v>6</v>
      </c>
      <c r="C2419" s="429">
        <f>C2409+C2410+C2411</f>
        <v>0</v>
      </c>
      <c r="D2419" s="429">
        <f>D2409+D2410+D2411</f>
        <v>0</v>
      </c>
      <c r="E2419" s="429">
        <f>E2409+E2410+E2411</f>
        <v>0</v>
      </c>
      <c r="F2419" s="1254">
        <v>0</v>
      </c>
      <c r="G2419" s="429"/>
      <c r="H2419" s="429"/>
      <c r="I2419" s="429"/>
      <c r="J2419" s="1343"/>
      <c r="K2419" s="1262"/>
      <c r="L2419" s="1262"/>
      <c r="M2419" s="1262"/>
      <c r="N2419" s="1259"/>
    </row>
    <row r="2420" spans="1:14" ht="27" thickTop="1" thickBot="1" x14ac:dyDescent="0.25">
      <c r="A2420" s="1265" t="s">
        <v>292</v>
      </c>
      <c r="B2420" s="1248" t="s">
        <v>403</v>
      </c>
      <c r="C2420" s="1249">
        <f>C2406+C2419</f>
        <v>216000</v>
      </c>
      <c r="D2420" s="1249">
        <f>D2406+D2419</f>
        <v>171614</v>
      </c>
      <c r="E2420" s="1249">
        <f>E2406+E2419</f>
        <v>0</v>
      </c>
      <c r="F2420" s="1258">
        <f>E2420/D2420</f>
        <v>0</v>
      </c>
      <c r="G2420" s="1249">
        <f>G2419+G2406</f>
        <v>0</v>
      </c>
      <c r="H2420" s="1249">
        <f>H2419+H2406</f>
        <v>0</v>
      </c>
      <c r="I2420" s="1249">
        <f>I2419+I2406</f>
        <v>0</v>
      </c>
      <c r="J2420" s="1134">
        <v>0</v>
      </c>
      <c r="K2420" s="1268"/>
      <c r="L2420" s="1268"/>
      <c r="M2420" s="1268"/>
      <c r="N2420" s="1269"/>
    </row>
    <row r="2421" spans="1:14" x14ac:dyDescent="0.2">
      <c r="A2421" s="281"/>
      <c r="B2421" s="550"/>
      <c r="C2421" s="535"/>
      <c r="D2421" s="535"/>
      <c r="E2421" s="535"/>
      <c r="F2421" s="535"/>
    </row>
    <row r="2422" spans="1:14" x14ac:dyDescent="0.2">
      <c r="A2422" s="281"/>
      <c r="B2422" s="550"/>
      <c r="C2422" s="535"/>
      <c r="D2422" s="535"/>
      <c r="E2422" s="535"/>
      <c r="F2422" s="1270"/>
      <c r="G2422" s="63"/>
      <c r="H2422" s="63"/>
      <c r="I2422" s="63"/>
      <c r="J2422" s="1271"/>
      <c r="K2422" s="63"/>
      <c r="L2422" s="63"/>
      <c r="M2422" s="63"/>
      <c r="N2422" s="1271"/>
    </row>
    <row r="2423" spans="1:14" x14ac:dyDescent="0.2">
      <c r="A2423" s="2434">
        <v>60</v>
      </c>
      <c r="B2423" s="2435"/>
      <c r="C2423" s="2435"/>
      <c r="D2423" s="2435"/>
      <c r="E2423" s="2435"/>
      <c r="F2423" s="2435"/>
      <c r="G2423" s="2435"/>
      <c r="H2423" s="2435"/>
      <c r="I2423" s="2435"/>
      <c r="J2423" s="2435"/>
      <c r="K2423" s="2435"/>
      <c r="L2423" s="2435"/>
      <c r="M2423" s="2435"/>
      <c r="N2423" s="2435"/>
    </row>
    <row r="2424" spans="1:14" x14ac:dyDescent="0.2">
      <c r="A2424" s="281"/>
      <c r="B2424" s="550"/>
      <c r="C2424" s="535"/>
      <c r="D2424" s="535"/>
      <c r="E2424" s="535"/>
      <c r="F2424" s="535"/>
    </row>
    <row r="2425" spans="1:14" x14ac:dyDescent="0.2">
      <c r="A2425" s="2249" t="s">
        <v>1692</v>
      </c>
      <c r="B2425" s="2249"/>
      <c r="C2425" s="2249"/>
      <c r="D2425" s="2249"/>
      <c r="E2425" s="2249"/>
    </row>
    <row r="2426" spans="1:14" x14ac:dyDescent="0.2">
      <c r="A2426" s="275"/>
      <c r="B2426" s="275"/>
      <c r="C2426" s="275"/>
      <c r="D2426" s="275"/>
      <c r="E2426" s="275"/>
    </row>
    <row r="2427" spans="1:14" ht="14.25" x14ac:dyDescent="0.2">
      <c r="A2427" s="2347" t="s">
        <v>1509</v>
      </c>
      <c r="B2427" s="2348"/>
      <c r="C2427" s="2348"/>
      <c r="D2427" s="2348"/>
      <c r="E2427" s="2348"/>
      <c r="F2427" s="2348"/>
      <c r="G2427" s="2263"/>
      <c r="H2427" s="2263"/>
      <c r="I2427" s="2263"/>
      <c r="J2427" s="2263"/>
      <c r="K2427" s="2263"/>
      <c r="L2427" s="2263"/>
      <c r="M2427" s="2263"/>
      <c r="N2427" s="2263"/>
    </row>
    <row r="2428" spans="1:14" ht="15.75" x14ac:dyDescent="0.25">
      <c r="B2428" s="18"/>
      <c r="C2428" s="18"/>
      <c r="D2428" s="18"/>
      <c r="E2428" s="18"/>
    </row>
    <row r="2429" spans="1:14" ht="16.5" thickBot="1" x14ac:dyDescent="0.3">
      <c r="B2429" s="18" t="s">
        <v>787</v>
      </c>
      <c r="C2429" s="18"/>
      <c r="D2429" s="18"/>
      <c r="E2429" s="18"/>
      <c r="M2429" s="1" t="s">
        <v>39</v>
      </c>
    </row>
    <row r="2430" spans="1:14" ht="13.5" customHeight="1" thickBot="1" x14ac:dyDescent="0.25">
      <c r="A2430" s="2430" t="s">
        <v>258</v>
      </c>
      <c r="B2430" s="2432" t="s">
        <v>11</v>
      </c>
      <c r="C2430" s="2425" t="s">
        <v>1090</v>
      </c>
      <c r="D2430" s="2426"/>
      <c r="E2430" s="2426"/>
      <c r="F2430" s="2427"/>
      <c r="G2430" s="2425" t="s">
        <v>1091</v>
      </c>
      <c r="H2430" s="2426"/>
      <c r="I2430" s="2426"/>
      <c r="J2430" s="2428"/>
      <c r="K2430" s="2429" t="s">
        <v>811</v>
      </c>
      <c r="L2430" s="2426"/>
      <c r="M2430" s="2426"/>
      <c r="N2430" s="2428"/>
    </row>
    <row r="2431" spans="1:14" ht="22.5" thickBot="1" x14ac:dyDescent="0.25">
      <c r="A2431" s="2431"/>
      <c r="B2431" s="2433"/>
      <c r="C2431" s="266" t="s">
        <v>381</v>
      </c>
      <c r="D2431" s="266" t="s">
        <v>812</v>
      </c>
      <c r="E2431" s="1246" t="s">
        <v>775</v>
      </c>
      <c r="F2431" s="266" t="s">
        <v>813</v>
      </c>
      <c r="G2431" s="1246" t="s">
        <v>381</v>
      </c>
      <c r="H2431" s="266" t="s">
        <v>812</v>
      </c>
      <c r="I2431" s="266" t="s">
        <v>775</v>
      </c>
      <c r="J2431" s="1246" t="s">
        <v>813</v>
      </c>
      <c r="K2431" s="266" t="s">
        <v>381</v>
      </c>
      <c r="L2431" s="1246" t="s">
        <v>812</v>
      </c>
      <c r="M2431" s="266" t="s">
        <v>775</v>
      </c>
      <c r="N2431" s="1247" t="s">
        <v>813</v>
      </c>
    </row>
    <row r="2432" spans="1:14" ht="13.5" thickBot="1" x14ac:dyDescent="0.25">
      <c r="A2432" s="865" t="s">
        <v>259</v>
      </c>
      <c r="B2432" s="866" t="s">
        <v>260</v>
      </c>
      <c r="C2432" s="867" t="s">
        <v>261</v>
      </c>
      <c r="D2432" s="867" t="s">
        <v>262</v>
      </c>
      <c r="E2432" s="867" t="s">
        <v>282</v>
      </c>
      <c r="F2432" s="868" t="s">
        <v>307</v>
      </c>
      <c r="G2432" s="867" t="s">
        <v>308</v>
      </c>
      <c r="H2432" s="867" t="s">
        <v>330</v>
      </c>
      <c r="I2432" s="867" t="s">
        <v>331</v>
      </c>
      <c r="J2432" s="867" t="s">
        <v>332</v>
      </c>
      <c r="K2432" s="867" t="s">
        <v>335</v>
      </c>
      <c r="L2432" s="867" t="s">
        <v>336</v>
      </c>
      <c r="M2432" s="867" t="s">
        <v>337</v>
      </c>
      <c r="N2432" s="868" t="s">
        <v>338</v>
      </c>
    </row>
    <row r="2433" spans="1:14" x14ac:dyDescent="0.2">
      <c r="A2433" s="265" t="s">
        <v>293</v>
      </c>
      <c r="B2433" s="341" t="s">
        <v>404</v>
      </c>
      <c r="C2433" s="430"/>
      <c r="D2433" s="124"/>
      <c r="E2433" s="241"/>
      <c r="F2433" s="1256"/>
      <c r="G2433" s="1040"/>
      <c r="H2433" s="1040"/>
      <c r="I2433" s="1040"/>
      <c r="J2433" s="909"/>
      <c r="K2433" s="1261"/>
      <c r="L2433" s="1261"/>
      <c r="M2433" s="1261"/>
      <c r="N2433" s="1039"/>
    </row>
    <row r="2434" spans="1:14" x14ac:dyDescent="0.2">
      <c r="A2434" s="264" t="s">
        <v>294</v>
      </c>
      <c r="B2434" s="170" t="s">
        <v>565</v>
      </c>
      <c r="C2434" s="244"/>
      <c r="D2434" s="121"/>
      <c r="E2434" s="239"/>
      <c r="F2434" s="1251"/>
      <c r="G2434" s="978"/>
      <c r="H2434" s="978"/>
      <c r="I2434" s="978"/>
      <c r="J2434" s="870"/>
      <c r="K2434" s="1067"/>
      <c r="L2434" s="1067"/>
      <c r="M2434" s="1067"/>
      <c r="N2434" s="906"/>
    </row>
    <row r="2435" spans="1:14" x14ac:dyDescent="0.2">
      <c r="A2435" s="264" t="s">
        <v>295</v>
      </c>
      <c r="B2435" s="480" t="s">
        <v>563</v>
      </c>
      <c r="C2435" s="543"/>
      <c r="D2435" s="126"/>
      <c r="E2435" s="240"/>
      <c r="F2435" s="1252"/>
      <c r="G2435" s="978"/>
      <c r="H2435" s="978"/>
      <c r="I2435" s="978"/>
      <c r="J2435" s="870"/>
      <c r="K2435" s="1067"/>
      <c r="L2435" s="1067"/>
      <c r="M2435" s="1067"/>
      <c r="N2435" s="906"/>
    </row>
    <row r="2436" spans="1:14" x14ac:dyDescent="0.2">
      <c r="A2436" s="264" t="s">
        <v>296</v>
      </c>
      <c r="B2436" s="480" t="s">
        <v>562</v>
      </c>
      <c r="C2436" s="543"/>
      <c r="D2436" s="126"/>
      <c r="E2436" s="240"/>
      <c r="F2436" s="1252"/>
      <c r="G2436" s="978"/>
      <c r="H2436" s="978"/>
      <c r="I2436" s="978"/>
      <c r="J2436" s="870"/>
      <c r="K2436" s="1067"/>
      <c r="L2436" s="1067"/>
      <c r="M2436" s="1067"/>
      <c r="N2436" s="906"/>
    </row>
    <row r="2437" spans="1:14" x14ac:dyDescent="0.2">
      <c r="A2437" s="264" t="s">
        <v>297</v>
      </c>
      <c r="B2437" s="480" t="s">
        <v>564</v>
      </c>
      <c r="C2437" s="543"/>
      <c r="D2437" s="126"/>
      <c r="E2437" s="240"/>
      <c r="F2437" s="1252"/>
      <c r="G2437" s="978"/>
      <c r="H2437" s="978"/>
      <c r="I2437" s="978"/>
      <c r="J2437" s="870"/>
      <c r="K2437" s="1067"/>
      <c r="L2437" s="1067"/>
      <c r="M2437" s="1067"/>
      <c r="N2437" s="906"/>
    </row>
    <row r="2438" spans="1:14" x14ac:dyDescent="0.2">
      <c r="A2438" s="264" t="s">
        <v>298</v>
      </c>
      <c r="B2438" s="538" t="s">
        <v>566</v>
      </c>
      <c r="C2438" s="543"/>
      <c r="D2438" s="126"/>
      <c r="E2438" s="240"/>
      <c r="F2438" s="1252"/>
      <c r="G2438" s="978"/>
      <c r="H2438" s="978"/>
      <c r="I2438" s="978"/>
      <c r="J2438" s="870"/>
      <c r="K2438" s="1067"/>
      <c r="L2438" s="1067"/>
      <c r="M2438" s="1067"/>
      <c r="N2438" s="906"/>
    </row>
    <row r="2439" spans="1:14" x14ac:dyDescent="0.2">
      <c r="A2439" s="264" t="s">
        <v>299</v>
      </c>
      <c r="B2439" s="539" t="s">
        <v>569</v>
      </c>
      <c r="C2439" s="543"/>
      <c r="D2439" s="126"/>
      <c r="E2439" s="240"/>
      <c r="F2439" s="1252"/>
      <c r="G2439" s="978"/>
      <c r="H2439" s="978"/>
      <c r="I2439" s="978"/>
      <c r="J2439" s="870"/>
      <c r="K2439" s="1067"/>
      <c r="L2439" s="1067"/>
      <c r="M2439" s="1067"/>
      <c r="N2439" s="906"/>
    </row>
    <row r="2440" spans="1:14" x14ac:dyDescent="0.2">
      <c r="A2440" s="264" t="s">
        <v>300</v>
      </c>
      <c r="B2440" s="540" t="s">
        <v>568</v>
      </c>
      <c r="C2440" s="543"/>
      <c r="D2440" s="126"/>
      <c r="E2440" s="240"/>
      <c r="F2440" s="1252"/>
      <c r="G2440" s="978"/>
      <c r="H2440" s="978"/>
      <c r="I2440" s="978"/>
      <c r="J2440" s="870"/>
      <c r="K2440" s="1067"/>
      <c r="L2440" s="1067"/>
      <c r="M2440" s="1067"/>
      <c r="N2440" s="906"/>
    </row>
    <row r="2441" spans="1:14" x14ac:dyDescent="0.2">
      <c r="A2441" s="264" t="s">
        <v>301</v>
      </c>
      <c r="B2441" s="1708" t="s">
        <v>567</v>
      </c>
      <c r="C2441" s="244"/>
      <c r="D2441" s="121"/>
      <c r="E2441" s="239"/>
      <c r="F2441" s="1251"/>
      <c r="G2441" s="978"/>
      <c r="H2441" s="978"/>
      <c r="I2441" s="978"/>
      <c r="J2441" s="870"/>
      <c r="K2441" s="1067"/>
      <c r="L2441" s="1067"/>
      <c r="M2441" s="1067"/>
      <c r="N2441" s="906"/>
    </row>
    <row r="2442" spans="1:14" ht="13.5" thickBot="1" x14ac:dyDescent="0.25">
      <c r="A2442" s="413" t="s">
        <v>302</v>
      </c>
      <c r="B2442" s="225" t="s">
        <v>1089</v>
      </c>
      <c r="C2442" s="1713"/>
      <c r="D2442" s="197"/>
      <c r="E2442" s="197"/>
      <c r="F2442" s="1255"/>
      <c r="G2442" s="974"/>
      <c r="H2442" s="974"/>
      <c r="I2442" s="974"/>
      <c r="J2442" s="873"/>
      <c r="K2442" s="1263"/>
      <c r="L2442" s="1263"/>
      <c r="M2442" s="1263"/>
      <c r="N2442" s="967"/>
    </row>
    <row r="2443" spans="1:14" ht="22.5" customHeight="1" thickBot="1" x14ac:dyDescent="0.25">
      <c r="A2443" s="282" t="s">
        <v>303</v>
      </c>
      <c r="B2443" s="231" t="s">
        <v>405</v>
      </c>
      <c r="C2443" s="544">
        <f>SUM(C2434:C2442)</f>
        <v>0</v>
      </c>
      <c r="D2443" s="544">
        <f>SUM(D2434:D2442)</f>
        <v>0</v>
      </c>
      <c r="E2443" s="544">
        <f>SUM(E2434:E2442)</f>
        <v>0</v>
      </c>
      <c r="F2443" s="1272"/>
      <c r="G2443" s="972"/>
      <c r="H2443" s="972"/>
      <c r="I2443" s="972"/>
      <c r="J2443" s="874"/>
      <c r="K2443" s="1212"/>
      <c r="L2443" s="1212"/>
      <c r="M2443" s="1212"/>
      <c r="N2443" s="874"/>
    </row>
    <row r="2444" spans="1:14" ht="14.25" thickTop="1" thickBot="1" x14ac:dyDescent="0.25">
      <c r="A2444" s="325" t="s">
        <v>304</v>
      </c>
      <c r="B2444" s="832" t="s">
        <v>406</v>
      </c>
      <c r="C2444" s="622">
        <f>C2443+C2420</f>
        <v>216000</v>
      </c>
      <c r="D2444" s="622">
        <f>D2443+D2420</f>
        <v>171614</v>
      </c>
      <c r="E2444" s="622">
        <f>E2443+E2420</f>
        <v>0</v>
      </c>
      <c r="F2444" s="1461">
        <f>E2444/D2444</f>
        <v>0</v>
      </c>
      <c r="G2444" s="622">
        <f>G2443+G2420</f>
        <v>0</v>
      </c>
      <c r="H2444" s="622">
        <f>H2443+H2420</f>
        <v>0</v>
      </c>
      <c r="I2444" s="622">
        <f>I2443+I2420</f>
        <v>0</v>
      </c>
      <c r="J2444" s="1134">
        <v>0</v>
      </c>
      <c r="K2444" s="622">
        <f>K2443+K2420</f>
        <v>0</v>
      </c>
      <c r="L2444" s="622">
        <f>L2443+L2420</f>
        <v>0</v>
      </c>
      <c r="M2444" s="622">
        <f>M2443+M2420</f>
        <v>0</v>
      </c>
      <c r="N2444" s="969"/>
    </row>
    <row r="2464" spans="1:14" x14ac:dyDescent="0.2">
      <c r="A2464" s="2263">
        <v>61</v>
      </c>
      <c r="B2464" s="2263"/>
      <c r="C2464" s="2263"/>
      <c r="D2464" s="2263"/>
      <c r="E2464" s="2263"/>
      <c r="F2464" s="2263"/>
      <c r="G2464" s="2263"/>
      <c r="H2464" s="2263"/>
      <c r="I2464" s="2263"/>
      <c r="J2464" s="2263"/>
      <c r="K2464" s="2263"/>
      <c r="L2464" s="2263"/>
      <c r="M2464" s="2263"/>
      <c r="N2464" s="2263"/>
    </row>
    <row r="2465" spans="1:14" x14ac:dyDescent="0.2">
      <c r="A2465" s="2249" t="s">
        <v>1692</v>
      </c>
      <c r="B2465" s="2249"/>
      <c r="C2465" s="2249"/>
      <c r="D2465" s="2249"/>
      <c r="E2465" s="2249"/>
    </row>
    <row r="2466" spans="1:14" x14ac:dyDescent="0.2">
      <c r="A2466" s="275"/>
      <c r="B2466" s="275"/>
      <c r="C2466" s="275"/>
      <c r="D2466" s="275"/>
      <c r="E2466" s="275"/>
    </row>
    <row r="2467" spans="1:14" ht="14.25" x14ac:dyDescent="0.2">
      <c r="A2467" s="2347" t="s">
        <v>1509</v>
      </c>
      <c r="B2467" s="2348"/>
      <c r="C2467" s="2348"/>
      <c r="D2467" s="2348"/>
      <c r="E2467" s="2348"/>
      <c r="F2467" s="2348"/>
      <c r="G2467" s="2263"/>
      <c r="H2467" s="2263"/>
      <c r="I2467" s="2263"/>
      <c r="J2467" s="2263"/>
      <c r="K2467" s="2263"/>
      <c r="L2467" s="2263"/>
      <c r="M2467" s="2263"/>
      <c r="N2467" s="2263"/>
    </row>
    <row r="2468" spans="1:14" ht="15.75" x14ac:dyDescent="0.25">
      <c r="B2468" s="18" t="s">
        <v>823</v>
      </c>
      <c r="C2468" s="18"/>
      <c r="D2468" s="18"/>
      <c r="E2468" s="18"/>
      <c r="F2468" s="18"/>
      <c r="G2468" s="18"/>
      <c r="H2468" s="18"/>
      <c r="I2468" s="18"/>
      <c r="J2468" s="18"/>
      <c r="K2468" s="18"/>
      <c r="L2468" s="18"/>
      <c r="M2468" s="18"/>
      <c r="N2468" s="18"/>
    </row>
    <row r="2469" spans="1:14" ht="16.5" thickBot="1" x14ac:dyDescent="0.3">
      <c r="B2469" s="18"/>
      <c r="C2469" s="18"/>
      <c r="D2469" s="18"/>
      <c r="E2469" s="18"/>
      <c r="F2469" s="18"/>
      <c r="G2469" s="18"/>
      <c r="H2469" s="18"/>
      <c r="I2469" s="18"/>
      <c r="J2469" s="18"/>
      <c r="K2469" s="18"/>
      <c r="L2469" s="18"/>
      <c r="M2469" s="19" t="s">
        <v>7</v>
      </c>
      <c r="N2469" s="18"/>
    </row>
    <row r="2470" spans="1:14" ht="13.5" thickBot="1" x14ac:dyDescent="0.25">
      <c r="A2470" s="2272" t="s">
        <v>258</v>
      </c>
      <c r="B2470" s="2274" t="s">
        <v>11</v>
      </c>
      <c r="C2470" s="2429" t="s">
        <v>816</v>
      </c>
      <c r="D2470" s="2426"/>
      <c r="E2470" s="2426"/>
      <c r="F2470" s="2427"/>
      <c r="G2470" s="2425" t="s">
        <v>817</v>
      </c>
      <c r="H2470" s="2426"/>
      <c r="I2470" s="2426"/>
      <c r="J2470" s="2428"/>
      <c r="K2470" s="2429" t="s">
        <v>811</v>
      </c>
      <c r="L2470" s="2426"/>
      <c r="M2470" s="2426"/>
      <c r="N2470" s="2428"/>
    </row>
    <row r="2471" spans="1:14" ht="22.5" thickBot="1" x14ac:dyDescent="0.25">
      <c r="A2471" s="2273"/>
      <c r="B2471" s="2275"/>
      <c r="C2471" s="401" t="s">
        <v>381</v>
      </c>
      <c r="D2471" s="266" t="s">
        <v>812</v>
      </c>
      <c r="E2471" s="1246" t="s">
        <v>775</v>
      </c>
      <c r="F2471" s="266" t="s">
        <v>813</v>
      </c>
      <c r="G2471" s="1246" t="s">
        <v>381</v>
      </c>
      <c r="H2471" s="266" t="s">
        <v>812</v>
      </c>
      <c r="I2471" s="266" t="s">
        <v>775</v>
      </c>
      <c r="J2471" s="1246" t="s">
        <v>813</v>
      </c>
      <c r="K2471" s="266" t="s">
        <v>381</v>
      </c>
      <c r="L2471" s="1246" t="s">
        <v>812</v>
      </c>
      <c r="M2471" s="266" t="s">
        <v>775</v>
      </c>
      <c r="N2471" s="266" t="s">
        <v>813</v>
      </c>
    </row>
    <row r="2472" spans="1:14" ht="13.5" thickBot="1" x14ac:dyDescent="0.25">
      <c r="A2472" s="865" t="s">
        <v>259</v>
      </c>
      <c r="B2472" s="866" t="s">
        <v>260</v>
      </c>
      <c r="C2472" s="867" t="s">
        <v>261</v>
      </c>
      <c r="D2472" s="867" t="s">
        <v>262</v>
      </c>
      <c r="E2472" s="867" t="s">
        <v>282</v>
      </c>
      <c r="F2472" s="868" t="s">
        <v>307</v>
      </c>
      <c r="G2472" s="518" t="s">
        <v>308</v>
      </c>
      <c r="H2472" s="518" t="s">
        <v>330</v>
      </c>
      <c r="I2472" s="518" t="s">
        <v>331</v>
      </c>
      <c r="J2472" s="518" t="s">
        <v>332</v>
      </c>
      <c r="K2472" s="518" t="s">
        <v>335</v>
      </c>
      <c r="L2472" s="518" t="s">
        <v>336</v>
      </c>
      <c r="M2472" s="518" t="s">
        <v>337</v>
      </c>
      <c r="N2472" s="438" t="s">
        <v>338</v>
      </c>
    </row>
    <row r="2473" spans="1:14" x14ac:dyDescent="0.2">
      <c r="A2473" s="265" t="s">
        <v>263</v>
      </c>
      <c r="B2473" s="270" t="s">
        <v>215</v>
      </c>
      <c r="C2473" s="241"/>
      <c r="D2473" s="124"/>
      <c r="E2473" s="241"/>
      <c r="F2473" s="1256"/>
      <c r="G2473" s="824"/>
      <c r="H2473" s="824"/>
      <c r="I2473" s="824"/>
      <c r="J2473" s="1314"/>
      <c r="K2473" s="1261"/>
      <c r="L2473" s="1261"/>
      <c r="M2473" s="1261"/>
      <c r="N2473" s="1039"/>
    </row>
    <row r="2474" spans="1:14" x14ac:dyDescent="0.2">
      <c r="A2474" s="264" t="s">
        <v>264</v>
      </c>
      <c r="B2474" s="152" t="s">
        <v>526</v>
      </c>
      <c r="C2474" s="239">
        <f t="shared" ref="C2474:E2478" si="15">C2392+C2309</f>
        <v>179501</v>
      </c>
      <c r="D2474" s="239">
        <f t="shared" si="15"/>
        <v>210443</v>
      </c>
      <c r="E2474" s="239">
        <f t="shared" si="15"/>
        <v>147572</v>
      </c>
      <c r="F2474" s="1251">
        <f>E2474/D2474</f>
        <v>0.7012445175178077</v>
      </c>
      <c r="G2474" s="239">
        <f t="shared" ref="G2474:I2478" si="16">G2392+G2309</f>
        <v>0</v>
      </c>
      <c r="H2474" s="239">
        <f t="shared" si="16"/>
        <v>0</v>
      </c>
      <c r="I2474" s="239">
        <f t="shared" si="16"/>
        <v>0</v>
      </c>
      <c r="J2474" s="952">
        <v>0</v>
      </c>
      <c r="K2474" s="1067"/>
      <c r="L2474" s="1067"/>
      <c r="M2474" s="1067"/>
      <c r="N2474" s="906"/>
    </row>
    <row r="2475" spans="1:14" x14ac:dyDescent="0.2">
      <c r="A2475" s="264" t="s">
        <v>265</v>
      </c>
      <c r="B2475" s="169" t="s">
        <v>528</v>
      </c>
      <c r="C2475" s="239">
        <f t="shared" si="15"/>
        <v>27270</v>
      </c>
      <c r="D2475" s="239">
        <f t="shared" si="15"/>
        <v>30316</v>
      </c>
      <c r="E2475" s="239">
        <f t="shared" si="15"/>
        <v>15672</v>
      </c>
      <c r="F2475" s="1251">
        <f t="shared" ref="F2475:F2487" si="17">E2475/D2475</f>
        <v>0.51695474336983771</v>
      </c>
      <c r="G2475" s="239">
        <f t="shared" si="16"/>
        <v>0</v>
      </c>
      <c r="H2475" s="239">
        <f t="shared" si="16"/>
        <v>0</v>
      </c>
      <c r="I2475" s="239">
        <f t="shared" si="16"/>
        <v>0</v>
      </c>
      <c r="J2475" s="952">
        <v>0</v>
      </c>
      <c r="K2475" s="1067"/>
      <c r="L2475" s="1067"/>
      <c r="M2475" s="1067"/>
      <c r="N2475" s="906"/>
    </row>
    <row r="2476" spans="1:14" x14ac:dyDescent="0.2">
      <c r="A2476" s="264" t="s">
        <v>266</v>
      </c>
      <c r="B2476" s="169" t="s">
        <v>527</v>
      </c>
      <c r="C2476" s="239">
        <f t="shared" si="15"/>
        <v>725723</v>
      </c>
      <c r="D2476" s="239">
        <f t="shared" si="15"/>
        <v>1403270</v>
      </c>
      <c r="E2476" s="239">
        <f t="shared" si="15"/>
        <v>926868</v>
      </c>
      <c r="F2476" s="1251">
        <f t="shared" si="17"/>
        <v>0.66050581855238122</v>
      </c>
      <c r="G2476" s="239">
        <f t="shared" si="16"/>
        <v>9036</v>
      </c>
      <c r="H2476" s="239">
        <f t="shared" si="16"/>
        <v>12856</v>
      </c>
      <c r="I2476" s="239">
        <f t="shared" si="16"/>
        <v>11453</v>
      </c>
      <c r="J2476" s="952">
        <f>I2476/H2476</f>
        <v>0.89086807716241445</v>
      </c>
      <c r="K2476" s="1067"/>
      <c r="L2476" s="1067"/>
      <c r="M2476" s="1067"/>
      <c r="N2476" s="906"/>
    </row>
    <row r="2477" spans="1:14" x14ac:dyDescent="0.2">
      <c r="A2477" s="264" t="s">
        <v>267</v>
      </c>
      <c r="B2477" s="169" t="s">
        <v>529</v>
      </c>
      <c r="C2477" s="239">
        <f t="shared" si="15"/>
        <v>0</v>
      </c>
      <c r="D2477" s="239">
        <f t="shared" si="15"/>
        <v>0</v>
      </c>
      <c r="E2477" s="239">
        <f t="shared" si="15"/>
        <v>0</v>
      </c>
      <c r="F2477" s="1251">
        <v>0</v>
      </c>
      <c r="G2477" s="239">
        <f t="shared" si="16"/>
        <v>0</v>
      </c>
      <c r="H2477" s="239">
        <f t="shared" si="16"/>
        <v>0</v>
      </c>
      <c r="I2477" s="239">
        <f t="shared" si="16"/>
        <v>0</v>
      </c>
      <c r="J2477" s="952">
        <v>0</v>
      </c>
      <c r="K2477" s="1067"/>
      <c r="L2477" s="1067"/>
      <c r="M2477" s="1067"/>
      <c r="N2477" s="906"/>
    </row>
    <row r="2478" spans="1:14" x14ac:dyDescent="0.2">
      <c r="A2478" s="264" t="s">
        <v>268</v>
      </c>
      <c r="B2478" s="169" t="s">
        <v>530</v>
      </c>
      <c r="C2478" s="239">
        <f t="shared" si="15"/>
        <v>1000</v>
      </c>
      <c r="D2478" s="239">
        <f t="shared" si="15"/>
        <v>8104</v>
      </c>
      <c r="E2478" s="239">
        <f t="shared" si="15"/>
        <v>7454</v>
      </c>
      <c r="F2478" s="1251">
        <f>E2478/D2478</f>
        <v>0.91979269496544913</v>
      </c>
      <c r="G2478" s="239">
        <f t="shared" si="16"/>
        <v>0</v>
      </c>
      <c r="H2478" s="239">
        <f t="shared" si="16"/>
        <v>0</v>
      </c>
      <c r="I2478" s="239">
        <f t="shared" si="16"/>
        <v>0</v>
      </c>
      <c r="J2478" s="952">
        <v>0</v>
      </c>
      <c r="K2478" s="1067"/>
      <c r="L2478" s="1067"/>
      <c r="M2478" s="1067"/>
      <c r="N2478" s="906"/>
    </row>
    <row r="2479" spans="1:14" x14ac:dyDescent="0.2">
      <c r="A2479" s="264" t="s">
        <v>269</v>
      </c>
      <c r="B2479" s="169" t="s">
        <v>531</v>
      </c>
      <c r="C2479" s="239">
        <f>C2480+C2481+C2482+C2483+C2484+C2485+C2486</f>
        <v>1269530</v>
      </c>
      <c r="D2479" s="239">
        <f>D2480+D2481+D2482+D2483+D2484+D2485+D2486</f>
        <v>1356788</v>
      </c>
      <c r="E2479" s="239">
        <f>E2480+E2481+E2482+E2483+E2484+E2485+E2486</f>
        <v>1177540</v>
      </c>
      <c r="F2479" s="1251">
        <f t="shared" si="17"/>
        <v>0.86788798249984522</v>
      </c>
      <c r="G2479" s="239">
        <f>G2480+G2481+G2482+G2483+G2484+G2485+G2486</f>
        <v>61648</v>
      </c>
      <c r="H2479" s="239">
        <f>H2480+H2481+H2482+H2483+H2484+H2485+H2486</f>
        <v>70308</v>
      </c>
      <c r="I2479" s="239">
        <f>I2480+I2481+I2482+I2483+I2484+I2485+I2486</f>
        <v>70308</v>
      </c>
      <c r="J2479" s="952">
        <f>I2479/H2479</f>
        <v>1</v>
      </c>
      <c r="K2479" s="1067"/>
      <c r="L2479" s="1067"/>
      <c r="M2479" s="1067"/>
      <c r="N2479" s="906"/>
    </row>
    <row r="2480" spans="1:14" x14ac:dyDescent="0.2">
      <c r="A2480" s="264" t="s">
        <v>270</v>
      </c>
      <c r="B2480" s="169" t="s">
        <v>535</v>
      </c>
      <c r="C2480" s="239">
        <f t="shared" ref="C2480:E2484" si="18">C2398+C2315</f>
        <v>388040</v>
      </c>
      <c r="D2480" s="239">
        <f t="shared" si="18"/>
        <v>473996</v>
      </c>
      <c r="E2480" s="239">
        <f t="shared" si="18"/>
        <v>466362</v>
      </c>
      <c r="F2480" s="1251">
        <f t="shared" si="17"/>
        <v>0.98389437885551778</v>
      </c>
      <c r="G2480" s="239">
        <f t="shared" ref="G2480:I2484" si="19">G2398+G2315</f>
        <v>0</v>
      </c>
      <c r="H2480" s="239">
        <f t="shared" si="19"/>
        <v>0</v>
      </c>
      <c r="I2480" s="239">
        <f t="shared" si="19"/>
        <v>0</v>
      </c>
      <c r="J2480" s="952">
        <v>0</v>
      </c>
      <c r="K2480" s="1067"/>
      <c r="L2480" s="1067"/>
      <c r="M2480" s="1067"/>
      <c r="N2480" s="906"/>
    </row>
    <row r="2481" spans="1:14" x14ac:dyDescent="0.2">
      <c r="A2481" s="264" t="s">
        <v>271</v>
      </c>
      <c r="B2481" s="169" t="s">
        <v>536</v>
      </c>
      <c r="C2481" s="239">
        <f t="shared" si="18"/>
        <v>0</v>
      </c>
      <c r="D2481" s="239">
        <f t="shared" si="18"/>
        <v>0</v>
      </c>
      <c r="E2481" s="239">
        <f t="shared" si="18"/>
        <v>0</v>
      </c>
      <c r="F2481" s="1251">
        <v>0</v>
      </c>
      <c r="G2481" s="239">
        <f t="shared" si="19"/>
        <v>0</v>
      </c>
      <c r="H2481" s="239">
        <f t="shared" si="19"/>
        <v>0</v>
      </c>
      <c r="I2481" s="239">
        <f t="shared" si="19"/>
        <v>0</v>
      </c>
      <c r="J2481" s="952">
        <v>0</v>
      </c>
      <c r="K2481" s="1067"/>
      <c r="L2481" s="1067"/>
      <c r="M2481" s="1067"/>
      <c r="N2481" s="906"/>
    </row>
    <row r="2482" spans="1:14" x14ac:dyDescent="0.2">
      <c r="A2482" s="264" t="s">
        <v>272</v>
      </c>
      <c r="B2482" s="169" t="s">
        <v>537</v>
      </c>
      <c r="C2482" s="239">
        <f t="shared" si="18"/>
        <v>0</v>
      </c>
      <c r="D2482" s="239">
        <f t="shared" si="18"/>
        <v>0</v>
      </c>
      <c r="E2482" s="239">
        <f t="shared" si="18"/>
        <v>0</v>
      </c>
      <c r="F2482" s="1251">
        <v>0</v>
      </c>
      <c r="G2482" s="239">
        <f t="shared" si="19"/>
        <v>0</v>
      </c>
      <c r="H2482" s="239">
        <f t="shared" si="19"/>
        <v>0</v>
      </c>
      <c r="I2482" s="239">
        <f t="shared" si="19"/>
        <v>0</v>
      </c>
      <c r="J2482" s="952">
        <v>0</v>
      </c>
      <c r="K2482" s="1067"/>
      <c r="L2482" s="1067"/>
      <c r="M2482" s="1067"/>
      <c r="N2482" s="906"/>
    </row>
    <row r="2483" spans="1:14" x14ac:dyDescent="0.2">
      <c r="A2483" s="264" t="s">
        <v>273</v>
      </c>
      <c r="B2483" s="271" t="s">
        <v>533</v>
      </c>
      <c r="C2483" s="239">
        <f t="shared" si="18"/>
        <v>530186</v>
      </c>
      <c r="D2483" s="239">
        <f t="shared" si="18"/>
        <v>523704</v>
      </c>
      <c r="E2483" s="239">
        <f t="shared" si="18"/>
        <v>523704</v>
      </c>
      <c r="F2483" s="1251">
        <f t="shared" si="17"/>
        <v>1</v>
      </c>
      <c r="G2483" s="239">
        <f t="shared" si="19"/>
        <v>61648</v>
      </c>
      <c r="H2483" s="239">
        <f t="shared" si="19"/>
        <v>70308</v>
      </c>
      <c r="I2483" s="239">
        <f t="shared" si="19"/>
        <v>70308</v>
      </c>
      <c r="J2483" s="952">
        <f>I2483/H2483</f>
        <v>1</v>
      </c>
      <c r="K2483" s="1067"/>
      <c r="L2483" s="1067"/>
      <c r="M2483" s="1067"/>
      <c r="N2483" s="906"/>
    </row>
    <row r="2484" spans="1:14" x14ac:dyDescent="0.2">
      <c r="A2484" s="264" t="s">
        <v>274</v>
      </c>
      <c r="B2484" s="536" t="s">
        <v>534</v>
      </c>
      <c r="C2484" s="239">
        <f t="shared" si="18"/>
        <v>0</v>
      </c>
      <c r="D2484" s="239">
        <f t="shared" si="18"/>
        <v>0</v>
      </c>
      <c r="E2484" s="239">
        <f t="shared" si="18"/>
        <v>0</v>
      </c>
      <c r="F2484" s="1251">
        <v>0</v>
      </c>
      <c r="G2484" s="239">
        <f t="shared" si="19"/>
        <v>0</v>
      </c>
      <c r="H2484" s="239">
        <f t="shared" si="19"/>
        <v>0</v>
      </c>
      <c r="I2484" s="239">
        <f t="shared" si="19"/>
        <v>0</v>
      </c>
      <c r="J2484" s="952">
        <v>0</v>
      </c>
      <c r="K2484" s="1067"/>
      <c r="L2484" s="1067"/>
      <c r="M2484" s="1067"/>
      <c r="N2484" s="906"/>
    </row>
    <row r="2485" spans="1:14" x14ac:dyDescent="0.2">
      <c r="A2485" s="264" t="s">
        <v>275</v>
      </c>
      <c r="B2485" s="537" t="s">
        <v>532</v>
      </c>
      <c r="C2485" s="239">
        <v>216000</v>
      </c>
      <c r="D2485" s="239">
        <f t="shared" ref="D2485:E2487" si="20">D2403+D2320</f>
        <v>171614</v>
      </c>
      <c r="E2485" s="239">
        <f t="shared" si="20"/>
        <v>0</v>
      </c>
      <c r="F2485" s="1251">
        <f t="shared" si="17"/>
        <v>0</v>
      </c>
      <c r="G2485" s="239">
        <v>0</v>
      </c>
      <c r="H2485" s="239">
        <f t="shared" ref="H2485:I2487" si="21">H2403+H2320</f>
        <v>0</v>
      </c>
      <c r="I2485" s="239">
        <f t="shared" si="21"/>
        <v>0</v>
      </c>
      <c r="J2485" s="952">
        <v>0</v>
      </c>
      <c r="K2485" s="1067"/>
      <c r="L2485" s="1067"/>
      <c r="M2485" s="1067"/>
      <c r="N2485" s="906"/>
    </row>
    <row r="2486" spans="1:14" x14ac:dyDescent="0.2">
      <c r="A2486" s="264" t="s">
        <v>276</v>
      </c>
      <c r="B2486" s="230" t="s">
        <v>764</v>
      </c>
      <c r="C2486" s="239">
        <f>C2404+C2321</f>
        <v>135304</v>
      </c>
      <c r="D2486" s="239">
        <f t="shared" si="20"/>
        <v>187474</v>
      </c>
      <c r="E2486" s="239">
        <f t="shared" si="20"/>
        <v>187474</v>
      </c>
      <c r="F2486" s="1251">
        <f>E2486/D2486</f>
        <v>1</v>
      </c>
      <c r="G2486" s="239">
        <f>G2404+G2321</f>
        <v>0</v>
      </c>
      <c r="H2486" s="239">
        <f t="shared" si="21"/>
        <v>0</v>
      </c>
      <c r="I2486" s="239">
        <f t="shared" si="21"/>
        <v>0</v>
      </c>
      <c r="J2486" s="952">
        <v>0</v>
      </c>
      <c r="K2486" s="1067"/>
      <c r="L2486" s="1067"/>
      <c r="M2486" s="1067"/>
      <c r="N2486" s="906"/>
    </row>
    <row r="2487" spans="1:14" ht="13.5" thickBot="1" x14ac:dyDescent="0.25">
      <c r="A2487" s="264" t="s">
        <v>277</v>
      </c>
      <c r="B2487" s="171" t="s">
        <v>539</v>
      </c>
      <c r="C2487" s="239">
        <f>C2405+C2322</f>
        <v>80620</v>
      </c>
      <c r="D2487" s="239">
        <f t="shared" si="20"/>
        <v>87197</v>
      </c>
      <c r="E2487" s="239">
        <f t="shared" si="20"/>
        <v>75387</v>
      </c>
      <c r="F2487" s="1251">
        <f t="shared" si="17"/>
        <v>0.86455956053533956</v>
      </c>
      <c r="G2487" s="239">
        <f>G2405+G2322</f>
        <v>0</v>
      </c>
      <c r="H2487" s="239">
        <f t="shared" si="21"/>
        <v>0</v>
      </c>
      <c r="I2487" s="239">
        <f t="shared" si="21"/>
        <v>0</v>
      </c>
      <c r="J2487" s="952">
        <v>0</v>
      </c>
      <c r="K2487" s="1068"/>
      <c r="L2487" s="1068"/>
      <c r="M2487" s="1068"/>
      <c r="N2487" s="968"/>
    </row>
    <row r="2488" spans="1:14" ht="13.5" thickBot="1" x14ac:dyDescent="0.25">
      <c r="A2488" s="421" t="s">
        <v>278</v>
      </c>
      <c r="B2488" s="422" t="s">
        <v>5</v>
      </c>
      <c r="C2488" s="432">
        <f>C2474+C2475+C2476+C2479+C2487</f>
        <v>2282644</v>
      </c>
      <c r="D2488" s="432">
        <f t="shared" ref="D2488:E2488" si="22">D2474+D2475+D2476+D2479+D2487</f>
        <v>3088014</v>
      </c>
      <c r="E2488" s="432">
        <f t="shared" si="22"/>
        <v>2343039</v>
      </c>
      <c r="F2488" s="1413">
        <f>E2488/D2488</f>
        <v>0.75875271290868496</v>
      </c>
      <c r="G2488" s="432">
        <f>G2474+G2475+G2476+G2479+G2487</f>
        <v>70684</v>
      </c>
      <c r="H2488" s="432">
        <f>H2474+H2475+H2476+H2479+H2487</f>
        <v>83164</v>
      </c>
      <c r="I2488" s="432">
        <f>I2474+I2475+I2476+I2479+I2487</f>
        <v>81761</v>
      </c>
      <c r="J2488" s="1416">
        <f>I2488/H2488</f>
        <v>0.98312971959020734</v>
      </c>
      <c r="K2488" s="1262"/>
      <c r="L2488" s="1262"/>
      <c r="M2488" s="1262"/>
      <c r="N2488" s="1259"/>
    </row>
    <row r="2489" spans="1:14" ht="9" customHeight="1" thickTop="1" x14ac:dyDescent="0.2">
      <c r="A2489" s="413"/>
      <c r="B2489" s="270"/>
      <c r="C2489" s="197"/>
      <c r="D2489" s="197"/>
      <c r="E2489" s="197"/>
      <c r="F2489" s="1255"/>
      <c r="G2489" s="197"/>
      <c r="H2489" s="197"/>
      <c r="I2489" s="197"/>
      <c r="J2489" s="1099"/>
      <c r="K2489" s="1263"/>
      <c r="L2489" s="1263"/>
      <c r="M2489" s="1263"/>
      <c r="N2489" s="967"/>
    </row>
    <row r="2490" spans="1:14" x14ac:dyDescent="0.2">
      <c r="A2490" s="265" t="s">
        <v>279</v>
      </c>
      <c r="B2490" s="272" t="s">
        <v>216</v>
      </c>
      <c r="C2490" s="241"/>
      <c r="D2490" s="124"/>
      <c r="E2490" s="241"/>
      <c r="F2490" s="1256"/>
      <c r="G2490" s="241"/>
      <c r="H2490" s="241"/>
      <c r="I2490" s="241"/>
      <c r="J2490" s="951"/>
      <c r="K2490" s="1066"/>
      <c r="L2490" s="1066"/>
      <c r="M2490" s="1066"/>
      <c r="N2490" s="905"/>
    </row>
    <row r="2491" spans="1:14" x14ac:dyDescent="0.2">
      <c r="A2491" s="265" t="s">
        <v>280</v>
      </c>
      <c r="B2491" s="169" t="s">
        <v>540</v>
      </c>
      <c r="C2491" s="239">
        <f t="shared" ref="C2491:E2492" si="23">C2409+C2326</f>
        <v>2372173</v>
      </c>
      <c r="D2491" s="239">
        <f t="shared" si="23"/>
        <v>2756087</v>
      </c>
      <c r="E2491" s="239">
        <f t="shared" si="23"/>
        <v>1285557</v>
      </c>
      <c r="F2491" s="1251">
        <f>E2491/D2491</f>
        <v>0.46644282274108184</v>
      </c>
      <c r="G2491" s="239">
        <f t="shared" ref="G2491:I2492" si="24">G2409+G2326</f>
        <v>0</v>
      </c>
      <c r="H2491" s="239">
        <f t="shared" si="24"/>
        <v>0</v>
      </c>
      <c r="I2491" s="239">
        <f t="shared" si="24"/>
        <v>0</v>
      </c>
      <c r="J2491" s="952">
        <v>0</v>
      </c>
      <c r="K2491" s="1067"/>
      <c r="L2491" s="1067"/>
      <c r="M2491" s="1067"/>
      <c r="N2491" s="906"/>
    </row>
    <row r="2492" spans="1:14" x14ac:dyDescent="0.2">
      <c r="A2492" s="265" t="s">
        <v>281</v>
      </c>
      <c r="B2492" s="169" t="s">
        <v>541</v>
      </c>
      <c r="C2492" s="239">
        <f t="shared" si="23"/>
        <v>135000</v>
      </c>
      <c r="D2492" s="239">
        <f t="shared" si="23"/>
        <v>300509</v>
      </c>
      <c r="E2492" s="239">
        <f t="shared" si="23"/>
        <v>24210</v>
      </c>
      <c r="F2492" s="1251">
        <f>E2492/D2492</f>
        <v>8.0563310915812841E-2</v>
      </c>
      <c r="G2492" s="239">
        <f t="shared" si="24"/>
        <v>0</v>
      </c>
      <c r="H2492" s="239">
        <f t="shared" si="24"/>
        <v>0</v>
      </c>
      <c r="I2492" s="239">
        <f t="shared" si="24"/>
        <v>0</v>
      </c>
      <c r="J2492" s="952">
        <v>0</v>
      </c>
      <c r="K2492" s="1067"/>
      <c r="L2492" s="1067"/>
      <c r="M2492" s="1067"/>
      <c r="N2492" s="906"/>
    </row>
    <row r="2493" spans="1:14" x14ac:dyDescent="0.2">
      <c r="A2493" s="265" t="s">
        <v>283</v>
      </c>
      <c r="B2493" s="169" t="s">
        <v>542</v>
      </c>
      <c r="C2493" s="239">
        <f>C2494+C2495+C2496+C2497+C2498+C2499</f>
        <v>15000</v>
      </c>
      <c r="D2493" s="239">
        <f>D2494+D2495+D2496+D2497+D2498+D2499</f>
        <v>15391</v>
      </c>
      <c r="E2493" s="239">
        <f>E2494+E2495+E2496+E2497+E2498+E2499</f>
        <v>15127</v>
      </c>
      <c r="F2493" s="1251">
        <f>E2493/D2493</f>
        <v>0.98284711844584494</v>
      </c>
      <c r="G2493" s="239">
        <f>G2494+G2495+G2496+G2497+G2498+G2499</f>
        <v>26000</v>
      </c>
      <c r="H2493" s="239">
        <f>H2494+H2495+H2496+H2497+H2498+H2499</f>
        <v>32440</v>
      </c>
      <c r="I2493" s="239">
        <f>I2494+I2495+I2496+I2497+I2498+I2499</f>
        <v>16740</v>
      </c>
      <c r="J2493" s="952">
        <f>I2493/H2493</f>
        <v>0.51602959309494456</v>
      </c>
      <c r="K2493" s="1067"/>
      <c r="L2493" s="1067"/>
      <c r="M2493" s="1067"/>
      <c r="N2493" s="906"/>
    </row>
    <row r="2494" spans="1:14" x14ac:dyDescent="0.2">
      <c r="A2494" s="265" t="s">
        <v>284</v>
      </c>
      <c r="B2494" s="271" t="s">
        <v>543</v>
      </c>
      <c r="C2494" s="239">
        <f t="shared" ref="C2494:E2500" si="25">C2412+C2329</f>
        <v>0</v>
      </c>
      <c r="D2494" s="239">
        <f t="shared" si="25"/>
        <v>391</v>
      </c>
      <c r="E2494" s="239">
        <f t="shared" si="25"/>
        <v>391</v>
      </c>
      <c r="F2494" s="1251">
        <f>E2494/D2494</f>
        <v>1</v>
      </c>
      <c r="G2494" s="239">
        <f t="shared" ref="G2494:I2500" si="26">G2412+G2329</f>
        <v>0</v>
      </c>
      <c r="H2494" s="239">
        <f t="shared" si="26"/>
        <v>0</v>
      </c>
      <c r="I2494" s="239">
        <f t="shared" si="26"/>
        <v>0</v>
      </c>
      <c r="J2494" s="952">
        <v>0</v>
      </c>
      <c r="K2494" s="1067"/>
      <c r="L2494" s="1067"/>
      <c r="M2494" s="1067"/>
      <c r="N2494" s="906"/>
    </row>
    <row r="2495" spans="1:14" x14ac:dyDescent="0.2">
      <c r="A2495" s="265" t="s">
        <v>285</v>
      </c>
      <c r="B2495" s="271" t="s">
        <v>544</v>
      </c>
      <c r="C2495" s="239">
        <f t="shared" si="25"/>
        <v>0</v>
      </c>
      <c r="D2495" s="239">
        <f t="shared" si="25"/>
        <v>0</v>
      </c>
      <c r="E2495" s="239">
        <f t="shared" si="25"/>
        <v>0</v>
      </c>
      <c r="F2495" s="1251">
        <v>0</v>
      </c>
      <c r="G2495" s="239">
        <f t="shared" si="26"/>
        <v>0</v>
      </c>
      <c r="H2495" s="239">
        <f t="shared" si="26"/>
        <v>0</v>
      </c>
      <c r="I2495" s="239">
        <f t="shared" si="26"/>
        <v>0</v>
      </c>
      <c r="J2495" s="952">
        <v>0</v>
      </c>
      <c r="K2495" s="1067"/>
      <c r="L2495" s="1067"/>
      <c r="M2495" s="1067"/>
      <c r="N2495" s="906"/>
    </row>
    <row r="2496" spans="1:14" x14ac:dyDescent="0.2">
      <c r="A2496" s="265" t="s">
        <v>286</v>
      </c>
      <c r="B2496" s="271" t="s">
        <v>545</v>
      </c>
      <c r="C2496" s="239">
        <f t="shared" si="25"/>
        <v>0</v>
      </c>
      <c r="D2496" s="239">
        <f t="shared" si="25"/>
        <v>0</v>
      </c>
      <c r="E2496" s="239">
        <f t="shared" si="25"/>
        <v>0</v>
      </c>
      <c r="F2496" s="1251">
        <v>0</v>
      </c>
      <c r="G2496" s="239">
        <f t="shared" si="26"/>
        <v>0</v>
      </c>
      <c r="H2496" s="239">
        <f t="shared" si="26"/>
        <v>0</v>
      </c>
      <c r="I2496" s="239">
        <f t="shared" si="26"/>
        <v>0</v>
      </c>
      <c r="J2496" s="952">
        <v>0</v>
      </c>
      <c r="K2496" s="1067"/>
      <c r="L2496" s="1067"/>
      <c r="M2496" s="1067"/>
      <c r="N2496" s="906"/>
    </row>
    <row r="2497" spans="1:14" x14ac:dyDescent="0.2">
      <c r="A2497" s="265" t="s">
        <v>287</v>
      </c>
      <c r="B2497" s="271" t="s">
        <v>546</v>
      </c>
      <c r="C2497" s="239">
        <f t="shared" si="25"/>
        <v>15000</v>
      </c>
      <c r="D2497" s="239">
        <f t="shared" si="25"/>
        <v>15000</v>
      </c>
      <c r="E2497" s="239">
        <f t="shared" si="25"/>
        <v>14736</v>
      </c>
      <c r="F2497" s="1251">
        <f>E2497/D2497</f>
        <v>0.98240000000000005</v>
      </c>
      <c r="G2497" s="239">
        <f t="shared" si="26"/>
        <v>0</v>
      </c>
      <c r="H2497" s="239">
        <f t="shared" si="26"/>
        <v>5340</v>
      </c>
      <c r="I2497" s="239">
        <f t="shared" si="26"/>
        <v>5340</v>
      </c>
      <c r="J2497" s="952">
        <v>0</v>
      </c>
      <c r="K2497" s="1067"/>
      <c r="L2497" s="1067"/>
      <c r="M2497" s="1067"/>
      <c r="N2497" s="906"/>
    </row>
    <row r="2498" spans="1:14" x14ac:dyDescent="0.2">
      <c r="A2498" s="265" t="s">
        <v>288</v>
      </c>
      <c r="B2498" s="536" t="s">
        <v>547</v>
      </c>
      <c r="C2498" s="239">
        <f t="shared" si="25"/>
        <v>0</v>
      </c>
      <c r="D2498" s="239">
        <f t="shared" si="25"/>
        <v>0</v>
      </c>
      <c r="E2498" s="239">
        <f t="shared" si="25"/>
        <v>0</v>
      </c>
      <c r="F2498" s="1251">
        <v>0</v>
      </c>
      <c r="G2498" s="239">
        <f t="shared" si="26"/>
        <v>17400</v>
      </c>
      <c r="H2498" s="239">
        <f t="shared" si="26"/>
        <v>18500</v>
      </c>
      <c r="I2498" s="239">
        <f t="shared" si="26"/>
        <v>9000</v>
      </c>
      <c r="J2498" s="952">
        <f>I2498/H2498</f>
        <v>0.48648648648648651</v>
      </c>
      <c r="K2498" s="1067"/>
      <c r="L2498" s="1067"/>
      <c r="M2498" s="1067"/>
      <c r="N2498" s="906"/>
    </row>
    <row r="2499" spans="1:14" x14ac:dyDescent="0.2">
      <c r="A2499" s="265" t="s">
        <v>289</v>
      </c>
      <c r="B2499" s="230" t="s">
        <v>548</v>
      </c>
      <c r="C2499" s="239">
        <f t="shared" si="25"/>
        <v>0</v>
      </c>
      <c r="D2499" s="239">
        <f t="shared" si="25"/>
        <v>0</v>
      </c>
      <c r="E2499" s="239">
        <f t="shared" si="25"/>
        <v>0</v>
      </c>
      <c r="F2499" s="1251">
        <v>0</v>
      </c>
      <c r="G2499" s="239">
        <f t="shared" si="26"/>
        <v>8600</v>
      </c>
      <c r="H2499" s="239">
        <f t="shared" si="26"/>
        <v>8600</v>
      </c>
      <c r="I2499" s="239">
        <f t="shared" si="26"/>
        <v>2400</v>
      </c>
      <c r="J2499" s="952">
        <f>I2499/H2499</f>
        <v>0.27906976744186046</v>
      </c>
      <c r="K2499" s="1067"/>
      <c r="L2499" s="1067"/>
      <c r="M2499" s="1067"/>
      <c r="N2499" s="906"/>
    </row>
    <row r="2500" spans="1:14" ht="13.5" thickBot="1" x14ac:dyDescent="0.25">
      <c r="A2500" s="265" t="s">
        <v>290</v>
      </c>
      <c r="B2500" s="686" t="s">
        <v>549</v>
      </c>
      <c r="C2500" s="239">
        <f t="shared" si="25"/>
        <v>0</v>
      </c>
      <c r="D2500" s="239">
        <f t="shared" si="25"/>
        <v>0</v>
      </c>
      <c r="E2500" s="239">
        <f t="shared" si="25"/>
        <v>0</v>
      </c>
      <c r="F2500" s="1251">
        <v>0</v>
      </c>
      <c r="G2500" s="239">
        <f t="shared" si="26"/>
        <v>0</v>
      </c>
      <c r="H2500" s="239">
        <f t="shared" si="26"/>
        <v>0</v>
      </c>
      <c r="I2500" s="239">
        <f t="shared" si="26"/>
        <v>0</v>
      </c>
      <c r="J2500" s="952">
        <v>0</v>
      </c>
      <c r="K2500" s="1068"/>
      <c r="L2500" s="1068"/>
      <c r="M2500" s="1068"/>
      <c r="N2500" s="968"/>
    </row>
    <row r="2501" spans="1:14" ht="13.5" thickBot="1" x14ac:dyDescent="0.25">
      <c r="A2501" s="421" t="s">
        <v>291</v>
      </c>
      <c r="B2501" s="422" t="s">
        <v>6</v>
      </c>
      <c r="C2501" s="432">
        <f>C2491+C2492+C2493+C2500</f>
        <v>2522173</v>
      </c>
      <c r="D2501" s="432">
        <f>D2491+D2492+D2493+D2500</f>
        <v>3071987</v>
      </c>
      <c r="E2501" s="432">
        <f>E2491+E2492+E2493+E2500</f>
        <v>1324894</v>
      </c>
      <c r="F2501" s="1413">
        <f>E2501/D2501</f>
        <v>0.43128242404671635</v>
      </c>
      <c r="G2501" s="432">
        <f>G2491+G2492+G2493+G2500</f>
        <v>26000</v>
      </c>
      <c r="H2501" s="432">
        <f>H2491+H2492+H2493+H2500</f>
        <v>32440</v>
      </c>
      <c r="I2501" s="432">
        <f>I2491+I2492+I2493+I2500</f>
        <v>16740</v>
      </c>
      <c r="J2501" s="1416">
        <f>I2501/H2501</f>
        <v>0.51602959309494456</v>
      </c>
      <c r="K2501" s="1262"/>
      <c r="L2501" s="1262"/>
      <c r="M2501" s="1262"/>
      <c r="N2501" s="1259"/>
    </row>
    <row r="2502" spans="1:14" ht="27" thickTop="1" thickBot="1" x14ac:dyDescent="0.25">
      <c r="A2502" s="1265" t="s">
        <v>292</v>
      </c>
      <c r="B2502" s="1248" t="s">
        <v>403</v>
      </c>
      <c r="C2502" s="1249">
        <f>C2488+C2501</f>
        <v>4804817</v>
      </c>
      <c r="D2502" s="1249">
        <f>D2488+D2501</f>
        <v>6160001</v>
      </c>
      <c r="E2502" s="1249">
        <f>E2488+E2501</f>
        <v>3667933</v>
      </c>
      <c r="F2502" s="1258">
        <f>E2502/D2502</f>
        <v>0.59544357216825128</v>
      </c>
      <c r="G2502" s="1249">
        <f>G2501+G2488</f>
        <v>96684</v>
      </c>
      <c r="H2502" s="1249">
        <f>H2501+H2488</f>
        <v>115604</v>
      </c>
      <c r="I2502" s="1249">
        <f>I2501+I2488</f>
        <v>98501</v>
      </c>
      <c r="J2502" s="1371">
        <f>I2502/H2502</f>
        <v>0.852055292204422</v>
      </c>
      <c r="K2502" s="1268"/>
      <c r="L2502" s="1268"/>
      <c r="M2502" s="1268"/>
      <c r="N2502" s="1269"/>
    </row>
    <row r="2503" spans="1:14" x14ac:dyDescent="0.2">
      <c r="A2503" s="281"/>
      <c r="B2503" s="550"/>
      <c r="C2503" s="535"/>
      <c r="D2503" s="535"/>
      <c r="E2503" s="535"/>
      <c r="F2503" s="535"/>
    </row>
    <row r="2504" spans="1:14" x14ac:dyDescent="0.2">
      <c r="A2504" s="281"/>
      <c r="B2504" s="550"/>
      <c r="C2504" s="535"/>
      <c r="D2504" s="535"/>
      <c r="E2504" s="535"/>
      <c r="F2504" s="1270"/>
      <c r="G2504" s="63"/>
      <c r="H2504" s="63"/>
      <c r="I2504" s="63"/>
      <c r="J2504" s="1271"/>
      <c r="K2504" s="63"/>
      <c r="L2504" s="63"/>
      <c r="M2504" s="63"/>
      <c r="N2504" s="1271"/>
    </row>
    <row r="2505" spans="1:14" x14ac:dyDescent="0.2">
      <c r="A2505" s="2434">
        <v>62</v>
      </c>
      <c r="B2505" s="2435"/>
      <c r="C2505" s="2435"/>
      <c r="D2505" s="2435"/>
      <c r="E2505" s="2435"/>
      <c r="F2505" s="2435"/>
      <c r="G2505" s="2435"/>
      <c r="H2505" s="2435"/>
      <c r="I2505" s="2435"/>
      <c r="J2505" s="2435"/>
      <c r="K2505" s="2435"/>
      <c r="L2505" s="2435"/>
      <c r="M2505" s="2435"/>
      <c r="N2505" s="2435"/>
    </row>
    <row r="2506" spans="1:14" x14ac:dyDescent="0.2">
      <c r="A2506" s="281"/>
      <c r="B2506" s="550"/>
      <c r="C2506" s="535"/>
      <c r="D2506" s="535"/>
      <c r="E2506" s="535"/>
      <c r="F2506" s="535"/>
    </row>
    <row r="2507" spans="1:14" x14ac:dyDescent="0.2">
      <c r="A2507" s="2249" t="s">
        <v>1692</v>
      </c>
      <c r="B2507" s="2249"/>
      <c r="C2507" s="2249"/>
      <c r="D2507" s="2249"/>
      <c r="E2507" s="2249"/>
    </row>
    <row r="2508" spans="1:14" x14ac:dyDescent="0.2">
      <c r="A2508" s="275"/>
      <c r="B2508" s="275"/>
      <c r="C2508" s="275"/>
      <c r="D2508" s="275"/>
      <c r="E2508" s="275"/>
    </row>
    <row r="2509" spans="1:14" ht="14.25" x14ac:dyDescent="0.2">
      <c r="A2509" s="2347" t="s">
        <v>1509</v>
      </c>
      <c r="B2509" s="2348"/>
      <c r="C2509" s="2348"/>
      <c r="D2509" s="2348"/>
      <c r="E2509" s="2348"/>
      <c r="F2509" s="2348"/>
      <c r="G2509" s="2263"/>
      <c r="H2509" s="2263"/>
      <c r="I2509" s="2263"/>
      <c r="J2509" s="2263"/>
      <c r="K2509" s="2263"/>
      <c r="L2509" s="2263"/>
      <c r="M2509" s="2263"/>
      <c r="N2509" s="2263"/>
    </row>
    <row r="2510" spans="1:14" ht="15.75" x14ac:dyDescent="0.25">
      <c r="B2510" s="18"/>
      <c r="C2510" s="18"/>
      <c r="D2510" s="18"/>
      <c r="E2510" s="18"/>
    </row>
    <row r="2511" spans="1:14" ht="16.5" thickBot="1" x14ac:dyDescent="0.3">
      <c r="B2511" s="18" t="s">
        <v>823</v>
      </c>
      <c r="C2511" s="18"/>
      <c r="D2511" s="18"/>
      <c r="E2511" s="18"/>
      <c r="M2511" s="1" t="s">
        <v>39</v>
      </c>
    </row>
    <row r="2512" spans="1:14" ht="13.5" customHeight="1" thickBot="1" x14ac:dyDescent="0.25">
      <c r="A2512" s="2430" t="s">
        <v>258</v>
      </c>
      <c r="B2512" s="2432" t="s">
        <v>11</v>
      </c>
      <c r="C2512" s="2425" t="s">
        <v>1090</v>
      </c>
      <c r="D2512" s="2426"/>
      <c r="E2512" s="2426"/>
      <c r="F2512" s="2427"/>
      <c r="G2512" s="2425" t="s">
        <v>1091</v>
      </c>
      <c r="H2512" s="2426"/>
      <c r="I2512" s="2426"/>
      <c r="J2512" s="2428"/>
      <c r="K2512" s="2429" t="s">
        <v>811</v>
      </c>
      <c r="L2512" s="2426"/>
      <c r="M2512" s="2426"/>
      <c r="N2512" s="2428"/>
    </row>
    <row r="2513" spans="1:14" ht="22.5" thickBot="1" x14ac:dyDescent="0.25">
      <c r="A2513" s="2431"/>
      <c r="B2513" s="2433"/>
      <c r="C2513" s="266" t="s">
        <v>381</v>
      </c>
      <c r="D2513" s="266" t="s">
        <v>812</v>
      </c>
      <c r="E2513" s="1246" t="s">
        <v>775</v>
      </c>
      <c r="F2513" s="266" t="s">
        <v>813</v>
      </c>
      <c r="G2513" s="1246" t="s">
        <v>381</v>
      </c>
      <c r="H2513" s="266" t="s">
        <v>812</v>
      </c>
      <c r="I2513" s="266" t="s">
        <v>775</v>
      </c>
      <c r="J2513" s="1246" t="s">
        <v>813</v>
      </c>
      <c r="K2513" s="266" t="s">
        <v>381</v>
      </c>
      <c r="L2513" s="1246" t="s">
        <v>812</v>
      </c>
      <c r="M2513" s="266" t="s">
        <v>775</v>
      </c>
      <c r="N2513" s="1247" t="s">
        <v>813</v>
      </c>
    </row>
    <row r="2514" spans="1:14" ht="13.5" thickBot="1" x14ac:dyDescent="0.25">
      <c r="A2514" s="865" t="s">
        <v>259</v>
      </c>
      <c r="B2514" s="866" t="s">
        <v>260</v>
      </c>
      <c r="C2514" s="867" t="s">
        <v>261</v>
      </c>
      <c r="D2514" s="867" t="s">
        <v>262</v>
      </c>
      <c r="E2514" s="867" t="s">
        <v>282</v>
      </c>
      <c r="F2514" s="868" t="s">
        <v>307</v>
      </c>
      <c r="G2514" s="867" t="s">
        <v>308</v>
      </c>
      <c r="H2514" s="867" t="s">
        <v>330</v>
      </c>
      <c r="I2514" s="867" t="s">
        <v>331</v>
      </c>
      <c r="J2514" s="867" t="s">
        <v>332</v>
      </c>
      <c r="K2514" s="867" t="s">
        <v>335</v>
      </c>
      <c r="L2514" s="867" t="s">
        <v>336</v>
      </c>
      <c r="M2514" s="867" t="s">
        <v>337</v>
      </c>
      <c r="N2514" s="868" t="s">
        <v>338</v>
      </c>
    </row>
    <row r="2515" spans="1:14" x14ac:dyDescent="0.2">
      <c r="A2515" s="265" t="s">
        <v>293</v>
      </c>
      <c r="B2515" s="341" t="s">
        <v>404</v>
      </c>
      <c r="C2515" s="430"/>
      <c r="D2515" s="124"/>
      <c r="E2515" s="241"/>
      <c r="F2515" s="1256"/>
      <c r="G2515" s="1040"/>
      <c r="H2515" s="1040"/>
      <c r="I2515" s="1040"/>
      <c r="J2515" s="909"/>
      <c r="K2515" s="1261"/>
      <c r="L2515" s="1261"/>
      <c r="M2515" s="1261"/>
      <c r="N2515" s="1039"/>
    </row>
    <row r="2516" spans="1:14" x14ac:dyDescent="0.2">
      <c r="A2516" s="264" t="s">
        <v>294</v>
      </c>
      <c r="B2516" s="170" t="s">
        <v>565</v>
      </c>
      <c r="C2516" s="244"/>
      <c r="D2516" s="239">
        <f t="shared" ref="D2516:D2524" si="27">D2434+D2351</f>
        <v>0</v>
      </c>
      <c r="E2516" s="239"/>
      <c r="F2516" s="1251"/>
      <c r="G2516" s="978"/>
      <c r="H2516" s="978"/>
      <c r="I2516" s="978"/>
      <c r="J2516" s="870"/>
      <c r="K2516" s="1067"/>
      <c r="L2516" s="1067"/>
      <c r="M2516" s="1067"/>
      <c r="N2516" s="906"/>
    </row>
    <row r="2517" spans="1:14" x14ac:dyDescent="0.2">
      <c r="A2517" s="264" t="s">
        <v>295</v>
      </c>
      <c r="B2517" s="480" t="s">
        <v>563</v>
      </c>
      <c r="C2517" s="543"/>
      <c r="D2517" s="239">
        <f t="shared" si="27"/>
        <v>12180910</v>
      </c>
      <c r="E2517" s="239">
        <f>E2435+E2352</f>
        <v>12180910</v>
      </c>
      <c r="F2517" s="1252">
        <f>E2517/D2517</f>
        <v>1</v>
      </c>
      <c r="G2517" s="978"/>
      <c r="H2517" s="978"/>
      <c r="I2517" s="978"/>
      <c r="J2517" s="870"/>
      <c r="K2517" s="1067"/>
      <c r="L2517" s="1067"/>
      <c r="M2517" s="1067"/>
      <c r="N2517" s="906"/>
    </row>
    <row r="2518" spans="1:14" x14ac:dyDescent="0.2">
      <c r="A2518" s="264" t="s">
        <v>296</v>
      </c>
      <c r="B2518" s="480" t="s">
        <v>562</v>
      </c>
      <c r="C2518" s="239">
        <f t="shared" ref="C2518:C2524" si="28">C2436+C2353</f>
        <v>1468489</v>
      </c>
      <c r="D2518" s="239">
        <f t="shared" si="27"/>
        <v>1472628</v>
      </c>
      <c r="E2518" s="239">
        <f>E2436+E2353</f>
        <v>1348962</v>
      </c>
      <c r="F2518" s="1252">
        <f>E2518/D2518</f>
        <v>0.91602359862775939</v>
      </c>
      <c r="G2518" s="978"/>
      <c r="H2518" s="978"/>
      <c r="I2518" s="978"/>
      <c r="J2518" s="870"/>
      <c r="K2518" s="1067"/>
      <c r="L2518" s="1067"/>
      <c r="M2518" s="1067"/>
      <c r="N2518" s="906"/>
    </row>
    <row r="2519" spans="1:14" x14ac:dyDescent="0.2">
      <c r="A2519" s="264" t="s">
        <v>297</v>
      </c>
      <c r="B2519" s="480" t="s">
        <v>564</v>
      </c>
      <c r="C2519" s="239">
        <f t="shared" si="28"/>
        <v>0</v>
      </c>
      <c r="D2519" s="239">
        <f t="shared" si="27"/>
        <v>0</v>
      </c>
      <c r="E2519" s="240"/>
      <c r="F2519" s="1252">
        <v>0</v>
      </c>
      <c r="G2519" s="978"/>
      <c r="H2519" s="978"/>
      <c r="I2519" s="978"/>
      <c r="J2519" s="870"/>
      <c r="K2519" s="1067"/>
      <c r="L2519" s="1067"/>
      <c r="M2519" s="1067"/>
      <c r="N2519" s="906"/>
    </row>
    <row r="2520" spans="1:14" x14ac:dyDescent="0.2">
      <c r="A2520" s="264" t="s">
        <v>298</v>
      </c>
      <c r="B2520" s="538" t="s">
        <v>566</v>
      </c>
      <c r="C2520" s="239">
        <f t="shared" si="28"/>
        <v>0</v>
      </c>
      <c r="D2520" s="239">
        <f t="shared" si="27"/>
        <v>0</v>
      </c>
      <c r="E2520" s="239">
        <f>E2438+E2355</f>
        <v>0</v>
      </c>
      <c r="F2520" s="1252">
        <v>0</v>
      </c>
      <c r="G2520" s="978"/>
      <c r="H2520" s="978"/>
      <c r="I2520" s="978"/>
      <c r="J2520" s="870"/>
      <c r="K2520" s="1067"/>
      <c r="L2520" s="1067"/>
      <c r="M2520" s="1067"/>
      <c r="N2520" s="906"/>
    </row>
    <row r="2521" spans="1:14" x14ac:dyDescent="0.2">
      <c r="A2521" s="264" t="s">
        <v>299</v>
      </c>
      <c r="B2521" s="539" t="s">
        <v>569</v>
      </c>
      <c r="C2521" s="239">
        <f t="shared" si="28"/>
        <v>300000</v>
      </c>
      <c r="D2521" s="239">
        <f t="shared" si="27"/>
        <v>1373250</v>
      </c>
      <c r="E2521" s="239">
        <f>E2439+E2356</f>
        <v>1373250</v>
      </c>
      <c r="F2521" s="1252">
        <f>E2521/D2521</f>
        <v>1</v>
      </c>
      <c r="G2521" s="978"/>
      <c r="H2521" s="978"/>
      <c r="I2521" s="978"/>
      <c r="J2521" s="870"/>
      <c r="K2521" s="1067"/>
      <c r="L2521" s="1067"/>
      <c r="M2521" s="1067"/>
      <c r="N2521" s="906"/>
    </row>
    <row r="2522" spans="1:14" x14ac:dyDescent="0.2">
      <c r="A2522" s="264" t="s">
        <v>300</v>
      </c>
      <c r="B2522" s="540" t="s">
        <v>568</v>
      </c>
      <c r="C2522" s="239">
        <f t="shared" si="28"/>
        <v>0</v>
      </c>
      <c r="D2522" s="239">
        <f t="shared" si="27"/>
        <v>0</v>
      </c>
      <c r="E2522" s="240"/>
      <c r="F2522" s="1252">
        <v>0</v>
      </c>
      <c r="G2522" s="978"/>
      <c r="H2522" s="978"/>
      <c r="I2522" s="978"/>
      <c r="J2522" s="870"/>
      <c r="K2522" s="1067"/>
      <c r="L2522" s="1067"/>
      <c r="M2522" s="1067"/>
      <c r="N2522" s="906"/>
    </row>
    <row r="2523" spans="1:14" x14ac:dyDescent="0.2">
      <c r="A2523" s="264" t="s">
        <v>301</v>
      </c>
      <c r="B2523" s="1708" t="s">
        <v>567</v>
      </c>
      <c r="C2523" s="239">
        <f t="shared" si="28"/>
        <v>0</v>
      </c>
      <c r="D2523" s="239">
        <f t="shared" si="27"/>
        <v>0</v>
      </c>
      <c r="E2523" s="239"/>
      <c r="F2523" s="952">
        <v>0</v>
      </c>
      <c r="G2523" s="978"/>
      <c r="H2523" s="978"/>
      <c r="I2523" s="978"/>
      <c r="J2523" s="870"/>
      <c r="K2523" s="1067"/>
      <c r="L2523" s="1067"/>
      <c r="M2523" s="1067"/>
      <c r="N2523" s="906"/>
    </row>
    <row r="2524" spans="1:14" ht="13.5" thickBot="1" x14ac:dyDescent="0.25">
      <c r="A2524" s="413" t="s">
        <v>302</v>
      </c>
      <c r="B2524" s="225" t="s">
        <v>1089</v>
      </c>
      <c r="C2524" s="239">
        <f t="shared" si="28"/>
        <v>55418</v>
      </c>
      <c r="D2524" s="239">
        <f t="shared" si="27"/>
        <v>57312</v>
      </c>
      <c r="E2524" s="239">
        <f>E2442+E2359</f>
        <v>57312</v>
      </c>
      <c r="F2524" s="1774">
        <f>E2524/D2524</f>
        <v>1</v>
      </c>
      <c r="G2524" s="974"/>
      <c r="H2524" s="974"/>
      <c r="I2524" s="974"/>
      <c r="J2524" s="873"/>
      <c r="K2524" s="1263"/>
      <c r="L2524" s="1263"/>
      <c r="M2524" s="1263"/>
      <c r="N2524" s="967"/>
    </row>
    <row r="2525" spans="1:14" ht="23.25" customHeight="1" thickBot="1" x14ac:dyDescent="0.25">
      <c r="A2525" s="282" t="s">
        <v>303</v>
      </c>
      <c r="B2525" s="231" t="s">
        <v>405</v>
      </c>
      <c r="C2525" s="569">
        <f>SUM(C2516:C2524)</f>
        <v>1823907</v>
      </c>
      <c r="D2525" s="569">
        <f>SUM(D2516:D2524)</f>
        <v>15084100</v>
      </c>
      <c r="E2525" s="569">
        <f>SUM(E2516:E2524)</f>
        <v>14960434</v>
      </c>
      <c r="F2525" s="1282">
        <f>E2525/D2525</f>
        <v>0.99180156588725876</v>
      </c>
      <c r="G2525" s="972"/>
      <c r="H2525" s="972"/>
      <c r="I2525" s="972"/>
      <c r="J2525" s="874"/>
      <c r="K2525" s="1212"/>
      <c r="L2525" s="1212"/>
      <c r="M2525" s="1212"/>
      <c r="N2525" s="874"/>
    </row>
    <row r="2526" spans="1:14" ht="13.5" thickBot="1" x14ac:dyDescent="0.25">
      <c r="A2526" s="325" t="s">
        <v>304</v>
      </c>
      <c r="B2526" s="832" t="s">
        <v>406</v>
      </c>
      <c r="C2526" s="622">
        <f>C2525+C2502</f>
        <v>6628724</v>
      </c>
      <c r="D2526" s="622">
        <f>D2525+D2502</f>
        <v>21244101</v>
      </c>
      <c r="E2526" s="1833">
        <f>E2525+E2502</f>
        <v>18628367</v>
      </c>
      <c r="F2526" s="1461">
        <f>E2526/D2526</f>
        <v>0.87687245508764999</v>
      </c>
      <c r="G2526" s="622">
        <f>G2525+G2502</f>
        <v>96684</v>
      </c>
      <c r="H2526" s="622">
        <f>H2525+H2502</f>
        <v>115604</v>
      </c>
      <c r="I2526" s="622">
        <f>I2525+I2502</f>
        <v>98501</v>
      </c>
      <c r="J2526" s="1374">
        <f>I2526/H2526</f>
        <v>0.852055292204422</v>
      </c>
      <c r="K2526" s="622">
        <f>K2525+K2502</f>
        <v>0</v>
      </c>
      <c r="L2526" s="622">
        <f>L2525+L2502</f>
        <v>0</v>
      </c>
      <c r="M2526" s="622">
        <f>M2525+M2502</f>
        <v>0</v>
      </c>
      <c r="N2526" s="969"/>
    </row>
  </sheetData>
  <mergeCells count="504">
    <mergeCell ref="A1236:N1236"/>
    <mergeCell ref="A1318:N1318"/>
    <mergeCell ref="A1399:N1399"/>
    <mergeCell ref="A1481:N1481"/>
    <mergeCell ref="A1563:N1563"/>
    <mergeCell ref="A1644:N1644"/>
    <mergeCell ref="A1726:N1726"/>
    <mergeCell ref="A1808:N1808"/>
    <mergeCell ref="A1192:N1192"/>
    <mergeCell ref="A1194:E1194"/>
    <mergeCell ref="A1196:N1196"/>
    <mergeCell ref="A1199:A1200"/>
    <mergeCell ref="B1199:B1200"/>
    <mergeCell ref="C1199:F1199"/>
    <mergeCell ref="G1199:J1199"/>
    <mergeCell ref="K1199:N1199"/>
    <mergeCell ref="B1198:E1198"/>
    <mergeCell ref="A1233:N1233"/>
    <mergeCell ref="A1234:E1234"/>
    <mergeCell ref="A1239:A1240"/>
    <mergeCell ref="B1239:B1240"/>
    <mergeCell ref="C1239:F1239"/>
    <mergeCell ref="G1239:J1239"/>
    <mergeCell ref="K1239:N1239"/>
    <mergeCell ref="A168:N168"/>
    <mergeCell ref="A249:N249"/>
    <mergeCell ref="A331:N331"/>
    <mergeCell ref="A413:N413"/>
    <mergeCell ref="A496:N496"/>
    <mergeCell ref="A579:N579"/>
    <mergeCell ref="A661:N661"/>
    <mergeCell ref="A744:N744"/>
    <mergeCell ref="A826:N826"/>
    <mergeCell ref="B580:G580"/>
    <mergeCell ref="A534:N534"/>
    <mergeCell ref="A536:E536"/>
    <mergeCell ref="A538:N538"/>
    <mergeCell ref="A541:A542"/>
    <mergeCell ref="B541:B542"/>
    <mergeCell ref="C541:F541"/>
    <mergeCell ref="G541:J541"/>
    <mergeCell ref="K541:N541"/>
    <mergeCell ref="A493:N493"/>
    <mergeCell ref="A494:E494"/>
    <mergeCell ref="A499:A500"/>
    <mergeCell ref="B499:B500"/>
    <mergeCell ref="C499:F499"/>
    <mergeCell ref="K582:N582"/>
    <mergeCell ref="A1:E1"/>
    <mergeCell ref="A658:N658"/>
    <mergeCell ref="A659:E659"/>
    <mergeCell ref="A664:A665"/>
    <mergeCell ref="B664:B665"/>
    <mergeCell ref="C664:F664"/>
    <mergeCell ref="G664:J664"/>
    <mergeCell ref="K664:N664"/>
    <mergeCell ref="A617:N617"/>
    <mergeCell ref="A619:E619"/>
    <mergeCell ref="A621:N621"/>
    <mergeCell ref="A624:A625"/>
    <mergeCell ref="B624:B625"/>
    <mergeCell ref="C624:F624"/>
    <mergeCell ref="G624:J624"/>
    <mergeCell ref="K624:N624"/>
    <mergeCell ref="B623:G623"/>
    <mergeCell ref="A576:N576"/>
    <mergeCell ref="A577:E577"/>
    <mergeCell ref="A582:A583"/>
    <mergeCell ref="B582:B583"/>
    <mergeCell ref="C582:F582"/>
    <mergeCell ref="G582:J582"/>
    <mergeCell ref="B581:G581"/>
    <mergeCell ref="K499:N499"/>
    <mergeCell ref="A451:N451"/>
    <mergeCell ref="A453:E453"/>
    <mergeCell ref="A455:N455"/>
    <mergeCell ref="A458:A459"/>
    <mergeCell ref="B458:B459"/>
    <mergeCell ref="C458:F458"/>
    <mergeCell ref="G458:J458"/>
    <mergeCell ref="K458:N458"/>
    <mergeCell ref="G499:J499"/>
    <mergeCell ref="A410:N410"/>
    <mergeCell ref="A411:E411"/>
    <mergeCell ref="A416:A417"/>
    <mergeCell ref="B416:B417"/>
    <mergeCell ref="C416:F416"/>
    <mergeCell ref="G416:J416"/>
    <mergeCell ref="K416:N416"/>
    <mergeCell ref="A369:N369"/>
    <mergeCell ref="A371:E371"/>
    <mergeCell ref="A373:N373"/>
    <mergeCell ref="A376:A377"/>
    <mergeCell ref="B376:B377"/>
    <mergeCell ref="C376:F376"/>
    <mergeCell ref="G376:J376"/>
    <mergeCell ref="K376:N376"/>
    <mergeCell ref="A213:A214"/>
    <mergeCell ref="B213:B214"/>
    <mergeCell ref="C213:F213"/>
    <mergeCell ref="G213:J213"/>
    <mergeCell ref="K213:N213"/>
    <mergeCell ref="K334:N334"/>
    <mergeCell ref="A287:N287"/>
    <mergeCell ref="A289:E289"/>
    <mergeCell ref="A291:N291"/>
    <mergeCell ref="A294:A295"/>
    <mergeCell ref="B294:B295"/>
    <mergeCell ref="C294:F294"/>
    <mergeCell ref="G294:J294"/>
    <mergeCell ref="K294:N294"/>
    <mergeCell ref="A328:N328"/>
    <mergeCell ref="A329:E329"/>
    <mergeCell ref="A334:A335"/>
    <mergeCell ref="B334:B335"/>
    <mergeCell ref="C334:F334"/>
    <mergeCell ref="G334:J334"/>
    <mergeCell ref="A7:A8"/>
    <mergeCell ref="B7:B8"/>
    <mergeCell ref="C7:F7"/>
    <mergeCell ref="G7:J7"/>
    <mergeCell ref="K7:N7"/>
    <mergeCell ref="A3:N3"/>
    <mergeCell ref="A42:N42"/>
    <mergeCell ref="A44:E44"/>
    <mergeCell ref="A46:N46"/>
    <mergeCell ref="A83:N83"/>
    <mergeCell ref="A165:N165"/>
    <mergeCell ref="A166:E166"/>
    <mergeCell ref="A49:A50"/>
    <mergeCell ref="B49:B50"/>
    <mergeCell ref="C49:F49"/>
    <mergeCell ref="G49:J49"/>
    <mergeCell ref="K49:N49"/>
    <mergeCell ref="A84:E84"/>
    <mergeCell ref="A89:A90"/>
    <mergeCell ref="B89:B90"/>
    <mergeCell ref="C89:F89"/>
    <mergeCell ref="G89:J89"/>
    <mergeCell ref="K89:N89"/>
    <mergeCell ref="A124:N124"/>
    <mergeCell ref="A86:N86"/>
    <mergeCell ref="A171:A172"/>
    <mergeCell ref="B171:B172"/>
    <mergeCell ref="C171:F171"/>
    <mergeCell ref="G171:J171"/>
    <mergeCell ref="K171:N171"/>
    <mergeCell ref="A126:E126"/>
    <mergeCell ref="A699:N699"/>
    <mergeCell ref="A701:E701"/>
    <mergeCell ref="A128:N128"/>
    <mergeCell ref="A131:A132"/>
    <mergeCell ref="B131:B132"/>
    <mergeCell ref="C131:F131"/>
    <mergeCell ref="G131:J131"/>
    <mergeCell ref="K131:N131"/>
    <mergeCell ref="A246:N246"/>
    <mergeCell ref="A247:E247"/>
    <mergeCell ref="A252:A253"/>
    <mergeCell ref="B252:B253"/>
    <mergeCell ref="C252:F252"/>
    <mergeCell ref="G252:J252"/>
    <mergeCell ref="K252:N252"/>
    <mergeCell ref="A206:N206"/>
    <mergeCell ref="A208:E208"/>
    <mergeCell ref="A210:N210"/>
    <mergeCell ref="A703:N703"/>
    <mergeCell ref="A706:A707"/>
    <mergeCell ref="B706:B707"/>
    <mergeCell ref="C706:F706"/>
    <mergeCell ref="G706:J706"/>
    <mergeCell ref="K706:N706"/>
    <mergeCell ref="A741:N741"/>
    <mergeCell ref="A742:E742"/>
    <mergeCell ref="A747:A748"/>
    <mergeCell ref="B747:B748"/>
    <mergeCell ref="C747:F747"/>
    <mergeCell ref="G747:J747"/>
    <mergeCell ref="K747:N747"/>
    <mergeCell ref="A782:N782"/>
    <mergeCell ref="A784:E784"/>
    <mergeCell ref="A786:N786"/>
    <mergeCell ref="A789:A790"/>
    <mergeCell ref="B789:B790"/>
    <mergeCell ref="C789:F789"/>
    <mergeCell ref="G789:J789"/>
    <mergeCell ref="K789:N789"/>
    <mergeCell ref="A823:N823"/>
    <mergeCell ref="A824:E824"/>
    <mergeCell ref="A829:A830"/>
    <mergeCell ref="B829:B830"/>
    <mergeCell ref="C829:F829"/>
    <mergeCell ref="G829:J829"/>
    <mergeCell ref="K829:N829"/>
    <mergeCell ref="A864:N864"/>
    <mergeCell ref="A866:E866"/>
    <mergeCell ref="A868:N868"/>
    <mergeCell ref="A871:A872"/>
    <mergeCell ref="B871:B872"/>
    <mergeCell ref="C871:F871"/>
    <mergeCell ref="G871:J871"/>
    <mergeCell ref="K871:N871"/>
    <mergeCell ref="A906:N906"/>
    <mergeCell ref="A907:E907"/>
    <mergeCell ref="A912:A913"/>
    <mergeCell ref="B912:B913"/>
    <mergeCell ref="C912:F912"/>
    <mergeCell ref="G912:J912"/>
    <mergeCell ref="K912:N912"/>
    <mergeCell ref="A947:N947"/>
    <mergeCell ref="A949:E949"/>
    <mergeCell ref="A951:N951"/>
    <mergeCell ref="A909:N909"/>
    <mergeCell ref="A954:A955"/>
    <mergeCell ref="B954:B955"/>
    <mergeCell ref="C954:F954"/>
    <mergeCell ref="G954:J954"/>
    <mergeCell ref="K954:N954"/>
    <mergeCell ref="A987:N987"/>
    <mergeCell ref="A988:E988"/>
    <mergeCell ref="A993:A994"/>
    <mergeCell ref="B993:B994"/>
    <mergeCell ref="C993:F993"/>
    <mergeCell ref="G993:J993"/>
    <mergeCell ref="K993:N993"/>
    <mergeCell ref="A990:N990"/>
    <mergeCell ref="A1028:N1028"/>
    <mergeCell ref="A1030:E1030"/>
    <mergeCell ref="A1032:N1032"/>
    <mergeCell ref="A1035:A1036"/>
    <mergeCell ref="B1035:B1036"/>
    <mergeCell ref="C1035:F1035"/>
    <mergeCell ref="G1035:J1035"/>
    <mergeCell ref="K1035:N1035"/>
    <mergeCell ref="A1069:N1069"/>
    <mergeCell ref="A1070:E1070"/>
    <mergeCell ref="A1075:A1076"/>
    <mergeCell ref="B1075:B1076"/>
    <mergeCell ref="C1075:F1075"/>
    <mergeCell ref="G1075:J1075"/>
    <mergeCell ref="K1075:N1075"/>
    <mergeCell ref="A1110:N1110"/>
    <mergeCell ref="A1112:E1112"/>
    <mergeCell ref="A1072:N1072"/>
    <mergeCell ref="A1114:N1114"/>
    <mergeCell ref="A1117:A1118"/>
    <mergeCell ref="B1117:B1118"/>
    <mergeCell ref="C1117:F1117"/>
    <mergeCell ref="G1117:J1117"/>
    <mergeCell ref="K1117:N1117"/>
    <mergeCell ref="A1151:N1151"/>
    <mergeCell ref="A1152:E1152"/>
    <mergeCell ref="A1157:A1158"/>
    <mergeCell ref="B1157:B1158"/>
    <mergeCell ref="C1157:F1157"/>
    <mergeCell ref="G1157:J1157"/>
    <mergeCell ref="K1157:N1157"/>
    <mergeCell ref="B1155:E1155"/>
    <mergeCell ref="A1154:N1154"/>
    <mergeCell ref="A1274:N1274"/>
    <mergeCell ref="A1276:E1276"/>
    <mergeCell ref="A1278:N1278"/>
    <mergeCell ref="A1281:A1282"/>
    <mergeCell ref="B1281:B1282"/>
    <mergeCell ref="C1281:F1281"/>
    <mergeCell ref="G1281:J1281"/>
    <mergeCell ref="K1281:N1281"/>
    <mergeCell ref="A1315:N1315"/>
    <mergeCell ref="A1316:E1316"/>
    <mergeCell ref="A1321:A1322"/>
    <mergeCell ref="B1321:B1322"/>
    <mergeCell ref="C1321:F1321"/>
    <mergeCell ref="G1321:J1321"/>
    <mergeCell ref="K1321:N1321"/>
    <mergeCell ref="A1356:N1356"/>
    <mergeCell ref="A1358:E1358"/>
    <mergeCell ref="A1360:N1360"/>
    <mergeCell ref="A1363:A1364"/>
    <mergeCell ref="B1363:B1364"/>
    <mergeCell ref="C1363:F1363"/>
    <mergeCell ref="G1363:J1363"/>
    <mergeCell ref="K1363:N1363"/>
    <mergeCell ref="A1396:N1396"/>
    <mergeCell ref="A1397:E1397"/>
    <mergeCell ref="A1402:A1403"/>
    <mergeCell ref="B1402:B1403"/>
    <mergeCell ref="C1402:F1402"/>
    <mergeCell ref="G1402:J1402"/>
    <mergeCell ref="K1402:N1402"/>
    <mergeCell ref="A1437:N1437"/>
    <mergeCell ref="A1439:E1439"/>
    <mergeCell ref="A1441:N1441"/>
    <mergeCell ref="A1444:A1445"/>
    <mergeCell ref="B1444:B1445"/>
    <mergeCell ref="C1444:F1444"/>
    <mergeCell ref="G1444:J1444"/>
    <mergeCell ref="K1444:N1444"/>
    <mergeCell ref="A1478:N1478"/>
    <mergeCell ref="A1479:E1479"/>
    <mergeCell ref="A1484:A1485"/>
    <mergeCell ref="B1484:B1485"/>
    <mergeCell ref="C1484:F1484"/>
    <mergeCell ref="G1484:J1484"/>
    <mergeCell ref="K1484:N1484"/>
    <mergeCell ref="A1519:N1519"/>
    <mergeCell ref="A1521:E1521"/>
    <mergeCell ref="A1523:N1523"/>
    <mergeCell ref="A1526:A1527"/>
    <mergeCell ref="B1526:B1527"/>
    <mergeCell ref="C1526:F1526"/>
    <mergeCell ref="G1526:J1526"/>
    <mergeCell ref="K1526:N1526"/>
    <mergeCell ref="A1560:N1560"/>
    <mergeCell ref="A1561:E1561"/>
    <mergeCell ref="A1566:A1567"/>
    <mergeCell ref="B1566:B1567"/>
    <mergeCell ref="C1566:F1566"/>
    <mergeCell ref="G1566:J1566"/>
    <mergeCell ref="K1566:N1566"/>
    <mergeCell ref="B1564:E1564"/>
    <mergeCell ref="A1601:N1601"/>
    <mergeCell ref="A1603:E1603"/>
    <mergeCell ref="A1605:N1605"/>
    <mergeCell ref="A1608:A1609"/>
    <mergeCell ref="B1608:B1609"/>
    <mergeCell ref="C1608:F1608"/>
    <mergeCell ref="G1608:J1608"/>
    <mergeCell ref="K1608:N1608"/>
    <mergeCell ref="B1607:E1607"/>
    <mergeCell ref="A1641:N1641"/>
    <mergeCell ref="A1642:E1642"/>
    <mergeCell ref="A1647:A1648"/>
    <mergeCell ref="B1647:B1648"/>
    <mergeCell ref="C1647:F1647"/>
    <mergeCell ref="G1647:J1647"/>
    <mergeCell ref="K1647:N1647"/>
    <mergeCell ref="A1682:N1682"/>
    <mergeCell ref="A1684:E1684"/>
    <mergeCell ref="A1686:N1686"/>
    <mergeCell ref="A1689:A1690"/>
    <mergeCell ref="B1689:B1690"/>
    <mergeCell ref="C1689:F1689"/>
    <mergeCell ref="G1689:J1689"/>
    <mergeCell ref="K1689:N1689"/>
    <mergeCell ref="A1723:N1723"/>
    <mergeCell ref="A1724:E1724"/>
    <mergeCell ref="A1729:A1730"/>
    <mergeCell ref="B1729:B1730"/>
    <mergeCell ref="C1729:F1729"/>
    <mergeCell ref="G1729:J1729"/>
    <mergeCell ref="K1729:N1729"/>
    <mergeCell ref="A1764:N1764"/>
    <mergeCell ref="A1766:E1766"/>
    <mergeCell ref="A1768:N1768"/>
    <mergeCell ref="A1771:A1772"/>
    <mergeCell ref="B1771:B1772"/>
    <mergeCell ref="C1771:F1771"/>
    <mergeCell ref="G1771:J1771"/>
    <mergeCell ref="K1771:N1771"/>
    <mergeCell ref="A1805:N1805"/>
    <mergeCell ref="A1806:E1806"/>
    <mergeCell ref="A1812:A1813"/>
    <mergeCell ref="B1812:B1813"/>
    <mergeCell ref="C1812:F1812"/>
    <mergeCell ref="G1812:J1812"/>
    <mergeCell ref="K1812:N1812"/>
    <mergeCell ref="B1810:L1810"/>
    <mergeCell ref="A1847:N1847"/>
    <mergeCell ref="A1849:E1849"/>
    <mergeCell ref="A1851:N1851"/>
    <mergeCell ref="A1854:A1855"/>
    <mergeCell ref="B1854:B1855"/>
    <mergeCell ref="C1854:F1854"/>
    <mergeCell ref="G1854:J1854"/>
    <mergeCell ref="K1854:N1854"/>
    <mergeCell ref="B1853:L1853"/>
    <mergeCell ref="A1888:N1888"/>
    <mergeCell ref="A1889:E1889"/>
    <mergeCell ref="A1894:A1895"/>
    <mergeCell ref="B1894:B1895"/>
    <mergeCell ref="C1894:F1894"/>
    <mergeCell ref="G1894:J1894"/>
    <mergeCell ref="K1894:N1894"/>
    <mergeCell ref="A1929:N1929"/>
    <mergeCell ref="A1891:N1891"/>
    <mergeCell ref="A1931:E1931"/>
    <mergeCell ref="A1933:N1933"/>
    <mergeCell ref="A1936:A1937"/>
    <mergeCell ref="B1936:B1937"/>
    <mergeCell ref="C1936:F1936"/>
    <mergeCell ref="G1936:J1936"/>
    <mergeCell ref="K1936:N1936"/>
    <mergeCell ref="A1970:N1970"/>
    <mergeCell ref="A1971:E1971"/>
    <mergeCell ref="A1976:A1977"/>
    <mergeCell ref="B1976:B1977"/>
    <mergeCell ref="C1976:F1976"/>
    <mergeCell ref="G1976:J1976"/>
    <mergeCell ref="K1976:N1976"/>
    <mergeCell ref="A2011:N2011"/>
    <mergeCell ref="A2013:E2013"/>
    <mergeCell ref="A2015:N2015"/>
    <mergeCell ref="A1973:N1973"/>
    <mergeCell ref="A2018:A2019"/>
    <mergeCell ref="B2018:B2019"/>
    <mergeCell ref="C2018:F2018"/>
    <mergeCell ref="G2018:J2018"/>
    <mergeCell ref="K2018:N2018"/>
    <mergeCell ref="A2052:N2052"/>
    <mergeCell ref="A2053:E2053"/>
    <mergeCell ref="A2058:A2059"/>
    <mergeCell ref="B2058:B2059"/>
    <mergeCell ref="C2058:F2058"/>
    <mergeCell ref="G2058:J2058"/>
    <mergeCell ref="K2058:N2058"/>
    <mergeCell ref="A2055:N2055"/>
    <mergeCell ref="A2093:N2093"/>
    <mergeCell ref="A2095:E2095"/>
    <mergeCell ref="A2097:N2097"/>
    <mergeCell ref="A2100:A2101"/>
    <mergeCell ref="B2100:B2101"/>
    <mergeCell ref="C2100:F2100"/>
    <mergeCell ref="G2100:J2100"/>
    <mergeCell ref="K2100:N2100"/>
    <mergeCell ref="A2133:N2133"/>
    <mergeCell ref="A2134:E2134"/>
    <mergeCell ref="A2139:A2140"/>
    <mergeCell ref="B2139:B2140"/>
    <mergeCell ref="C2139:F2139"/>
    <mergeCell ref="G2139:J2139"/>
    <mergeCell ref="K2139:N2139"/>
    <mergeCell ref="A2174:N2174"/>
    <mergeCell ref="A2176:E2176"/>
    <mergeCell ref="A2136:N2136"/>
    <mergeCell ref="A2178:N2178"/>
    <mergeCell ref="A2181:A2182"/>
    <mergeCell ref="B2181:B2182"/>
    <mergeCell ref="C2181:F2181"/>
    <mergeCell ref="G2181:J2181"/>
    <mergeCell ref="K2181:N2181"/>
    <mergeCell ref="A2299:N2299"/>
    <mergeCell ref="A2300:E2300"/>
    <mergeCell ref="A2219:N2219"/>
    <mergeCell ref="A2305:A2306"/>
    <mergeCell ref="B2305:B2306"/>
    <mergeCell ref="C2305:F2305"/>
    <mergeCell ref="G2305:J2305"/>
    <mergeCell ref="K2305:N2305"/>
    <mergeCell ref="A2302:N2302"/>
    <mergeCell ref="A2340:N2340"/>
    <mergeCell ref="A2342:E2342"/>
    <mergeCell ref="A2344:N2344"/>
    <mergeCell ref="A2347:A2348"/>
    <mergeCell ref="B2347:B2348"/>
    <mergeCell ref="C2347:F2347"/>
    <mergeCell ref="G2347:J2347"/>
    <mergeCell ref="K2347:N2347"/>
    <mergeCell ref="A2382:N2382"/>
    <mergeCell ref="A2383:E2383"/>
    <mergeCell ref="A2388:A2389"/>
    <mergeCell ref="B2388:B2389"/>
    <mergeCell ref="C2388:F2388"/>
    <mergeCell ref="G2388:J2388"/>
    <mergeCell ref="K2388:N2388"/>
    <mergeCell ref="A2423:N2423"/>
    <mergeCell ref="C2470:F2470"/>
    <mergeCell ref="G2470:J2470"/>
    <mergeCell ref="K2470:N2470"/>
    <mergeCell ref="A2385:N2385"/>
    <mergeCell ref="A2467:N2467"/>
    <mergeCell ref="A2509:N2509"/>
    <mergeCell ref="A2425:E2425"/>
    <mergeCell ref="A2427:N2427"/>
    <mergeCell ref="A2430:A2431"/>
    <mergeCell ref="B2430:B2431"/>
    <mergeCell ref="C2430:F2430"/>
    <mergeCell ref="G2430:J2430"/>
    <mergeCell ref="K2430:N2430"/>
    <mergeCell ref="A2464:N2464"/>
    <mergeCell ref="A2465:E2465"/>
    <mergeCell ref="A2512:A2513"/>
    <mergeCell ref="B2512:B2513"/>
    <mergeCell ref="C2512:F2512"/>
    <mergeCell ref="G2512:J2512"/>
    <mergeCell ref="K2512:N2512"/>
    <mergeCell ref="A2216:N2216"/>
    <mergeCell ref="A2217:E2217"/>
    <mergeCell ref="A2222:A2223"/>
    <mergeCell ref="B2222:B2223"/>
    <mergeCell ref="C2222:F2222"/>
    <mergeCell ref="G2222:J2222"/>
    <mergeCell ref="K2222:N2222"/>
    <mergeCell ref="A2257:N2257"/>
    <mergeCell ref="A2259:E2259"/>
    <mergeCell ref="A2261:N2261"/>
    <mergeCell ref="A2264:A2265"/>
    <mergeCell ref="B2264:B2265"/>
    <mergeCell ref="C2264:F2264"/>
    <mergeCell ref="G2264:J2264"/>
    <mergeCell ref="K2264:N2264"/>
    <mergeCell ref="A2470:A2471"/>
    <mergeCell ref="B2470:B2471"/>
    <mergeCell ref="A2505:N2505"/>
    <mergeCell ref="A2507:E2507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N301"/>
  <sheetViews>
    <sheetView topLeftCell="A193" workbookViewId="0">
      <selection activeCell="P215" sqref="P215"/>
    </sheetView>
  </sheetViews>
  <sheetFormatPr defaultRowHeight="12.75" x14ac:dyDescent="0.2"/>
  <cols>
    <col min="1" max="1" width="5.42578125" customWidth="1"/>
    <col min="2" max="2" width="37.140625" customWidth="1"/>
    <col min="3" max="3" width="8" customWidth="1"/>
    <col min="4" max="4" width="9" customWidth="1"/>
    <col min="5" max="5" width="8.28515625" customWidth="1"/>
    <col min="6" max="6" width="8.42578125" customWidth="1"/>
    <col min="8" max="8" width="8.42578125" customWidth="1"/>
    <col min="10" max="10" width="7.7109375" customWidth="1"/>
    <col min="11" max="11" width="8.42578125" customWidth="1"/>
    <col min="12" max="12" width="8.5703125" customWidth="1"/>
    <col min="13" max="13" width="8.140625" customWidth="1"/>
    <col min="14" max="14" width="6.7109375" customWidth="1"/>
  </cols>
  <sheetData>
    <row r="1" spans="1:14" x14ac:dyDescent="0.2">
      <c r="A1" s="2249" t="s">
        <v>1695</v>
      </c>
      <c r="B1" s="2249"/>
      <c r="C1" s="2249"/>
      <c r="D1" s="2249"/>
      <c r="E1" s="2249"/>
    </row>
    <row r="2" spans="1:14" x14ac:dyDescent="0.2">
      <c r="A2" s="275"/>
      <c r="B2" s="275"/>
      <c r="C2" s="275"/>
      <c r="D2" s="275"/>
      <c r="E2" s="275"/>
    </row>
    <row r="3" spans="1:14" ht="14.25" x14ac:dyDescent="0.2">
      <c r="A3" s="2347" t="s">
        <v>1510</v>
      </c>
      <c r="B3" s="2348"/>
      <c r="C3" s="2348"/>
      <c r="D3" s="2348"/>
      <c r="E3" s="2348"/>
      <c r="F3" s="2348"/>
      <c r="G3" s="2277"/>
      <c r="H3" s="2277"/>
      <c r="I3" s="2277"/>
      <c r="J3" s="2277"/>
      <c r="K3" s="2277"/>
      <c r="L3" s="2277"/>
      <c r="M3" s="2277"/>
      <c r="N3" s="2277"/>
    </row>
    <row r="4" spans="1:14" ht="11.25" customHeight="1" x14ac:dyDescent="0.25">
      <c r="B4" s="18"/>
      <c r="C4" s="18"/>
      <c r="D4" s="18"/>
      <c r="E4" s="18"/>
    </row>
    <row r="5" spans="1:14" ht="14.25" customHeight="1" thickBot="1" x14ac:dyDescent="0.25">
      <c r="B5" s="33" t="s">
        <v>424</v>
      </c>
      <c r="C5" s="1"/>
      <c r="D5" s="1"/>
      <c r="E5" s="1"/>
      <c r="F5" s="1"/>
      <c r="G5" s="1"/>
      <c r="H5" s="1"/>
      <c r="I5" s="1"/>
      <c r="J5" s="1"/>
      <c r="K5" s="19" t="s">
        <v>7</v>
      </c>
      <c r="L5" s="19"/>
      <c r="M5" s="19"/>
      <c r="N5" s="19"/>
    </row>
    <row r="6" spans="1:14" ht="13.5" thickBot="1" x14ac:dyDescent="0.25">
      <c r="A6" s="2439" t="s">
        <v>258</v>
      </c>
      <c r="B6" s="2441" t="s">
        <v>33</v>
      </c>
      <c r="C6" s="2443" t="s">
        <v>828</v>
      </c>
      <c r="D6" s="2444"/>
      <c r="E6" s="2444"/>
      <c r="F6" s="2445"/>
      <c r="G6" s="2443" t="s">
        <v>824</v>
      </c>
      <c r="H6" s="2444"/>
      <c r="I6" s="2444"/>
      <c r="J6" s="2445"/>
      <c r="K6" s="2443" t="s">
        <v>811</v>
      </c>
      <c r="L6" s="2444"/>
      <c r="M6" s="2444"/>
      <c r="N6" s="2445"/>
    </row>
    <row r="7" spans="1:14" ht="27" customHeight="1" thickBot="1" x14ac:dyDescent="0.25">
      <c r="A7" s="2440"/>
      <c r="B7" s="2442"/>
      <c r="C7" s="266" t="s">
        <v>381</v>
      </c>
      <c r="D7" s="266" t="s">
        <v>812</v>
      </c>
      <c r="E7" s="1246" t="s">
        <v>775</v>
      </c>
      <c r="F7" s="266" t="s">
        <v>813</v>
      </c>
      <c r="G7" s="1246" t="s">
        <v>381</v>
      </c>
      <c r="H7" s="266" t="s">
        <v>812</v>
      </c>
      <c r="I7" s="266" t="s">
        <v>775</v>
      </c>
      <c r="J7" s="1246" t="s">
        <v>813</v>
      </c>
      <c r="K7" s="266" t="s">
        <v>381</v>
      </c>
      <c r="L7" s="1246" t="s">
        <v>812</v>
      </c>
      <c r="M7" s="266" t="s">
        <v>775</v>
      </c>
      <c r="N7" s="1247" t="s">
        <v>813</v>
      </c>
    </row>
    <row r="8" spans="1:14" ht="11.25" customHeight="1" thickBot="1" x14ac:dyDescent="0.25">
      <c r="A8" s="417" t="s">
        <v>259</v>
      </c>
      <c r="B8" s="830" t="s">
        <v>260</v>
      </c>
      <c r="C8" s="518" t="s">
        <v>261</v>
      </c>
      <c r="D8" s="518" t="s">
        <v>262</v>
      </c>
      <c r="E8" s="518" t="s">
        <v>282</v>
      </c>
      <c r="F8" s="518" t="s">
        <v>307</v>
      </c>
      <c r="G8" s="1250" t="s">
        <v>308</v>
      </c>
      <c r="H8" s="1250" t="s">
        <v>330</v>
      </c>
      <c r="I8" s="1250" t="s">
        <v>331</v>
      </c>
      <c r="J8" s="1250" t="s">
        <v>332</v>
      </c>
      <c r="K8" s="1250" t="s">
        <v>335</v>
      </c>
      <c r="L8" s="1250" t="s">
        <v>336</v>
      </c>
      <c r="M8" s="1250" t="s">
        <v>337</v>
      </c>
      <c r="N8" s="519" t="s">
        <v>338</v>
      </c>
    </row>
    <row r="9" spans="1:14" ht="13.5" thickBot="1" x14ac:dyDescent="0.25">
      <c r="A9" s="361" t="s">
        <v>263</v>
      </c>
      <c r="B9" s="217" t="s">
        <v>663</v>
      </c>
      <c r="C9" s="50">
        <f>C10+C11+C16+C25</f>
        <v>60898</v>
      </c>
      <c r="D9" s="50">
        <f>D10+D11+D16+D25</f>
        <v>63468</v>
      </c>
      <c r="E9" s="50">
        <f>E10+E11+E16+E25</f>
        <v>63468</v>
      </c>
      <c r="F9" s="1276">
        <v>0</v>
      </c>
      <c r="G9" s="50">
        <f>G10+G11+G16+G25</f>
        <v>693572</v>
      </c>
      <c r="H9" s="50">
        <f>H10+H11+H16+H25</f>
        <v>706527</v>
      </c>
      <c r="I9" s="50">
        <f>I10+I11+I16+I25</f>
        <v>704031</v>
      </c>
      <c r="J9" s="1292">
        <f>I9/H9</f>
        <v>0.99646722630557638</v>
      </c>
      <c r="K9" s="530"/>
      <c r="L9" s="1423"/>
      <c r="M9" s="1423"/>
      <c r="N9" s="1062"/>
    </row>
    <row r="10" spans="1:14" ht="13.5" thickBot="1" x14ac:dyDescent="0.25">
      <c r="A10" s="361" t="s">
        <v>264</v>
      </c>
      <c r="B10" s="218" t="s">
        <v>676</v>
      </c>
      <c r="C10" s="32"/>
      <c r="D10" s="469"/>
      <c r="E10" s="469"/>
      <c r="F10" s="1277"/>
      <c r="G10" s="205">
        <v>15111</v>
      </c>
      <c r="H10" s="205">
        <v>21610</v>
      </c>
      <c r="I10" s="205">
        <v>19585</v>
      </c>
      <c r="J10" s="1272">
        <f>I10/H10</f>
        <v>0.90629338269319759</v>
      </c>
      <c r="K10" s="123"/>
      <c r="L10" s="687"/>
      <c r="M10" s="687"/>
      <c r="N10" s="1058"/>
    </row>
    <row r="11" spans="1:14" ht="13.5" thickBot="1" x14ac:dyDescent="0.25">
      <c r="A11" s="361" t="s">
        <v>265</v>
      </c>
      <c r="B11" s="219" t="s">
        <v>622</v>
      </c>
      <c r="C11" s="50">
        <f>C12+C13+C14+C15</f>
        <v>0</v>
      </c>
      <c r="D11" s="50">
        <f>D12+D13+D14+D15</f>
        <v>0</v>
      </c>
      <c r="E11" s="50">
        <f>E12+E13+E14+E15</f>
        <v>0</v>
      </c>
      <c r="F11" s="1276">
        <v>0</v>
      </c>
      <c r="G11" s="205">
        <v>0</v>
      </c>
      <c r="H11" s="205">
        <v>0</v>
      </c>
      <c r="I11" s="205">
        <v>0</v>
      </c>
      <c r="J11" s="1272">
        <v>0</v>
      </c>
      <c r="K11" s="123"/>
      <c r="L11" s="687"/>
      <c r="M11" s="687"/>
      <c r="N11" s="998"/>
    </row>
    <row r="12" spans="1:14" x14ac:dyDescent="0.2">
      <c r="A12" s="471" t="s">
        <v>266</v>
      </c>
      <c r="B12" s="571" t="s">
        <v>624</v>
      </c>
      <c r="C12" s="416"/>
      <c r="D12" s="323"/>
      <c r="E12" s="323"/>
      <c r="F12" s="1278"/>
      <c r="G12" s="241"/>
      <c r="H12" s="241"/>
      <c r="I12" s="241"/>
      <c r="J12" s="1256"/>
      <c r="K12" s="124"/>
      <c r="L12" s="118"/>
      <c r="M12" s="118"/>
      <c r="N12" s="946"/>
    </row>
    <row r="13" spans="1:14" x14ac:dyDescent="0.2">
      <c r="A13" s="144" t="s">
        <v>267</v>
      </c>
      <c r="B13" s="572" t="s">
        <v>623</v>
      </c>
      <c r="C13" s="570"/>
      <c r="D13" s="568"/>
      <c r="E13" s="568"/>
      <c r="F13" s="1278"/>
      <c r="G13" s="239"/>
      <c r="H13" s="239"/>
      <c r="I13" s="239"/>
      <c r="J13" s="1251"/>
      <c r="K13" s="121"/>
      <c r="L13" s="117"/>
      <c r="M13" s="117"/>
      <c r="N13" s="943"/>
    </row>
    <row r="14" spans="1:14" x14ac:dyDescent="0.2">
      <c r="A14" s="144" t="s">
        <v>268</v>
      </c>
      <c r="B14" s="220" t="s">
        <v>625</v>
      </c>
      <c r="C14" s="570"/>
      <c r="D14" s="568"/>
      <c r="E14" s="568"/>
      <c r="F14" s="1278"/>
      <c r="G14" s="239"/>
      <c r="H14" s="239"/>
      <c r="I14" s="239"/>
      <c r="J14" s="1251"/>
      <c r="K14" s="121"/>
      <c r="L14" s="117"/>
      <c r="M14" s="117"/>
      <c r="N14" s="943"/>
    </row>
    <row r="15" spans="1:14" ht="13.5" thickBot="1" x14ac:dyDescent="0.25">
      <c r="A15" s="143" t="s">
        <v>269</v>
      </c>
      <c r="B15" s="714" t="s">
        <v>626</v>
      </c>
      <c r="C15" s="25"/>
      <c r="D15" s="184"/>
      <c r="E15" s="184"/>
      <c r="F15" s="1279"/>
      <c r="G15" s="240"/>
      <c r="H15" s="240"/>
      <c r="I15" s="240"/>
      <c r="J15" s="1252"/>
      <c r="K15" s="126"/>
      <c r="L15" s="1064"/>
      <c r="M15" s="1064"/>
      <c r="N15" s="945"/>
    </row>
    <row r="16" spans="1:14" ht="13.5" thickBot="1" x14ac:dyDescent="0.25">
      <c r="A16" s="361" t="s">
        <v>270</v>
      </c>
      <c r="B16" s="716" t="s">
        <v>662</v>
      </c>
      <c r="C16" s="97">
        <f>C17+C21+C22+C23+C24</f>
        <v>60898</v>
      </c>
      <c r="D16" s="97">
        <f>D17+D21+D22+D23+D24</f>
        <v>63468</v>
      </c>
      <c r="E16" s="97">
        <f>E17+E21+E22+E23+E24</f>
        <v>63468</v>
      </c>
      <c r="F16" s="1280">
        <f>E16/D16</f>
        <v>1</v>
      </c>
      <c r="G16" s="97">
        <f>G17+G21+G22+G23+G24</f>
        <v>678461</v>
      </c>
      <c r="H16" s="97">
        <f>H17+H21+H22+H23+H24</f>
        <v>684688</v>
      </c>
      <c r="I16" s="97">
        <f>I17+I21+I22+I23+I24</f>
        <v>684217</v>
      </c>
      <c r="J16" s="1378">
        <f>I16/H16</f>
        <v>0.9993120954361695</v>
      </c>
      <c r="K16" s="123"/>
      <c r="L16" s="687"/>
      <c r="M16" s="687"/>
      <c r="N16" s="1058"/>
    </row>
    <row r="17" spans="1:14" x14ac:dyDescent="0.2">
      <c r="A17" s="143" t="s">
        <v>271</v>
      </c>
      <c r="B17" s="715" t="s">
        <v>613</v>
      </c>
      <c r="C17" s="25">
        <f>C18+C19+C20</f>
        <v>0</v>
      </c>
      <c r="D17" s="25">
        <f>D18+D19+D20</f>
        <v>0</v>
      </c>
      <c r="E17" s="25">
        <f>E18+E19+E20</f>
        <v>0</v>
      </c>
      <c r="F17" s="1279">
        <v>0</v>
      </c>
      <c r="G17" s="241"/>
      <c r="H17" s="241"/>
      <c r="I17" s="241"/>
      <c r="J17" s="1256"/>
      <c r="K17" s="124"/>
      <c r="L17" s="118"/>
      <c r="M17" s="118"/>
      <c r="N17" s="946"/>
    </row>
    <row r="18" spans="1:14" x14ac:dyDescent="0.2">
      <c r="A18" s="144" t="s">
        <v>272</v>
      </c>
      <c r="B18" s="693" t="s">
        <v>615</v>
      </c>
      <c r="C18" s="807"/>
      <c r="D18" s="753"/>
      <c r="E18" s="753"/>
      <c r="F18" s="1281"/>
      <c r="G18" s="239"/>
      <c r="H18" s="239"/>
      <c r="I18" s="239"/>
      <c r="J18" s="1251"/>
      <c r="K18" s="121"/>
      <c r="L18" s="117"/>
      <c r="M18" s="117"/>
      <c r="N18" s="943"/>
    </row>
    <row r="19" spans="1:14" x14ac:dyDescent="0.2">
      <c r="A19" s="561" t="s">
        <v>273</v>
      </c>
      <c r="B19" s="694" t="s">
        <v>614</v>
      </c>
      <c r="C19" s="21"/>
      <c r="D19" s="21"/>
      <c r="E19" s="21"/>
      <c r="F19" s="1278"/>
      <c r="G19" s="239"/>
      <c r="H19" s="239"/>
      <c r="I19" s="239"/>
      <c r="J19" s="1251"/>
      <c r="K19" s="121"/>
      <c r="L19" s="117"/>
      <c r="M19" s="117"/>
      <c r="N19" s="943"/>
    </row>
    <row r="20" spans="1:14" x14ac:dyDescent="0.2">
      <c r="A20" s="561" t="s">
        <v>274</v>
      </c>
      <c r="B20" s="694" t="s">
        <v>616</v>
      </c>
      <c r="C20" s="21"/>
      <c r="D20" s="584"/>
      <c r="E20" s="98"/>
      <c r="F20" s="1278"/>
      <c r="G20" s="239"/>
      <c r="H20" s="239"/>
      <c r="I20" s="239"/>
      <c r="J20" s="1251"/>
      <c r="K20" s="121"/>
      <c r="L20" s="117"/>
      <c r="M20" s="117"/>
      <c r="N20" s="943"/>
    </row>
    <row r="21" spans="1:14" x14ac:dyDescent="0.2">
      <c r="A21" s="561" t="s">
        <v>275</v>
      </c>
      <c r="B21" s="695" t="s">
        <v>617</v>
      </c>
      <c r="C21" s="21"/>
      <c r="D21" s="190"/>
      <c r="E21" s="99"/>
      <c r="F21" s="1278"/>
      <c r="G21" s="239"/>
      <c r="H21" s="239"/>
      <c r="I21" s="239"/>
      <c r="J21" s="1251"/>
      <c r="K21" s="121"/>
      <c r="L21" s="117"/>
      <c r="M21" s="117"/>
      <c r="N21" s="943"/>
    </row>
    <row r="22" spans="1:14" x14ac:dyDescent="0.2">
      <c r="A22" s="561" t="s">
        <v>276</v>
      </c>
      <c r="B22" s="696" t="s">
        <v>618</v>
      </c>
      <c r="C22" s="21"/>
      <c r="D22" s="190"/>
      <c r="E22" s="99"/>
      <c r="F22" s="1278"/>
      <c r="G22" s="239"/>
      <c r="H22" s="239"/>
      <c r="I22" s="239"/>
      <c r="J22" s="1251"/>
      <c r="K22" s="121"/>
      <c r="L22" s="117"/>
      <c r="M22" s="117"/>
      <c r="N22" s="943"/>
    </row>
    <row r="23" spans="1:14" x14ac:dyDescent="0.2">
      <c r="A23" s="561" t="s">
        <v>277</v>
      </c>
      <c r="B23" s="697" t="s">
        <v>619</v>
      </c>
      <c r="C23" s="21">
        <v>60898</v>
      </c>
      <c r="D23" s="184">
        <v>63468</v>
      </c>
      <c r="E23" s="184">
        <v>63468</v>
      </c>
      <c r="F23" s="1278">
        <f>E23/D23</f>
        <v>1</v>
      </c>
      <c r="G23" s="239">
        <v>678461</v>
      </c>
      <c r="H23" s="239">
        <v>684688</v>
      </c>
      <c r="I23" s="239">
        <v>684217</v>
      </c>
      <c r="J23" s="1251">
        <f>I23/H23</f>
        <v>0.9993120954361695</v>
      </c>
      <c r="K23" s="121"/>
      <c r="L23" s="117"/>
      <c r="M23" s="117"/>
      <c r="N23" s="943"/>
    </row>
    <row r="24" spans="1:14" ht="13.5" thickBot="1" x14ac:dyDescent="0.25">
      <c r="A24" s="561" t="s">
        <v>278</v>
      </c>
      <c r="B24" s="712" t="s">
        <v>660</v>
      </c>
      <c r="C24" s="25"/>
      <c r="D24" s="188"/>
      <c r="E24" s="10"/>
      <c r="F24" s="1279"/>
      <c r="G24" s="240"/>
      <c r="H24" s="240"/>
      <c r="I24" s="240"/>
      <c r="J24" s="1252"/>
      <c r="K24" s="126"/>
      <c r="L24" s="1064"/>
      <c r="M24" s="1064"/>
      <c r="N24" s="945"/>
    </row>
    <row r="25" spans="1:14" ht="13.5" thickBot="1" x14ac:dyDescent="0.25">
      <c r="A25" s="561" t="s">
        <v>279</v>
      </c>
      <c r="B25" s="713" t="s">
        <v>661</v>
      </c>
      <c r="C25" s="820">
        <f>C26+C27</f>
        <v>0</v>
      </c>
      <c r="D25" s="820">
        <f>D26+D27</f>
        <v>0</v>
      </c>
      <c r="E25" s="820">
        <f>E26+E27</f>
        <v>0</v>
      </c>
      <c r="F25" s="1282">
        <v>0</v>
      </c>
      <c r="G25" s="820">
        <f>G26+G27</f>
        <v>0</v>
      </c>
      <c r="H25" s="820">
        <f t="shared" ref="H25:I25" si="0">H26+H27</f>
        <v>229</v>
      </c>
      <c r="I25" s="820">
        <f t="shared" si="0"/>
        <v>229</v>
      </c>
      <c r="J25" s="1272">
        <f>I25/H25</f>
        <v>1</v>
      </c>
      <c r="K25" s="123"/>
      <c r="L25" s="687"/>
      <c r="M25" s="687"/>
      <c r="N25" s="1058"/>
    </row>
    <row r="26" spans="1:14" ht="12.75" customHeight="1" x14ac:dyDescent="0.2">
      <c r="A26" s="561" t="s">
        <v>280</v>
      </c>
      <c r="B26" s="717" t="s">
        <v>689</v>
      </c>
      <c r="C26" s="21"/>
      <c r="D26" s="186"/>
      <c r="E26" s="186"/>
      <c r="F26" s="1278"/>
      <c r="G26" s="241"/>
      <c r="H26" s="241"/>
      <c r="I26" s="241"/>
      <c r="J26" s="1256"/>
      <c r="K26" s="124"/>
      <c r="L26" s="118"/>
      <c r="M26" s="118"/>
      <c r="N26" s="946"/>
    </row>
    <row r="27" spans="1:14" ht="14.25" customHeight="1" thickBot="1" x14ac:dyDescent="0.25">
      <c r="A27" s="561" t="s">
        <v>281</v>
      </c>
      <c r="B27" s="719" t="s">
        <v>690</v>
      </c>
      <c r="C27" s="25"/>
      <c r="D27" s="184"/>
      <c r="E27" s="184"/>
      <c r="F27" s="1279"/>
      <c r="G27" s="240"/>
      <c r="H27" s="240">
        <v>229</v>
      </c>
      <c r="I27" s="240">
        <v>229</v>
      </c>
      <c r="J27" s="1252">
        <f>I27/H27</f>
        <v>1</v>
      </c>
      <c r="K27" s="126"/>
      <c r="L27" s="1064"/>
      <c r="M27" s="1064"/>
      <c r="N27" s="945"/>
    </row>
    <row r="28" spans="1:14" ht="3.75" customHeight="1" thickBot="1" x14ac:dyDescent="0.25">
      <c r="A28" s="561"/>
      <c r="B28" s="810"/>
      <c r="C28" s="224"/>
      <c r="D28" s="809"/>
      <c r="E28" s="809"/>
      <c r="F28" s="1283"/>
      <c r="G28" s="205"/>
      <c r="H28" s="205"/>
      <c r="I28" s="205"/>
      <c r="J28" s="1272"/>
      <c r="K28" s="123"/>
      <c r="L28" s="687"/>
      <c r="M28" s="687"/>
      <c r="N28" s="1058"/>
    </row>
    <row r="29" spans="1:14" ht="13.5" customHeight="1" thickBot="1" x14ac:dyDescent="0.25">
      <c r="A29" s="561" t="s">
        <v>283</v>
      </c>
      <c r="B29" s="193" t="s">
        <v>675</v>
      </c>
      <c r="C29" s="828">
        <f>C30+C36+C52</f>
        <v>0</v>
      </c>
      <c r="D29" s="828">
        <f>D30+D36+D52</f>
        <v>0</v>
      </c>
      <c r="E29" s="828">
        <f>E30+E36+E52</f>
        <v>0</v>
      </c>
      <c r="F29" s="1284">
        <v>0</v>
      </c>
      <c r="G29" s="828">
        <f>G30+G36+G52</f>
        <v>57524</v>
      </c>
      <c r="H29" s="828">
        <f>H30+H36+H52</f>
        <v>54521</v>
      </c>
      <c r="I29" s="828">
        <f>I30+I36+I52</f>
        <v>862</v>
      </c>
      <c r="J29" s="1777">
        <f>I29/H29</f>
        <v>1.581042167238312E-2</v>
      </c>
      <c r="K29" s="123"/>
      <c r="L29" s="687"/>
      <c r="M29" s="687"/>
      <c r="N29" s="1058"/>
    </row>
    <row r="30" spans="1:14" ht="13.5" thickBot="1" x14ac:dyDescent="0.25">
      <c r="A30" s="361" t="s">
        <v>284</v>
      </c>
      <c r="B30" s="140" t="s">
        <v>648</v>
      </c>
      <c r="C30" s="128">
        <f>C31+C32+C33+C34+C35</f>
        <v>0</v>
      </c>
      <c r="D30" s="128">
        <f>D31+D32+D33+D34+D35</f>
        <v>0</v>
      </c>
      <c r="E30" s="128">
        <f>E31+E32+E33+E34+E35</f>
        <v>0</v>
      </c>
      <c r="F30" s="1282"/>
      <c r="G30" s="128">
        <f>G31+G32+G33+G34+G35</f>
        <v>0</v>
      </c>
      <c r="H30" s="128">
        <f>H31+H32+H33+H34+H35</f>
        <v>0</v>
      </c>
      <c r="I30" s="128">
        <f>I31+I32+I33+I34+I35</f>
        <v>0</v>
      </c>
      <c r="J30" s="1777">
        <v>0</v>
      </c>
      <c r="K30" s="123"/>
      <c r="L30" s="687"/>
      <c r="M30" s="687"/>
      <c r="N30" s="1058"/>
    </row>
    <row r="31" spans="1:14" x14ac:dyDescent="0.2">
      <c r="A31" s="471" t="s">
        <v>285</v>
      </c>
      <c r="B31" s="101" t="s">
        <v>649</v>
      </c>
      <c r="C31" s="209"/>
      <c r="D31" s="474"/>
      <c r="E31" s="473"/>
      <c r="F31" s="1285"/>
      <c r="G31" s="241"/>
      <c r="H31" s="241"/>
      <c r="I31" s="241"/>
      <c r="J31" s="1256"/>
      <c r="K31" s="124"/>
      <c r="L31" s="118"/>
      <c r="M31" s="118"/>
      <c r="N31" s="946"/>
    </row>
    <row r="32" spans="1:14" x14ac:dyDescent="0.2">
      <c r="A32" s="144" t="s">
        <v>286</v>
      </c>
      <c r="B32" s="213" t="s">
        <v>650</v>
      </c>
      <c r="C32" s="146"/>
      <c r="D32" s="313"/>
      <c r="E32" s="146"/>
      <c r="F32" s="1286"/>
      <c r="G32" s="239"/>
      <c r="H32" s="239"/>
      <c r="I32" s="239"/>
      <c r="J32" s="1251"/>
      <c r="K32" s="121"/>
      <c r="L32" s="117"/>
      <c r="M32" s="117"/>
      <c r="N32" s="943"/>
    </row>
    <row r="33" spans="1:14" x14ac:dyDescent="0.2">
      <c r="A33" s="144" t="s">
        <v>287</v>
      </c>
      <c r="B33" s="475" t="s">
        <v>651</v>
      </c>
      <c r="C33" s="124"/>
      <c r="D33" s="118"/>
      <c r="E33" s="124"/>
      <c r="F33" s="1286"/>
      <c r="G33" s="239"/>
      <c r="H33" s="239">
        <f>'22 24  sz. melléklet'!D9</f>
        <v>0</v>
      </c>
      <c r="I33" s="239">
        <f>'22 24  sz. melléklet'!E9</f>
        <v>0</v>
      </c>
      <c r="J33" s="1251">
        <v>0</v>
      </c>
      <c r="K33" s="121"/>
      <c r="L33" s="117"/>
      <c r="M33" s="117"/>
      <c r="N33" s="943"/>
    </row>
    <row r="34" spans="1:14" ht="14.25" customHeight="1" x14ac:dyDescent="0.2">
      <c r="A34" s="144" t="s">
        <v>288</v>
      </c>
      <c r="B34" s="475" t="s">
        <v>652</v>
      </c>
      <c r="C34" s="121"/>
      <c r="D34" s="117"/>
      <c r="E34" s="121"/>
      <c r="F34" s="1286"/>
      <c r="G34" s="239">
        <f>'22 24  sz. melléklet'!C9</f>
        <v>0</v>
      </c>
      <c r="H34" s="239">
        <v>0</v>
      </c>
      <c r="I34" s="239"/>
      <c r="J34" s="1251">
        <v>0</v>
      </c>
      <c r="K34" s="121"/>
      <c r="L34" s="117"/>
      <c r="M34" s="117"/>
      <c r="N34" s="943"/>
    </row>
    <row r="35" spans="1:14" ht="13.5" thickBot="1" x14ac:dyDescent="0.25">
      <c r="A35" s="489" t="s">
        <v>289</v>
      </c>
      <c r="B35" s="215" t="s">
        <v>653</v>
      </c>
      <c r="C35" s="129"/>
      <c r="D35" s="120"/>
      <c r="E35" s="129"/>
      <c r="F35" s="1287"/>
      <c r="G35" s="240"/>
      <c r="H35" s="240"/>
      <c r="I35" s="240"/>
      <c r="J35" s="1252"/>
      <c r="K35" s="126"/>
      <c r="L35" s="1064"/>
      <c r="M35" s="1064"/>
      <c r="N35" s="945"/>
    </row>
    <row r="36" spans="1:14" ht="13.5" thickBot="1" x14ac:dyDescent="0.25">
      <c r="A36" s="361" t="s">
        <v>290</v>
      </c>
      <c r="B36" s="811" t="s">
        <v>654</v>
      </c>
      <c r="C36" s="477">
        <f>C37+C38+C39+C40</f>
        <v>0</v>
      </c>
      <c r="D36" s="477">
        <f>D37+D38+D39+D40</f>
        <v>0</v>
      </c>
      <c r="E36" s="477">
        <f>E37+E38+E39+E40</f>
        <v>0</v>
      </c>
      <c r="F36" s="1288">
        <v>0</v>
      </c>
      <c r="G36" s="477">
        <f>G37+G38+G39+G40</f>
        <v>57524</v>
      </c>
      <c r="H36" s="477">
        <f>H37+H38+H39+H40</f>
        <v>54521</v>
      </c>
      <c r="I36" s="477">
        <f>I37+I38+I39+I40</f>
        <v>862</v>
      </c>
      <c r="J36" s="1272">
        <f>I36/H36</f>
        <v>1.581042167238312E-2</v>
      </c>
      <c r="K36" s="123"/>
      <c r="L36" s="687"/>
      <c r="M36" s="687"/>
      <c r="N36" s="1058"/>
    </row>
    <row r="37" spans="1:14" x14ac:dyDescent="0.2">
      <c r="A37" s="561" t="s">
        <v>291</v>
      </c>
      <c r="B37" s="476" t="s">
        <v>655</v>
      </c>
      <c r="C37" s="129"/>
      <c r="D37" s="120"/>
      <c r="E37" s="129"/>
      <c r="F37" s="1289"/>
      <c r="G37" s="241"/>
      <c r="H37" s="241"/>
      <c r="I37" s="241"/>
      <c r="J37" s="1314"/>
      <c r="K37" s="439"/>
      <c r="L37" s="118"/>
      <c r="M37" s="118"/>
      <c r="N37" s="946"/>
    </row>
    <row r="38" spans="1:14" x14ac:dyDescent="0.2">
      <c r="A38" s="144" t="s">
        <v>292</v>
      </c>
      <c r="B38" s="577" t="s">
        <v>657</v>
      </c>
      <c r="C38" s="146"/>
      <c r="D38" s="313"/>
      <c r="E38" s="146"/>
      <c r="F38" s="1286"/>
      <c r="G38" s="239"/>
      <c r="H38" s="239"/>
      <c r="I38" s="239"/>
      <c r="J38" s="952"/>
      <c r="K38" s="121"/>
      <c r="L38" s="117"/>
      <c r="M38" s="117"/>
      <c r="N38" s="943"/>
    </row>
    <row r="39" spans="1:14" x14ac:dyDescent="0.2">
      <c r="A39" s="144" t="s">
        <v>293</v>
      </c>
      <c r="B39" s="579" t="s">
        <v>656</v>
      </c>
      <c r="C39" s="209"/>
      <c r="D39" s="194"/>
      <c r="E39" s="209"/>
      <c r="F39" s="1286"/>
      <c r="G39" s="239"/>
      <c r="H39" s="239"/>
      <c r="I39" s="239"/>
      <c r="J39" s="952"/>
      <c r="K39" s="121"/>
      <c r="L39" s="117"/>
      <c r="M39" s="117"/>
      <c r="N39" s="943"/>
    </row>
    <row r="40" spans="1:14" ht="13.5" thickBot="1" x14ac:dyDescent="0.25">
      <c r="A40" s="472" t="s">
        <v>294</v>
      </c>
      <c r="B40" s="260" t="s">
        <v>658</v>
      </c>
      <c r="C40" s="493"/>
      <c r="D40" s="604"/>
      <c r="E40" s="493"/>
      <c r="F40" s="1290"/>
      <c r="G40" s="831">
        <v>57524</v>
      </c>
      <c r="H40" s="831">
        <v>54521</v>
      </c>
      <c r="I40" s="831">
        <v>862</v>
      </c>
      <c r="J40" s="1345">
        <f>I40/H40</f>
        <v>1.581042167238312E-2</v>
      </c>
      <c r="K40" s="340"/>
      <c r="L40" s="1424"/>
      <c r="M40" s="1424"/>
      <c r="N40" s="1055"/>
    </row>
    <row r="41" spans="1:14" x14ac:dyDescent="0.2">
      <c r="A41" s="33"/>
      <c r="B41" s="1"/>
      <c r="C41" s="27"/>
      <c r="D41" s="27"/>
      <c r="E41" s="27"/>
      <c r="F41" s="1275"/>
    </row>
    <row r="42" spans="1:14" x14ac:dyDescent="0.2">
      <c r="A42" s="33"/>
      <c r="B42" s="1"/>
      <c r="C42" s="27"/>
      <c r="D42" s="27"/>
      <c r="E42" s="27"/>
      <c r="F42" s="1275"/>
    </row>
    <row r="43" spans="1:14" x14ac:dyDescent="0.2">
      <c r="A43" s="2438">
        <v>2</v>
      </c>
      <c r="B43" s="2263"/>
      <c r="C43" s="2263"/>
      <c r="D43" s="2263"/>
      <c r="E43" s="2263"/>
      <c r="F43" s="2263"/>
      <c r="G43" s="2263"/>
      <c r="H43" s="2263"/>
      <c r="I43" s="2263"/>
      <c r="J43" s="2263"/>
      <c r="K43" s="2263"/>
      <c r="L43" s="2263"/>
      <c r="M43" s="2263"/>
      <c r="N43" s="2263"/>
    </row>
    <row r="44" spans="1:14" x14ac:dyDescent="0.2">
      <c r="A44" s="2249" t="s">
        <v>1695</v>
      </c>
      <c r="B44" s="2249"/>
      <c r="C44" s="2249"/>
      <c r="D44" s="2249"/>
      <c r="E44" s="2249"/>
    </row>
    <row r="45" spans="1:14" x14ac:dyDescent="0.2">
      <c r="A45" s="275"/>
      <c r="B45" s="275"/>
      <c r="C45" s="275"/>
      <c r="D45" s="275"/>
      <c r="E45" s="275"/>
    </row>
    <row r="46" spans="1:14" ht="14.25" x14ac:dyDescent="0.2">
      <c r="A46" s="2347" t="s">
        <v>1510</v>
      </c>
      <c r="B46" s="2348"/>
      <c r="C46" s="2348"/>
      <c r="D46" s="2348"/>
      <c r="E46" s="2348"/>
      <c r="F46" s="2348"/>
      <c r="G46" s="2277"/>
      <c r="H46" s="2277"/>
      <c r="I46" s="2277"/>
      <c r="J46" s="2277"/>
      <c r="K46" s="2277"/>
      <c r="L46" s="2277"/>
      <c r="M46" s="2277"/>
      <c r="N46" s="2277"/>
    </row>
    <row r="47" spans="1:14" ht="15.75" x14ac:dyDescent="0.25">
      <c r="B47" s="18"/>
      <c r="C47" s="18"/>
      <c r="D47" s="18"/>
      <c r="E47" s="18"/>
    </row>
    <row r="48" spans="1:14" ht="13.5" thickBot="1" x14ac:dyDescent="0.25">
      <c r="B48" s="33" t="s">
        <v>424</v>
      </c>
      <c r="C48" s="1"/>
      <c r="D48" s="1"/>
      <c r="E48" s="1"/>
      <c r="F48" s="1"/>
      <c r="G48" s="1"/>
      <c r="H48" s="1"/>
      <c r="I48" s="1"/>
      <c r="J48" s="1"/>
      <c r="K48" s="19" t="s">
        <v>7</v>
      </c>
      <c r="L48" s="19"/>
      <c r="M48" s="19"/>
      <c r="N48" s="19"/>
    </row>
    <row r="49" spans="1:14" ht="13.5" thickBot="1" x14ac:dyDescent="0.25">
      <c r="A49" s="2439" t="s">
        <v>258</v>
      </c>
      <c r="B49" s="2441" t="s">
        <v>33</v>
      </c>
      <c r="C49" s="2443" t="s">
        <v>828</v>
      </c>
      <c r="D49" s="2444"/>
      <c r="E49" s="2444"/>
      <c r="F49" s="2445"/>
      <c r="G49" s="2443" t="s">
        <v>825</v>
      </c>
      <c r="H49" s="2444"/>
      <c r="I49" s="2444"/>
      <c r="J49" s="2445"/>
      <c r="K49" s="2443" t="s">
        <v>811</v>
      </c>
      <c r="L49" s="2444"/>
      <c r="M49" s="2444"/>
      <c r="N49" s="2445"/>
    </row>
    <row r="50" spans="1:14" ht="22.5" thickBot="1" x14ac:dyDescent="0.25">
      <c r="A50" s="2440"/>
      <c r="B50" s="2442"/>
      <c r="C50" s="266" t="s">
        <v>381</v>
      </c>
      <c r="D50" s="266" t="s">
        <v>812</v>
      </c>
      <c r="E50" s="1246" t="s">
        <v>775</v>
      </c>
      <c r="F50" s="266" t="s">
        <v>813</v>
      </c>
      <c r="G50" s="1246" t="s">
        <v>381</v>
      </c>
      <c r="H50" s="266" t="s">
        <v>812</v>
      </c>
      <c r="I50" s="266" t="s">
        <v>775</v>
      </c>
      <c r="J50" s="1246" t="s">
        <v>813</v>
      </c>
      <c r="K50" s="266" t="s">
        <v>381</v>
      </c>
      <c r="L50" s="1246" t="s">
        <v>812</v>
      </c>
      <c r="M50" s="266" t="s">
        <v>775</v>
      </c>
      <c r="N50" s="1247" t="s">
        <v>813</v>
      </c>
    </row>
    <row r="51" spans="1:14" ht="13.5" thickBot="1" x14ac:dyDescent="0.25">
      <c r="A51" s="417" t="s">
        <v>259</v>
      </c>
      <c r="B51" s="830" t="s">
        <v>260</v>
      </c>
      <c r="C51" s="518" t="s">
        <v>261</v>
      </c>
      <c r="D51" s="518" t="s">
        <v>262</v>
      </c>
      <c r="E51" s="518" t="s">
        <v>282</v>
      </c>
      <c r="F51" s="518" t="s">
        <v>307</v>
      </c>
      <c r="G51" s="1250" t="s">
        <v>308</v>
      </c>
      <c r="H51" s="1250" t="s">
        <v>330</v>
      </c>
      <c r="I51" s="1250" t="s">
        <v>331</v>
      </c>
      <c r="J51" s="1250" t="s">
        <v>332</v>
      </c>
      <c r="K51" s="1250" t="s">
        <v>335</v>
      </c>
      <c r="L51" s="1250" t="s">
        <v>336</v>
      </c>
      <c r="M51" s="1250" t="s">
        <v>337</v>
      </c>
      <c r="N51" s="519" t="s">
        <v>338</v>
      </c>
    </row>
    <row r="52" spans="1:14" ht="13.5" thickBot="1" x14ac:dyDescent="0.25">
      <c r="A52" s="361" t="s">
        <v>295</v>
      </c>
      <c r="B52" s="112" t="s">
        <v>659</v>
      </c>
      <c r="C52" s="128">
        <f>C53+C54</f>
        <v>0</v>
      </c>
      <c r="D52" s="128">
        <f>D53+D54</f>
        <v>0</v>
      </c>
      <c r="E52" s="128">
        <f>E53+E54</f>
        <v>0</v>
      </c>
      <c r="F52" s="1282">
        <v>0</v>
      </c>
      <c r="G52" s="128">
        <f>G53+G54</f>
        <v>0</v>
      </c>
      <c r="H52" s="128">
        <f>H53+H54</f>
        <v>0</v>
      </c>
      <c r="I52" s="128">
        <f>I53+I54</f>
        <v>0</v>
      </c>
      <c r="J52" s="1422">
        <v>0</v>
      </c>
      <c r="K52" s="530"/>
      <c r="L52" s="1423"/>
      <c r="M52" s="1423"/>
      <c r="N52" s="1062"/>
    </row>
    <row r="53" spans="1:14" ht="13.5" thickBot="1" x14ac:dyDescent="0.25">
      <c r="A53" s="561" t="s">
        <v>296</v>
      </c>
      <c r="B53" s="579" t="s">
        <v>697</v>
      </c>
      <c r="C53" s="439"/>
      <c r="D53" s="812"/>
      <c r="E53" s="439"/>
      <c r="F53" s="1291"/>
      <c r="G53" s="824"/>
      <c r="H53" s="824"/>
      <c r="I53" s="824"/>
      <c r="J53" s="1425"/>
      <c r="K53" s="439"/>
      <c r="L53" s="812"/>
      <c r="M53" s="812"/>
      <c r="N53" s="1054"/>
    </row>
    <row r="54" spans="1:14" ht="14.25" customHeight="1" thickBot="1" x14ac:dyDescent="0.25">
      <c r="A54" s="361" t="s">
        <v>297</v>
      </c>
      <c r="B54" s="110" t="s">
        <v>698</v>
      </c>
      <c r="C54" s="622"/>
      <c r="D54" s="622"/>
      <c r="E54" s="622"/>
      <c r="F54" s="1273"/>
      <c r="G54" s="831"/>
      <c r="H54" s="831">
        <f>' 27 28 sz. melléklet'!D46</f>
        <v>0</v>
      </c>
      <c r="I54" s="831">
        <f>' 27 28 sz. melléklet'!E46</f>
        <v>0</v>
      </c>
      <c r="J54" s="1253">
        <v>0</v>
      </c>
      <c r="K54" s="237"/>
      <c r="L54" s="1424"/>
      <c r="M54" s="1424"/>
      <c r="N54" s="1055"/>
    </row>
    <row r="55" spans="1:14" ht="26.25" thickBot="1" x14ac:dyDescent="0.25">
      <c r="A55" s="142" t="s">
        <v>298</v>
      </c>
      <c r="B55" s="813" t="s">
        <v>416</v>
      </c>
      <c r="C55" s="615">
        <f>C9+C29</f>
        <v>60898</v>
      </c>
      <c r="D55" s="615">
        <f>D9+D29</f>
        <v>63468</v>
      </c>
      <c r="E55" s="615">
        <f>E9+E29</f>
        <v>63468</v>
      </c>
      <c r="F55" s="1292">
        <f>E55/D55</f>
        <v>1</v>
      </c>
      <c r="G55" s="615">
        <f>G9+G29</f>
        <v>751096</v>
      </c>
      <c r="H55" s="615">
        <f>H9+H29</f>
        <v>761048</v>
      </c>
      <c r="I55" s="615">
        <f>I9+I29</f>
        <v>704893</v>
      </c>
      <c r="J55" s="1426">
        <f>I55/H55</f>
        <v>0.92621358968159695</v>
      </c>
      <c r="K55" s="129"/>
      <c r="L55" s="120"/>
      <c r="M55" s="120"/>
      <c r="N55" s="944"/>
    </row>
    <row r="56" spans="1:14" ht="13.5" customHeight="1" thickBot="1" x14ac:dyDescent="0.25">
      <c r="A56" s="361" t="s">
        <v>299</v>
      </c>
      <c r="B56" s="112" t="s">
        <v>674</v>
      </c>
      <c r="C56" s="808"/>
      <c r="D56" s="809"/>
      <c r="E56" s="809"/>
      <c r="F56" s="1283"/>
      <c r="G56" s="205"/>
      <c r="H56" s="205"/>
      <c r="I56" s="205"/>
      <c r="J56" s="1272"/>
      <c r="K56" s="123"/>
      <c r="L56" s="687"/>
      <c r="M56" s="687"/>
      <c r="N56" s="1058"/>
    </row>
    <row r="57" spans="1:14" ht="12.75" customHeight="1" x14ac:dyDescent="0.2">
      <c r="A57" s="561" t="s">
        <v>300</v>
      </c>
      <c r="B57" s="482" t="s">
        <v>665</v>
      </c>
      <c r="C57" s="223"/>
      <c r="D57" s="191"/>
      <c r="E57" s="191"/>
      <c r="F57" s="1293"/>
      <c r="G57" s="241"/>
      <c r="H57" s="241"/>
      <c r="I57" s="241"/>
      <c r="J57" s="1256"/>
      <c r="K57" s="124"/>
      <c r="L57" s="118"/>
      <c r="M57" s="118"/>
      <c r="N57" s="946"/>
    </row>
    <row r="58" spans="1:14" ht="12.75" customHeight="1" x14ac:dyDescent="0.2">
      <c r="A58" s="144" t="s">
        <v>301</v>
      </c>
      <c r="B58" s="412" t="s">
        <v>664</v>
      </c>
      <c r="C58" s="99"/>
      <c r="D58" s="190"/>
      <c r="E58" s="190"/>
      <c r="F58" s="1294"/>
      <c r="G58" s="239"/>
      <c r="H58" s="239"/>
      <c r="I58" s="239"/>
      <c r="J58" s="1251"/>
      <c r="K58" s="121"/>
      <c r="L58" s="117"/>
      <c r="M58" s="117"/>
      <c r="N58" s="943"/>
    </row>
    <row r="59" spans="1:14" ht="13.5" customHeight="1" x14ac:dyDescent="0.2">
      <c r="A59" s="144" t="s">
        <v>302</v>
      </c>
      <c r="B59" s="412" t="s">
        <v>666</v>
      </c>
      <c r="C59" s="99"/>
      <c r="D59" s="190"/>
      <c r="E59" s="190"/>
      <c r="F59" s="1294"/>
      <c r="G59" s="239"/>
      <c r="H59" s="239"/>
      <c r="I59" s="239"/>
      <c r="J59" s="1251"/>
      <c r="K59" s="121"/>
      <c r="L59" s="117"/>
      <c r="M59" s="117"/>
      <c r="N59" s="943"/>
    </row>
    <row r="60" spans="1:14" x14ac:dyDescent="0.2">
      <c r="A60" s="144" t="s">
        <v>303</v>
      </c>
      <c r="B60" s="412" t="s">
        <v>667</v>
      </c>
      <c r="C60" s="99"/>
      <c r="D60" s="190"/>
      <c r="E60" s="190"/>
      <c r="F60" s="1294"/>
      <c r="G60" s="239"/>
      <c r="H60" s="239"/>
      <c r="I60" s="239"/>
      <c r="J60" s="1251"/>
      <c r="K60" s="121"/>
      <c r="L60" s="117"/>
      <c r="M60" s="117"/>
      <c r="N60" s="943"/>
    </row>
    <row r="61" spans="1:14" x14ac:dyDescent="0.2">
      <c r="A61" s="144" t="s">
        <v>304</v>
      </c>
      <c r="B61" s="538" t="s">
        <v>668</v>
      </c>
      <c r="C61" s="99"/>
      <c r="D61" s="190"/>
      <c r="E61" s="190"/>
      <c r="F61" s="1294">
        <v>0</v>
      </c>
      <c r="G61" s="239">
        <v>0</v>
      </c>
      <c r="H61" s="239">
        <v>30805</v>
      </c>
      <c r="I61" s="239">
        <v>30805</v>
      </c>
      <c r="J61" s="1251">
        <f>I61/H61</f>
        <v>1</v>
      </c>
      <c r="K61" s="121"/>
      <c r="L61" s="117"/>
      <c r="M61" s="117"/>
      <c r="N61" s="943"/>
    </row>
    <row r="62" spans="1:14" x14ac:dyDescent="0.2">
      <c r="A62" s="144" t="s">
        <v>305</v>
      </c>
      <c r="B62" s="539" t="s">
        <v>669</v>
      </c>
      <c r="C62" s="99"/>
      <c r="D62" s="190"/>
      <c r="E62" s="190"/>
      <c r="F62" s="1294"/>
      <c r="G62" s="239"/>
      <c r="H62" s="239"/>
      <c r="I62" s="239"/>
      <c r="J62" s="1251"/>
      <c r="K62" s="121"/>
      <c r="L62" s="117"/>
      <c r="M62" s="117"/>
      <c r="N62" s="943"/>
    </row>
    <row r="63" spans="1:14" x14ac:dyDescent="0.2">
      <c r="A63" s="144" t="s">
        <v>306</v>
      </c>
      <c r="B63" s="540" t="s">
        <v>670</v>
      </c>
      <c r="C63" s="99"/>
      <c r="D63" s="190"/>
      <c r="E63" s="190"/>
      <c r="F63" s="1294"/>
      <c r="G63" s="239"/>
      <c r="H63" s="239"/>
      <c r="I63" s="239"/>
      <c r="J63" s="1251"/>
      <c r="K63" s="121"/>
      <c r="L63" s="117"/>
      <c r="M63" s="117"/>
      <c r="N63" s="943"/>
    </row>
    <row r="64" spans="1:14" x14ac:dyDescent="0.2">
      <c r="A64" s="144" t="s">
        <v>311</v>
      </c>
      <c r="B64" s="540" t="s">
        <v>671</v>
      </c>
      <c r="C64" s="99">
        <v>2700</v>
      </c>
      <c r="D64" s="190">
        <v>2700</v>
      </c>
      <c r="E64" s="190">
        <v>2700</v>
      </c>
      <c r="F64" s="1294">
        <f>E64/D64</f>
        <v>1</v>
      </c>
      <c r="G64" s="239">
        <v>17520</v>
      </c>
      <c r="H64" s="239">
        <v>17520</v>
      </c>
      <c r="I64" s="239">
        <v>17520</v>
      </c>
      <c r="J64" s="1251">
        <f>I64/H64</f>
        <v>1</v>
      </c>
      <c r="K64" s="121"/>
      <c r="L64" s="117"/>
      <c r="M64" s="117"/>
      <c r="N64" s="943"/>
    </row>
    <row r="65" spans="1:14" x14ac:dyDescent="0.2">
      <c r="A65" s="144" t="s">
        <v>312</v>
      </c>
      <c r="B65" s="540" t="s">
        <v>672</v>
      </c>
      <c r="C65" s="99"/>
      <c r="D65" s="190"/>
      <c r="E65" s="190"/>
      <c r="F65" s="1294"/>
      <c r="G65" s="239"/>
      <c r="H65" s="239"/>
      <c r="I65" s="239"/>
      <c r="J65" s="1251"/>
      <c r="K65" s="121"/>
      <c r="L65" s="117"/>
      <c r="M65" s="117"/>
      <c r="N65" s="943"/>
    </row>
    <row r="66" spans="1:14" ht="13.5" thickBot="1" x14ac:dyDescent="0.25">
      <c r="A66" s="489" t="s">
        <v>313</v>
      </c>
      <c r="B66" s="225" t="s">
        <v>673</v>
      </c>
      <c r="C66" s="594"/>
      <c r="D66" s="245"/>
      <c r="E66" s="245"/>
      <c r="F66" s="1271"/>
      <c r="G66" s="240"/>
      <c r="H66" s="240"/>
      <c r="I66" s="240"/>
      <c r="J66" s="1252"/>
      <c r="K66" s="126"/>
      <c r="L66" s="1064"/>
      <c r="M66" s="1064"/>
      <c r="N66" s="945"/>
    </row>
    <row r="67" spans="1:14" ht="13.5" thickBot="1" x14ac:dyDescent="0.25">
      <c r="A67" s="361" t="s">
        <v>314</v>
      </c>
      <c r="B67" s="731" t="s">
        <v>419</v>
      </c>
      <c r="C67" s="201">
        <f>SUM(C57:C66)</f>
        <v>2700</v>
      </c>
      <c r="D67" s="201">
        <f>SUM(D57:D66)</f>
        <v>2700</v>
      </c>
      <c r="E67" s="201">
        <f>SUM(E57:E66)</f>
        <v>2700</v>
      </c>
      <c r="F67" s="1282">
        <f>E67/D67</f>
        <v>1</v>
      </c>
      <c r="G67" s="201">
        <f>SUM(G57:G66)</f>
        <v>17520</v>
      </c>
      <c r="H67" s="201">
        <f>SUM(H57:H66)</f>
        <v>48325</v>
      </c>
      <c r="I67" s="201">
        <f>SUM(I57:I66)</f>
        <v>48325</v>
      </c>
      <c r="J67" s="1378">
        <f>I67/H67</f>
        <v>1</v>
      </c>
      <c r="K67" s="123"/>
      <c r="L67" s="687"/>
      <c r="M67" s="687"/>
      <c r="N67" s="1058"/>
    </row>
    <row r="68" spans="1:14" ht="21.75" customHeight="1" thickBot="1" x14ac:dyDescent="0.25">
      <c r="A68" s="361" t="s">
        <v>315</v>
      </c>
      <c r="B68" s="112" t="s">
        <v>418</v>
      </c>
      <c r="C68" s="201">
        <f>C67+C55</f>
        <v>63598</v>
      </c>
      <c r="D68" s="201">
        <f>D67+D55</f>
        <v>66168</v>
      </c>
      <c r="E68" s="201">
        <f>E67+E55</f>
        <v>66168</v>
      </c>
      <c r="F68" s="1282">
        <f>E68/D68</f>
        <v>1</v>
      </c>
      <c r="G68" s="201">
        <f>G67+G55</f>
        <v>768616</v>
      </c>
      <c r="H68" s="201">
        <f>H67+H55</f>
        <v>809373</v>
      </c>
      <c r="I68" s="201">
        <f>I67+I55</f>
        <v>753218</v>
      </c>
      <c r="J68" s="1305">
        <f>I68/H68</f>
        <v>0.93061913357623738</v>
      </c>
      <c r="K68" s="340"/>
      <c r="L68" s="1355"/>
      <c r="M68" s="1355"/>
      <c r="N68" s="1420"/>
    </row>
    <row r="69" spans="1:14" x14ac:dyDescent="0.2">
      <c r="A69" s="2278"/>
      <c r="B69" s="2278"/>
      <c r="C69" s="2278"/>
      <c r="D69" s="2278"/>
      <c r="E69" s="2278"/>
      <c r="F69" s="2278"/>
    </row>
    <row r="73" spans="1:14" ht="10.5" customHeight="1" x14ac:dyDescent="0.2"/>
    <row r="76" spans="1:14" ht="10.5" customHeight="1" x14ac:dyDescent="0.2"/>
    <row r="83" spans="1:14" x14ac:dyDescent="0.2">
      <c r="A83" s="2263">
        <v>3</v>
      </c>
      <c r="B83" s="2263"/>
      <c r="C83" s="2263"/>
      <c r="D83" s="2263"/>
      <c r="E83" s="2263"/>
      <c r="F83" s="2263"/>
      <c r="G83" s="2263"/>
      <c r="H83" s="2263"/>
      <c r="I83" s="2263"/>
      <c r="J83" s="2263"/>
      <c r="K83" s="2263"/>
      <c r="L83" s="2263"/>
      <c r="M83" s="2263"/>
      <c r="N83" s="2263"/>
    </row>
    <row r="84" spans="1:14" x14ac:dyDescent="0.2">
      <c r="A84" s="2249" t="s">
        <v>1695</v>
      </c>
      <c r="B84" s="2249"/>
      <c r="C84" s="2249"/>
      <c r="D84" s="2249"/>
      <c r="E84" s="2249"/>
    </row>
    <row r="85" spans="1:14" x14ac:dyDescent="0.2">
      <c r="A85" s="275"/>
      <c r="B85" s="275"/>
      <c r="C85" s="275"/>
      <c r="D85" s="275"/>
      <c r="E85" s="275"/>
    </row>
    <row r="86" spans="1:14" ht="14.25" x14ac:dyDescent="0.2">
      <c r="A86" s="2347" t="s">
        <v>1510</v>
      </c>
      <c r="B86" s="2348"/>
      <c r="C86" s="2348"/>
      <c r="D86" s="2348"/>
      <c r="E86" s="2348"/>
      <c r="F86" s="2348"/>
      <c r="G86" s="2277"/>
      <c r="H86" s="2277"/>
      <c r="I86" s="2277"/>
      <c r="J86" s="2277"/>
      <c r="K86" s="2277"/>
      <c r="L86" s="2277"/>
      <c r="M86" s="2277"/>
      <c r="N86" s="2277"/>
    </row>
    <row r="87" spans="1:14" ht="15.75" x14ac:dyDescent="0.25">
      <c r="B87" s="18"/>
      <c r="C87" s="18"/>
      <c r="D87" s="18"/>
      <c r="E87" s="18"/>
    </row>
    <row r="88" spans="1:14" ht="13.5" thickBot="1" x14ac:dyDescent="0.25">
      <c r="B88" s="33" t="s">
        <v>9</v>
      </c>
      <c r="C88" s="1"/>
      <c r="D88" s="1"/>
      <c r="E88" s="1"/>
      <c r="F88" s="1"/>
      <c r="G88" s="1"/>
      <c r="H88" s="1"/>
      <c r="I88" s="1"/>
      <c r="J88" s="1"/>
      <c r="K88" s="19" t="s">
        <v>7</v>
      </c>
      <c r="L88" s="19"/>
      <c r="M88" s="19"/>
      <c r="N88" s="19"/>
    </row>
    <row r="89" spans="1:14" ht="13.5" thickBot="1" x14ac:dyDescent="0.25">
      <c r="A89" s="2439" t="s">
        <v>258</v>
      </c>
      <c r="B89" s="2441" t="s">
        <v>33</v>
      </c>
      <c r="C89" s="2443" t="s">
        <v>829</v>
      </c>
      <c r="D89" s="2444"/>
      <c r="E89" s="2444"/>
      <c r="F89" s="2445"/>
      <c r="G89" s="2443" t="s">
        <v>826</v>
      </c>
      <c r="H89" s="2444"/>
      <c r="I89" s="2444"/>
      <c r="J89" s="2445"/>
      <c r="K89" s="2443" t="s">
        <v>811</v>
      </c>
      <c r="L89" s="2444"/>
      <c r="M89" s="2444"/>
      <c r="N89" s="2445"/>
    </row>
    <row r="90" spans="1:14" ht="22.5" thickBot="1" x14ac:dyDescent="0.25">
      <c r="A90" s="2440"/>
      <c r="B90" s="2442"/>
      <c r="C90" s="266" t="s">
        <v>381</v>
      </c>
      <c r="D90" s="266" t="s">
        <v>812</v>
      </c>
      <c r="E90" s="1246" t="s">
        <v>775</v>
      </c>
      <c r="F90" s="266" t="s">
        <v>813</v>
      </c>
      <c r="G90" s="1246" t="s">
        <v>381</v>
      </c>
      <c r="H90" s="266" t="s">
        <v>812</v>
      </c>
      <c r="I90" s="266" t="s">
        <v>775</v>
      </c>
      <c r="J90" s="1246" t="s">
        <v>813</v>
      </c>
      <c r="K90" s="266" t="s">
        <v>381</v>
      </c>
      <c r="L90" s="1246" t="s">
        <v>812</v>
      </c>
      <c r="M90" s="266" t="s">
        <v>775</v>
      </c>
      <c r="N90" s="1247" t="s">
        <v>813</v>
      </c>
    </row>
    <row r="91" spans="1:14" ht="13.5" thickBot="1" x14ac:dyDescent="0.25">
      <c r="A91" s="417" t="s">
        <v>259</v>
      </c>
      <c r="B91" s="830" t="s">
        <v>260</v>
      </c>
      <c r="C91" s="518" t="s">
        <v>261</v>
      </c>
      <c r="D91" s="518" t="s">
        <v>262</v>
      </c>
      <c r="E91" s="518" t="s">
        <v>282</v>
      </c>
      <c r="F91" s="518" t="s">
        <v>307</v>
      </c>
      <c r="G91" s="1250" t="s">
        <v>308</v>
      </c>
      <c r="H91" s="1250" t="s">
        <v>330</v>
      </c>
      <c r="I91" s="1250" t="s">
        <v>331</v>
      </c>
      <c r="J91" s="1250" t="s">
        <v>332</v>
      </c>
      <c r="K91" s="1250" t="s">
        <v>335</v>
      </c>
      <c r="L91" s="1250" t="s">
        <v>336</v>
      </c>
      <c r="M91" s="1250" t="s">
        <v>337</v>
      </c>
      <c r="N91" s="519" t="s">
        <v>338</v>
      </c>
    </row>
    <row r="92" spans="1:14" ht="13.5" thickBot="1" x14ac:dyDescent="0.25">
      <c r="A92" s="361" t="s">
        <v>263</v>
      </c>
      <c r="B92" s="217" t="s">
        <v>663</v>
      </c>
      <c r="C92" s="50">
        <f>C93+C94+C99+C108</f>
        <v>100414</v>
      </c>
      <c r="D92" s="50">
        <f>D93+D94+D99+D108</f>
        <v>138021</v>
      </c>
      <c r="E92" s="50">
        <f>E93+E94+E99+E108</f>
        <v>119535</v>
      </c>
      <c r="F92" s="1276">
        <f>E92/D92</f>
        <v>0.86606385984741452</v>
      </c>
      <c r="G92" s="970"/>
      <c r="H92" s="970"/>
      <c r="I92" s="970"/>
      <c r="J92" s="1295"/>
      <c r="K92" s="971"/>
      <c r="L92" s="1065"/>
      <c r="M92" s="1065"/>
      <c r="N92" s="965"/>
    </row>
    <row r="93" spans="1:14" ht="13.5" thickBot="1" x14ac:dyDescent="0.25">
      <c r="A93" s="361" t="s">
        <v>264</v>
      </c>
      <c r="B93" s="218" t="s">
        <v>676</v>
      </c>
      <c r="C93" s="469">
        <f>'30_ sz_ melléklet'!C8</f>
        <v>100414</v>
      </c>
      <c r="D93" s="469">
        <f>'30_ sz_ melléklet'!D8</f>
        <v>138021</v>
      </c>
      <c r="E93" s="469">
        <f>'30_ sz_ melléklet'!E8</f>
        <v>119535</v>
      </c>
      <c r="F93" s="1276">
        <f>E93/D93</f>
        <v>0.86606385984741452</v>
      </c>
      <c r="G93" s="972"/>
      <c r="H93" s="972"/>
      <c r="I93" s="972"/>
      <c r="J93" s="1296"/>
      <c r="K93" s="973"/>
      <c r="L93" s="1212"/>
      <c r="M93" s="1212"/>
      <c r="N93" s="966"/>
    </row>
    <row r="94" spans="1:14" ht="13.5" thickBot="1" x14ac:dyDescent="0.25">
      <c r="A94" s="361" t="s">
        <v>265</v>
      </c>
      <c r="B94" s="219" t="s">
        <v>622</v>
      </c>
      <c r="C94" s="50">
        <f>C95+C96+C97+C98</f>
        <v>0</v>
      </c>
      <c r="D94" s="50">
        <f>D95+D96+D97+D98</f>
        <v>0</v>
      </c>
      <c r="E94" s="50">
        <f>E95+E96+E97+E98</f>
        <v>0</v>
      </c>
      <c r="F94" s="1276">
        <v>0</v>
      </c>
      <c r="G94" s="972"/>
      <c r="H94" s="972"/>
      <c r="I94" s="972"/>
      <c r="J94" s="1296"/>
      <c r="K94" s="973"/>
      <c r="L94" s="1212"/>
      <c r="M94" s="1212"/>
      <c r="N94" s="874"/>
    </row>
    <row r="95" spans="1:14" x14ac:dyDescent="0.2">
      <c r="A95" s="471" t="s">
        <v>266</v>
      </c>
      <c r="B95" s="571" t="s">
        <v>624</v>
      </c>
      <c r="C95" s="416"/>
      <c r="D95" s="323"/>
      <c r="E95" s="323"/>
      <c r="F95" s="1278"/>
      <c r="G95" s="976"/>
      <c r="H95" s="976"/>
      <c r="I95" s="976"/>
      <c r="J95" s="1297"/>
      <c r="K95" s="977"/>
      <c r="L95" s="1066"/>
      <c r="M95" s="1066"/>
      <c r="N95" s="905"/>
    </row>
    <row r="96" spans="1:14" ht="12" customHeight="1" x14ac:dyDescent="0.2">
      <c r="A96" s="144" t="s">
        <v>267</v>
      </c>
      <c r="B96" s="572" t="s">
        <v>623</v>
      </c>
      <c r="C96" s="570"/>
      <c r="D96" s="568"/>
      <c r="E96" s="568"/>
      <c r="F96" s="1278"/>
      <c r="G96" s="978"/>
      <c r="H96" s="978"/>
      <c r="I96" s="978"/>
      <c r="J96" s="1298"/>
      <c r="K96" s="979"/>
      <c r="L96" s="1067"/>
      <c r="M96" s="1067"/>
      <c r="N96" s="906"/>
    </row>
    <row r="97" spans="1:14" x14ac:dyDescent="0.2">
      <c r="A97" s="144" t="s">
        <v>268</v>
      </c>
      <c r="B97" s="220" t="s">
        <v>625</v>
      </c>
      <c r="C97" s="570"/>
      <c r="D97" s="568"/>
      <c r="E97" s="568"/>
      <c r="F97" s="1278"/>
      <c r="G97" s="978"/>
      <c r="H97" s="978"/>
      <c r="I97" s="978"/>
      <c r="J97" s="1298"/>
      <c r="K97" s="979"/>
      <c r="L97" s="1067"/>
      <c r="M97" s="1067"/>
      <c r="N97" s="906"/>
    </row>
    <row r="98" spans="1:14" ht="13.5" thickBot="1" x14ac:dyDescent="0.25">
      <c r="A98" s="143" t="s">
        <v>269</v>
      </c>
      <c r="B98" s="714" t="s">
        <v>626</v>
      </c>
      <c r="C98" s="25"/>
      <c r="D98" s="184"/>
      <c r="E98" s="184"/>
      <c r="F98" s="1279"/>
      <c r="G98" s="980"/>
      <c r="H98" s="980"/>
      <c r="I98" s="980"/>
      <c r="J98" s="1299"/>
      <c r="K98" s="981"/>
      <c r="L98" s="1068"/>
      <c r="M98" s="1068"/>
      <c r="N98" s="968"/>
    </row>
    <row r="99" spans="1:14" ht="13.5" thickBot="1" x14ac:dyDescent="0.25">
      <c r="A99" s="361" t="s">
        <v>270</v>
      </c>
      <c r="B99" s="716" t="s">
        <v>662</v>
      </c>
      <c r="C99" s="97">
        <f>C100+C104+C105+C106+C107</f>
        <v>0</v>
      </c>
      <c r="D99" s="97">
        <f>D100+D104+D105+D106+D107</f>
        <v>0</v>
      </c>
      <c r="E99" s="97">
        <f>E100+E104+E105+E106+E107</f>
        <v>0</v>
      </c>
      <c r="F99" s="1280">
        <v>0</v>
      </c>
      <c r="G99" s="972"/>
      <c r="H99" s="972"/>
      <c r="I99" s="972"/>
      <c r="J99" s="1296"/>
      <c r="K99" s="973"/>
      <c r="L99" s="1212"/>
      <c r="M99" s="1212"/>
      <c r="N99" s="966"/>
    </row>
    <row r="100" spans="1:14" x14ac:dyDescent="0.2">
      <c r="A100" s="143" t="s">
        <v>271</v>
      </c>
      <c r="B100" s="715" t="s">
        <v>613</v>
      </c>
      <c r="C100" s="25">
        <f>C101+C102+C103</f>
        <v>0</v>
      </c>
      <c r="D100" s="25">
        <f>D101+D102+D103</f>
        <v>0</v>
      </c>
      <c r="E100" s="25">
        <f>E101+E102+E103</f>
        <v>0</v>
      </c>
      <c r="F100" s="1279">
        <v>0</v>
      </c>
      <c r="G100" s="976"/>
      <c r="H100" s="976"/>
      <c r="I100" s="976"/>
      <c r="J100" s="1297"/>
      <c r="K100" s="977"/>
      <c r="L100" s="1066"/>
      <c r="M100" s="1066"/>
      <c r="N100" s="905"/>
    </row>
    <row r="101" spans="1:14" x14ac:dyDescent="0.2">
      <c r="A101" s="144" t="s">
        <v>272</v>
      </c>
      <c r="B101" s="693" t="s">
        <v>615</v>
      </c>
      <c r="C101" s="807"/>
      <c r="D101" s="753"/>
      <c r="E101" s="753"/>
      <c r="F101" s="1281"/>
      <c r="G101" s="978"/>
      <c r="H101" s="978"/>
      <c r="I101" s="978"/>
      <c r="J101" s="1298"/>
      <c r="K101" s="979"/>
      <c r="L101" s="1067"/>
      <c r="M101" s="1067"/>
      <c r="N101" s="906"/>
    </row>
    <row r="102" spans="1:14" x14ac:dyDescent="0.2">
      <c r="A102" s="561" t="s">
        <v>273</v>
      </c>
      <c r="B102" s="694" t="s">
        <v>614</v>
      </c>
      <c r="C102" s="21"/>
      <c r="D102" s="21"/>
      <c r="E102" s="21"/>
      <c r="F102" s="1278"/>
      <c r="G102" s="978"/>
      <c r="H102" s="978"/>
      <c r="I102" s="978"/>
      <c r="J102" s="1298"/>
      <c r="K102" s="979"/>
      <c r="L102" s="1067"/>
      <c r="M102" s="1067"/>
      <c r="N102" s="906"/>
    </row>
    <row r="103" spans="1:14" x14ac:dyDescent="0.2">
      <c r="A103" s="561" t="s">
        <v>274</v>
      </c>
      <c r="B103" s="694" t="s">
        <v>616</v>
      </c>
      <c r="C103" s="21"/>
      <c r="D103" s="584"/>
      <c r="E103" s="98"/>
      <c r="F103" s="1278"/>
      <c r="G103" s="978"/>
      <c r="H103" s="978"/>
      <c r="I103" s="978"/>
      <c r="J103" s="1298"/>
      <c r="K103" s="979"/>
      <c r="L103" s="1067"/>
      <c r="M103" s="1067"/>
      <c r="N103" s="906"/>
    </row>
    <row r="104" spans="1:14" x14ac:dyDescent="0.2">
      <c r="A104" s="561" t="s">
        <v>275</v>
      </c>
      <c r="B104" s="695" t="s">
        <v>617</v>
      </c>
      <c r="C104" s="21"/>
      <c r="D104" s="190"/>
      <c r="E104" s="99"/>
      <c r="F104" s="1278"/>
      <c r="G104" s="978"/>
      <c r="H104" s="978"/>
      <c r="I104" s="978"/>
      <c r="J104" s="1298"/>
      <c r="K104" s="979"/>
      <c r="L104" s="1067"/>
      <c r="M104" s="1067"/>
      <c r="N104" s="906"/>
    </row>
    <row r="105" spans="1:14" x14ac:dyDescent="0.2">
      <c r="A105" s="561" t="s">
        <v>276</v>
      </c>
      <c r="B105" s="696" t="s">
        <v>618</v>
      </c>
      <c r="C105" s="21"/>
      <c r="D105" s="190"/>
      <c r="E105" s="99"/>
      <c r="F105" s="1278"/>
      <c r="G105" s="978"/>
      <c r="H105" s="978"/>
      <c r="I105" s="978"/>
      <c r="J105" s="1298"/>
      <c r="K105" s="979"/>
      <c r="L105" s="1067"/>
      <c r="M105" s="1067"/>
      <c r="N105" s="906"/>
    </row>
    <row r="106" spans="1:14" x14ac:dyDescent="0.2">
      <c r="A106" s="561" t="s">
        <v>277</v>
      </c>
      <c r="B106" s="697" t="s">
        <v>619</v>
      </c>
      <c r="C106" s="184">
        <f>'30_ sz_ melléklet'!C26</f>
        <v>0</v>
      </c>
      <c r="D106" s="184">
        <f>'30_ sz_ melléklet'!D26</f>
        <v>0</v>
      </c>
      <c r="E106" s="184">
        <f>'30_ sz_ melléklet'!E26</f>
        <v>0</v>
      </c>
      <c r="F106" s="1278">
        <v>0</v>
      </c>
      <c r="G106" s="978"/>
      <c r="H106" s="978"/>
      <c r="I106" s="978"/>
      <c r="J106" s="1298"/>
      <c r="K106" s="979"/>
      <c r="L106" s="1067"/>
      <c r="M106" s="1067"/>
      <c r="N106" s="906"/>
    </row>
    <row r="107" spans="1:14" ht="13.5" thickBot="1" x14ac:dyDescent="0.25">
      <c r="A107" s="561" t="s">
        <v>278</v>
      </c>
      <c r="B107" s="712" t="s">
        <v>660</v>
      </c>
      <c r="C107" s="25"/>
      <c r="D107" s="188"/>
      <c r="E107" s="10"/>
      <c r="F107" s="1279"/>
      <c r="G107" s="980"/>
      <c r="H107" s="980"/>
      <c r="I107" s="980"/>
      <c r="J107" s="1299"/>
      <c r="K107" s="981"/>
      <c r="L107" s="1068"/>
      <c r="M107" s="1068"/>
      <c r="N107" s="968"/>
    </row>
    <row r="108" spans="1:14" ht="13.5" thickBot="1" x14ac:dyDescent="0.25">
      <c r="A108" s="561" t="s">
        <v>279</v>
      </c>
      <c r="B108" s="713" t="s">
        <v>661</v>
      </c>
      <c r="C108" s="820">
        <f>C109+C110</f>
        <v>0</v>
      </c>
      <c r="D108" s="820">
        <f>D109+D110</f>
        <v>0</v>
      </c>
      <c r="E108" s="820">
        <f>E109+E110</f>
        <v>0</v>
      </c>
      <c r="F108" s="1282">
        <v>0</v>
      </c>
      <c r="G108" s="972"/>
      <c r="H108" s="972"/>
      <c r="I108" s="972"/>
      <c r="J108" s="1296"/>
      <c r="K108" s="973"/>
      <c r="L108" s="1212"/>
      <c r="M108" s="1212"/>
      <c r="N108" s="966"/>
    </row>
    <row r="109" spans="1:14" x14ac:dyDescent="0.2">
      <c r="A109" s="561" t="s">
        <v>280</v>
      </c>
      <c r="B109" s="717" t="s">
        <v>689</v>
      </c>
      <c r="C109" s="21"/>
      <c r="D109" s="186"/>
      <c r="E109" s="186"/>
      <c r="F109" s="1278"/>
      <c r="G109" s="976"/>
      <c r="H109" s="976"/>
      <c r="I109" s="976"/>
      <c r="J109" s="1297"/>
      <c r="K109" s="977"/>
      <c r="L109" s="1066"/>
      <c r="M109" s="1066"/>
      <c r="N109" s="905"/>
    </row>
    <row r="110" spans="1:14" ht="13.5" thickBot="1" x14ac:dyDescent="0.25">
      <c r="A110" s="561" t="s">
        <v>281</v>
      </c>
      <c r="B110" s="719" t="s">
        <v>690</v>
      </c>
      <c r="C110" s="25"/>
      <c r="D110" s="184"/>
      <c r="E110" s="184"/>
      <c r="F110" s="1278">
        <v>0</v>
      </c>
      <c r="G110" s="980"/>
      <c r="H110" s="980"/>
      <c r="I110" s="980"/>
      <c r="J110" s="1299"/>
      <c r="K110" s="981"/>
      <c r="L110" s="1068"/>
      <c r="M110" s="1068"/>
      <c r="N110" s="968"/>
    </row>
    <row r="111" spans="1:14" ht="5.25" customHeight="1" thickBot="1" x14ac:dyDescent="0.25">
      <c r="A111" s="561"/>
      <c r="B111" s="810"/>
      <c r="C111" s="224"/>
      <c r="D111" s="809"/>
      <c r="E111" s="809"/>
      <c r="F111" s="1283"/>
      <c r="G111" s="972"/>
      <c r="H111" s="972"/>
      <c r="I111" s="972"/>
      <c r="J111" s="1296"/>
      <c r="K111" s="973"/>
      <c r="L111" s="1212"/>
      <c r="M111" s="1212"/>
      <c r="N111" s="966"/>
    </row>
    <row r="112" spans="1:14" ht="13.5" thickBot="1" x14ac:dyDescent="0.25">
      <c r="A112" s="561" t="s">
        <v>283</v>
      </c>
      <c r="B112" s="193" t="s">
        <v>675</v>
      </c>
      <c r="C112" s="828">
        <f>C113+C119+C135</f>
        <v>0</v>
      </c>
      <c r="D112" s="828">
        <f>D113+D119+D135</f>
        <v>0</v>
      </c>
      <c r="E112" s="828">
        <f>E113+E119+E135</f>
        <v>0</v>
      </c>
      <c r="F112" s="1284">
        <v>0</v>
      </c>
      <c r="G112" s="972"/>
      <c r="H112" s="972"/>
      <c r="I112" s="972"/>
      <c r="J112" s="1296"/>
      <c r="K112" s="973"/>
      <c r="L112" s="1212"/>
      <c r="M112" s="1212"/>
      <c r="N112" s="966"/>
    </row>
    <row r="113" spans="1:14" ht="13.5" thickBot="1" x14ac:dyDescent="0.25">
      <c r="A113" s="361" t="s">
        <v>284</v>
      </c>
      <c r="B113" s="140" t="s">
        <v>648</v>
      </c>
      <c r="C113" s="128">
        <f>C114+C115+C116+C117+C118</f>
        <v>0</v>
      </c>
      <c r="D113" s="128">
        <f>D114+D115+D116+D117+D118</f>
        <v>0</v>
      </c>
      <c r="E113" s="128">
        <f>E114+E115+E116+E117+E118</f>
        <v>0</v>
      </c>
      <c r="F113" s="1282">
        <v>0</v>
      </c>
      <c r="G113" s="972"/>
      <c r="H113" s="972"/>
      <c r="I113" s="972"/>
      <c r="J113" s="1296"/>
      <c r="K113" s="973"/>
      <c r="L113" s="1212"/>
      <c r="M113" s="1212"/>
      <c r="N113" s="966"/>
    </row>
    <row r="114" spans="1:14" x14ac:dyDescent="0.2">
      <c r="A114" s="471" t="s">
        <v>285</v>
      </c>
      <c r="B114" s="101" t="s">
        <v>649</v>
      </c>
      <c r="C114" s="209"/>
      <c r="D114" s="474"/>
      <c r="E114" s="473"/>
      <c r="F114" s="1285"/>
      <c r="G114" s="976"/>
      <c r="H114" s="976"/>
      <c r="I114" s="976"/>
      <c r="J114" s="1297"/>
      <c r="K114" s="977"/>
      <c r="L114" s="1066"/>
      <c r="M114" s="1066"/>
      <c r="N114" s="905"/>
    </row>
    <row r="115" spans="1:14" x14ac:dyDescent="0.2">
      <c r="A115" s="144" t="s">
        <v>286</v>
      </c>
      <c r="B115" s="213" t="s">
        <v>650</v>
      </c>
      <c r="C115" s="146"/>
      <c r="D115" s="313"/>
      <c r="E115" s="146"/>
      <c r="F115" s="1286"/>
      <c r="G115" s="978"/>
      <c r="H115" s="978"/>
      <c r="I115" s="978"/>
      <c r="J115" s="1298"/>
      <c r="K115" s="979"/>
      <c r="L115" s="1067"/>
      <c r="M115" s="1067"/>
      <c r="N115" s="906"/>
    </row>
    <row r="116" spans="1:14" x14ac:dyDescent="0.2">
      <c r="A116" s="144" t="s">
        <v>287</v>
      </c>
      <c r="B116" s="475" t="s">
        <v>651</v>
      </c>
      <c r="C116" s="124"/>
      <c r="D116" s="118"/>
      <c r="E116" s="124"/>
      <c r="F116" s="1286"/>
      <c r="G116" s="978"/>
      <c r="H116" s="978"/>
      <c r="I116" s="978"/>
      <c r="J116" s="1298"/>
      <c r="K116" s="979"/>
      <c r="L116" s="1067"/>
      <c r="M116" s="1067"/>
      <c r="N116" s="906"/>
    </row>
    <row r="117" spans="1:14" x14ac:dyDescent="0.2">
      <c r="A117" s="144" t="s">
        <v>288</v>
      </c>
      <c r="B117" s="475" t="s">
        <v>652</v>
      </c>
      <c r="C117" s="121"/>
      <c r="D117" s="117"/>
      <c r="E117" s="121"/>
      <c r="F117" s="1286"/>
      <c r="G117" s="978"/>
      <c r="H117" s="978"/>
      <c r="I117" s="978"/>
      <c r="J117" s="1298"/>
      <c r="K117" s="979"/>
      <c r="L117" s="1067"/>
      <c r="M117" s="1067"/>
      <c r="N117" s="906"/>
    </row>
    <row r="118" spans="1:14" ht="13.5" thickBot="1" x14ac:dyDescent="0.25">
      <c r="A118" s="489" t="s">
        <v>289</v>
      </c>
      <c r="B118" s="215" t="s">
        <v>653</v>
      </c>
      <c r="C118" s="129"/>
      <c r="D118" s="120"/>
      <c r="E118" s="129"/>
      <c r="F118" s="1287"/>
      <c r="G118" s="980"/>
      <c r="H118" s="980"/>
      <c r="I118" s="980"/>
      <c r="J118" s="1299"/>
      <c r="K118" s="981"/>
      <c r="L118" s="1068"/>
      <c r="M118" s="1068"/>
      <c r="N118" s="968"/>
    </row>
    <row r="119" spans="1:14" ht="13.5" thickBot="1" x14ac:dyDescent="0.25">
      <c r="A119" s="361" t="s">
        <v>290</v>
      </c>
      <c r="B119" s="811" t="s">
        <v>654</v>
      </c>
      <c r="C119" s="477">
        <f>C120+C121+C122+C123</f>
        <v>0</v>
      </c>
      <c r="D119" s="477">
        <f>D120+D121+D122+D123</f>
        <v>0</v>
      </c>
      <c r="E119" s="477">
        <f>E120+E121+E122+E123</f>
        <v>0</v>
      </c>
      <c r="F119" s="1288">
        <v>0</v>
      </c>
      <c r="G119" s="972"/>
      <c r="H119" s="972"/>
      <c r="I119" s="972"/>
      <c r="J119" s="1296"/>
      <c r="K119" s="973"/>
      <c r="L119" s="1212"/>
      <c r="M119" s="1212"/>
      <c r="N119" s="966"/>
    </row>
    <row r="120" spans="1:14" x14ac:dyDescent="0.2">
      <c r="A120" s="561" t="s">
        <v>291</v>
      </c>
      <c r="B120" s="476" t="s">
        <v>655</v>
      </c>
      <c r="C120" s="129"/>
      <c r="D120" s="120"/>
      <c r="E120" s="129"/>
      <c r="F120" s="1289"/>
      <c r="G120" s="976"/>
      <c r="H120" s="976"/>
      <c r="I120" s="976"/>
      <c r="J120" s="909"/>
      <c r="K120" s="1041"/>
      <c r="L120" s="1066"/>
      <c r="M120" s="1066"/>
      <c r="N120" s="905"/>
    </row>
    <row r="121" spans="1:14" x14ac:dyDescent="0.2">
      <c r="A121" s="144" t="s">
        <v>292</v>
      </c>
      <c r="B121" s="577" t="s">
        <v>657</v>
      </c>
      <c r="C121" s="146"/>
      <c r="D121" s="313"/>
      <c r="E121" s="146"/>
      <c r="F121" s="1286"/>
      <c r="G121" s="978"/>
      <c r="H121" s="978"/>
      <c r="I121" s="978"/>
      <c r="J121" s="870"/>
      <c r="K121" s="979"/>
      <c r="L121" s="1067"/>
      <c r="M121" s="1067"/>
      <c r="N121" s="906"/>
    </row>
    <row r="122" spans="1:14" x14ac:dyDescent="0.2">
      <c r="A122" s="144" t="s">
        <v>293</v>
      </c>
      <c r="B122" s="579" t="s">
        <v>656</v>
      </c>
      <c r="C122" s="209"/>
      <c r="D122" s="194"/>
      <c r="E122" s="209"/>
      <c r="F122" s="1286"/>
      <c r="G122" s="978"/>
      <c r="H122" s="978"/>
      <c r="I122" s="978"/>
      <c r="J122" s="870"/>
      <c r="K122" s="979"/>
      <c r="L122" s="1067"/>
      <c r="M122" s="1067"/>
      <c r="N122" s="906"/>
    </row>
    <row r="123" spans="1:14" ht="13.5" thickBot="1" x14ac:dyDescent="0.25">
      <c r="A123" s="472" t="s">
        <v>294</v>
      </c>
      <c r="B123" s="260" t="s">
        <v>658</v>
      </c>
      <c r="C123" s="493"/>
      <c r="D123" s="604"/>
      <c r="E123" s="493"/>
      <c r="F123" s="1290"/>
      <c r="G123" s="1300"/>
      <c r="H123" s="1300"/>
      <c r="I123" s="1300"/>
      <c r="J123" s="875"/>
      <c r="K123" s="698"/>
      <c r="L123" s="1069"/>
      <c r="M123" s="1069"/>
      <c r="N123" s="1053"/>
    </row>
    <row r="124" spans="1:14" x14ac:dyDescent="0.2">
      <c r="A124" s="33"/>
      <c r="B124" s="1"/>
      <c r="C124" s="27"/>
      <c r="D124" s="27"/>
      <c r="E124" s="27"/>
      <c r="F124" s="1275"/>
    </row>
    <row r="125" spans="1:14" x14ac:dyDescent="0.2">
      <c r="A125" s="33"/>
      <c r="B125" s="1"/>
      <c r="C125" s="27"/>
      <c r="D125" s="27"/>
      <c r="E125" s="27"/>
      <c r="F125" s="1275"/>
    </row>
    <row r="126" spans="1:14" x14ac:dyDescent="0.2">
      <c r="A126" s="2438">
        <v>4</v>
      </c>
      <c r="B126" s="2263"/>
      <c r="C126" s="2263"/>
      <c r="D126" s="2263"/>
      <c r="E126" s="2263"/>
      <c r="F126" s="2263"/>
      <c r="G126" s="2263"/>
      <c r="H126" s="2263"/>
      <c r="I126" s="2263"/>
      <c r="J126" s="2263"/>
      <c r="K126" s="2263"/>
      <c r="L126" s="2263"/>
      <c r="M126" s="2263"/>
      <c r="N126" s="2263"/>
    </row>
    <row r="127" spans="1:14" x14ac:dyDescent="0.2">
      <c r="A127" s="2249" t="s">
        <v>1695</v>
      </c>
      <c r="B127" s="2249"/>
      <c r="C127" s="2249"/>
      <c r="D127" s="2249"/>
      <c r="E127" s="2249"/>
    </row>
    <row r="128" spans="1:14" x14ac:dyDescent="0.2">
      <c r="A128" s="275"/>
      <c r="B128" s="275"/>
      <c r="C128" s="275"/>
      <c r="D128" s="275"/>
      <c r="E128" s="275"/>
    </row>
    <row r="129" spans="1:14" ht="14.25" x14ac:dyDescent="0.2">
      <c r="A129" s="2347" t="s">
        <v>1510</v>
      </c>
      <c r="B129" s="2348"/>
      <c r="C129" s="2348"/>
      <c r="D129" s="2348"/>
      <c r="E129" s="2348"/>
      <c r="F129" s="2348"/>
      <c r="G129" s="2277"/>
      <c r="H129" s="2277"/>
      <c r="I129" s="2277"/>
      <c r="J129" s="2277"/>
      <c r="K129" s="2277"/>
      <c r="L129" s="2277"/>
      <c r="M129" s="2277"/>
      <c r="N129" s="2277"/>
    </row>
    <row r="130" spans="1:14" ht="11.25" customHeight="1" x14ac:dyDescent="0.25">
      <c r="B130" s="18"/>
      <c r="C130" s="18"/>
      <c r="D130" s="18"/>
      <c r="E130" s="18"/>
    </row>
    <row r="131" spans="1:14" ht="13.5" thickBot="1" x14ac:dyDescent="0.25">
      <c r="B131" s="33" t="s">
        <v>9</v>
      </c>
      <c r="C131" s="1"/>
      <c r="D131" s="1"/>
      <c r="E131" s="1"/>
      <c r="F131" s="1"/>
      <c r="G131" s="1"/>
      <c r="H131" s="1"/>
      <c r="I131" s="1"/>
      <c r="J131" s="1"/>
      <c r="K131" s="19" t="s">
        <v>7</v>
      </c>
      <c r="L131" s="19"/>
      <c r="M131" s="19"/>
      <c r="N131" s="19"/>
    </row>
    <row r="132" spans="1:14" ht="13.5" thickBot="1" x14ac:dyDescent="0.25">
      <c r="A132" s="2439" t="s">
        <v>258</v>
      </c>
      <c r="B132" s="2441" t="s">
        <v>33</v>
      </c>
      <c r="C132" s="2443" t="s">
        <v>425</v>
      </c>
      <c r="D132" s="2444"/>
      <c r="E132" s="2444"/>
      <c r="F132" s="2445"/>
      <c r="G132" s="2443" t="s">
        <v>827</v>
      </c>
      <c r="H132" s="2444"/>
      <c r="I132" s="2444"/>
      <c r="J132" s="2445"/>
      <c r="K132" s="2443" t="s">
        <v>811</v>
      </c>
      <c r="L132" s="2444"/>
      <c r="M132" s="2444"/>
      <c r="N132" s="2445"/>
    </row>
    <row r="133" spans="1:14" ht="22.5" thickBot="1" x14ac:dyDescent="0.25">
      <c r="A133" s="2440"/>
      <c r="B133" s="2442"/>
      <c r="C133" s="266" t="s">
        <v>381</v>
      </c>
      <c r="D133" s="266" t="s">
        <v>812</v>
      </c>
      <c r="E133" s="1246" t="s">
        <v>775</v>
      </c>
      <c r="F133" s="266" t="s">
        <v>813</v>
      </c>
      <c r="G133" s="1246" t="s">
        <v>381</v>
      </c>
      <c r="H133" s="266" t="s">
        <v>812</v>
      </c>
      <c r="I133" s="266" t="s">
        <v>775</v>
      </c>
      <c r="J133" s="1246" t="s">
        <v>813</v>
      </c>
      <c r="K133" s="266" t="s">
        <v>381</v>
      </c>
      <c r="L133" s="1246" t="s">
        <v>812</v>
      </c>
      <c r="M133" s="266" t="s">
        <v>775</v>
      </c>
      <c r="N133" s="1247" t="s">
        <v>813</v>
      </c>
    </row>
    <row r="134" spans="1:14" ht="13.5" thickBot="1" x14ac:dyDescent="0.25">
      <c r="A134" s="417" t="s">
        <v>259</v>
      </c>
      <c r="B134" s="830" t="s">
        <v>260</v>
      </c>
      <c r="C134" s="518" t="s">
        <v>261</v>
      </c>
      <c r="D134" s="518" t="s">
        <v>262</v>
      </c>
      <c r="E134" s="518" t="s">
        <v>282</v>
      </c>
      <c r="F134" s="518" t="s">
        <v>307</v>
      </c>
      <c r="G134" s="1250" t="s">
        <v>308</v>
      </c>
      <c r="H134" s="1250" t="s">
        <v>330</v>
      </c>
      <c r="I134" s="1250" t="s">
        <v>331</v>
      </c>
      <c r="J134" s="1250" t="s">
        <v>332</v>
      </c>
      <c r="K134" s="1250" t="s">
        <v>335</v>
      </c>
      <c r="L134" s="1250" t="s">
        <v>336</v>
      </c>
      <c r="M134" s="1250" t="s">
        <v>337</v>
      </c>
      <c r="N134" s="519" t="s">
        <v>338</v>
      </c>
    </row>
    <row r="135" spans="1:14" ht="13.5" thickBot="1" x14ac:dyDescent="0.25">
      <c r="A135" s="361" t="s">
        <v>295</v>
      </c>
      <c r="B135" s="112" t="s">
        <v>659</v>
      </c>
      <c r="C135" s="128">
        <f>C136+C137</f>
        <v>0</v>
      </c>
      <c r="D135" s="128">
        <f>D136+D137</f>
        <v>0</v>
      </c>
      <c r="E135" s="128">
        <f>E136+E137</f>
        <v>0</v>
      </c>
      <c r="F135" s="1282">
        <v>0</v>
      </c>
      <c r="G135" s="970"/>
      <c r="H135" s="970"/>
      <c r="I135" s="970"/>
      <c r="J135" s="1295"/>
      <c r="K135" s="971"/>
      <c r="L135" s="1065"/>
      <c r="M135" s="1065"/>
      <c r="N135" s="965"/>
    </row>
    <row r="136" spans="1:14" ht="13.5" thickBot="1" x14ac:dyDescent="0.25">
      <c r="A136" s="561" t="s">
        <v>296</v>
      </c>
      <c r="B136" s="579" t="s">
        <v>697</v>
      </c>
      <c r="C136" s="439"/>
      <c r="D136" s="812"/>
      <c r="E136" s="439"/>
      <c r="F136" s="1291"/>
      <c r="G136" s="1040"/>
      <c r="H136" s="1040"/>
      <c r="I136" s="1040"/>
      <c r="J136" s="1301"/>
      <c r="K136" s="1041"/>
      <c r="L136" s="1261"/>
      <c r="M136" s="1261"/>
      <c r="N136" s="1039"/>
    </row>
    <row r="137" spans="1:14" ht="13.5" thickBot="1" x14ac:dyDescent="0.25">
      <c r="A137" s="361" t="s">
        <v>297</v>
      </c>
      <c r="B137" s="110" t="s">
        <v>698</v>
      </c>
      <c r="C137" s="622"/>
      <c r="D137" s="622"/>
      <c r="E137" s="622"/>
      <c r="F137" s="1273"/>
      <c r="G137" s="1300"/>
      <c r="H137" s="1300"/>
      <c r="I137" s="1300"/>
      <c r="J137" s="1302"/>
      <c r="K137" s="1070"/>
      <c r="L137" s="1069"/>
      <c r="M137" s="1069"/>
      <c r="N137" s="1053"/>
    </row>
    <row r="138" spans="1:14" ht="26.25" thickBot="1" x14ac:dyDescent="0.25">
      <c r="A138" s="142" t="s">
        <v>298</v>
      </c>
      <c r="B138" s="813" t="s">
        <v>416</v>
      </c>
      <c r="C138" s="615">
        <f>C92+C112</f>
        <v>100414</v>
      </c>
      <c r="D138" s="615">
        <f>D92+D112</f>
        <v>138021</v>
      </c>
      <c r="E138" s="615">
        <f>E92+E112</f>
        <v>119535</v>
      </c>
      <c r="F138" s="1292">
        <f>E138/D138</f>
        <v>0.86606385984741452</v>
      </c>
      <c r="G138" s="974"/>
      <c r="H138" s="974"/>
      <c r="I138" s="974"/>
      <c r="J138" s="1303"/>
      <c r="K138" s="975"/>
      <c r="L138" s="1263"/>
      <c r="M138" s="1263"/>
      <c r="N138" s="967"/>
    </row>
    <row r="139" spans="1:14" ht="13.5" thickBot="1" x14ac:dyDescent="0.25">
      <c r="A139" s="361" t="s">
        <v>299</v>
      </c>
      <c r="B139" s="112" t="s">
        <v>674</v>
      </c>
      <c r="C139" s="808"/>
      <c r="D139" s="809"/>
      <c r="E139" s="809"/>
      <c r="F139" s="1283"/>
      <c r="G139" s="972"/>
      <c r="H139" s="972"/>
      <c r="I139" s="972"/>
      <c r="J139" s="1296"/>
      <c r="K139" s="973"/>
      <c r="L139" s="1212"/>
      <c r="M139" s="1212"/>
      <c r="N139" s="966"/>
    </row>
    <row r="140" spans="1:14" x14ac:dyDescent="0.2">
      <c r="A140" s="561" t="s">
        <v>300</v>
      </c>
      <c r="B140" s="482" t="s">
        <v>665</v>
      </c>
      <c r="C140" s="223"/>
      <c r="D140" s="191"/>
      <c r="E140" s="191"/>
      <c r="F140" s="1293"/>
      <c r="G140" s="976"/>
      <c r="H140" s="976"/>
      <c r="I140" s="976"/>
      <c r="J140" s="1297"/>
      <c r="K140" s="977"/>
      <c r="L140" s="1066"/>
      <c r="M140" s="1066"/>
      <c r="N140" s="905"/>
    </row>
    <row r="141" spans="1:14" x14ac:dyDescent="0.2">
      <c r="A141" s="144" t="s">
        <v>301</v>
      </c>
      <c r="B141" s="412" t="s">
        <v>664</v>
      </c>
      <c r="C141" s="99"/>
      <c r="D141" s="190"/>
      <c r="E141" s="190"/>
      <c r="F141" s="1294"/>
      <c r="G141" s="978"/>
      <c r="H141" s="978"/>
      <c r="I141" s="978"/>
      <c r="J141" s="1298"/>
      <c r="K141" s="979"/>
      <c r="L141" s="1067"/>
      <c r="M141" s="1067"/>
      <c r="N141" s="906"/>
    </row>
    <row r="142" spans="1:14" x14ac:dyDescent="0.2">
      <c r="A142" s="144" t="s">
        <v>302</v>
      </c>
      <c r="B142" s="412" t="s">
        <v>666</v>
      </c>
      <c r="C142" s="99"/>
      <c r="D142" s="190"/>
      <c r="E142" s="190"/>
      <c r="F142" s="1294"/>
      <c r="G142" s="978"/>
      <c r="H142" s="978"/>
      <c r="I142" s="978"/>
      <c r="J142" s="1298"/>
      <c r="K142" s="979"/>
      <c r="L142" s="1067"/>
      <c r="M142" s="1067"/>
      <c r="N142" s="906"/>
    </row>
    <row r="143" spans="1:14" x14ac:dyDescent="0.2">
      <c r="A143" s="144" t="s">
        <v>303</v>
      </c>
      <c r="B143" s="412" t="s">
        <v>667</v>
      </c>
      <c r="C143" s="99"/>
      <c r="D143" s="190"/>
      <c r="E143" s="190"/>
      <c r="F143" s="1294"/>
      <c r="G143" s="978"/>
      <c r="H143" s="978"/>
      <c r="I143" s="978"/>
      <c r="J143" s="1298"/>
      <c r="K143" s="979"/>
      <c r="L143" s="1067"/>
      <c r="M143" s="1067"/>
      <c r="N143" s="906"/>
    </row>
    <row r="144" spans="1:14" x14ac:dyDescent="0.2">
      <c r="A144" s="144" t="s">
        <v>304</v>
      </c>
      <c r="B144" s="538" t="s">
        <v>668</v>
      </c>
      <c r="C144" s="99">
        <f>'30_ sz_ melléklet'!C53</f>
        <v>0</v>
      </c>
      <c r="D144" s="99">
        <f>'30_ sz_ melléklet'!D53</f>
        <v>1730</v>
      </c>
      <c r="E144" s="99">
        <f>'30_ sz_ melléklet'!E53</f>
        <v>1730</v>
      </c>
      <c r="F144" s="1294">
        <f>E144/D144</f>
        <v>1</v>
      </c>
      <c r="G144" s="978"/>
      <c r="H144" s="978"/>
      <c r="I144" s="978"/>
      <c r="J144" s="1298"/>
      <c r="K144" s="979"/>
      <c r="L144" s="1067"/>
      <c r="M144" s="1067"/>
      <c r="N144" s="906"/>
    </row>
    <row r="145" spans="1:14" x14ac:dyDescent="0.2">
      <c r="A145" s="144" t="s">
        <v>305</v>
      </c>
      <c r="B145" s="539" t="s">
        <v>669</v>
      </c>
      <c r="C145" s="99"/>
      <c r="D145" s="190"/>
      <c r="E145" s="190"/>
      <c r="F145" s="1294"/>
      <c r="G145" s="978"/>
      <c r="H145" s="978"/>
      <c r="I145" s="978"/>
      <c r="J145" s="1298"/>
      <c r="K145" s="979"/>
      <c r="L145" s="1067"/>
      <c r="M145" s="1067"/>
      <c r="N145" s="906"/>
    </row>
    <row r="146" spans="1:14" x14ac:dyDescent="0.2">
      <c r="A146" s="144" t="s">
        <v>306</v>
      </c>
      <c r="B146" s="540" t="s">
        <v>670</v>
      </c>
      <c r="C146" s="99"/>
      <c r="D146" s="190"/>
      <c r="E146" s="190"/>
      <c r="F146" s="1294"/>
      <c r="G146" s="978"/>
      <c r="H146" s="978"/>
      <c r="I146" s="978"/>
      <c r="J146" s="1298"/>
      <c r="K146" s="979"/>
      <c r="L146" s="1067"/>
      <c r="M146" s="1067"/>
      <c r="N146" s="906"/>
    </row>
    <row r="147" spans="1:14" x14ac:dyDescent="0.2">
      <c r="A147" s="144" t="s">
        <v>311</v>
      </c>
      <c r="B147" s="540" t="s">
        <v>671</v>
      </c>
      <c r="C147" s="99">
        <f>'30_ sz_ melléklet'!C56</f>
        <v>873782</v>
      </c>
      <c r="D147" s="190">
        <f>'30_ sz_ melléklet'!D56</f>
        <v>874582</v>
      </c>
      <c r="E147" s="190">
        <f>'30_ sz_ melléklet'!E56</f>
        <v>828490</v>
      </c>
      <c r="F147" s="1294">
        <f>E147/D147</f>
        <v>0.94729825219361941</v>
      </c>
      <c r="G147" s="978"/>
      <c r="H147" s="978"/>
      <c r="I147" s="978"/>
      <c r="J147" s="1298"/>
      <c r="K147" s="979"/>
      <c r="L147" s="1067"/>
      <c r="M147" s="1067"/>
      <c r="N147" s="906"/>
    </row>
    <row r="148" spans="1:14" x14ac:dyDescent="0.2">
      <c r="A148" s="144" t="s">
        <v>312</v>
      </c>
      <c r="B148" s="540" t="s">
        <v>672</v>
      </c>
      <c r="C148" s="99"/>
      <c r="D148" s="190"/>
      <c r="E148" s="190"/>
      <c r="F148" s="1294"/>
      <c r="G148" s="978"/>
      <c r="H148" s="978"/>
      <c r="I148" s="978"/>
      <c r="J148" s="1298"/>
      <c r="K148" s="979"/>
      <c r="L148" s="1067"/>
      <c r="M148" s="1067"/>
      <c r="N148" s="906"/>
    </row>
    <row r="149" spans="1:14" ht="13.5" thickBot="1" x14ac:dyDescent="0.25">
      <c r="A149" s="489" t="s">
        <v>313</v>
      </c>
      <c r="B149" s="225" t="s">
        <v>673</v>
      </c>
      <c r="C149" s="594"/>
      <c r="D149" s="245"/>
      <c r="E149" s="245"/>
      <c r="F149" s="1271"/>
      <c r="G149" s="980"/>
      <c r="H149" s="980"/>
      <c r="I149" s="980"/>
      <c r="J149" s="1299"/>
      <c r="K149" s="981"/>
      <c r="L149" s="1068"/>
      <c r="M149" s="1068"/>
      <c r="N149" s="968"/>
    </row>
    <row r="150" spans="1:14" ht="13.5" thickBot="1" x14ac:dyDescent="0.25">
      <c r="A150" s="361" t="s">
        <v>314</v>
      </c>
      <c r="B150" s="731" t="s">
        <v>419</v>
      </c>
      <c r="C150" s="201">
        <f>SUM(C140:C149)</f>
        <v>873782</v>
      </c>
      <c r="D150" s="201">
        <f>SUM(D140:D149)</f>
        <v>876312</v>
      </c>
      <c r="E150" s="201">
        <f>SUM(E140:E149)</f>
        <v>830220</v>
      </c>
      <c r="F150" s="1282">
        <f>E150/D150</f>
        <v>0.94740229507298768</v>
      </c>
      <c r="G150" s="972"/>
      <c r="H150" s="972"/>
      <c r="I150" s="972"/>
      <c r="J150" s="1296"/>
      <c r="K150" s="973"/>
      <c r="L150" s="1212"/>
      <c r="M150" s="1212"/>
      <c r="N150" s="966"/>
    </row>
    <row r="151" spans="1:14" ht="13.5" thickBot="1" x14ac:dyDescent="0.25">
      <c r="A151" s="361" t="s">
        <v>315</v>
      </c>
      <c r="B151" s="112" t="s">
        <v>418</v>
      </c>
      <c r="C151" s="201">
        <f>C150+C138</f>
        <v>974196</v>
      </c>
      <c r="D151" s="201">
        <f>D150+D138</f>
        <v>1014333</v>
      </c>
      <c r="E151" s="201">
        <f>E150+E138</f>
        <v>949755</v>
      </c>
      <c r="F151" s="1282">
        <f>E151/D151</f>
        <v>0.93633451736264128</v>
      </c>
      <c r="G151" s="1071"/>
      <c r="H151" s="1071"/>
      <c r="I151" s="1071"/>
      <c r="J151" s="1304"/>
      <c r="K151" s="698"/>
      <c r="L151" s="1264"/>
      <c r="M151" s="1264"/>
      <c r="N151" s="969"/>
    </row>
    <row r="152" spans="1:14" x14ac:dyDescent="0.2">
      <c r="A152" s="2278"/>
      <c r="B152" s="2278"/>
      <c r="C152" s="2278"/>
      <c r="D152" s="2278"/>
      <c r="E152" s="2278"/>
      <c r="F152" s="2278"/>
    </row>
    <row r="153" spans="1:14" ht="6.75" customHeight="1" x14ac:dyDescent="0.2"/>
    <row r="167" spans="1:14" x14ac:dyDescent="0.2">
      <c r="A167" s="2263">
        <v>5</v>
      </c>
      <c r="B167" s="2263"/>
      <c r="C167" s="2263"/>
      <c r="D167" s="2263"/>
      <c r="E167" s="2263"/>
      <c r="F167" s="2263"/>
      <c r="G167" s="2263"/>
      <c r="H167" s="2263"/>
      <c r="I167" s="2263"/>
      <c r="J167" s="2263"/>
      <c r="K167" s="2263"/>
      <c r="L167" s="2263"/>
      <c r="M167" s="2263"/>
      <c r="N167" s="2263"/>
    </row>
    <row r="168" spans="1:14" x14ac:dyDescent="0.2">
      <c r="A168" s="2249" t="s">
        <v>1695</v>
      </c>
      <c r="B168" s="2249"/>
      <c r="C168" s="2249"/>
      <c r="D168" s="2249"/>
      <c r="E168" s="2249"/>
    </row>
    <row r="169" spans="1:14" x14ac:dyDescent="0.2">
      <c r="A169" s="275"/>
      <c r="B169" s="275"/>
      <c r="C169" s="275"/>
      <c r="D169" s="275"/>
      <c r="E169" s="275"/>
    </row>
    <row r="170" spans="1:14" ht="14.25" x14ac:dyDescent="0.2">
      <c r="A170" s="2347" t="s">
        <v>1510</v>
      </c>
      <c r="B170" s="2348"/>
      <c r="C170" s="2348"/>
      <c r="D170" s="2348"/>
      <c r="E170" s="2348"/>
      <c r="F170" s="2348"/>
      <c r="G170" s="2277"/>
      <c r="H170" s="2277"/>
      <c r="I170" s="2277"/>
      <c r="J170" s="2277"/>
      <c r="K170" s="2277"/>
      <c r="L170" s="2277"/>
      <c r="M170" s="2277"/>
      <c r="N170" s="2277"/>
    </row>
    <row r="171" spans="1:14" ht="15.75" x14ac:dyDescent="0.25">
      <c r="B171" s="18"/>
      <c r="C171" s="18"/>
      <c r="D171" s="18"/>
      <c r="E171" s="18"/>
    </row>
    <row r="172" spans="1:14" ht="13.5" thickBot="1" x14ac:dyDescent="0.25">
      <c r="B172" s="33" t="s">
        <v>392</v>
      </c>
      <c r="C172" s="1"/>
      <c r="D172" s="1"/>
      <c r="E172" s="1"/>
      <c r="F172" s="1"/>
      <c r="G172" s="1"/>
      <c r="H172" s="1"/>
      <c r="I172" s="1"/>
      <c r="J172" s="1"/>
      <c r="K172" s="19" t="s">
        <v>7</v>
      </c>
      <c r="L172" s="19"/>
      <c r="M172" s="19"/>
      <c r="N172" s="19"/>
    </row>
    <row r="173" spans="1:14" ht="13.5" thickBot="1" x14ac:dyDescent="0.25">
      <c r="A173" s="2439" t="s">
        <v>258</v>
      </c>
      <c r="B173" s="2441" t="s">
        <v>33</v>
      </c>
      <c r="C173" s="2443" t="s">
        <v>829</v>
      </c>
      <c r="D173" s="2444"/>
      <c r="E173" s="2444"/>
      <c r="F173" s="2445"/>
      <c r="G173" s="2443" t="s">
        <v>824</v>
      </c>
      <c r="H173" s="2444"/>
      <c r="I173" s="2444"/>
      <c r="J173" s="2445"/>
      <c r="K173" s="2443" t="s">
        <v>811</v>
      </c>
      <c r="L173" s="2444"/>
      <c r="M173" s="2444"/>
      <c r="N173" s="2445"/>
    </row>
    <row r="174" spans="1:14" ht="22.5" thickBot="1" x14ac:dyDescent="0.25">
      <c r="A174" s="2440"/>
      <c r="B174" s="2442"/>
      <c r="C174" s="266" t="s">
        <v>381</v>
      </c>
      <c r="D174" s="266" t="s">
        <v>812</v>
      </c>
      <c r="E174" s="1246" t="s">
        <v>775</v>
      </c>
      <c r="F174" s="266" t="s">
        <v>813</v>
      </c>
      <c r="G174" s="1246" t="s">
        <v>381</v>
      </c>
      <c r="H174" s="266" t="s">
        <v>812</v>
      </c>
      <c r="I174" s="266" t="s">
        <v>775</v>
      </c>
      <c r="J174" s="1246" t="s">
        <v>813</v>
      </c>
      <c r="K174" s="266" t="s">
        <v>381</v>
      </c>
      <c r="L174" s="1246" t="s">
        <v>812</v>
      </c>
      <c r="M174" s="266" t="s">
        <v>775</v>
      </c>
      <c r="N174" s="1247" t="s">
        <v>813</v>
      </c>
    </row>
    <row r="175" spans="1:14" ht="13.5" thickBot="1" x14ac:dyDescent="0.25">
      <c r="A175" s="417" t="s">
        <v>259</v>
      </c>
      <c r="B175" s="830" t="s">
        <v>260</v>
      </c>
      <c r="C175" s="518" t="s">
        <v>261</v>
      </c>
      <c r="D175" s="518" t="s">
        <v>262</v>
      </c>
      <c r="E175" s="518" t="s">
        <v>282</v>
      </c>
      <c r="F175" s="518" t="s">
        <v>307</v>
      </c>
      <c r="G175" s="1250" t="s">
        <v>308</v>
      </c>
      <c r="H175" s="1250" t="s">
        <v>330</v>
      </c>
      <c r="I175" s="1250" t="s">
        <v>331</v>
      </c>
      <c r="J175" s="1250" t="s">
        <v>332</v>
      </c>
      <c r="K175" s="1250" t="s">
        <v>335</v>
      </c>
      <c r="L175" s="1250" t="s">
        <v>336</v>
      </c>
      <c r="M175" s="1250" t="s">
        <v>337</v>
      </c>
      <c r="N175" s="519" t="s">
        <v>338</v>
      </c>
    </row>
    <row r="176" spans="1:14" ht="13.5" thickBot="1" x14ac:dyDescent="0.25">
      <c r="A176" s="361" t="s">
        <v>263</v>
      </c>
      <c r="B176" s="217" t="s">
        <v>663</v>
      </c>
      <c r="C176" s="50">
        <f>C177+C178+C183+C192</f>
        <v>0</v>
      </c>
      <c r="D176" s="50">
        <f>D177+D178+D183+D192</f>
        <v>36356</v>
      </c>
      <c r="E176" s="50">
        <f>E177+E178+E183+E192</f>
        <v>35964</v>
      </c>
      <c r="F176" s="1375">
        <f>E176/D176</f>
        <v>0.98921773572450211</v>
      </c>
      <c r="G176" s="970"/>
      <c r="H176" s="970"/>
      <c r="I176" s="970"/>
      <c r="J176" s="1295"/>
      <c r="K176" s="971"/>
      <c r="L176" s="1065"/>
      <c r="M176" s="1065"/>
      <c r="N176" s="965"/>
    </row>
    <row r="177" spans="1:14" ht="13.5" thickBot="1" x14ac:dyDescent="0.25">
      <c r="A177" s="361" t="s">
        <v>264</v>
      </c>
      <c r="B177" s="218" t="s">
        <v>676</v>
      </c>
      <c r="C177" s="32">
        <f>'31_sz_ melléklet'!C186</f>
        <v>0</v>
      </c>
      <c r="D177" s="32">
        <f>'31_sz_ melléklet'!D186</f>
        <v>0</v>
      </c>
      <c r="E177" s="32">
        <f>'31_sz_ melléklet'!E186</f>
        <v>574</v>
      </c>
      <c r="F177" s="1375">
        <v>0</v>
      </c>
      <c r="G177" s="972"/>
      <c r="H177" s="972"/>
      <c r="I177" s="972"/>
      <c r="J177" s="1296"/>
      <c r="K177" s="973"/>
      <c r="L177" s="1212"/>
      <c r="M177" s="1212"/>
      <c r="N177" s="966"/>
    </row>
    <row r="178" spans="1:14" ht="13.5" thickBot="1" x14ac:dyDescent="0.25">
      <c r="A178" s="361" t="s">
        <v>265</v>
      </c>
      <c r="B178" s="219" t="s">
        <v>622</v>
      </c>
      <c r="C178" s="50">
        <f>C179+C180+C181+C182</f>
        <v>0</v>
      </c>
      <c r="D178" s="50">
        <f>D179+D180+D181+D182</f>
        <v>0</v>
      </c>
      <c r="E178" s="50">
        <f>E179+E180+E181+E182</f>
        <v>0</v>
      </c>
      <c r="F178" s="1276">
        <v>0</v>
      </c>
      <c r="G178" s="972"/>
      <c r="H178" s="972"/>
      <c r="I178" s="972"/>
      <c r="J178" s="1296"/>
      <c r="K178" s="973"/>
      <c r="L178" s="1212"/>
      <c r="M178" s="1212"/>
      <c r="N178" s="874"/>
    </row>
    <row r="179" spans="1:14" x14ac:dyDescent="0.2">
      <c r="A179" s="471" t="s">
        <v>266</v>
      </c>
      <c r="B179" s="571" t="s">
        <v>624</v>
      </c>
      <c r="C179" s="416"/>
      <c r="D179" s="323"/>
      <c r="E179" s="323"/>
      <c r="F179" s="1278"/>
      <c r="G179" s="976"/>
      <c r="H179" s="976"/>
      <c r="I179" s="976"/>
      <c r="J179" s="1297"/>
      <c r="K179" s="977"/>
      <c r="L179" s="1066"/>
      <c r="M179" s="1066"/>
      <c r="N179" s="905"/>
    </row>
    <row r="180" spans="1:14" x14ac:dyDescent="0.2">
      <c r="A180" s="144" t="s">
        <v>267</v>
      </c>
      <c r="B180" s="572" t="s">
        <v>623</v>
      </c>
      <c r="C180" s="570"/>
      <c r="D180" s="568"/>
      <c r="E180" s="568"/>
      <c r="F180" s="1278"/>
      <c r="G180" s="978"/>
      <c r="H180" s="978"/>
      <c r="I180" s="978"/>
      <c r="J180" s="1298"/>
      <c r="K180" s="979"/>
      <c r="L180" s="1067"/>
      <c r="M180" s="1067"/>
      <c r="N180" s="906"/>
    </row>
    <row r="181" spans="1:14" x14ac:dyDescent="0.2">
      <c r="A181" s="144" t="s">
        <v>268</v>
      </c>
      <c r="B181" s="220" t="s">
        <v>625</v>
      </c>
      <c r="C181" s="570"/>
      <c r="D181" s="568"/>
      <c r="E181" s="568"/>
      <c r="F181" s="1278"/>
      <c r="G181" s="978"/>
      <c r="H181" s="978"/>
      <c r="I181" s="978"/>
      <c r="J181" s="1298"/>
      <c r="K181" s="979"/>
      <c r="L181" s="1067"/>
      <c r="M181" s="1067"/>
      <c r="N181" s="906"/>
    </row>
    <row r="182" spans="1:14" ht="13.5" thickBot="1" x14ac:dyDescent="0.25">
      <c r="A182" s="143" t="s">
        <v>269</v>
      </c>
      <c r="B182" s="714" t="s">
        <v>626</v>
      </c>
      <c r="C182" s="25"/>
      <c r="D182" s="184"/>
      <c r="E182" s="184"/>
      <c r="F182" s="1279"/>
      <c r="G182" s="980"/>
      <c r="H182" s="980"/>
      <c r="I182" s="980"/>
      <c r="J182" s="1299"/>
      <c r="K182" s="981"/>
      <c r="L182" s="1068"/>
      <c r="M182" s="1068"/>
      <c r="N182" s="968"/>
    </row>
    <row r="183" spans="1:14" ht="13.5" thickBot="1" x14ac:dyDescent="0.25">
      <c r="A183" s="361" t="s">
        <v>270</v>
      </c>
      <c r="B183" s="716" t="s">
        <v>662</v>
      </c>
      <c r="C183" s="97">
        <f>C184+C188+C189+C190+C191</f>
        <v>0</v>
      </c>
      <c r="D183" s="97">
        <f>D184+D188+D189+D190+D191</f>
        <v>36356</v>
      </c>
      <c r="E183" s="97">
        <f>E184+E188+E189+E190+E191</f>
        <v>35390</v>
      </c>
      <c r="F183" s="1376">
        <f>E183/D183</f>
        <v>0.97342942017823741</v>
      </c>
      <c r="G183" s="972"/>
      <c r="H183" s="972"/>
      <c r="I183" s="972"/>
      <c r="J183" s="1296"/>
      <c r="K183" s="973"/>
      <c r="L183" s="1212"/>
      <c r="M183" s="1212"/>
      <c r="N183" s="966"/>
    </row>
    <row r="184" spans="1:14" x14ac:dyDescent="0.2">
      <c r="A184" s="143" t="s">
        <v>271</v>
      </c>
      <c r="B184" s="715" t="s">
        <v>613</v>
      </c>
      <c r="C184" s="25">
        <f>C185+C186+C187</f>
        <v>0</v>
      </c>
      <c r="D184" s="25">
        <f>D185+D186+D187</f>
        <v>0</v>
      </c>
      <c r="E184" s="25">
        <f>E185+E186+E187</f>
        <v>0</v>
      </c>
      <c r="F184" s="1279"/>
      <c r="G184" s="976"/>
      <c r="H184" s="976"/>
      <c r="I184" s="976"/>
      <c r="J184" s="1297"/>
      <c r="K184" s="977"/>
      <c r="L184" s="1066"/>
      <c r="M184" s="1066"/>
      <c r="N184" s="905"/>
    </row>
    <row r="185" spans="1:14" x14ac:dyDescent="0.2">
      <c r="A185" s="144" t="s">
        <v>272</v>
      </c>
      <c r="B185" s="693" t="s">
        <v>615</v>
      </c>
      <c r="C185" s="807"/>
      <c r="D185" s="753"/>
      <c r="E185" s="753"/>
      <c r="F185" s="1281"/>
      <c r="G185" s="978"/>
      <c r="H185" s="978"/>
      <c r="I185" s="978"/>
      <c r="J185" s="1298"/>
      <c r="K185" s="979"/>
      <c r="L185" s="1067"/>
      <c r="M185" s="1067"/>
      <c r="N185" s="906"/>
    </row>
    <row r="186" spans="1:14" x14ac:dyDescent="0.2">
      <c r="A186" s="561" t="s">
        <v>273</v>
      </c>
      <c r="B186" s="694" t="s">
        <v>614</v>
      </c>
      <c r="C186" s="21"/>
      <c r="D186" s="21"/>
      <c r="E186" s="21"/>
      <c r="F186" s="1278"/>
      <c r="G186" s="978"/>
      <c r="H186" s="978"/>
      <c r="I186" s="978"/>
      <c r="J186" s="1298"/>
      <c r="K186" s="979"/>
      <c r="L186" s="1067"/>
      <c r="M186" s="1067"/>
      <c r="N186" s="906"/>
    </row>
    <row r="187" spans="1:14" x14ac:dyDescent="0.2">
      <c r="A187" s="561" t="s">
        <v>274</v>
      </c>
      <c r="B187" s="694" t="s">
        <v>616</v>
      </c>
      <c r="C187" s="21"/>
      <c r="D187" s="584"/>
      <c r="E187" s="98"/>
      <c r="F187" s="1278"/>
      <c r="G187" s="978"/>
      <c r="H187" s="978"/>
      <c r="I187" s="978"/>
      <c r="J187" s="1298"/>
      <c r="K187" s="979"/>
      <c r="L187" s="1067"/>
      <c r="M187" s="1067"/>
      <c r="N187" s="906"/>
    </row>
    <row r="188" spans="1:14" x14ac:dyDescent="0.2">
      <c r="A188" s="561" t="s">
        <v>275</v>
      </c>
      <c r="B188" s="695" t="s">
        <v>617</v>
      </c>
      <c r="C188" s="21"/>
      <c r="D188" s="190"/>
      <c r="E188" s="99"/>
      <c r="F188" s="1278"/>
      <c r="G188" s="978"/>
      <c r="H188" s="978"/>
      <c r="I188" s="978"/>
      <c r="J188" s="1298"/>
      <c r="K188" s="979"/>
      <c r="L188" s="1067"/>
      <c r="M188" s="1067"/>
      <c r="N188" s="906"/>
    </row>
    <row r="189" spans="1:14" ht="11.25" customHeight="1" x14ac:dyDescent="0.2">
      <c r="A189" s="561" t="s">
        <v>276</v>
      </c>
      <c r="B189" s="696" t="s">
        <v>618</v>
      </c>
      <c r="C189" s="21"/>
      <c r="D189" s="190"/>
      <c r="E189" s="99"/>
      <c r="F189" s="1279"/>
      <c r="G189" s="978"/>
      <c r="H189" s="978"/>
      <c r="I189" s="978"/>
      <c r="J189" s="1298"/>
      <c r="K189" s="979"/>
      <c r="L189" s="1067"/>
      <c r="M189" s="1067"/>
      <c r="N189" s="906"/>
    </row>
    <row r="190" spans="1:14" x14ac:dyDescent="0.2">
      <c r="A190" s="561" t="s">
        <v>277</v>
      </c>
      <c r="B190" s="697" t="s">
        <v>619</v>
      </c>
      <c r="C190" s="21">
        <f>'31_sz_ melléklet'!C204</f>
        <v>0</v>
      </c>
      <c r="D190" s="21">
        <f>'31_sz_ melléklet'!D204</f>
        <v>36356</v>
      </c>
      <c r="E190" s="21">
        <f>'31_sz_ melléklet'!E204</f>
        <v>35390</v>
      </c>
      <c r="F190" s="1485">
        <f>E190/D190</f>
        <v>0.97342942017823741</v>
      </c>
      <c r="G190" s="978"/>
      <c r="H190" s="978"/>
      <c r="I190" s="978"/>
      <c r="J190" s="1298"/>
      <c r="K190" s="979"/>
      <c r="L190" s="1067"/>
      <c r="M190" s="1067"/>
      <c r="N190" s="906"/>
    </row>
    <row r="191" spans="1:14" ht="13.5" thickBot="1" x14ac:dyDescent="0.25">
      <c r="A191" s="561" t="s">
        <v>278</v>
      </c>
      <c r="B191" s="712" t="s">
        <v>660</v>
      </c>
      <c r="C191" s="25"/>
      <c r="D191" s="188"/>
      <c r="E191" s="10"/>
      <c r="F191" s="1279"/>
      <c r="G191" s="980"/>
      <c r="H191" s="980"/>
      <c r="I191" s="980"/>
      <c r="J191" s="1299"/>
      <c r="K191" s="981"/>
      <c r="L191" s="1068"/>
      <c r="M191" s="1068"/>
      <c r="N191" s="968"/>
    </row>
    <row r="192" spans="1:14" ht="13.5" thickBot="1" x14ac:dyDescent="0.25">
      <c r="A192" s="561" t="s">
        <v>279</v>
      </c>
      <c r="B192" s="713" t="s">
        <v>661</v>
      </c>
      <c r="C192" s="820">
        <f>C193+C194</f>
        <v>0</v>
      </c>
      <c r="D192" s="820">
        <f>D193+D194</f>
        <v>0</v>
      </c>
      <c r="E192" s="820">
        <f>E193+E194</f>
        <v>0</v>
      </c>
      <c r="F192" s="1376">
        <v>0</v>
      </c>
      <c r="G192" s="972"/>
      <c r="H192" s="972"/>
      <c r="I192" s="972"/>
      <c r="J192" s="1296"/>
      <c r="K192" s="973"/>
      <c r="L192" s="1212"/>
      <c r="M192" s="1212"/>
      <c r="N192" s="966"/>
    </row>
    <row r="193" spans="1:14" x14ac:dyDescent="0.2">
      <c r="A193" s="561" t="s">
        <v>280</v>
      </c>
      <c r="B193" s="717" t="s">
        <v>689</v>
      </c>
      <c r="C193" s="21"/>
      <c r="D193" s="186"/>
      <c r="E193" s="186"/>
      <c r="F193" s="1278"/>
      <c r="G193" s="976"/>
      <c r="H193" s="976"/>
      <c r="I193" s="976"/>
      <c r="J193" s="1297"/>
      <c r="K193" s="977"/>
      <c r="L193" s="1066"/>
      <c r="M193" s="1066"/>
      <c r="N193" s="905"/>
    </row>
    <row r="194" spans="1:14" ht="13.5" thickBot="1" x14ac:dyDescent="0.25">
      <c r="A194" s="561" t="s">
        <v>281</v>
      </c>
      <c r="B194" s="719" t="s">
        <v>690</v>
      </c>
      <c r="C194" s="25">
        <f>'31_sz_ melléklet'!C208</f>
        <v>0</v>
      </c>
      <c r="D194" s="25">
        <f>'31_sz_ melléklet'!D208</f>
        <v>0</v>
      </c>
      <c r="E194" s="25">
        <f>'31_sz_ melléklet'!E208</f>
        <v>0</v>
      </c>
      <c r="F194" s="1279">
        <v>0</v>
      </c>
      <c r="G194" s="980"/>
      <c r="H194" s="980"/>
      <c r="I194" s="980"/>
      <c r="J194" s="1299"/>
      <c r="K194" s="981"/>
      <c r="L194" s="1068"/>
      <c r="M194" s="1068"/>
      <c r="N194" s="968"/>
    </row>
    <row r="195" spans="1:14" ht="10.5" customHeight="1" thickBot="1" x14ac:dyDescent="0.25">
      <c r="A195" s="561"/>
      <c r="B195" s="810"/>
      <c r="C195" s="224"/>
      <c r="D195" s="809"/>
      <c r="E195" s="809"/>
      <c r="F195" s="1283"/>
      <c r="G195" s="972"/>
      <c r="H195" s="972"/>
      <c r="I195" s="972"/>
      <c r="J195" s="1296"/>
      <c r="K195" s="973"/>
      <c r="L195" s="1212"/>
      <c r="M195" s="1212"/>
      <c r="N195" s="966"/>
    </row>
    <row r="196" spans="1:14" ht="13.5" thickBot="1" x14ac:dyDescent="0.25">
      <c r="A196" s="561" t="s">
        <v>283</v>
      </c>
      <c r="B196" s="193" t="s">
        <v>675</v>
      </c>
      <c r="C196" s="828">
        <f>C197+C203+C219</f>
        <v>0</v>
      </c>
      <c r="D196" s="828">
        <f>D197+D203+D219</f>
        <v>1920</v>
      </c>
      <c r="E196" s="828">
        <f>E197+E203+E219</f>
        <v>1920</v>
      </c>
      <c r="F196" s="1376">
        <f>E196/D196</f>
        <v>1</v>
      </c>
      <c r="G196" s="972"/>
      <c r="H196" s="972"/>
      <c r="I196" s="972"/>
      <c r="J196" s="1296"/>
      <c r="K196" s="973"/>
      <c r="L196" s="1212"/>
      <c r="M196" s="1212"/>
      <c r="N196" s="966"/>
    </row>
    <row r="197" spans="1:14" ht="13.5" customHeight="1" thickBot="1" x14ac:dyDescent="0.25">
      <c r="A197" s="361" t="s">
        <v>284</v>
      </c>
      <c r="B197" s="140" t="s">
        <v>648</v>
      </c>
      <c r="C197" s="128">
        <f>C198+C199+C200+C201+C202</f>
        <v>0</v>
      </c>
      <c r="D197" s="128">
        <f>D198+D199+D200+D201+D202</f>
        <v>0</v>
      </c>
      <c r="E197" s="128">
        <f>E198+E199+E200+E201+E202</f>
        <v>0</v>
      </c>
      <c r="F197" s="1282">
        <v>0</v>
      </c>
      <c r="G197" s="972"/>
      <c r="H197" s="972"/>
      <c r="I197" s="972"/>
      <c r="J197" s="1296"/>
      <c r="K197" s="973"/>
      <c r="L197" s="1212"/>
      <c r="M197" s="1212"/>
      <c r="N197" s="966"/>
    </row>
    <row r="198" spans="1:14" x14ac:dyDescent="0.2">
      <c r="A198" s="471" t="s">
        <v>285</v>
      </c>
      <c r="B198" s="101" t="s">
        <v>649</v>
      </c>
      <c r="C198" s="209"/>
      <c r="D198" s="474"/>
      <c r="E198" s="473"/>
      <c r="F198" s="1285"/>
      <c r="G198" s="976"/>
      <c r="H198" s="976"/>
      <c r="I198" s="976"/>
      <c r="J198" s="1297"/>
      <c r="K198" s="977"/>
      <c r="L198" s="1066"/>
      <c r="M198" s="1066"/>
      <c r="N198" s="905"/>
    </row>
    <row r="199" spans="1:14" x14ac:dyDescent="0.2">
      <c r="A199" s="144" t="s">
        <v>286</v>
      </c>
      <c r="B199" s="213" t="s">
        <v>650</v>
      </c>
      <c r="C199" s="146"/>
      <c r="D199" s="313"/>
      <c r="E199" s="146"/>
      <c r="F199" s="1286"/>
      <c r="G199" s="978"/>
      <c r="H199" s="978"/>
      <c r="I199" s="978"/>
      <c r="J199" s="1298"/>
      <c r="K199" s="979"/>
      <c r="L199" s="1067"/>
      <c r="M199" s="1067"/>
      <c r="N199" s="906"/>
    </row>
    <row r="200" spans="1:14" x14ac:dyDescent="0.2">
      <c r="A200" s="144" t="s">
        <v>287</v>
      </c>
      <c r="B200" s="475" t="s">
        <v>651</v>
      </c>
      <c r="C200" s="124"/>
      <c r="D200" s="118"/>
      <c r="E200" s="124"/>
      <c r="F200" s="1286"/>
      <c r="G200" s="978"/>
      <c r="H200" s="978"/>
      <c r="I200" s="978"/>
      <c r="J200" s="1298"/>
      <c r="K200" s="979"/>
      <c r="L200" s="1067"/>
      <c r="M200" s="1067"/>
      <c r="N200" s="906"/>
    </row>
    <row r="201" spans="1:14" x14ac:dyDescent="0.2">
      <c r="A201" s="144" t="s">
        <v>288</v>
      </c>
      <c r="B201" s="475" t="s">
        <v>652</v>
      </c>
      <c r="C201" s="121"/>
      <c r="D201" s="117"/>
      <c r="E201" s="121"/>
      <c r="F201" s="1286"/>
      <c r="G201" s="978"/>
      <c r="H201" s="978"/>
      <c r="I201" s="978"/>
      <c r="J201" s="1298"/>
      <c r="K201" s="979"/>
      <c r="L201" s="1067"/>
      <c r="M201" s="1067"/>
      <c r="N201" s="906"/>
    </row>
    <row r="202" spans="1:14" ht="13.5" thickBot="1" x14ac:dyDescent="0.25">
      <c r="A202" s="489" t="s">
        <v>289</v>
      </c>
      <c r="B202" s="215" t="s">
        <v>653</v>
      </c>
      <c r="C202" s="129"/>
      <c r="D202" s="120"/>
      <c r="E202" s="129"/>
      <c r="F202" s="1287"/>
      <c r="G202" s="980"/>
      <c r="H202" s="980"/>
      <c r="I202" s="980"/>
      <c r="J202" s="1299"/>
      <c r="K202" s="981"/>
      <c r="L202" s="1068"/>
      <c r="M202" s="1068"/>
      <c r="N202" s="968"/>
    </row>
    <row r="203" spans="1:14" ht="13.5" thickBot="1" x14ac:dyDescent="0.25">
      <c r="A203" s="361" t="s">
        <v>290</v>
      </c>
      <c r="B203" s="811" t="s">
        <v>654</v>
      </c>
      <c r="C203" s="477">
        <f>C204+C205+C206+C207</f>
        <v>0</v>
      </c>
      <c r="D203" s="477">
        <f>D204+D205+D206+D207</f>
        <v>1920</v>
      </c>
      <c r="E203" s="477">
        <f>E204+E205+E206+E207</f>
        <v>1920</v>
      </c>
      <c r="F203" s="1288">
        <f>E203/D203</f>
        <v>1</v>
      </c>
      <c r="G203" s="972"/>
      <c r="H203" s="972"/>
      <c r="I203" s="972"/>
      <c r="J203" s="1296"/>
      <c r="K203" s="973"/>
      <c r="L203" s="1212"/>
      <c r="M203" s="1212"/>
      <c r="N203" s="966"/>
    </row>
    <row r="204" spans="1:14" x14ac:dyDescent="0.2">
      <c r="A204" s="561" t="s">
        <v>291</v>
      </c>
      <c r="B204" s="476" t="s">
        <v>655</v>
      </c>
      <c r="C204" s="129"/>
      <c r="D204" s="120"/>
      <c r="E204" s="129"/>
      <c r="F204" s="1289"/>
      <c r="G204" s="976"/>
      <c r="H204" s="976"/>
      <c r="I204" s="976"/>
      <c r="J204" s="909"/>
      <c r="K204" s="1041"/>
      <c r="L204" s="1066"/>
      <c r="M204" s="1066"/>
      <c r="N204" s="905"/>
    </row>
    <row r="205" spans="1:14" x14ac:dyDescent="0.2">
      <c r="A205" s="144" t="s">
        <v>292</v>
      </c>
      <c r="B205" s="577" t="s">
        <v>657</v>
      </c>
      <c r="C205" s="146"/>
      <c r="D205" s="313"/>
      <c r="E205" s="146"/>
      <c r="F205" s="1286"/>
      <c r="G205" s="978"/>
      <c r="H205" s="978"/>
      <c r="I205" s="978"/>
      <c r="J205" s="870"/>
      <c r="K205" s="979"/>
      <c r="L205" s="1067"/>
      <c r="M205" s="1067"/>
      <c r="N205" s="906"/>
    </row>
    <row r="206" spans="1:14" x14ac:dyDescent="0.2">
      <c r="A206" s="144" t="s">
        <v>293</v>
      </c>
      <c r="B206" s="579" t="s">
        <v>656</v>
      </c>
      <c r="C206" s="209"/>
      <c r="D206" s="194"/>
      <c r="E206" s="209"/>
      <c r="F206" s="1286"/>
      <c r="G206" s="978"/>
      <c r="H206" s="978"/>
      <c r="I206" s="978"/>
      <c r="J206" s="870"/>
      <c r="K206" s="979"/>
      <c r="L206" s="1067"/>
      <c r="M206" s="1067"/>
      <c r="N206" s="906"/>
    </row>
    <row r="207" spans="1:14" ht="13.5" thickBot="1" x14ac:dyDescent="0.25">
      <c r="A207" s="472" t="s">
        <v>294</v>
      </c>
      <c r="B207" s="260" t="s">
        <v>658</v>
      </c>
      <c r="C207" s="493"/>
      <c r="D207" s="604">
        <f>'31_sz_ melléklet'!D220</f>
        <v>1920</v>
      </c>
      <c r="E207" s="604">
        <f>'31_sz_ melléklet'!E220</f>
        <v>1920</v>
      </c>
      <c r="F207" s="1290">
        <f>E207/D207</f>
        <v>1</v>
      </c>
      <c r="G207" s="1300"/>
      <c r="H207" s="1300"/>
      <c r="I207" s="1300"/>
      <c r="J207" s="875"/>
      <c r="K207" s="698"/>
      <c r="L207" s="1069"/>
      <c r="M207" s="1069"/>
      <c r="N207" s="1053"/>
    </row>
    <row r="208" spans="1:14" x14ac:dyDescent="0.2">
      <c r="A208" s="33"/>
      <c r="B208" s="1"/>
      <c r="C208" s="27"/>
      <c r="D208" s="27"/>
      <c r="E208" s="27"/>
      <c r="F208" s="1275"/>
    </row>
    <row r="209" spans="1:14" x14ac:dyDescent="0.2">
      <c r="A209" s="33"/>
      <c r="B209" s="1"/>
      <c r="C209" s="27"/>
      <c r="D209" s="27"/>
      <c r="E209" s="27"/>
      <c r="F209" s="1275"/>
    </row>
    <row r="210" spans="1:14" x14ac:dyDescent="0.2">
      <c r="A210" s="2438">
        <v>6</v>
      </c>
      <c r="B210" s="2263"/>
      <c r="C210" s="2263"/>
      <c r="D210" s="2263"/>
      <c r="E210" s="2263"/>
      <c r="F210" s="2263"/>
      <c r="G210" s="2263"/>
      <c r="H210" s="2263"/>
      <c r="I210" s="2263"/>
      <c r="J210" s="2263"/>
      <c r="K210" s="2263"/>
      <c r="L210" s="2263"/>
      <c r="M210" s="2263"/>
      <c r="N210" s="2263"/>
    </row>
    <row r="211" spans="1:14" x14ac:dyDescent="0.2">
      <c r="A211" s="2249" t="s">
        <v>1695</v>
      </c>
      <c r="B211" s="2249"/>
      <c r="C211" s="2249"/>
      <c r="D211" s="2249"/>
      <c r="E211" s="2249"/>
    </row>
    <row r="212" spans="1:14" ht="13.5" customHeight="1" x14ac:dyDescent="0.2">
      <c r="A212" s="275"/>
      <c r="B212" s="275"/>
      <c r="C212" s="275"/>
      <c r="D212" s="275"/>
      <c r="E212" s="275"/>
    </row>
    <row r="213" spans="1:14" ht="14.25" x14ac:dyDescent="0.2">
      <c r="A213" s="2347" t="s">
        <v>1510</v>
      </c>
      <c r="B213" s="2348"/>
      <c r="C213" s="2348"/>
      <c r="D213" s="2348"/>
      <c r="E213" s="2348"/>
      <c r="F213" s="2348"/>
      <c r="G213" s="2277"/>
      <c r="H213" s="2277"/>
      <c r="I213" s="2277"/>
      <c r="J213" s="2277"/>
      <c r="K213" s="2277"/>
      <c r="L213" s="2277"/>
      <c r="M213" s="2277"/>
      <c r="N213" s="2277"/>
    </row>
    <row r="214" spans="1:14" ht="15.75" x14ac:dyDescent="0.25">
      <c r="B214" s="18"/>
      <c r="C214" s="18"/>
      <c r="D214" s="18"/>
      <c r="E214" s="18"/>
    </row>
    <row r="215" spans="1:14" ht="13.5" thickBot="1" x14ac:dyDescent="0.25">
      <c r="B215" s="33" t="s">
        <v>392</v>
      </c>
      <c r="C215" s="1"/>
      <c r="D215" s="1"/>
      <c r="E215" s="1"/>
      <c r="F215" s="1"/>
      <c r="G215" s="1"/>
      <c r="H215" s="1"/>
      <c r="I215" s="1"/>
      <c r="J215" s="1"/>
      <c r="K215" s="19" t="s">
        <v>7</v>
      </c>
      <c r="L215" s="19"/>
      <c r="M215" s="19"/>
      <c r="N215" s="19"/>
    </row>
    <row r="216" spans="1:14" ht="13.5" thickBot="1" x14ac:dyDescent="0.25">
      <c r="A216" s="2439" t="s">
        <v>258</v>
      </c>
      <c r="B216" s="2441" t="s">
        <v>33</v>
      </c>
      <c r="C216" s="2443" t="s">
        <v>830</v>
      </c>
      <c r="D216" s="2444"/>
      <c r="E216" s="2444"/>
      <c r="F216" s="2445"/>
      <c r="G216" s="2443" t="s">
        <v>827</v>
      </c>
      <c r="H216" s="2444"/>
      <c r="I216" s="2444"/>
      <c r="J216" s="2445"/>
      <c r="K216" s="2443" t="s">
        <v>811</v>
      </c>
      <c r="L216" s="2444"/>
      <c r="M216" s="2444"/>
      <c r="N216" s="2445"/>
    </row>
    <row r="217" spans="1:14" ht="22.5" thickBot="1" x14ac:dyDescent="0.25">
      <c r="A217" s="2440"/>
      <c r="B217" s="2442"/>
      <c r="C217" s="266" t="s">
        <v>381</v>
      </c>
      <c r="D217" s="266" t="s">
        <v>812</v>
      </c>
      <c r="E217" s="1246" t="s">
        <v>775</v>
      </c>
      <c r="F217" s="266" t="s">
        <v>813</v>
      </c>
      <c r="G217" s="1246" t="s">
        <v>381</v>
      </c>
      <c r="H217" s="266" t="s">
        <v>812</v>
      </c>
      <c r="I217" s="266" t="s">
        <v>775</v>
      </c>
      <c r="J217" s="1246" t="s">
        <v>813</v>
      </c>
      <c r="K217" s="266" t="s">
        <v>381</v>
      </c>
      <c r="L217" s="1246" t="s">
        <v>812</v>
      </c>
      <c r="M217" s="266" t="s">
        <v>775</v>
      </c>
      <c r="N217" s="1247" t="s">
        <v>813</v>
      </c>
    </row>
    <row r="218" spans="1:14" ht="13.5" thickBot="1" x14ac:dyDescent="0.25">
      <c r="A218" s="417" t="s">
        <v>259</v>
      </c>
      <c r="B218" s="830" t="s">
        <v>260</v>
      </c>
      <c r="C218" s="518" t="s">
        <v>261</v>
      </c>
      <c r="D218" s="518" t="s">
        <v>262</v>
      </c>
      <c r="E218" s="518" t="s">
        <v>282</v>
      </c>
      <c r="F218" s="518" t="s">
        <v>307</v>
      </c>
      <c r="G218" s="1250" t="s">
        <v>308</v>
      </c>
      <c r="H218" s="1250" t="s">
        <v>330</v>
      </c>
      <c r="I218" s="1250" t="s">
        <v>331</v>
      </c>
      <c r="J218" s="1250" t="s">
        <v>332</v>
      </c>
      <c r="K218" s="1250" t="s">
        <v>335</v>
      </c>
      <c r="L218" s="1250" t="s">
        <v>336</v>
      </c>
      <c r="M218" s="1250" t="s">
        <v>337</v>
      </c>
      <c r="N218" s="519" t="s">
        <v>338</v>
      </c>
    </row>
    <row r="219" spans="1:14" ht="13.5" thickBot="1" x14ac:dyDescent="0.25">
      <c r="A219" s="361" t="s">
        <v>295</v>
      </c>
      <c r="B219" s="112" t="s">
        <v>659</v>
      </c>
      <c r="C219" s="128">
        <f>C220+C221</f>
        <v>0</v>
      </c>
      <c r="D219" s="128">
        <f>D220+D221</f>
        <v>0</v>
      </c>
      <c r="E219" s="128">
        <f>E220+E221</f>
        <v>0</v>
      </c>
      <c r="F219" s="1282">
        <v>0</v>
      </c>
      <c r="G219" s="970"/>
      <c r="H219" s="970"/>
      <c r="I219" s="970"/>
      <c r="J219" s="1295"/>
      <c r="K219" s="971"/>
      <c r="L219" s="1065"/>
      <c r="M219" s="1065"/>
      <c r="N219" s="965"/>
    </row>
    <row r="220" spans="1:14" ht="13.5" thickBot="1" x14ac:dyDescent="0.25">
      <c r="A220" s="561" t="s">
        <v>296</v>
      </c>
      <c r="B220" s="579" t="s">
        <v>697</v>
      </c>
      <c r="C220" s="439">
        <f>'29 sz. mell'!C28</f>
        <v>0</v>
      </c>
      <c r="D220" s="439">
        <f>'29 sz. mell'!D28</f>
        <v>0</v>
      </c>
      <c r="E220" s="439">
        <f>'29 sz. mell'!E28</f>
        <v>0</v>
      </c>
      <c r="F220" s="1291">
        <v>0</v>
      </c>
      <c r="G220" s="1040"/>
      <c r="H220" s="1040"/>
      <c r="I220" s="1040"/>
      <c r="J220" s="1301"/>
      <c r="K220" s="1041"/>
      <c r="L220" s="1261"/>
      <c r="M220" s="1261"/>
      <c r="N220" s="1039"/>
    </row>
    <row r="221" spans="1:14" ht="13.5" thickBot="1" x14ac:dyDescent="0.25">
      <c r="A221" s="361" t="s">
        <v>297</v>
      </c>
      <c r="B221" s="110" t="s">
        <v>698</v>
      </c>
      <c r="C221" s="622"/>
      <c r="D221" s="622"/>
      <c r="E221" s="622"/>
      <c r="F221" s="1273"/>
      <c r="G221" s="1300"/>
      <c r="H221" s="1300"/>
      <c r="I221" s="1300"/>
      <c r="J221" s="1302"/>
      <c r="K221" s="1070"/>
      <c r="L221" s="1069"/>
      <c r="M221" s="1069"/>
      <c r="N221" s="1053"/>
    </row>
    <row r="222" spans="1:14" ht="26.25" thickBot="1" x14ac:dyDescent="0.25">
      <c r="A222" s="142" t="s">
        <v>298</v>
      </c>
      <c r="B222" s="813" t="s">
        <v>416</v>
      </c>
      <c r="C222" s="615">
        <f>C176+C196</f>
        <v>0</v>
      </c>
      <c r="D222" s="615">
        <f>D176+D196</f>
        <v>38276</v>
      </c>
      <c r="E222" s="615">
        <f>E176+E196</f>
        <v>37884</v>
      </c>
      <c r="F222" s="1377">
        <f>E222/D222</f>
        <v>0.98975859546452083</v>
      </c>
      <c r="G222" s="974"/>
      <c r="H222" s="974"/>
      <c r="I222" s="974"/>
      <c r="J222" s="1303"/>
      <c r="K222" s="975"/>
      <c r="L222" s="1263"/>
      <c r="M222" s="1263"/>
      <c r="N222" s="967"/>
    </row>
    <row r="223" spans="1:14" ht="13.5" thickBot="1" x14ac:dyDescent="0.25">
      <c r="A223" s="361" t="s">
        <v>299</v>
      </c>
      <c r="B223" s="112" t="s">
        <v>674</v>
      </c>
      <c r="C223" s="808"/>
      <c r="D223" s="809"/>
      <c r="E223" s="809"/>
      <c r="F223" s="1283"/>
      <c r="G223" s="972"/>
      <c r="H223" s="972"/>
      <c r="I223" s="972"/>
      <c r="J223" s="1296"/>
      <c r="K223" s="973"/>
      <c r="L223" s="1212"/>
      <c r="M223" s="1212"/>
      <c r="N223" s="966"/>
    </row>
    <row r="224" spans="1:14" x14ac:dyDescent="0.2">
      <c r="A224" s="561" t="s">
        <v>300</v>
      </c>
      <c r="B224" s="482" t="s">
        <v>665</v>
      </c>
      <c r="C224" s="223"/>
      <c r="D224" s="191"/>
      <c r="E224" s="191"/>
      <c r="F224" s="1293"/>
      <c r="G224" s="976"/>
      <c r="H224" s="976"/>
      <c r="I224" s="976"/>
      <c r="J224" s="1297"/>
      <c r="K224" s="977"/>
      <c r="L224" s="1066"/>
      <c r="M224" s="1066"/>
      <c r="N224" s="905"/>
    </row>
    <row r="225" spans="1:14" x14ac:dyDescent="0.2">
      <c r="A225" s="144" t="s">
        <v>301</v>
      </c>
      <c r="B225" s="412" t="s">
        <v>664</v>
      </c>
      <c r="C225" s="99"/>
      <c r="D225" s="190"/>
      <c r="E225" s="190"/>
      <c r="F225" s="1294"/>
      <c r="G225" s="978"/>
      <c r="H225" s="978"/>
      <c r="I225" s="978"/>
      <c r="J225" s="1298"/>
      <c r="K225" s="979"/>
      <c r="L225" s="1067"/>
      <c r="M225" s="1067"/>
      <c r="N225" s="906"/>
    </row>
    <row r="226" spans="1:14" x14ac:dyDescent="0.2">
      <c r="A226" s="144" t="s">
        <v>302</v>
      </c>
      <c r="B226" s="412" t="s">
        <v>666</v>
      </c>
      <c r="C226" s="99"/>
      <c r="D226" s="190"/>
      <c r="E226" s="190"/>
      <c r="F226" s="1294"/>
      <c r="G226" s="978"/>
      <c r="H226" s="978"/>
      <c r="I226" s="978"/>
      <c r="J226" s="1298"/>
      <c r="K226" s="979"/>
      <c r="L226" s="1067"/>
      <c r="M226" s="1067"/>
      <c r="N226" s="906"/>
    </row>
    <row r="227" spans="1:14" x14ac:dyDescent="0.2">
      <c r="A227" s="144" t="s">
        <v>303</v>
      </c>
      <c r="B227" s="412" t="s">
        <v>667</v>
      </c>
      <c r="C227" s="99"/>
      <c r="D227" s="190"/>
      <c r="E227" s="190"/>
      <c r="F227" s="1294"/>
      <c r="G227" s="978"/>
      <c r="H227" s="978"/>
      <c r="I227" s="978"/>
      <c r="J227" s="1298"/>
      <c r="K227" s="979"/>
      <c r="L227" s="1067"/>
      <c r="M227" s="1067"/>
      <c r="N227" s="906"/>
    </row>
    <row r="228" spans="1:14" x14ac:dyDescent="0.2">
      <c r="A228" s="144" t="s">
        <v>304</v>
      </c>
      <c r="B228" s="538" t="s">
        <v>668</v>
      </c>
      <c r="C228" s="99">
        <f>'31_sz_ melléklet'!C230</f>
        <v>0</v>
      </c>
      <c r="D228" s="99">
        <f>'31_sz_ melléklet'!D230</f>
        <v>9066</v>
      </c>
      <c r="E228" s="99">
        <f>'31_sz_ melléklet'!E230</f>
        <v>9066</v>
      </c>
      <c r="F228" s="1294">
        <f>E228/D228</f>
        <v>1</v>
      </c>
      <c r="G228" s="978"/>
      <c r="H228" s="978"/>
      <c r="I228" s="978"/>
      <c r="J228" s="1298"/>
      <c r="K228" s="979"/>
      <c r="L228" s="1067"/>
      <c r="M228" s="1067"/>
      <c r="N228" s="906"/>
    </row>
    <row r="229" spans="1:14" x14ac:dyDescent="0.2">
      <c r="A229" s="144" t="s">
        <v>305</v>
      </c>
      <c r="B229" s="539" t="s">
        <v>669</v>
      </c>
      <c r="C229" s="99"/>
      <c r="D229" s="190"/>
      <c r="E229" s="190"/>
      <c r="F229" s="1294"/>
      <c r="G229" s="978"/>
      <c r="H229" s="978"/>
      <c r="I229" s="978"/>
      <c r="J229" s="1298"/>
      <c r="K229" s="979"/>
      <c r="L229" s="1067"/>
      <c r="M229" s="1067"/>
      <c r="N229" s="906"/>
    </row>
    <row r="230" spans="1:14" x14ac:dyDescent="0.2">
      <c r="A230" s="144" t="s">
        <v>306</v>
      </c>
      <c r="B230" s="540" t="s">
        <v>670</v>
      </c>
      <c r="C230" s="99"/>
      <c r="D230" s="190"/>
      <c r="E230" s="190"/>
      <c r="F230" s="1294"/>
      <c r="G230" s="978"/>
      <c r="H230" s="978"/>
      <c r="I230" s="978"/>
      <c r="J230" s="1298"/>
      <c r="K230" s="979"/>
      <c r="L230" s="1067"/>
      <c r="M230" s="1067"/>
      <c r="N230" s="906"/>
    </row>
    <row r="231" spans="1:14" x14ac:dyDescent="0.2">
      <c r="A231" s="144" t="s">
        <v>311</v>
      </c>
      <c r="B231" s="540" t="s">
        <v>671</v>
      </c>
      <c r="C231" s="99">
        <f>'31_sz_ melléklet'!C233</f>
        <v>574487</v>
      </c>
      <c r="D231" s="99">
        <f>'31_sz_ melléklet'!D233</f>
        <v>577826</v>
      </c>
      <c r="E231" s="99">
        <f>'31_sz_ melléklet'!E233</f>
        <v>500252</v>
      </c>
      <c r="F231" s="1294">
        <f>E231/D231</f>
        <v>0.8657485125279929</v>
      </c>
      <c r="G231" s="239"/>
      <c r="H231" s="239"/>
      <c r="I231" s="239"/>
      <c r="J231" s="1251">
        <v>0</v>
      </c>
      <c r="K231" s="121"/>
      <c r="L231" s="117"/>
      <c r="M231" s="117"/>
      <c r="N231" s="943">
        <v>0</v>
      </c>
    </row>
    <row r="232" spans="1:14" x14ac:dyDescent="0.2">
      <c r="A232" s="144" t="s">
        <v>312</v>
      </c>
      <c r="B232" s="540" t="s">
        <v>672</v>
      </c>
      <c r="C232" s="99"/>
      <c r="D232" s="190"/>
      <c r="E232" s="190"/>
      <c r="F232" s="1294"/>
      <c r="G232" s="978"/>
      <c r="H232" s="978"/>
      <c r="I232" s="978"/>
      <c r="J232" s="1298"/>
      <c r="K232" s="979"/>
      <c r="L232" s="1067"/>
      <c r="M232" s="1067"/>
      <c r="N232" s="906"/>
    </row>
    <row r="233" spans="1:14" ht="13.5" thickBot="1" x14ac:dyDescent="0.25">
      <c r="A233" s="489" t="s">
        <v>313</v>
      </c>
      <c r="B233" s="225" t="s">
        <v>673</v>
      </c>
      <c r="C233" s="594"/>
      <c r="D233" s="245"/>
      <c r="E233" s="245"/>
      <c r="F233" s="1271"/>
      <c r="G233" s="980"/>
      <c r="H233" s="980"/>
      <c r="I233" s="980"/>
      <c r="J233" s="1299"/>
      <c r="K233" s="981"/>
      <c r="L233" s="1068"/>
      <c r="M233" s="1068"/>
      <c r="N233" s="968"/>
    </row>
    <row r="234" spans="1:14" ht="13.5" thickBot="1" x14ac:dyDescent="0.25">
      <c r="A234" s="361" t="s">
        <v>314</v>
      </c>
      <c r="B234" s="731" t="s">
        <v>419</v>
      </c>
      <c r="C234" s="201">
        <f>SUM(C224:C233)</f>
        <v>574487</v>
      </c>
      <c r="D234" s="201">
        <f>SUM(D224:D233)</f>
        <v>586892</v>
      </c>
      <c r="E234" s="201">
        <f>SUM(E224:E233)</f>
        <v>509318</v>
      </c>
      <c r="F234" s="1378">
        <f>E234/D234</f>
        <v>0.86782235913933059</v>
      </c>
      <c r="G234" s="201">
        <f>SUM(G224:G233)</f>
        <v>0</v>
      </c>
      <c r="H234" s="201">
        <f>SUM(H224:H233)</f>
        <v>0</v>
      </c>
      <c r="I234" s="201">
        <f>SUM(I224:I233)</f>
        <v>0</v>
      </c>
      <c r="J234" s="1282">
        <v>0</v>
      </c>
      <c r="K234" s="201">
        <f>SUM(K224:K233)</f>
        <v>0</v>
      </c>
      <c r="L234" s="201">
        <f>SUM(L224:L233)</f>
        <v>0</v>
      </c>
      <c r="M234" s="201">
        <f>SUM(M224:M233)</f>
        <v>0</v>
      </c>
      <c r="N234" s="1358">
        <v>0</v>
      </c>
    </row>
    <row r="235" spans="1:14" ht="13.5" thickBot="1" x14ac:dyDescent="0.25">
      <c r="A235" s="361" t="s">
        <v>315</v>
      </c>
      <c r="B235" s="112" t="s">
        <v>418</v>
      </c>
      <c r="C235" s="201">
        <f>C234+C222</f>
        <v>574487</v>
      </c>
      <c r="D235" s="201">
        <f>D234+D222</f>
        <v>625168</v>
      </c>
      <c r="E235" s="201">
        <f>E234+E222</f>
        <v>547202</v>
      </c>
      <c r="F235" s="1378">
        <f>E235/D235</f>
        <v>0.87528792260640342</v>
      </c>
      <c r="G235" s="201">
        <f>G234+G222</f>
        <v>0</v>
      </c>
      <c r="H235" s="201">
        <f>H234+H222</f>
        <v>0</v>
      </c>
      <c r="I235" s="201">
        <f>I234+I222</f>
        <v>0</v>
      </c>
      <c r="J235" s="1282">
        <v>0</v>
      </c>
      <c r="K235" s="201">
        <f>K234+K222</f>
        <v>0</v>
      </c>
      <c r="L235" s="201">
        <f>L234+L222</f>
        <v>0</v>
      </c>
      <c r="M235" s="201">
        <f>M234+M222</f>
        <v>0</v>
      </c>
      <c r="N235" s="1358">
        <v>0</v>
      </c>
    </row>
    <row r="236" spans="1:14" x14ac:dyDescent="0.2">
      <c r="A236" s="2278"/>
      <c r="B236" s="2278"/>
      <c r="C236" s="2278"/>
      <c r="D236" s="2278"/>
      <c r="E236" s="2278"/>
      <c r="F236" s="2278"/>
    </row>
    <row r="237" spans="1:14" ht="21" customHeight="1" x14ac:dyDescent="0.2"/>
    <row r="245" ht="9.75" customHeight="1" x14ac:dyDescent="0.2"/>
    <row r="279" ht="5.25" customHeight="1" x14ac:dyDescent="0.2"/>
    <row r="299" ht="21" customHeight="1" x14ac:dyDescent="0.2"/>
    <row r="301" ht="24" customHeight="1" x14ac:dyDescent="0.2"/>
  </sheetData>
  <mergeCells count="50">
    <mergeCell ref="A3:N3"/>
    <mergeCell ref="A1:E1"/>
    <mergeCell ref="A69:F69"/>
    <mergeCell ref="A49:A50"/>
    <mergeCell ref="B49:B50"/>
    <mergeCell ref="C49:F49"/>
    <mergeCell ref="G49:J49"/>
    <mergeCell ref="K49:N49"/>
    <mergeCell ref="A6:A7"/>
    <mergeCell ref="B6:B7"/>
    <mergeCell ref="C6:F6"/>
    <mergeCell ref="G6:J6"/>
    <mergeCell ref="K6:N6"/>
    <mergeCell ref="A43:N43"/>
    <mergeCell ref="A44:E44"/>
    <mergeCell ref="A46:N46"/>
    <mergeCell ref="A84:E84"/>
    <mergeCell ref="A86:N86"/>
    <mergeCell ref="A89:A90"/>
    <mergeCell ref="B89:B90"/>
    <mergeCell ref="C89:F89"/>
    <mergeCell ref="G89:J89"/>
    <mergeCell ref="K89:N89"/>
    <mergeCell ref="C173:F173"/>
    <mergeCell ref="G173:J173"/>
    <mergeCell ref="K173:N173"/>
    <mergeCell ref="A126:N126"/>
    <mergeCell ref="A127:E127"/>
    <mergeCell ref="A129:N129"/>
    <mergeCell ref="A132:A133"/>
    <mergeCell ref="B132:B133"/>
    <mergeCell ref="C132:F132"/>
    <mergeCell ref="G132:J132"/>
    <mergeCell ref="K132:N132"/>
    <mergeCell ref="A236:F236"/>
    <mergeCell ref="A83:N83"/>
    <mergeCell ref="A167:N167"/>
    <mergeCell ref="A210:N210"/>
    <mergeCell ref="A211:E211"/>
    <mergeCell ref="A213:N213"/>
    <mergeCell ref="A216:A217"/>
    <mergeCell ref="B216:B217"/>
    <mergeCell ref="C216:F216"/>
    <mergeCell ref="G216:J216"/>
    <mergeCell ref="K216:N216"/>
    <mergeCell ref="A152:F152"/>
    <mergeCell ref="A168:E168"/>
    <mergeCell ref="A170:N170"/>
    <mergeCell ref="A173:A174"/>
    <mergeCell ref="B173:B174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N66"/>
  <sheetViews>
    <sheetView topLeftCell="A82" workbookViewId="0">
      <selection activeCell="R60" sqref="R60"/>
    </sheetView>
  </sheetViews>
  <sheetFormatPr defaultRowHeight="12.75" x14ac:dyDescent="0.2"/>
  <cols>
    <col min="1" max="1" width="4.42578125" customWidth="1"/>
    <col min="2" max="2" width="36.42578125" customWidth="1"/>
    <col min="3" max="3" width="9.28515625" customWidth="1"/>
    <col min="4" max="4" width="10.42578125" customWidth="1"/>
    <col min="5" max="5" width="9.7109375" customWidth="1"/>
    <col min="6" max="6" width="7" customWidth="1"/>
    <col min="10" max="10" width="6" customWidth="1"/>
    <col min="14" max="14" width="5.85546875" customWidth="1"/>
  </cols>
  <sheetData>
    <row r="1" spans="1:14" x14ac:dyDescent="0.2">
      <c r="A1" s="2249" t="s">
        <v>1696</v>
      </c>
      <c r="B1" s="2249"/>
      <c r="C1" s="2249"/>
      <c r="D1" s="2249"/>
      <c r="E1" s="2249"/>
    </row>
    <row r="2" spans="1:14" x14ac:dyDescent="0.2">
      <c r="A2" s="275"/>
      <c r="B2" s="275"/>
      <c r="C2" s="275"/>
      <c r="D2" s="275"/>
      <c r="E2" s="275"/>
    </row>
    <row r="3" spans="1:14" ht="15.75" x14ac:dyDescent="0.25">
      <c r="B3" s="2268" t="s">
        <v>1511</v>
      </c>
      <c r="C3" s="2268"/>
      <c r="D3" s="2268"/>
      <c r="E3" s="2268"/>
      <c r="F3" s="2277"/>
      <c r="G3" s="2277"/>
      <c r="H3" s="2277"/>
      <c r="I3" s="2277"/>
      <c r="J3" s="2277"/>
      <c r="K3" s="2277"/>
      <c r="L3" s="2277"/>
      <c r="M3" s="2277"/>
      <c r="N3" s="2277"/>
    </row>
    <row r="4" spans="1:14" ht="16.5" thickBot="1" x14ac:dyDescent="0.3">
      <c r="B4" s="18"/>
      <c r="C4" s="18"/>
      <c r="D4" s="18"/>
      <c r="E4" s="18"/>
      <c r="M4" s="19" t="s">
        <v>7</v>
      </c>
    </row>
    <row r="5" spans="1:14" ht="13.5" thickBot="1" x14ac:dyDescent="0.25">
      <c r="A5" s="2439" t="s">
        <v>258</v>
      </c>
      <c r="B5" s="2441" t="s">
        <v>33</v>
      </c>
      <c r="C5" s="2443" t="s">
        <v>816</v>
      </c>
      <c r="D5" s="2444"/>
      <c r="E5" s="2444"/>
      <c r="F5" s="2445"/>
      <c r="G5" s="2443" t="s">
        <v>826</v>
      </c>
      <c r="H5" s="2444"/>
      <c r="I5" s="2444"/>
      <c r="J5" s="2445"/>
      <c r="K5" s="2443" t="s">
        <v>811</v>
      </c>
      <c r="L5" s="2444"/>
      <c r="M5" s="2444"/>
      <c r="N5" s="2445"/>
    </row>
    <row r="6" spans="1:14" ht="29.25" customHeight="1" thickBot="1" x14ac:dyDescent="0.25">
      <c r="A6" s="2440"/>
      <c r="B6" s="2442"/>
      <c r="C6" s="266" t="s">
        <v>381</v>
      </c>
      <c r="D6" s="266" t="s">
        <v>812</v>
      </c>
      <c r="E6" s="1246" t="s">
        <v>775</v>
      </c>
      <c r="F6" s="266" t="s">
        <v>813</v>
      </c>
      <c r="G6" s="1246" t="s">
        <v>381</v>
      </c>
      <c r="H6" s="266" t="s">
        <v>812</v>
      </c>
      <c r="I6" s="266" t="s">
        <v>775</v>
      </c>
      <c r="J6" s="1246" t="s">
        <v>813</v>
      </c>
      <c r="K6" s="266" t="s">
        <v>381</v>
      </c>
      <c r="L6" s="1246" t="s">
        <v>812</v>
      </c>
      <c r="M6" s="266" t="s">
        <v>775</v>
      </c>
      <c r="N6" s="1247" t="s">
        <v>813</v>
      </c>
    </row>
    <row r="7" spans="1:14" ht="13.5" customHeight="1" thickBot="1" x14ac:dyDescent="0.25">
      <c r="A7" s="417" t="s">
        <v>259</v>
      </c>
      <c r="B7" s="830" t="s">
        <v>260</v>
      </c>
      <c r="C7" s="518" t="s">
        <v>261</v>
      </c>
      <c r="D7" s="518" t="s">
        <v>262</v>
      </c>
      <c r="E7" s="518" t="s">
        <v>282</v>
      </c>
      <c r="F7" s="518" t="s">
        <v>307</v>
      </c>
      <c r="G7" s="1250" t="s">
        <v>308</v>
      </c>
      <c r="H7" s="1250" t="s">
        <v>330</v>
      </c>
      <c r="I7" s="1250" t="s">
        <v>331</v>
      </c>
      <c r="J7" s="1250" t="s">
        <v>332</v>
      </c>
      <c r="K7" s="1250" t="s">
        <v>335</v>
      </c>
      <c r="L7" s="1250" t="s">
        <v>336</v>
      </c>
      <c r="M7" s="1250" t="s">
        <v>337</v>
      </c>
      <c r="N7" s="519" t="s">
        <v>338</v>
      </c>
    </row>
    <row r="8" spans="1:14" ht="13.5" thickBot="1" x14ac:dyDescent="0.25">
      <c r="A8" s="361" t="s">
        <v>263</v>
      </c>
      <c r="B8" s="217" t="s">
        <v>663</v>
      </c>
      <c r="C8" s="50">
        <f>C9+C10+C15+C24</f>
        <v>3780331</v>
      </c>
      <c r="D8" s="50">
        <f>D9+D10+D15+D24</f>
        <v>4180401</v>
      </c>
      <c r="E8" s="50">
        <f>E9+E10+E15+E24</f>
        <v>4304438</v>
      </c>
      <c r="F8" s="1631">
        <f>E8/D8</f>
        <v>1.0296710770091195</v>
      </c>
      <c r="G8" s="903"/>
      <c r="H8" s="903"/>
      <c r="I8" s="903"/>
      <c r="J8" s="408"/>
      <c r="K8" s="1169"/>
      <c r="L8" s="1169"/>
      <c r="M8" s="1169"/>
      <c r="N8" s="1169"/>
    </row>
    <row r="9" spans="1:14" ht="13.5" thickBot="1" x14ac:dyDescent="0.25">
      <c r="A9" s="361" t="s">
        <v>264</v>
      </c>
      <c r="B9" s="218" t="s">
        <v>676</v>
      </c>
      <c r="C9" s="32">
        <f>'14 16_sz_ melléklet'!C53</f>
        <v>653835</v>
      </c>
      <c r="D9" s="32">
        <f>'14 16_sz_ melléklet'!D53</f>
        <v>584814</v>
      </c>
      <c r="E9" s="32">
        <f>'14 16_sz_ melléklet'!E53</f>
        <v>633746</v>
      </c>
      <c r="F9" s="1632">
        <f>E9/D9</f>
        <v>1.0836710475467413</v>
      </c>
      <c r="G9" s="594"/>
      <c r="H9" s="594"/>
      <c r="I9" s="594"/>
      <c r="J9" s="245"/>
      <c r="K9" s="238"/>
      <c r="L9" s="238"/>
      <c r="M9" s="238"/>
      <c r="N9" s="238"/>
    </row>
    <row r="10" spans="1:14" ht="13.5" thickBot="1" x14ac:dyDescent="0.25">
      <c r="A10" s="361" t="s">
        <v>265</v>
      </c>
      <c r="B10" s="219" t="s">
        <v>622</v>
      </c>
      <c r="C10" s="221">
        <f>C11+C12+C13+C14</f>
        <v>1009185</v>
      </c>
      <c r="D10" s="221">
        <f>D11+D12+D13+D14</f>
        <v>1371046</v>
      </c>
      <c r="E10" s="221">
        <f>E11+E12+E13+E14</f>
        <v>1480339</v>
      </c>
      <c r="F10" s="1631">
        <f>E10/D10</f>
        <v>1.0797150496773995</v>
      </c>
      <c r="G10" s="903"/>
      <c r="H10" s="903"/>
      <c r="I10" s="903"/>
      <c r="J10" s="408"/>
      <c r="K10" s="1169"/>
      <c r="L10" s="1169"/>
      <c r="M10" s="1169"/>
      <c r="N10" s="1169"/>
    </row>
    <row r="11" spans="1:14" x14ac:dyDescent="0.2">
      <c r="A11" s="471" t="s">
        <v>266</v>
      </c>
      <c r="B11" s="571" t="s">
        <v>624</v>
      </c>
      <c r="C11" s="416">
        <f>'14 16_sz_ melléklet'!C90</f>
        <v>350</v>
      </c>
      <c r="D11" s="416">
        <f>'14 16_sz_ melléklet'!D90</f>
        <v>739</v>
      </c>
      <c r="E11" s="416">
        <f>'14 16_sz_ melléklet'!E90</f>
        <v>544</v>
      </c>
      <c r="F11" s="1633">
        <f t="shared" ref="F11:F19" si="0">E11/D11</f>
        <v>0.73612990527740185</v>
      </c>
      <c r="G11" s="962"/>
      <c r="H11" s="962"/>
      <c r="I11" s="962"/>
      <c r="J11" s="414"/>
      <c r="K11" s="1170"/>
      <c r="L11" s="1170"/>
      <c r="M11" s="1170"/>
      <c r="N11" s="1170"/>
    </row>
    <row r="12" spans="1:14" x14ac:dyDescent="0.2">
      <c r="A12" s="144" t="s">
        <v>267</v>
      </c>
      <c r="B12" s="572" t="s">
        <v>623</v>
      </c>
      <c r="C12" s="570">
        <f>'14 16_sz_ melléklet'!C94</f>
        <v>194000</v>
      </c>
      <c r="D12" s="570">
        <f>'14 16_sz_ melléklet'!D94</f>
        <v>198300</v>
      </c>
      <c r="E12" s="570">
        <f>'14 16_sz_ melléklet'!E94</f>
        <v>198288</v>
      </c>
      <c r="F12" s="1633">
        <f t="shared" si="0"/>
        <v>0.99993948562783663</v>
      </c>
      <c r="G12" s="901"/>
      <c r="H12" s="901"/>
      <c r="I12" s="901"/>
      <c r="J12" s="628"/>
      <c r="K12" s="899"/>
      <c r="L12" s="899"/>
      <c r="M12" s="899"/>
      <c r="N12" s="899"/>
    </row>
    <row r="13" spans="1:14" x14ac:dyDescent="0.2">
      <c r="A13" s="144" t="s">
        <v>268</v>
      </c>
      <c r="B13" s="220" t="s">
        <v>625</v>
      </c>
      <c r="C13" s="570">
        <f>'14 16_sz_ melléklet'!C100</f>
        <v>805000</v>
      </c>
      <c r="D13" s="570">
        <f>'14 16_sz_ melléklet'!D100</f>
        <v>1162172</v>
      </c>
      <c r="E13" s="570">
        <f>'14 16_sz_ melléklet'!E100</f>
        <v>1272354</v>
      </c>
      <c r="F13" s="1633">
        <f t="shared" si="0"/>
        <v>1.0948069648898786</v>
      </c>
      <c r="G13" s="901"/>
      <c r="H13" s="901"/>
      <c r="I13" s="901"/>
      <c r="J13" s="628"/>
      <c r="K13" s="899"/>
      <c r="L13" s="899"/>
      <c r="M13" s="899"/>
      <c r="N13" s="899"/>
    </row>
    <row r="14" spans="1:14" ht="13.5" thickBot="1" x14ac:dyDescent="0.25">
      <c r="A14" s="143" t="s">
        <v>269</v>
      </c>
      <c r="B14" s="714" t="s">
        <v>626</v>
      </c>
      <c r="C14" s="815">
        <f>'14 16_sz_ melléklet'!C131</f>
        <v>9835</v>
      </c>
      <c r="D14" s="815">
        <f>'14 16_sz_ melléklet'!D131</f>
        <v>9835</v>
      </c>
      <c r="E14" s="815">
        <f>'14 16_sz_ melléklet'!E131</f>
        <v>9153</v>
      </c>
      <c r="F14" s="1633">
        <f t="shared" si="0"/>
        <v>0.93065582104728017</v>
      </c>
      <c r="G14" s="902"/>
      <c r="H14" s="902"/>
      <c r="I14" s="902"/>
      <c r="J14" s="629"/>
      <c r="K14" s="1168"/>
      <c r="L14" s="1168"/>
      <c r="M14" s="1168"/>
      <c r="N14" s="1168"/>
    </row>
    <row r="15" spans="1:14" ht="13.5" thickBot="1" x14ac:dyDescent="0.25">
      <c r="A15" s="361" t="s">
        <v>270</v>
      </c>
      <c r="B15" s="716" t="s">
        <v>662</v>
      </c>
      <c r="C15" s="616">
        <f>C16+C20+C21+C22+C23</f>
        <v>2058311</v>
      </c>
      <c r="D15" s="616">
        <f>D16+D20+D21+D22+D23</f>
        <v>2215541</v>
      </c>
      <c r="E15" s="616">
        <f>E16+E20+E21+E22+E23</f>
        <v>2181353</v>
      </c>
      <c r="F15" s="1634">
        <f t="shared" si="0"/>
        <v>0.98456900594482344</v>
      </c>
      <c r="G15" s="903"/>
      <c r="H15" s="903"/>
      <c r="I15" s="903"/>
      <c r="J15" s="408"/>
      <c r="K15" s="1169"/>
      <c r="L15" s="1169"/>
      <c r="M15" s="1169"/>
      <c r="N15" s="1169"/>
    </row>
    <row r="16" spans="1:14" x14ac:dyDescent="0.2">
      <c r="A16" s="143" t="s">
        <v>271</v>
      </c>
      <c r="B16" s="715" t="s">
        <v>613</v>
      </c>
      <c r="C16" s="25">
        <f>C17+C18+C19</f>
        <v>1872102</v>
      </c>
      <c r="D16" s="25">
        <f>D17+D18+D19</f>
        <v>2028933</v>
      </c>
      <c r="E16" s="25">
        <f>E17+E18+E19</f>
        <v>2028933</v>
      </c>
      <c r="F16" s="1635">
        <f t="shared" si="0"/>
        <v>1</v>
      </c>
      <c r="G16" s="962"/>
      <c r="H16" s="962"/>
      <c r="I16" s="962"/>
      <c r="J16" s="414"/>
      <c r="K16" s="1170"/>
      <c r="L16" s="1170"/>
      <c r="M16" s="1170"/>
      <c r="N16" s="1170"/>
    </row>
    <row r="17" spans="1:14" x14ac:dyDescent="0.2">
      <c r="A17" s="144" t="s">
        <v>272</v>
      </c>
      <c r="B17" s="693" t="s">
        <v>615</v>
      </c>
      <c r="C17" s="823">
        <f>'17 18 sz_melléklet'!C52</f>
        <v>1537664</v>
      </c>
      <c r="D17" s="823">
        <f>'17 18 sz_melléklet'!D52</f>
        <v>1624120</v>
      </c>
      <c r="E17" s="823">
        <f>'17 18 sz_melléklet'!E52</f>
        <v>1624120</v>
      </c>
      <c r="F17" s="1633">
        <f t="shared" si="0"/>
        <v>1</v>
      </c>
      <c r="G17" s="901"/>
      <c r="H17" s="901"/>
      <c r="I17" s="901"/>
      <c r="J17" s="628"/>
      <c r="K17" s="899"/>
      <c r="L17" s="899"/>
      <c r="M17" s="899"/>
      <c r="N17" s="899"/>
    </row>
    <row r="18" spans="1:14" x14ac:dyDescent="0.2">
      <c r="A18" s="561" t="s">
        <v>273</v>
      </c>
      <c r="B18" s="694" t="s">
        <v>614</v>
      </c>
      <c r="C18" s="21">
        <f>'19 21_sz_ melléklet'!C17</f>
        <v>334438</v>
      </c>
      <c r="D18" s="21">
        <f>'19 21_sz_ melléklet'!D17</f>
        <v>396088</v>
      </c>
      <c r="E18" s="21">
        <f>'19 21_sz_ melléklet'!E17</f>
        <v>396088</v>
      </c>
      <c r="F18" s="1633">
        <f t="shared" si="0"/>
        <v>1</v>
      </c>
      <c r="G18" s="901"/>
      <c r="H18" s="901"/>
      <c r="I18" s="901"/>
      <c r="J18" s="628"/>
      <c r="K18" s="899"/>
      <c r="L18" s="899"/>
      <c r="M18" s="899"/>
      <c r="N18" s="899"/>
    </row>
    <row r="19" spans="1:14" x14ac:dyDescent="0.2">
      <c r="A19" s="561" t="s">
        <v>274</v>
      </c>
      <c r="B19" s="694" t="s">
        <v>616</v>
      </c>
      <c r="C19" s="21">
        <f>'19 21_sz_ melléklet'!C36</f>
        <v>0</v>
      </c>
      <c r="D19" s="21">
        <f>'19 21_sz_ melléklet'!D36</f>
        <v>8725</v>
      </c>
      <c r="E19" s="21">
        <f>'19 21_sz_ melléklet'!E36</f>
        <v>8725</v>
      </c>
      <c r="F19" s="1633">
        <f t="shared" si="0"/>
        <v>1</v>
      </c>
      <c r="G19" s="901"/>
      <c r="H19" s="901"/>
      <c r="I19" s="901"/>
      <c r="J19" s="628"/>
      <c r="K19" s="899"/>
      <c r="L19" s="899"/>
      <c r="M19" s="899"/>
      <c r="N19" s="899"/>
    </row>
    <row r="20" spans="1:14" x14ac:dyDescent="0.2">
      <c r="A20" s="561" t="s">
        <v>275</v>
      </c>
      <c r="B20" s="695" t="s">
        <v>617</v>
      </c>
      <c r="C20" s="21"/>
      <c r="D20" s="190"/>
      <c r="E20" s="99"/>
      <c r="F20" s="1467"/>
      <c r="G20" s="901"/>
      <c r="H20" s="901"/>
      <c r="I20" s="901"/>
      <c r="J20" s="628"/>
      <c r="K20" s="899"/>
      <c r="L20" s="899"/>
      <c r="M20" s="899"/>
      <c r="N20" s="899"/>
    </row>
    <row r="21" spans="1:14" x14ac:dyDescent="0.2">
      <c r="A21" s="561" t="s">
        <v>276</v>
      </c>
      <c r="B21" s="696" t="s">
        <v>618</v>
      </c>
      <c r="C21" s="21"/>
      <c r="D21" s="190"/>
      <c r="E21" s="99"/>
      <c r="F21" s="1467"/>
      <c r="G21" s="901"/>
      <c r="H21" s="901"/>
      <c r="I21" s="901"/>
      <c r="J21" s="628"/>
      <c r="K21" s="899"/>
      <c r="L21" s="899"/>
      <c r="M21" s="899"/>
      <c r="N21" s="899"/>
    </row>
    <row r="22" spans="1:14" x14ac:dyDescent="0.2">
      <c r="A22" s="561" t="s">
        <v>277</v>
      </c>
      <c r="B22" s="697" t="s">
        <v>619</v>
      </c>
      <c r="C22" s="21">
        <f>'19 21_sz_ melléklet'!C64</f>
        <v>186209</v>
      </c>
      <c r="D22" s="21">
        <f>'19 21_sz_ melléklet'!D64</f>
        <v>186608</v>
      </c>
      <c r="E22" s="21">
        <f>'19 21_sz_ melléklet'!E64</f>
        <v>152420</v>
      </c>
      <c r="F22" s="1633">
        <f>E22/D22</f>
        <v>0.81679242047500644</v>
      </c>
      <c r="G22" s="901"/>
      <c r="H22" s="901"/>
      <c r="I22" s="901"/>
      <c r="J22" s="628"/>
      <c r="K22" s="899"/>
      <c r="L22" s="899"/>
      <c r="M22" s="899"/>
      <c r="N22" s="899"/>
    </row>
    <row r="23" spans="1:14" ht="13.5" thickBot="1" x14ac:dyDescent="0.25">
      <c r="A23" s="143" t="s">
        <v>278</v>
      </c>
      <c r="B23" s="712" t="s">
        <v>660</v>
      </c>
      <c r="C23" s="25"/>
      <c r="D23" s="188"/>
      <c r="E23" s="10"/>
      <c r="F23" s="1633"/>
      <c r="G23" s="902"/>
      <c r="H23" s="902"/>
      <c r="I23" s="902"/>
      <c r="J23" s="629"/>
      <c r="K23" s="1168"/>
      <c r="L23" s="1168"/>
      <c r="M23" s="1168"/>
      <c r="N23" s="1168"/>
    </row>
    <row r="24" spans="1:14" ht="13.5" thickBot="1" x14ac:dyDescent="0.25">
      <c r="A24" s="361" t="s">
        <v>279</v>
      </c>
      <c r="B24" s="713" t="s">
        <v>661</v>
      </c>
      <c r="C24" s="820">
        <f>C25+C26</f>
        <v>59000</v>
      </c>
      <c r="D24" s="820">
        <f>D25+D26</f>
        <v>9000</v>
      </c>
      <c r="E24" s="820">
        <f>E25+E26</f>
        <v>9000</v>
      </c>
      <c r="F24" s="1634">
        <f>E24/D24</f>
        <v>1</v>
      </c>
      <c r="G24" s="903"/>
      <c r="H24" s="903"/>
      <c r="I24" s="903"/>
      <c r="J24" s="408"/>
      <c r="K24" s="1169"/>
      <c r="L24" s="1169"/>
      <c r="M24" s="1169"/>
      <c r="N24" s="1169"/>
    </row>
    <row r="25" spans="1:14" ht="12" customHeight="1" x14ac:dyDescent="0.2">
      <c r="A25" s="471" t="s">
        <v>280</v>
      </c>
      <c r="B25" s="717" t="s">
        <v>689</v>
      </c>
      <c r="C25" s="283">
        <f>'29 sz. mell'!C18</f>
        <v>59000</v>
      </c>
      <c r="D25" s="283">
        <f>'29 sz. mell'!D18</f>
        <v>9000</v>
      </c>
      <c r="E25" s="283">
        <f>'29 sz. mell'!E18</f>
        <v>9000</v>
      </c>
      <c r="F25" s="1769">
        <f>E25/D25</f>
        <v>1</v>
      </c>
      <c r="G25" s="962"/>
      <c r="H25" s="962"/>
      <c r="I25" s="962"/>
      <c r="J25" s="414"/>
      <c r="K25" s="1170"/>
      <c r="L25" s="1170"/>
      <c r="M25" s="1170"/>
      <c r="N25" s="1170"/>
    </row>
    <row r="26" spans="1:14" ht="13.5" customHeight="1" thickBot="1" x14ac:dyDescent="0.25">
      <c r="A26" s="490" t="s">
        <v>281</v>
      </c>
      <c r="B26" s="719" t="s">
        <v>690</v>
      </c>
      <c r="C26" s="816"/>
      <c r="D26" s="817">
        <f>'19 21_sz_ melléklet'!D87</f>
        <v>0</v>
      </c>
      <c r="E26" s="817">
        <f>'19 21_sz_ melléklet'!E87</f>
        <v>0</v>
      </c>
      <c r="F26" s="1770">
        <v>0</v>
      </c>
      <c r="G26" s="902"/>
      <c r="H26" s="902"/>
      <c r="I26" s="902"/>
      <c r="J26" s="629"/>
      <c r="K26" s="1168"/>
      <c r="L26" s="1168"/>
      <c r="M26" s="1168"/>
      <c r="N26" s="1168"/>
    </row>
    <row r="27" spans="1:14" ht="5.25" customHeight="1" thickBot="1" x14ac:dyDescent="0.25">
      <c r="A27" s="561"/>
      <c r="B27" s="810"/>
      <c r="C27" s="816"/>
      <c r="D27" s="817"/>
      <c r="E27" s="817"/>
      <c r="F27" s="1770"/>
      <c r="G27" s="903"/>
      <c r="H27" s="903"/>
      <c r="I27" s="903"/>
      <c r="J27" s="408"/>
      <c r="K27" s="1169"/>
      <c r="L27" s="1169"/>
      <c r="M27" s="1169"/>
      <c r="N27" s="1169"/>
    </row>
    <row r="28" spans="1:14" ht="13.5" customHeight="1" thickBot="1" x14ac:dyDescent="0.25">
      <c r="A28" s="361" t="s">
        <v>283</v>
      </c>
      <c r="B28" s="193" t="s">
        <v>675</v>
      </c>
      <c r="C28" s="549">
        <f>C29+C35+C50</f>
        <v>714740</v>
      </c>
      <c r="D28" s="549">
        <f>D29+D35+D50</f>
        <v>941724</v>
      </c>
      <c r="E28" s="549">
        <f>E29+E35+E50</f>
        <v>887320</v>
      </c>
      <c r="F28" s="1771">
        <f>E28/D28</f>
        <v>0.94222935807094221</v>
      </c>
      <c r="G28" s="207">
        <f>G29+G35+G50</f>
        <v>7901</v>
      </c>
      <c r="H28" s="207">
        <f>H29+H35+H50</f>
        <v>7901</v>
      </c>
      <c r="I28" s="207">
        <f>I29+I35+I50</f>
        <v>8176</v>
      </c>
      <c r="J28" s="1772">
        <f>I28/H28</f>
        <v>1.034805720794836</v>
      </c>
      <c r="K28" s="238"/>
      <c r="L28" s="238"/>
      <c r="M28" s="238"/>
      <c r="N28" s="238"/>
    </row>
    <row r="29" spans="1:14" ht="13.5" thickBot="1" x14ac:dyDescent="0.25">
      <c r="A29" s="361" t="s">
        <v>284</v>
      </c>
      <c r="B29" s="140" t="s">
        <v>648</v>
      </c>
      <c r="C29" s="128">
        <f>C30+C31+C32+C33+C34</f>
        <v>150000</v>
      </c>
      <c r="D29" s="128">
        <f>D30+D31+D32+D33+D34</f>
        <v>117000</v>
      </c>
      <c r="E29" s="128">
        <f>E30+E31+E32+E33+E34</f>
        <v>115172</v>
      </c>
      <c r="F29" s="1378">
        <f>E29/D29</f>
        <v>0.98437606837606839</v>
      </c>
      <c r="G29" s="1449"/>
      <c r="H29" s="1449"/>
      <c r="I29" s="1449"/>
      <c r="J29" s="998"/>
      <c r="K29" s="1169"/>
      <c r="L29" s="1169"/>
      <c r="M29" s="1169"/>
      <c r="N29" s="1169"/>
    </row>
    <row r="30" spans="1:14" x14ac:dyDescent="0.2">
      <c r="A30" s="471" t="s">
        <v>285</v>
      </c>
      <c r="B30" s="101" t="s">
        <v>649</v>
      </c>
      <c r="C30" s="209"/>
      <c r="D30" s="474"/>
      <c r="E30" s="473"/>
      <c r="F30" s="1766"/>
      <c r="G30" s="599"/>
      <c r="H30" s="599"/>
      <c r="I30" s="599"/>
      <c r="J30" s="951"/>
      <c r="K30" s="1170"/>
      <c r="L30" s="1170"/>
      <c r="M30" s="1170"/>
      <c r="N30" s="1170"/>
    </row>
    <row r="31" spans="1:14" x14ac:dyDescent="0.2">
      <c r="A31" s="144" t="s">
        <v>286</v>
      </c>
      <c r="B31" s="213" t="s">
        <v>650</v>
      </c>
      <c r="C31" s="146">
        <f>'22 24  sz. melléklet'!C16</f>
        <v>150000</v>
      </c>
      <c r="D31" s="146">
        <f>'22 24  sz. melléklet'!D16</f>
        <v>117000</v>
      </c>
      <c r="E31" s="146">
        <f>'22 24  sz. melléklet'!E16</f>
        <v>115172</v>
      </c>
      <c r="F31" s="1633">
        <f>E31/D31</f>
        <v>0.98437606837606839</v>
      </c>
      <c r="G31" s="131"/>
      <c r="H31" s="131"/>
      <c r="I31" s="131"/>
      <c r="J31" s="952"/>
      <c r="K31" s="899"/>
      <c r="L31" s="899"/>
      <c r="M31" s="899"/>
      <c r="N31" s="899"/>
    </row>
    <row r="32" spans="1:14" x14ac:dyDescent="0.2">
      <c r="A32" s="144" t="s">
        <v>287</v>
      </c>
      <c r="B32" s="475" t="s">
        <v>651</v>
      </c>
      <c r="C32" s="124">
        <f>'13_sz_ melléklet'!C89</f>
        <v>0</v>
      </c>
      <c r="D32" s="124">
        <f>'13_sz_ melléklet'!D89</f>
        <v>0</v>
      </c>
      <c r="E32" s="124">
        <f>'13_sz_ melléklet'!E89</f>
        <v>0</v>
      </c>
      <c r="F32" s="1767">
        <v>0</v>
      </c>
      <c r="G32" s="131"/>
      <c r="H32" s="131"/>
      <c r="I32" s="131"/>
      <c r="J32" s="952"/>
      <c r="K32" s="899"/>
      <c r="L32" s="899"/>
      <c r="M32" s="899"/>
      <c r="N32" s="899"/>
    </row>
    <row r="33" spans="1:14" ht="12.75" customHeight="1" x14ac:dyDescent="0.2">
      <c r="A33" s="144" t="s">
        <v>288</v>
      </c>
      <c r="B33" s="475" t="s">
        <v>652</v>
      </c>
      <c r="C33" s="121">
        <f>'22 24  sz. melléklet'!C18</f>
        <v>0</v>
      </c>
      <c r="D33" s="121">
        <f>'22 24  sz. melléklet'!D18</f>
        <v>0</v>
      </c>
      <c r="E33" s="121">
        <f>'22 24  sz. melléklet'!E18</f>
        <v>0</v>
      </c>
      <c r="F33" s="1767">
        <v>0</v>
      </c>
      <c r="G33" s="131"/>
      <c r="H33" s="131"/>
      <c r="I33" s="131"/>
      <c r="J33" s="952"/>
      <c r="K33" s="899"/>
      <c r="L33" s="899"/>
      <c r="M33" s="899"/>
      <c r="N33" s="899"/>
    </row>
    <row r="34" spans="1:14" ht="13.5" thickBot="1" x14ac:dyDescent="0.25">
      <c r="A34" s="143" t="s">
        <v>289</v>
      </c>
      <c r="B34" s="215" t="s">
        <v>653</v>
      </c>
      <c r="C34" s="129"/>
      <c r="D34" s="120"/>
      <c r="E34" s="129"/>
      <c r="F34" s="1768"/>
      <c r="G34" s="233"/>
      <c r="H34" s="233"/>
      <c r="I34" s="233"/>
      <c r="J34" s="1133"/>
      <c r="K34" s="1168"/>
      <c r="L34" s="1168"/>
      <c r="M34" s="1168"/>
      <c r="N34" s="1168"/>
    </row>
    <row r="35" spans="1:14" ht="13.5" thickBot="1" x14ac:dyDescent="0.25">
      <c r="A35" s="361" t="s">
        <v>290</v>
      </c>
      <c r="B35" s="811" t="s">
        <v>654</v>
      </c>
      <c r="C35" s="477">
        <f>C36+C37+C38+C39</f>
        <v>564740</v>
      </c>
      <c r="D35" s="477">
        <f>D36+D37+D38+D39</f>
        <v>823790</v>
      </c>
      <c r="E35" s="477">
        <f>E36+E37+E38+E39</f>
        <v>771214</v>
      </c>
      <c r="F35" s="1764">
        <f>E35/D35</f>
        <v>0.93617790941866252</v>
      </c>
      <c r="G35" s="201">
        <f>G36+G37+G38+G39</f>
        <v>0</v>
      </c>
      <c r="H35" s="201">
        <f>H36+H37+H38+H39</f>
        <v>0</v>
      </c>
      <c r="I35" s="201">
        <f>I36+I37+I38+I39</f>
        <v>0</v>
      </c>
      <c r="J35" s="1727">
        <v>0</v>
      </c>
      <c r="K35" s="1169"/>
      <c r="L35" s="1169"/>
      <c r="M35" s="1169"/>
      <c r="N35" s="1169"/>
    </row>
    <row r="36" spans="1:14" x14ac:dyDescent="0.2">
      <c r="A36" s="561" t="s">
        <v>291</v>
      </c>
      <c r="B36" s="476" t="s">
        <v>655</v>
      </c>
      <c r="C36" s="129">
        <f>'25 26 sz. melléklet'!C15</f>
        <v>0</v>
      </c>
      <c r="D36" s="129">
        <f>'25 26 sz. melléklet'!D15</f>
        <v>0</v>
      </c>
      <c r="E36" s="129">
        <f>'25 26 sz. melléklet'!E15</f>
        <v>0</v>
      </c>
      <c r="F36" s="1469">
        <v>0</v>
      </c>
      <c r="G36" s="599"/>
      <c r="H36" s="599"/>
      <c r="I36" s="599"/>
      <c r="J36" s="951"/>
      <c r="K36" s="1170"/>
      <c r="L36" s="1170"/>
      <c r="M36" s="1170"/>
      <c r="N36" s="1170"/>
    </row>
    <row r="37" spans="1:14" x14ac:dyDescent="0.2">
      <c r="A37" s="144" t="s">
        <v>292</v>
      </c>
      <c r="B37" s="577" t="s">
        <v>657</v>
      </c>
      <c r="C37" s="146"/>
      <c r="D37" s="313"/>
      <c r="E37" s="146"/>
      <c r="F37" s="1468"/>
      <c r="G37" s="131"/>
      <c r="H37" s="131"/>
      <c r="I37" s="131"/>
      <c r="J37" s="952"/>
      <c r="K37" s="899"/>
      <c r="L37" s="899"/>
      <c r="M37" s="899"/>
      <c r="N37" s="899"/>
    </row>
    <row r="38" spans="1:14" x14ac:dyDescent="0.2">
      <c r="A38" s="144" t="s">
        <v>293</v>
      </c>
      <c r="B38" s="579" t="s">
        <v>656</v>
      </c>
      <c r="C38" s="209"/>
      <c r="D38" s="194"/>
      <c r="E38" s="209"/>
      <c r="F38" s="1468"/>
      <c r="G38" s="131"/>
      <c r="H38" s="131"/>
      <c r="I38" s="131"/>
      <c r="J38" s="952"/>
      <c r="K38" s="899"/>
      <c r="L38" s="899"/>
      <c r="M38" s="899"/>
      <c r="N38" s="899"/>
    </row>
    <row r="39" spans="1:14" ht="13.5" thickBot="1" x14ac:dyDescent="0.25">
      <c r="A39" s="472" t="s">
        <v>294</v>
      </c>
      <c r="B39" s="260" t="s">
        <v>658</v>
      </c>
      <c r="C39" s="493">
        <f>' 27 28 sz. melléklet'!C33</f>
        <v>564740</v>
      </c>
      <c r="D39" s="493">
        <f>' 27 28 sz. melléklet'!D33</f>
        <v>823790</v>
      </c>
      <c r="E39" s="493">
        <f>' 27 28 sz. melléklet'!E33</f>
        <v>771214</v>
      </c>
      <c r="F39" s="1765">
        <f>E39/D39</f>
        <v>0.93617790941866252</v>
      </c>
      <c r="G39" s="831"/>
      <c r="H39" s="831"/>
      <c r="I39" s="831"/>
      <c r="J39" s="1778">
        <v>0</v>
      </c>
      <c r="K39" s="1043"/>
      <c r="L39" s="1043"/>
      <c r="M39" s="1043"/>
      <c r="N39" s="1043"/>
    </row>
    <row r="40" spans="1:14" x14ac:dyDescent="0.2">
      <c r="A40" s="33"/>
      <c r="B40" s="1"/>
      <c r="C40" s="27"/>
      <c r="D40" s="27"/>
      <c r="E40" s="27"/>
      <c r="F40" s="1275"/>
    </row>
    <row r="41" spans="1:14" x14ac:dyDescent="0.2">
      <c r="A41" s="33"/>
      <c r="B41" s="1"/>
      <c r="C41" s="27"/>
      <c r="D41" s="27"/>
      <c r="E41" s="27"/>
      <c r="F41" s="1275"/>
    </row>
    <row r="42" spans="1:14" x14ac:dyDescent="0.2">
      <c r="A42" s="2276">
        <v>2</v>
      </c>
      <c r="B42" s="2263"/>
      <c r="C42" s="2263"/>
      <c r="D42" s="2263"/>
      <c r="E42" s="2263"/>
      <c r="F42" s="2263"/>
      <c r="G42" s="2263"/>
      <c r="H42" s="2263"/>
      <c r="I42" s="2263"/>
      <c r="J42" s="2263"/>
      <c r="K42" s="2263"/>
      <c r="L42" s="2263"/>
      <c r="M42" s="2263"/>
      <c r="N42" s="2263"/>
    </row>
    <row r="43" spans="1:14" x14ac:dyDescent="0.2">
      <c r="A43" s="2249" t="s">
        <v>1696</v>
      </c>
      <c r="B43" s="2249"/>
      <c r="C43" s="2249"/>
      <c r="D43" s="2249"/>
      <c r="E43" s="2249"/>
    </row>
    <row r="44" spans="1:14" x14ac:dyDescent="0.2">
      <c r="A44" s="275"/>
      <c r="B44" s="275"/>
      <c r="C44" s="275"/>
      <c r="D44" s="275"/>
      <c r="E44" s="275"/>
    </row>
    <row r="45" spans="1:14" ht="15.75" x14ac:dyDescent="0.25">
      <c r="B45" s="2268" t="s">
        <v>1511</v>
      </c>
      <c r="C45" s="2268"/>
      <c r="D45" s="2268"/>
      <c r="E45" s="2268"/>
      <c r="F45" s="2277"/>
      <c r="G45" s="2277"/>
      <c r="H45" s="2277"/>
      <c r="I45" s="2277"/>
      <c r="J45" s="2277"/>
      <c r="K45" s="2277"/>
      <c r="L45" s="2277"/>
      <c r="M45" s="2277"/>
      <c r="N45" s="2277"/>
    </row>
    <row r="46" spans="1:14" ht="16.5" thickBot="1" x14ac:dyDescent="0.3">
      <c r="B46" s="18"/>
      <c r="C46" s="18"/>
      <c r="D46" s="18"/>
      <c r="E46" s="18"/>
      <c r="M46" s="19" t="s">
        <v>7</v>
      </c>
    </row>
    <row r="47" spans="1:14" ht="13.5" thickBot="1" x14ac:dyDescent="0.25">
      <c r="A47" s="2439" t="s">
        <v>258</v>
      </c>
      <c r="B47" s="2441" t="s">
        <v>33</v>
      </c>
      <c r="C47" s="2443" t="s">
        <v>816</v>
      </c>
      <c r="D47" s="2444"/>
      <c r="E47" s="2444"/>
      <c r="F47" s="2445"/>
      <c r="G47" s="2443" t="s">
        <v>826</v>
      </c>
      <c r="H47" s="2444"/>
      <c r="I47" s="2444"/>
      <c r="J47" s="2445"/>
      <c r="K47" s="2443" t="s">
        <v>811</v>
      </c>
      <c r="L47" s="2444"/>
      <c r="M47" s="2444"/>
      <c r="N47" s="2445"/>
    </row>
    <row r="48" spans="1:14" ht="22.5" thickBot="1" x14ac:dyDescent="0.25">
      <c r="A48" s="2440"/>
      <c r="B48" s="2442"/>
      <c r="C48" s="266" t="s">
        <v>381</v>
      </c>
      <c r="D48" s="1187" t="s">
        <v>812</v>
      </c>
      <c r="E48" s="266" t="s">
        <v>775</v>
      </c>
      <c r="F48" s="401" t="s">
        <v>813</v>
      </c>
      <c r="G48" s="1246" t="s">
        <v>381</v>
      </c>
      <c r="H48" s="266" t="s">
        <v>812</v>
      </c>
      <c r="I48" s="266" t="s">
        <v>775</v>
      </c>
      <c r="J48" s="1246" t="s">
        <v>813</v>
      </c>
      <c r="K48" s="266" t="s">
        <v>381</v>
      </c>
      <c r="L48" s="1246" t="s">
        <v>812</v>
      </c>
      <c r="M48" s="266" t="s">
        <v>775</v>
      </c>
      <c r="N48" s="1247" t="s">
        <v>813</v>
      </c>
    </row>
    <row r="49" spans="1:14" ht="13.5" thickBot="1" x14ac:dyDescent="0.25">
      <c r="A49" s="865" t="s">
        <v>259</v>
      </c>
      <c r="B49" s="866" t="s">
        <v>260</v>
      </c>
      <c r="C49" s="867" t="s">
        <v>261</v>
      </c>
      <c r="D49" s="867" t="s">
        <v>262</v>
      </c>
      <c r="E49" s="868" t="s">
        <v>282</v>
      </c>
      <c r="F49" s="2246" t="s">
        <v>307</v>
      </c>
      <c r="G49" s="867" t="s">
        <v>308</v>
      </c>
      <c r="H49" s="867" t="s">
        <v>330</v>
      </c>
      <c r="I49" s="867" t="s">
        <v>331</v>
      </c>
      <c r="J49" s="867" t="s">
        <v>332</v>
      </c>
      <c r="K49" s="867" t="s">
        <v>335</v>
      </c>
      <c r="L49" s="867" t="s">
        <v>336</v>
      </c>
      <c r="M49" s="867" t="s">
        <v>337</v>
      </c>
      <c r="N49" s="868" t="s">
        <v>338</v>
      </c>
    </row>
    <row r="50" spans="1:14" ht="13.5" thickBot="1" x14ac:dyDescent="0.25">
      <c r="A50" s="361" t="s">
        <v>295</v>
      </c>
      <c r="B50" s="112" t="s">
        <v>659</v>
      </c>
      <c r="C50" s="128">
        <f>C51+C52</f>
        <v>0</v>
      </c>
      <c r="D50" s="201">
        <f>D51+D52</f>
        <v>934</v>
      </c>
      <c r="E50" s="128">
        <f>E51+E52</f>
        <v>934</v>
      </c>
      <c r="F50" s="1636">
        <f>E50/D50</f>
        <v>1</v>
      </c>
      <c r="G50" s="201">
        <f>G51+G52</f>
        <v>7901</v>
      </c>
      <c r="H50" s="201">
        <f>H51+H52</f>
        <v>7901</v>
      </c>
      <c r="I50" s="201">
        <f>I51+I52</f>
        <v>8176</v>
      </c>
      <c r="J50" s="1760">
        <f>I50/H50</f>
        <v>1.034805720794836</v>
      </c>
      <c r="K50" s="973"/>
      <c r="L50" s="1212"/>
      <c r="M50" s="1212"/>
      <c r="N50" s="966"/>
    </row>
    <row r="51" spans="1:14" x14ac:dyDescent="0.2">
      <c r="A51" s="471" t="s">
        <v>296</v>
      </c>
      <c r="B51" s="579" t="s">
        <v>697</v>
      </c>
      <c r="C51" s="439"/>
      <c r="D51" s="824"/>
      <c r="E51" s="439"/>
      <c r="F51" s="1831"/>
      <c r="G51" s="241">
        <f>'13_sz_ melléklet'!C98</f>
        <v>7901</v>
      </c>
      <c r="H51" s="241">
        <f>'13_sz_ melléklet'!D98</f>
        <v>7901</v>
      </c>
      <c r="I51" s="241">
        <f>'13_sz_ melléklet'!E98</f>
        <v>8176</v>
      </c>
      <c r="J51" s="1761">
        <f>I51/H51</f>
        <v>1.034805720794836</v>
      </c>
      <c r="K51" s="977"/>
      <c r="L51" s="1066"/>
      <c r="M51" s="1066"/>
      <c r="N51" s="905"/>
    </row>
    <row r="52" spans="1:14" ht="12.75" customHeight="1" thickBot="1" x14ac:dyDescent="0.25">
      <c r="A52" s="490" t="s">
        <v>297</v>
      </c>
      <c r="B52" s="110" t="s">
        <v>698</v>
      </c>
      <c r="C52" s="822">
        <f>'13_sz_ melléklet'!C99</f>
        <v>0</v>
      </c>
      <c r="D52" s="2245">
        <f>'13_sz_ melléklet'!D99</f>
        <v>934</v>
      </c>
      <c r="E52" s="822">
        <f>'13_sz_ melléklet'!E99</f>
        <v>934</v>
      </c>
      <c r="F52" s="1832">
        <f>E52/D52</f>
        <v>1</v>
      </c>
      <c r="G52" s="240"/>
      <c r="H52" s="240"/>
      <c r="I52" s="240"/>
      <c r="J52" s="1762"/>
      <c r="K52" s="981"/>
      <c r="L52" s="1068"/>
      <c r="M52" s="1068"/>
      <c r="N52" s="968"/>
    </row>
    <row r="53" spans="1:14" ht="28.5" customHeight="1" thickBot="1" x14ac:dyDescent="0.25">
      <c r="A53" s="490" t="s">
        <v>298</v>
      </c>
      <c r="B53" s="813" t="s">
        <v>416</v>
      </c>
      <c r="C53" s="549">
        <f>C8+C28</f>
        <v>4495071</v>
      </c>
      <c r="D53" s="187">
        <f>D8+D28</f>
        <v>5122125</v>
      </c>
      <c r="E53" s="211">
        <f>E8+E28</f>
        <v>5191758</v>
      </c>
      <c r="F53" s="2247">
        <f>E53/D53</f>
        <v>1.0135945530419503</v>
      </c>
      <c r="G53" s="820">
        <f>G8+G28</f>
        <v>7901</v>
      </c>
      <c r="H53" s="97">
        <f>H8+H28</f>
        <v>7901</v>
      </c>
      <c r="I53" s="97">
        <f>I8+I28</f>
        <v>8176</v>
      </c>
      <c r="J53" s="1727">
        <f>I53/H53</f>
        <v>1.034805720794836</v>
      </c>
      <c r="K53" s="973"/>
      <c r="L53" s="1212"/>
      <c r="M53" s="1212"/>
      <c r="N53" s="966"/>
    </row>
    <row r="54" spans="1:14" ht="13.5" thickBot="1" x14ac:dyDescent="0.25">
      <c r="A54" s="361" t="s">
        <v>299</v>
      </c>
      <c r="B54" s="112" t="s">
        <v>674</v>
      </c>
      <c r="C54" s="205"/>
      <c r="D54" s="205"/>
      <c r="E54" s="123"/>
      <c r="F54" s="1470"/>
      <c r="G54" s="205"/>
      <c r="H54" s="205"/>
      <c r="I54" s="205"/>
      <c r="J54" s="1471"/>
      <c r="K54" s="973"/>
      <c r="L54" s="1212"/>
      <c r="M54" s="1212"/>
      <c r="N54" s="966"/>
    </row>
    <row r="55" spans="1:14" ht="12.75" customHeight="1" x14ac:dyDescent="0.2">
      <c r="A55" s="471" t="s">
        <v>300</v>
      </c>
      <c r="B55" s="482" t="s">
        <v>665</v>
      </c>
      <c r="C55" s="190">
        <f>'13_sz_ melléklet'!C103</f>
        <v>0</v>
      </c>
      <c r="D55" s="190">
        <f>'13_sz_ melléklet'!D103</f>
        <v>0</v>
      </c>
      <c r="E55" s="439">
        <f>'13_sz_ melléklet'!E103</f>
        <v>0</v>
      </c>
      <c r="F55" s="1763">
        <v>0</v>
      </c>
      <c r="G55" s="241"/>
      <c r="H55" s="241"/>
      <c r="I55" s="241"/>
      <c r="J55" s="1472"/>
      <c r="K55" s="977"/>
      <c r="L55" s="1066"/>
      <c r="M55" s="1066"/>
      <c r="N55" s="905"/>
    </row>
    <row r="56" spans="1:14" ht="12.75" customHeight="1" x14ac:dyDescent="0.2">
      <c r="A56" s="144" t="s">
        <v>301</v>
      </c>
      <c r="B56" s="412" t="s">
        <v>664</v>
      </c>
      <c r="C56" s="190">
        <f>'13_sz_ melléklet'!C104</f>
        <v>300000</v>
      </c>
      <c r="D56" s="190">
        <f>'13_sz_ melléklet'!D104</f>
        <v>1373250</v>
      </c>
      <c r="E56" s="121">
        <f>'13_sz_ melléklet'!E104</f>
        <v>1373250</v>
      </c>
      <c r="F56" s="1763">
        <f>E56/D56</f>
        <v>1</v>
      </c>
      <c r="G56" s="239"/>
      <c r="H56" s="239"/>
      <c r="I56" s="239"/>
      <c r="J56" s="1368"/>
      <c r="K56" s="979"/>
      <c r="L56" s="1067"/>
      <c r="M56" s="1067"/>
      <c r="N56" s="906"/>
    </row>
    <row r="57" spans="1:14" ht="11.25" customHeight="1" x14ac:dyDescent="0.2">
      <c r="A57" s="144" t="s">
        <v>302</v>
      </c>
      <c r="B57" s="412" t="s">
        <v>666</v>
      </c>
      <c r="C57" s="190"/>
      <c r="D57" s="190">
        <f>'13_sz_ melléklet'!D105</f>
        <v>0</v>
      </c>
      <c r="E57" s="121"/>
      <c r="F57" s="1763"/>
      <c r="G57" s="239"/>
      <c r="H57" s="239"/>
      <c r="I57" s="239"/>
      <c r="J57" s="1368"/>
      <c r="K57" s="979"/>
      <c r="L57" s="1067"/>
      <c r="M57" s="1067"/>
      <c r="N57" s="906"/>
    </row>
    <row r="58" spans="1:14" ht="12.75" customHeight="1" x14ac:dyDescent="0.2">
      <c r="A58" s="144" t="s">
        <v>303</v>
      </c>
      <c r="B58" s="412" t="s">
        <v>667</v>
      </c>
      <c r="C58" s="190">
        <f>'13_sz_ melléklet'!C106</f>
        <v>120000</v>
      </c>
      <c r="D58" s="190">
        <f>'13_sz_ melléklet'!D106</f>
        <v>405000</v>
      </c>
      <c r="E58" s="121">
        <f>'13_sz_ melléklet'!E106</f>
        <v>404398</v>
      </c>
      <c r="F58" s="1763">
        <f>E58/D58</f>
        <v>0.99851358024691361</v>
      </c>
      <c r="G58" s="239"/>
      <c r="H58" s="239"/>
      <c r="I58" s="239"/>
      <c r="J58" s="1368"/>
      <c r="K58" s="979"/>
      <c r="L58" s="1067"/>
      <c r="M58" s="1067"/>
      <c r="N58" s="906"/>
    </row>
    <row r="59" spans="1:14" x14ac:dyDescent="0.2">
      <c r="A59" s="144" t="s">
        <v>304</v>
      </c>
      <c r="B59" s="538" t="s">
        <v>668</v>
      </c>
      <c r="C59" s="190">
        <f>'13_sz_ melléklet'!C107</f>
        <v>1801436</v>
      </c>
      <c r="D59" s="190">
        <f>'13_sz_ melléklet'!D107</f>
        <v>2268625</v>
      </c>
      <c r="E59" s="121">
        <f>'13_sz_ melléklet'!E107</f>
        <v>2268625</v>
      </c>
      <c r="F59" s="1763">
        <f>E59/D59</f>
        <v>1</v>
      </c>
      <c r="G59" s="239"/>
      <c r="H59" s="239"/>
      <c r="I59" s="239"/>
      <c r="J59" s="1368"/>
      <c r="K59" s="979"/>
      <c r="L59" s="1067"/>
      <c r="M59" s="1067"/>
      <c r="N59" s="906"/>
    </row>
    <row r="60" spans="1:14" x14ac:dyDescent="0.2">
      <c r="A60" s="144" t="s">
        <v>305</v>
      </c>
      <c r="B60" s="539" t="s">
        <v>669</v>
      </c>
      <c r="C60" s="190"/>
      <c r="D60" s="190">
        <f>'13_sz_ melléklet'!D108</f>
        <v>1894</v>
      </c>
      <c r="E60" s="121">
        <f>'13_sz_ melléklet'!E108</f>
        <v>63456</v>
      </c>
      <c r="F60" s="1763">
        <f>E60/D60</f>
        <v>33.503695881731787</v>
      </c>
      <c r="G60" s="239"/>
      <c r="H60" s="239"/>
      <c r="I60" s="239"/>
      <c r="J60" s="1368"/>
      <c r="K60" s="979"/>
      <c r="L60" s="1067"/>
      <c r="M60" s="1067"/>
      <c r="N60" s="906"/>
    </row>
    <row r="61" spans="1:14" x14ac:dyDescent="0.2">
      <c r="A61" s="144" t="s">
        <v>306</v>
      </c>
      <c r="B61" s="540" t="s">
        <v>670</v>
      </c>
      <c r="C61" s="190"/>
      <c r="D61" s="190">
        <f>'13_sz_ melléklet'!D224</f>
        <v>0</v>
      </c>
      <c r="E61" s="121">
        <f>'13_sz_ melléklet'!E224</f>
        <v>0</v>
      </c>
      <c r="F61" s="1763">
        <v>0</v>
      </c>
      <c r="G61" s="239"/>
      <c r="H61" s="239"/>
      <c r="I61" s="239"/>
      <c r="J61" s="1368"/>
      <c r="K61" s="979"/>
      <c r="L61" s="1067"/>
      <c r="M61" s="1067"/>
      <c r="N61" s="906"/>
    </row>
    <row r="62" spans="1:14" x14ac:dyDescent="0.2">
      <c r="A62" s="144" t="s">
        <v>311</v>
      </c>
      <c r="B62" s="540" t="s">
        <v>671</v>
      </c>
      <c r="C62" s="190"/>
      <c r="D62" s="190">
        <f>'13_sz_ melléklet'!D110</f>
        <v>0</v>
      </c>
      <c r="E62" s="121"/>
      <c r="F62" s="1763"/>
      <c r="G62" s="239"/>
      <c r="H62" s="239"/>
      <c r="I62" s="239"/>
      <c r="J62" s="1368"/>
      <c r="K62" s="979"/>
      <c r="L62" s="1067"/>
      <c r="M62" s="1067"/>
      <c r="N62" s="906"/>
    </row>
    <row r="63" spans="1:14" x14ac:dyDescent="0.2">
      <c r="A63" s="144" t="s">
        <v>312</v>
      </c>
      <c r="B63" s="540" t="s">
        <v>672</v>
      </c>
      <c r="C63" s="191">
        <f>'13_sz_ melléklet'!C111</f>
        <v>5000000</v>
      </c>
      <c r="D63" s="191">
        <f>'13_sz_ melléklet'!D111</f>
        <v>12180910</v>
      </c>
      <c r="E63" s="124">
        <f>'13_sz_ melléklet'!E111</f>
        <v>12180910</v>
      </c>
      <c r="F63" s="1763">
        <f>E63/D63</f>
        <v>1</v>
      </c>
      <c r="G63" s="239"/>
      <c r="H63" s="239"/>
      <c r="I63" s="239"/>
      <c r="J63" s="1368"/>
      <c r="K63" s="979"/>
      <c r="L63" s="1067"/>
      <c r="M63" s="1067"/>
      <c r="N63" s="906"/>
    </row>
    <row r="64" spans="1:14" ht="13.5" thickBot="1" x14ac:dyDescent="0.25">
      <c r="A64" s="489" t="s">
        <v>313</v>
      </c>
      <c r="B64" s="225" t="s">
        <v>673</v>
      </c>
      <c r="C64" s="818"/>
      <c r="D64" s="190">
        <f>'13_sz_ melléklet'!D112</f>
        <v>0</v>
      </c>
      <c r="E64" s="622"/>
      <c r="F64" s="1763"/>
      <c r="G64" s="240"/>
      <c r="H64" s="240"/>
      <c r="I64" s="240"/>
      <c r="J64" s="1462"/>
      <c r="K64" s="981"/>
      <c r="L64" s="1068"/>
      <c r="M64" s="1068"/>
      <c r="N64" s="968"/>
    </row>
    <row r="65" spans="1:14" ht="13.5" thickBot="1" x14ac:dyDescent="0.25">
      <c r="A65" s="361" t="s">
        <v>314</v>
      </c>
      <c r="B65" s="731" t="s">
        <v>419</v>
      </c>
      <c r="C65" s="201">
        <f>SUM(C55:C64)</f>
        <v>7221436</v>
      </c>
      <c r="D65" s="201">
        <f>SUM(D55:D64)</f>
        <v>16229679</v>
      </c>
      <c r="E65" s="128">
        <f>SUM(E55:E64)</f>
        <v>16290639</v>
      </c>
      <c r="F65" s="1636">
        <f>E65/D65</f>
        <v>1.0037560816822071</v>
      </c>
      <c r="G65" s="205"/>
      <c r="H65" s="205"/>
      <c r="I65" s="205"/>
      <c r="J65" s="1471"/>
      <c r="K65" s="973"/>
      <c r="L65" s="1212"/>
      <c r="M65" s="1212"/>
      <c r="N65" s="966"/>
    </row>
    <row r="66" spans="1:14" ht="19.5" customHeight="1" thickBot="1" x14ac:dyDescent="0.25">
      <c r="A66" s="361" t="s">
        <v>315</v>
      </c>
      <c r="B66" s="814" t="s">
        <v>418</v>
      </c>
      <c r="C66" s="2239">
        <f>C53+C65</f>
        <v>11716507</v>
      </c>
      <c r="D66" s="821">
        <f>D53+D65</f>
        <v>21351804</v>
      </c>
      <c r="E66" s="246">
        <f>E53+E65</f>
        <v>21482397</v>
      </c>
      <c r="F66" s="1759">
        <f>E66/D66</f>
        <v>1.0061162513481297</v>
      </c>
      <c r="G66" s="821">
        <f>G65+G53</f>
        <v>7901</v>
      </c>
      <c r="H66" s="821">
        <f>H65+H53</f>
        <v>7901</v>
      </c>
      <c r="I66" s="821">
        <f>I65+I53</f>
        <v>8176</v>
      </c>
      <c r="J66" s="1758">
        <f>I66/H66</f>
        <v>1.034805720794836</v>
      </c>
      <c r="K66" s="698"/>
      <c r="L66" s="1264"/>
      <c r="M66" s="1264"/>
      <c r="N66" s="969"/>
    </row>
  </sheetData>
  <mergeCells count="15">
    <mergeCell ref="B3:N3"/>
    <mergeCell ref="A1:E1"/>
    <mergeCell ref="A43:E43"/>
    <mergeCell ref="B45:N45"/>
    <mergeCell ref="A47:A48"/>
    <mergeCell ref="B47:B48"/>
    <mergeCell ref="C47:F47"/>
    <mergeCell ref="G47:J47"/>
    <mergeCell ref="K47:N47"/>
    <mergeCell ref="A42:N42"/>
    <mergeCell ref="A5:A6"/>
    <mergeCell ref="B5:B6"/>
    <mergeCell ref="C5:F5"/>
    <mergeCell ref="G5:J5"/>
    <mergeCell ref="K5:N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I64"/>
  <sheetViews>
    <sheetView topLeftCell="A76" workbookViewId="0">
      <selection activeCell="N46" sqref="N46"/>
    </sheetView>
  </sheetViews>
  <sheetFormatPr defaultRowHeight="12.75" x14ac:dyDescent="0.2"/>
  <cols>
    <col min="1" max="1" width="4.5703125" customWidth="1"/>
    <col min="2" max="2" width="32.5703125" customWidth="1"/>
    <col min="3" max="3" width="10.42578125" customWidth="1"/>
    <col min="4" max="4" width="10.7109375" customWidth="1"/>
    <col min="5" max="5" width="10" customWidth="1"/>
    <col min="6" max="6" width="33.42578125" customWidth="1"/>
    <col min="7" max="7" width="10.42578125" customWidth="1"/>
    <col min="8" max="8" width="10.28515625" customWidth="1"/>
    <col min="9" max="9" width="10.7109375" customWidth="1"/>
  </cols>
  <sheetData>
    <row r="1" spans="1:9" x14ac:dyDescent="0.2">
      <c r="A1" s="2249" t="s">
        <v>1697</v>
      </c>
      <c r="B1" s="2249"/>
      <c r="C1" s="2249"/>
      <c r="D1" s="2249"/>
      <c r="E1" s="2249"/>
      <c r="F1" s="2249"/>
      <c r="G1" s="2249"/>
    </row>
    <row r="3" spans="1:9" ht="15.75" x14ac:dyDescent="0.25">
      <c r="A3" s="2268" t="s">
        <v>483</v>
      </c>
      <c r="B3" s="2268"/>
      <c r="C3" s="2268"/>
      <c r="D3" s="2268"/>
      <c r="E3" s="2268"/>
      <c r="F3" s="2268"/>
      <c r="G3" s="2268"/>
      <c r="H3" s="2268"/>
      <c r="I3" s="2268"/>
    </row>
    <row r="4" spans="1:9" ht="15.75" x14ac:dyDescent="0.25">
      <c r="A4" s="2268" t="s">
        <v>503</v>
      </c>
      <c r="B4" s="2268"/>
      <c r="C4" s="2268"/>
      <c r="D4" s="2268"/>
      <c r="E4" s="2268"/>
      <c r="F4" s="2268"/>
      <c r="G4" s="2268"/>
      <c r="H4" s="2268"/>
      <c r="I4" s="2268"/>
    </row>
    <row r="5" spans="1:9" x14ac:dyDescent="0.2">
      <c r="A5" s="655"/>
      <c r="B5" s="655"/>
      <c r="C5" s="655"/>
      <c r="D5" s="655"/>
      <c r="E5" s="655"/>
      <c r="F5" s="655"/>
      <c r="G5" s="655"/>
      <c r="H5" s="655"/>
      <c r="I5" s="655"/>
    </row>
    <row r="6" spans="1:9" ht="13.5" thickBot="1" x14ac:dyDescent="0.25">
      <c r="B6" s="42"/>
      <c r="C6" s="42"/>
      <c r="D6" s="42"/>
      <c r="E6" s="42"/>
      <c r="F6" s="653"/>
      <c r="G6" s="653" t="s">
        <v>4</v>
      </c>
    </row>
    <row r="7" spans="1:9" ht="13.5" thickBot="1" x14ac:dyDescent="0.25">
      <c r="A7" s="2306" t="s">
        <v>258</v>
      </c>
      <c r="B7" s="2446" t="s">
        <v>38</v>
      </c>
      <c r="C7" s="2447"/>
      <c r="D7" s="2448"/>
      <c r="E7" s="2448"/>
      <c r="F7" s="2449" t="s">
        <v>53</v>
      </c>
      <c r="G7" s="2450"/>
      <c r="H7" s="2451"/>
      <c r="I7" s="2299"/>
    </row>
    <row r="8" spans="1:9" ht="26.25" thickBot="1" x14ac:dyDescent="0.25">
      <c r="A8" s="2307"/>
      <c r="B8" s="656" t="s">
        <v>49</v>
      </c>
      <c r="C8" s="657" t="s">
        <v>1317</v>
      </c>
      <c r="D8" s="657" t="s">
        <v>1335</v>
      </c>
      <c r="E8" s="657" t="s">
        <v>1422</v>
      </c>
      <c r="F8" s="658" t="s">
        <v>49</v>
      </c>
      <c r="G8" s="657" t="s">
        <v>1317</v>
      </c>
      <c r="H8" s="657" t="s">
        <v>1335</v>
      </c>
      <c r="I8" s="657" t="s">
        <v>1422</v>
      </c>
    </row>
    <row r="9" spans="1:9" ht="13.5" thickBot="1" x14ac:dyDescent="0.25">
      <c r="A9" s="626" t="s">
        <v>259</v>
      </c>
      <c r="B9" s="336" t="s">
        <v>260</v>
      </c>
      <c r="C9" s="337" t="s">
        <v>261</v>
      </c>
      <c r="D9" s="337" t="s">
        <v>262</v>
      </c>
      <c r="E9" s="337" t="s">
        <v>282</v>
      </c>
      <c r="F9" s="663" t="s">
        <v>307</v>
      </c>
      <c r="G9" s="331" t="s">
        <v>308</v>
      </c>
      <c r="H9" s="659" t="s">
        <v>330</v>
      </c>
      <c r="I9" s="654" t="s">
        <v>331</v>
      </c>
    </row>
    <row r="10" spans="1:9" x14ac:dyDescent="0.2">
      <c r="A10" s="660" t="s">
        <v>263</v>
      </c>
      <c r="B10" s="599" t="s">
        <v>467</v>
      </c>
      <c r="C10" s="824">
        <v>2546205</v>
      </c>
      <c r="D10" s="439">
        <v>2548751</v>
      </c>
      <c r="E10" s="118">
        <f>D10*1.001</f>
        <v>2551299.7509999997</v>
      </c>
      <c r="F10" s="480" t="s">
        <v>484</v>
      </c>
      <c r="G10" s="824">
        <v>1504538</v>
      </c>
      <c r="H10" s="439">
        <f>G10*1.001</f>
        <v>1506042.5379999999</v>
      </c>
      <c r="I10" s="812">
        <f>H10*1.001</f>
        <v>1507548.5805379997</v>
      </c>
    </row>
    <row r="11" spans="1:9" ht="25.5" x14ac:dyDescent="0.2">
      <c r="A11" s="661" t="s">
        <v>264</v>
      </c>
      <c r="B11" s="131" t="s">
        <v>468</v>
      </c>
      <c r="C11" s="239">
        <v>987548</v>
      </c>
      <c r="D11" s="121">
        <v>990511</v>
      </c>
      <c r="E11" s="117">
        <f>D11*1.001-1</f>
        <v>991500.51099999994</v>
      </c>
      <c r="F11" s="400" t="s">
        <v>485</v>
      </c>
      <c r="G11" s="239">
        <v>267871</v>
      </c>
      <c r="H11" s="124">
        <f>G11*1.001-1</f>
        <v>268137.87099999998</v>
      </c>
      <c r="I11" s="118">
        <f>H11*1.001+1</f>
        <v>268407.00887099997</v>
      </c>
    </row>
    <row r="12" spans="1:9" x14ac:dyDescent="0.2">
      <c r="A12" s="661" t="s">
        <v>265</v>
      </c>
      <c r="B12" s="131" t="s">
        <v>469</v>
      </c>
      <c r="C12" s="239">
        <v>474834</v>
      </c>
      <c r="D12" s="121">
        <v>475309</v>
      </c>
      <c r="E12" s="117">
        <f>D12*1.001</f>
        <v>475784.30899999995</v>
      </c>
      <c r="F12" s="133" t="s">
        <v>486</v>
      </c>
      <c r="G12" s="239">
        <v>1303890</v>
      </c>
      <c r="H12" s="124">
        <f>G12*1.001</f>
        <v>1305193.8899999999</v>
      </c>
      <c r="I12" s="118">
        <f>H12*1.001+1</f>
        <v>1306500.0838899997</v>
      </c>
    </row>
    <row r="13" spans="1:9" x14ac:dyDescent="0.2">
      <c r="A13" s="661" t="s">
        <v>266</v>
      </c>
      <c r="B13" s="131" t="s">
        <v>470</v>
      </c>
      <c r="C13" s="239">
        <v>59000</v>
      </c>
      <c r="D13" s="121">
        <v>181</v>
      </c>
      <c r="E13" s="117">
        <v>71</v>
      </c>
      <c r="F13" s="133" t="s">
        <v>487</v>
      </c>
      <c r="G13" s="239">
        <v>80701</v>
      </c>
      <c r="H13" s="124">
        <f>G13*1.001-1</f>
        <v>80780.700999999986</v>
      </c>
      <c r="I13" s="118">
        <f>H13*1.001</f>
        <v>80861.481700999982</v>
      </c>
    </row>
    <row r="14" spans="1:9" x14ac:dyDescent="0.2">
      <c r="A14" s="661" t="s">
        <v>267</v>
      </c>
      <c r="B14" s="131"/>
      <c r="C14" s="239"/>
      <c r="D14" s="121"/>
      <c r="E14" s="117"/>
      <c r="F14" s="133" t="s">
        <v>488</v>
      </c>
      <c r="G14" s="239">
        <v>589659</v>
      </c>
      <c r="H14" s="124">
        <f>G14*1.001+1000</f>
        <v>591248.65899999999</v>
      </c>
      <c r="I14" s="118">
        <f>H14*1.001</f>
        <v>591839.9076589999</v>
      </c>
    </row>
    <row r="15" spans="1:9" x14ac:dyDescent="0.2">
      <c r="A15" s="661" t="s">
        <v>268</v>
      </c>
      <c r="B15" s="131"/>
      <c r="C15" s="239"/>
      <c r="D15" s="121"/>
      <c r="E15" s="117"/>
      <c r="F15" s="133" t="s">
        <v>489</v>
      </c>
      <c r="G15" s="239">
        <v>20000</v>
      </c>
      <c r="H15" s="121">
        <v>20000</v>
      </c>
      <c r="I15" s="117">
        <v>20000</v>
      </c>
    </row>
    <row r="16" spans="1:9" x14ac:dyDescent="0.2">
      <c r="A16" s="661" t="s">
        <v>269</v>
      </c>
      <c r="B16" s="131"/>
      <c r="C16" s="239"/>
      <c r="D16" s="121"/>
      <c r="E16" s="117"/>
      <c r="F16" s="133" t="s">
        <v>490</v>
      </c>
      <c r="G16" s="239">
        <v>50000</v>
      </c>
      <c r="H16" s="121">
        <v>50000</v>
      </c>
      <c r="I16" s="117">
        <v>50000</v>
      </c>
    </row>
    <row r="17" spans="1:9" ht="25.5" x14ac:dyDescent="0.2">
      <c r="A17" s="661" t="s">
        <v>270</v>
      </c>
      <c r="B17" s="664" t="s">
        <v>471</v>
      </c>
      <c r="C17" s="198">
        <f>C10+C11+C12+C13</f>
        <v>4067587</v>
      </c>
      <c r="D17" s="125">
        <f>D10+D11+D12+D13</f>
        <v>4014752</v>
      </c>
      <c r="E17" s="119">
        <f>E10+E11+E12+E13</f>
        <v>4018655.5709999995</v>
      </c>
      <c r="F17" s="232" t="s">
        <v>491</v>
      </c>
      <c r="G17" s="198">
        <f>G10+G11+G12+G13+G14</f>
        <v>3746659</v>
      </c>
      <c r="H17" s="125">
        <f>H10+H11+H12+H13+H14</f>
        <v>3751403.6589999995</v>
      </c>
      <c r="I17" s="119">
        <f>I10+I11+I12+I13+I14</f>
        <v>3755157.0626589996</v>
      </c>
    </row>
    <row r="18" spans="1:9" x14ac:dyDescent="0.2">
      <c r="A18" s="661" t="s">
        <v>271</v>
      </c>
      <c r="B18" s="664"/>
      <c r="C18" s="198"/>
      <c r="D18" s="125"/>
      <c r="E18" s="119"/>
      <c r="F18" s="133"/>
      <c r="G18" s="239"/>
      <c r="H18" s="121"/>
      <c r="I18" s="117"/>
    </row>
    <row r="19" spans="1:9" x14ac:dyDescent="0.2">
      <c r="A19" s="661" t="s">
        <v>272</v>
      </c>
      <c r="B19" s="131" t="s">
        <v>472</v>
      </c>
      <c r="C19" s="239"/>
      <c r="D19" s="121"/>
      <c r="E19" s="117"/>
      <c r="F19" s="133" t="s">
        <v>492</v>
      </c>
      <c r="G19" s="239"/>
      <c r="H19" s="121"/>
      <c r="I19" s="117"/>
    </row>
    <row r="20" spans="1:9" x14ac:dyDescent="0.2">
      <c r="A20" s="661" t="s">
        <v>273</v>
      </c>
      <c r="B20" s="131" t="s">
        <v>473</v>
      </c>
      <c r="C20" s="239"/>
      <c r="D20" s="121"/>
      <c r="E20" s="117"/>
      <c r="F20" s="133" t="s">
        <v>493</v>
      </c>
      <c r="G20" s="239"/>
      <c r="H20" s="121"/>
      <c r="I20" s="117"/>
    </row>
    <row r="21" spans="1:9" x14ac:dyDescent="0.2">
      <c r="A21" s="661" t="s">
        <v>274</v>
      </c>
      <c r="B21" s="131" t="s">
        <v>474</v>
      </c>
      <c r="C21" s="239">
        <v>0</v>
      </c>
      <c r="D21" s="121">
        <v>0</v>
      </c>
      <c r="E21" s="117">
        <v>0</v>
      </c>
      <c r="F21" s="133" t="s">
        <v>494</v>
      </c>
      <c r="G21" s="239"/>
      <c r="H21" s="121"/>
      <c r="I21" s="117"/>
    </row>
    <row r="22" spans="1:9" x14ac:dyDescent="0.2">
      <c r="A22" s="661" t="s">
        <v>275</v>
      </c>
      <c r="B22" s="131" t="s">
        <v>475</v>
      </c>
      <c r="C22" s="239"/>
      <c r="D22" s="121"/>
      <c r="E22" s="117"/>
      <c r="F22" s="133" t="s">
        <v>495</v>
      </c>
      <c r="G22" s="239"/>
      <c r="H22" s="121"/>
      <c r="I22" s="117"/>
    </row>
    <row r="23" spans="1:9" x14ac:dyDescent="0.2">
      <c r="A23" s="661" t="s">
        <v>276</v>
      </c>
      <c r="B23" s="131" t="s">
        <v>476</v>
      </c>
      <c r="C23" s="239"/>
      <c r="D23" s="121"/>
      <c r="E23" s="117"/>
      <c r="F23" s="133" t="s">
        <v>496</v>
      </c>
      <c r="G23" s="239">
        <v>1200000</v>
      </c>
      <c r="H23" s="121">
        <v>1220000</v>
      </c>
      <c r="I23" s="117">
        <v>1250000</v>
      </c>
    </row>
    <row r="24" spans="1:9" x14ac:dyDescent="0.2">
      <c r="A24" s="661" t="s">
        <v>277</v>
      </c>
      <c r="B24" s="131" t="s">
        <v>477</v>
      </c>
      <c r="C24" s="239">
        <v>1200000</v>
      </c>
      <c r="D24" s="121">
        <v>1220000</v>
      </c>
      <c r="E24" s="117">
        <v>1250000</v>
      </c>
      <c r="F24" s="133" t="s">
        <v>497</v>
      </c>
      <c r="G24" s="239"/>
      <c r="H24" s="121"/>
      <c r="I24" s="117"/>
    </row>
    <row r="25" spans="1:9" x14ac:dyDescent="0.2">
      <c r="A25" s="661" t="s">
        <v>278</v>
      </c>
      <c r="B25" s="131" t="s">
        <v>478</v>
      </c>
      <c r="C25" s="239"/>
      <c r="D25" s="121"/>
      <c r="E25" s="117"/>
      <c r="F25" s="133" t="s">
        <v>498</v>
      </c>
      <c r="G25" s="239"/>
      <c r="H25" s="121"/>
      <c r="I25" s="117"/>
    </row>
    <row r="26" spans="1:9" x14ac:dyDescent="0.2">
      <c r="A26" s="661" t="s">
        <v>279</v>
      </c>
      <c r="B26" s="131" t="s">
        <v>479</v>
      </c>
      <c r="C26" s="239"/>
      <c r="D26" s="121"/>
      <c r="E26" s="117"/>
      <c r="F26" s="133" t="s">
        <v>499</v>
      </c>
      <c r="G26" s="239"/>
      <c r="H26" s="121"/>
      <c r="I26" s="117"/>
    </row>
    <row r="27" spans="1:9" ht="25.5" x14ac:dyDescent="0.2">
      <c r="A27" s="661" t="s">
        <v>280</v>
      </c>
      <c r="B27" s="412" t="s">
        <v>480</v>
      </c>
      <c r="C27" s="239"/>
      <c r="D27" s="121"/>
      <c r="E27" s="117"/>
      <c r="F27" s="400" t="s">
        <v>500</v>
      </c>
      <c r="G27" s="239"/>
      <c r="H27" s="121"/>
      <c r="I27" s="117"/>
    </row>
    <row r="28" spans="1:9" x14ac:dyDescent="0.2">
      <c r="A28" s="661" t="s">
        <v>281</v>
      </c>
      <c r="B28" s="665" t="s">
        <v>481</v>
      </c>
      <c r="C28" s="198">
        <f>C19+C20+C21+C22+C23+C24+C25+C26+C27</f>
        <v>1200000</v>
      </c>
      <c r="D28" s="125">
        <f>D19+D20+D21+D22+D23+D24+D25+D26+D27</f>
        <v>1220000</v>
      </c>
      <c r="E28" s="119">
        <f>E19+E20+E21+E22+E23+E24+E25+E26+E27</f>
        <v>1250000</v>
      </c>
      <c r="F28" s="630" t="s">
        <v>501</v>
      </c>
      <c r="G28" s="198">
        <f>G19+G20+G21+G22+G23+G24+G25+G26+G27</f>
        <v>1200000</v>
      </c>
      <c r="H28" s="125">
        <f>H19+H20+H21+H22+H23+H24+H25+H26+H27</f>
        <v>1220000</v>
      </c>
      <c r="I28" s="119">
        <f>I19+I20+I21+I22+I23+I24+I25+I26+I27</f>
        <v>1250000</v>
      </c>
    </row>
    <row r="29" spans="1:9" x14ac:dyDescent="0.2">
      <c r="A29" s="661" t="s">
        <v>283</v>
      </c>
      <c r="B29" s="665"/>
      <c r="C29" s="198"/>
      <c r="D29" s="125"/>
      <c r="E29" s="119"/>
      <c r="F29" s="133"/>
      <c r="G29" s="239"/>
      <c r="H29" s="121"/>
      <c r="I29" s="117"/>
    </row>
    <row r="30" spans="1:9" ht="13.5" thickBot="1" x14ac:dyDescent="0.25">
      <c r="A30" s="662" t="s">
        <v>284</v>
      </c>
      <c r="B30" s="666" t="s">
        <v>482</v>
      </c>
      <c r="C30" s="825">
        <f>C17+C28</f>
        <v>5267587</v>
      </c>
      <c r="D30" s="440">
        <f>D17+D28</f>
        <v>5234752</v>
      </c>
      <c r="E30" s="826">
        <f>E17+E28</f>
        <v>5268655.5709999995</v>
      </c>
      <c r="F30" s="669" t="s">
        <v>502</v>
      </c>
      <c r="G30" s="825">
        <f>G17+G28</f>
        <v>4946659</v>
      </c>
      <c r="H30" s="440">
        <f>H17+H28</f>
        <v>4971403.659</v>
      </c>
      <c r="I30" s="826">
        <f>I17+I28</f>
        <v>5005157.0626589991</v>
      </c>
    </row>
    <row r="31" spans="1:9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">
      <c r="A32" s="1"/>
      <c r="B32" s="1"/>
      <c r="C32" s="1"/>
      <c r="D32" s="1"/>
      <c r="E32" s="1"/>
      <c r="F32" s="1"/>
      <c r="G32" s="1"/>
      <c r="H32" s="1"/>
      <c r="I32" s="1"/>
    </row>
    <row r="36" spans="1:9" x14ac:dyDescent="0.2">
      <c r="A36" s="2249" t="s">
        <v>1697</v>
      </c>
      <c r="B36" s="2249"/>
      <c r="C36" s="2249"/>
      <c r="D36" s="2249"/>
      <c r="E36" s="2249"/>
      <c r="F36" s="2249"/>
      <c r="G36" s="2249"/>
    </row>
    <row r="37" spans="1:9" x14ac:dyDescent="0.2">
      <c r="A37" s="2278">
        <v>2</v>
      </c>
      <c r="B37" s="2278"/>
      <c r="C37" s="2278"/>
      <c r="D37" s="2278"/>
      <c r="E37" s="2278"/>
      <c r="F37" s="2278"/>
      <c r="G37" s="2278"/>
      <c r="H37" s="2263"/>
      <c r="I37" s="2263"/>
    </row>
    <row r="39" spans="1:9" ht="15.75" x14ac:dyDescent="0.25">
      <c r="A39" s="2268" t="s">
        <v>483</v>
      </c>
      <c r="B39" s="2268"/>
      <c r="C39" s="2268"/>
      <c r="D39" s="2268"/>
      <c r="E39" s="2268"/>
      <c r="F39" s="2268"/>
      <c r="G39" s="2268"/>
      <c r="H39" s="2268"/>
      <c r="I39" s="2268"/>
    </row>
    <row r="40" spans="1:9" ht="15.75" x14ac:dyDescent="0.25">
      <c r="A40" s="2268" t="s">
        <v>504</v>
      </c>
      <c r="B40" s="2268"/>
      <c r="C40" s="2268"/>
      <c r="D40" s="2268"/>
      <c r="E40" s="2268"/>
      <c r="F40" s="2268"/>
      <c r="G40" s="2268"/>
      <c r="H40" s="2268"/>
      <c r="I40" s="2268"/>
    </row>
    <row r="41" spans="1:9" x14ac:dyDescent="0.2">
      <c r="A41" s="655"/>
      <c r="B41" s="655"/>
      <c r="C41" s="655"/>
      <c r="D41" s="655"/>
      <c r="E41" s="655"/>
      <c r="F41" s="655"/>
      <c r="G41" s="655"/>
      <c r="H41" s="655"/>
      <c r="I41" s="655"/>
    </row>
    <row r="42" spans="1:9" ht="13.5" thickBot="1" x14ac:dyDescent="0.25">
      <c r="B42" s="42"/>
      <c r="C42" s="42"/>
      <c r="D42" s="42"/>
      <c r="E42" s="42"/>
      <c r="F42" s="653"/>
      <c r="G42" s="653" t="s">
        <v>4</v>
      </c>
    </row>
    <row r="43" spans="1:9" ht="13.5" thickBot="1" x14ac:dyDescent="0.25">
      <c r="A43" s="2306" t="s">
        <v>258</v>
      </c>
      <c r="B43" s="2446" t="s">
        <v>38</v>
      </c>
      <c r="C43" s="2447"/>
      <c r="D43" s="2448"/>
      <c r="E43" s="2448"/>
      <c r="F43" s="2449" t="s">
        <v>53</v>
      </c>
      <c r="G43" s="2450"/>
      <c r="H43" s="2451"/>
      <c r="I43" s="2299"/>
    </row>
    <row r="44" spans="1:9" ht="26.25" thickBot="1" x14ac:dyDescent="0.25">
      <c r="A44" s="2307"/>
      <c r="B44" s="656" t="s">
        <v>49</v>
      </c>
      <c r="C44" s="657" t="s">
        <v>1317</v>
      </c>
      <c r="D44" s="657" t="s">
        <v>1335</v>
      </c>
      <c r="E44" s="657" t="s">
        <v>1422</v>
      </c>
      <c r="F44" s="658" t="s">
        <v>49</v>
      </c>
      <c r="G44" s="657" t="s">
        <v>1317</v>
      </c>
      <c r="H44" s="657" t="s">
        <v>1335</v>
      </c>
      <c r="I44" s="657" t="s">
        <v>1422</v>
      </c>
    </row>
    <row r="45" spans="1:9" ht="13.5" thickBot="1" x14ac:dyDescent="0.25">
      <c r="A45" s="319" t="s">
        <v>259</v>
      </c>
      <c r="B45" s="336" t="s">
        <v>260</v>
      </c>
      <c r="C45" s="337" t="s">
        <v>261</v>
      </c>
      <c r="D45" s="337" t="s">
        <v>262</v>
      </c>
      <c r="E45" s="336" t="s">
        <v>282</v>
      </c>
      <c r="F45" s="337" t="s">
        <v>307</v>
      </c>
      <c r="G45" s="331" t="s">
        <v>308</v>
      </c>
      <c r="H45" s="659" t="s">
        <v>330</v>
      </c>
      <c r="I45" s="654" t="s">
        <v>331</v>
      </c>
    </row>
    <row r="46" spans="1:9" x14ac:dyDescent="0.2">
      <c r="A46" s="670" t="s">
        <v>285</v>
      </c>
      <c r="B46" s="668" t="s">
        <v>505</v>
      </c>
      <c r="C46" s="824">
        <v>100000</v>
      </c>
      <c r="D46" s="824">
        <v>100000</v>
      </c>
      <c r="E46" s="439">
        <v>100000</v>
      </c>
      <c r="F46" s="673" t="s">
        <v>511</v>
      </c>
      <c r="G46" s="812">
        <v>300000</v>
      </c>
      <c r="H46" s="812">
        <v>200000</v>
      </c>
      <c r="I46" s="812">
        <v>100000</v>
      </c>
    </row>
    <row r="47" spans="1:9" x14ac:dyDescent="0.2">
      <c r="A47" s="660" t="s">
        <v>286</v>
      </c>
      <c r="B47" s="131" t="s">
        <v>506</v>
      </c>
      <c r="C47" s="239">
        <v>714</v>
      </c>
      <c r="D47" s="239">
        <v>0</v>
      </c>
      <c r="E47" s="121">
        <v>0</v>
      </c>
      <c r="F47" s="632" t="s">
        <v>512</v>
      </c>
      <c r="G47" s="117">
        <v>40000</v>
      </c>
      <c r="H47" s="117">
        <v>40000</v>
      </c>
      <c r="I47" s="117">
        <v>40000</v>
      </c>
    </row>
    <row r="48" spans="1:9" x14ac:dyDescent="0.2">
      <c r="A48" s="660" t="s">
        <v>287</v>
      </c>
      <c r="B48" s="131" t="s">
        <v>507</v>
      </c>
      <c r="C48" s="239">
        <v>0</v>
      </c>
      <c r="D48" s="239">
        <v>0</v>
      </c>
      <c r="E48" s="121">
        <v>0</v>
      </c>
      <c r="F48" s="632" t="s">
        <v>513</v>
      </c>
      <c r="G48" s="117">
        <v>70000</v>
      </c>
      <c r="H48" s="117">
        <v>70000</v>
      </c>
      <c r="I48" s="117">
        <v>70000</v>
      </c>
    </row>
    <row r="49" spans="1:9" ht="25.5" x14ac:dyDescent="0.2">
      <c r="A49" s="660" t="s">
        <v>288</v>
      </c>
      <c r="B49" s="664" t="s">
        <v>508</v>
      </c>
      <c r="C49" s="198">
        <f>C46+C47+C48</f>
        <v>100714</v>
      </c>
      <c r="D49" s="198">
        <f>D46+D47+D48</f>
        <v>100000</v>
      </c>
      <c r="E49" s="125">
        <f>E46+E47+E48</f>
        <v>100000</v>
      </c>
      <c r="F49" s="675" t="s">
        <v>514</v>
      </c>
      <c r="G49" s="119">
        <f>G46+G47+G48</f>
        <v>410000</v>
      </c>
      <c r="H49" s="119">
        <f>H46+H47+H48</f>
        <v>310000</v>
      </c>
      <c r="I49" s="119">
        <f>I46+I47+I48</f>
        <v>210000</v>
      </c>
    </row>
    <row r="50" spans="1:9" x14ac:dyDescent="0.2">
      <c r="A50" s="660" t="s">
        <v>289</v>
      </c>
      <c r="B50" s="131"/>
      <c r="C50" s="239"/>
      <c r="D50" s="239"/>
      <c r="E50" s="121"/>
      <c r="F50" s="632"/>
      <c r="G50" s="117"/>
      <c r="H50" s="117"/>
      <c r="I50" s="117"/>
    </row>
    <row r="51" spans="1:9" x14ac:dyDescent="0.2">
      <c r="A51" s="660" t="s">
        <v>290</v>
      </c>
      <c r="B51" s="131" t="s">
        <v>472</v>
      </c>
      <c r="C51" s="239"/>
      <c r="D51" s="239"/>
      <c r="E51" s="121"/>
      <c r="F51" s="632" t="s">
        <v>492</v>
      </c>
      <c r="G51" s="117"/>
      <c r="H51" s="117">
        <v>23438</v>
      </c>
      <c r="I51" s="117">
        <v>31250</v>
      </c>
    </row>
    <row r="52" spans="1:9" x14ac:dyDescent="0.2">
      <c r="A52" s="660" t="s">
        <v>291</v>
      </c>
      <c r="B52" s="131" t="s">
        <v>473</v>
      </c>
      <c r="C52" s="239"/>
      <c r="D52" s="239"/>
      <c r="E52" s="121"/>
      <c r="F52" s="632" t="s">
        <v>493</v>
      </c>
      <c r="G52" s="117"/>
      <c r="H52" s="117"/>
      <c r="I52" s="117"/>
    </row>
    <row r="53" spans="1:9" x14ac:dyDescent="0.2">
      <c r="A53" s="660" t="s">
        <v>292</v>
      </c>
      <c r="B53" s="131" t="s">
        <v>474</v>
      </c>
      <c r="C53" s="239">
        <v>200000</v>
      </c>
      <c r="D53" s="239">
        <v>100000</v>
      </c>
      <c r="E53" s="121"/>
      <c r="F53" s="632" t="s">
        <v>494</v>
      </c>
      <c r="G53" s="117"/>
      <c r="H53" s="117"/>
      <c r="I53" s="117"/>
    </row>
    <row r="54" spans="1:9" x14ac:dyDescent="0.2">
      <c r="A54" s="660" t="s">
        <v>293</v>
      </c>
      <c r="B54" s="131" t="s">
        <v>475</v>
      </c>
      <c r="C54" s="239"/>
      <c r="D54" s="239"/>
      <c r="E54" s="121"/>
      <c r="F54" s="632" t="s">
        <v>495</v>
      </c>
      <c r="G54" s="117"/>
      <c r="H54" s="117"/>
      <c r="I54" s="117"/>
    </row>
    <row r="55" spans="1:9" x14ac:dyDescent="0.2">
      <c r="A55" s="660" t="s">
        <v>294</v>
      </c>
      <c r="B55" s="131" t="s">
        <v>476</v>
      </c>
      <c r="C55" s="239"/>
      <c r="D55" s="239"/>
      <c r="E55" s="121"/>
      <c r="F55" s="632" t="s">
        <v>496</v>
      </c>
      <c r="G55" s="239">
        <v>20000</v>
      </c>
      <c r="H55" s="239">
        <v>25000</v>
      </c>
      <c r="I55" s="121">
        <v>30000</v>
      </c>
    </row>
    <row r="56" spans="1:9" x14ac:dyDescent="0.2">
      <c r="A56" s="660" t="s">
        <v>295</v>
      </c>
      <c r="B56" s="131" t="s">
        <v>477</v>
      </c>
      <c r="C56" s="239">
        <v>20000</v>
      </c>
      <c r="D56" s="239">
        <v>25000</v>
      </c>
      <c r="E56" s="121">
        <v>30000</v>
      </c>
      <c r="F56" s="632" t="s">
        <v>497</v>
      </c>
      <c r="G56" s="117"/>
      <c r="H56" s="117"/>
      <c r="I56" s="117"/>
    </row>
    <row r="57" spans="1:9" x14ac:dyDescent="0.2">
      <c r="A57" s="660" t="s">
        <v>296</v>
      </c>
      <c r="B57" s="131" t="s">
        <v>478</v>
      </c>
      <c r="C57" s="239"/>
      <c r="D57" s="239"/>
      <c r="E57" s="121"/>
      <c r="F57" s="632" t="s">
        <v>498</v>
      </c>
      <c r="G57" s="117"/>
      <c r="H57" s="117"/>
      <c r="I57" s="117"/>
    </row>
    <row r="58" spans="1:9" x14ac:dyDescent="0.2">
      <c r="A58" s="660" t="s">
        <v>297</v>
      </c>
      <c r="B58" s="131" t="s">
        <v>479</v>
      </c>
      <c r="C58" s="239"/>
      <c r="D58" s="239"/>
      <c r="E58" s="121"/>
      <c r="F58" s="632" t="s">
        <v>499</v>
      </c>
      <c r="G58" s="117"/>
      <c r="H58" s="117"/>
      <c r="I58" s="117"/>
    </row>
    <row r="59" spans="1:9" ht="25.5" x14ac:dyDescent="0.2">
      <c r="A59" s="660" t="s">
        <v>298</v>
      </c>
      <c r="B59" s="412" t="s">
        <v>480</v>
      </c>
      <c r="C59" s="239"/>
      <c r="D59" s="239"/>
      <c r="E59" s="121"/>
      <c r="F59" s="676" t="s">
        <v>500</v>
      </c>
      <c r="G59" s="117"/>
      <c r="H59" s="117"/>
      <c r="I59" s="117"/>
    </row>
    <row r="60" spans="1:9" x14ac:dyDescent="0.2">
      <c r="A60" s="660" t="s">
        <v>299</v>
      </c>
      <c r="B60" s="665" t="s">
        <v>481</v>
      </c>
      <c r="C60" s="198">
        <f>C51+C52+C53+C54+C55+C56+C57+C58+C59</f>
        <v>220000</v>
      </c>
      <c r="D60" s="198">
        <f>D51+D52+D53+D54+D55+D56+D57+D58+D59</f>
        <v>125000</v>
      </c>
      <c r="E60" s="125">
        <f>E51+E52+E53+E54+E55+E56+E57+E58+E59</f>
        <v>30000</v>
      </c>
      <c r="F60" s="667" t="s">
        <v>501</v>
      </c>
      <c r="G60" s="119">
        <f>G51+G52+G53+G54+G55+G56+G57+G58+G59</f>
        <v>20000</v>
      </c>
      <c r="H60" s="119">
        <f>H51+H52+H53+H54+H55+H56+H57+H58+H59</f>
        <v>48438</v>
      </c>
      <c r="I60" s="119">
        <f>I51+I52+I53+I54+I55+I56+I57+I58+I59</f>
        <v>61250</v>
      </c>
    </row>
    <row r="61" spans="1:9" x14ac:dyDescent="0.2">
      <c r="A61" s="660" t="s">
        <v>300</v>
      </c>
      <c r="B61" s="131"/>
      <c r="C61" s="239"/>
      <c r="D61" s="239"/>
      <c r="E61" s="121"/>
      <c r="F61" s="632"/>
      <c r="G61" s="117"/>
      <c r="H61" s="117"/>
      <c r="I61" s="117"/>
    </row>
    <row r="62" spans="1:9" x14ac:dyDescent="0.2">
      <c r="A62" s="660" t="s">
        <v>301</v>
      </c>
      <c r="B62" s="674" t="s">
        <v>509</v>
      </c>
      <c r="C62" s="198">
        <f>C49+C60</f>
        <v>320714</v>
      </c>
      <c r="D62" s="198">
        <f>D49+D60</f>
        <v>225000</v>
      </c>
      <c r="E62" s="125">
        <f>E49+E60</f>
        <v>130000</v>
      </c>
      <c r="F62" s="677" t="s">
        <v>515</v>
      </c>
      <c r="G62" s="119">
        <f>G49+G60</f>
        <v>430000</v>
      </c>
      <c r="H62" s="119">
        <f>H49+H60</f>
        <v>358438</v>
      </c>
      <c r="I62" s="119">
        <f>I49+I60</f>
        <v>271250</v>
      </c>
    </row>
    <row r="63" spans="1:9" ht="13.5" thickBot="1" x14ac:dyDescent="0.25">
      <c r="A63" s="671" t="s">
        <v>302</v>
      </c>
      <c r="B63" s="233"/>
      <c r="C63" s="240"/>
      <c r="D63" s="240"/>
      <c r="E63" s="126"/>
      <c r="F63" s="633"/>
      <c r="G63" s="827"/>
      <c r="H63" s="827"/>
      <c r="I63" s="827"/>
    </row>
    <row r="64" spans="1:9" ht="21.75" customHeight="1" thickBot="1" x14ac:dyDescent="0.25">
      <c r="A64" s="672" t="s">
        <v>303</v>
      </c>
      <c r="B64" s="112" t="s">
        <v>510</v>
      </c>
      <c r="C64" s="201">
        <f>C62+C30</f>
        <v>5588301</v>
      </c>
      <c r="D64" s="201">
        <f>D62+D30</f>
        <v>5459752</v>
      </c>
      <c r="E64" s="128">
        <f>E62+E30</f>
        <v>5398655.5709999995</v>
      </c>
      <c r="F64" s="455" t="s">
        <v>516</v>
      </c>
      <c r="G64" s="192">
        <f>G62+G30</f>
        <v>5376659</v>
      </c>
      <c r="H64" s="192">
        <f>H62+H30</f>
        <v>5329841.659</v>
      </c>
      <c r="I64" s="192">
        <f>I62+I30</f>
        <v>5276407.0626589991</v>
      </c>
    </row>
  </sheetData>
  <mergeCells count="13">
    <mergeCell ref="A39:I39"/>
    <mergeCell ref="A43:A44"/>
    <mergeCell ref="B43:E43"/>
    <mergeCell ref="F43:I43"/>
    <mergeCell ref="A36:G36"/>
    <mergeCell ref="A37:I37"/>
    <mergeCell ref="A40:I40"/>
    <mergeCell ref="A1:G1"/>
    <mergeCell ref="A7:A8"/>
    <mergeCell ref="B7:E7"/>
    <mergeCell ref="F7:I7"/>
    <mergeCell ref="A3:I3"/>
    <mergeCell ref="A4:I4"/>
  </mergeCells>
  <phoneticPr fontId="62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89"/>
  <sheetViews>
    <sheetView topLeftCell="A1885" workbookViewId="0">
      <selection activeCell="I1838" sqref="I1838"/>
    </sheetView>
  </sheetViews>
  <sheetFormatPr defaultRowHeight="12.75" x14ac:dyDescent="0.2"/>
  <cols>
    <col min="1" max="1" width="4.42578125" customWidth="1"/>
    <col min="2" max="2" width="39" customWidth="1"/>
    <col min="3" max="3" width="13" customWidth="1"/>
    <col min="4" max="4" width="13.7109375" customWidth="1"/>
    <col min="5" max="5" width="13.5703125" customWidth="1"/>
    <col min="6" max="6" width="11.28515625" customWidth="1"/>
    <col min="7" max="7" width="10.7109375" customWidth="1"/>
  </cols>
  <sheetData>
    <row r="1" spans="1:7" ht="15" x14ac:dyDescent="0.25">
      <c r="A1" s="2249" t="s">
        <v>1644</v>
      </c>
      <c r="B1" s="2249"/>
      <c r="C1" s="2249"/>
      <c r="D1" s="2249"/>
      <c r="E1" s="2249"/>
      <c r="F1" s="16"/>
      <c r="G1" s="16"/>
    </row>
    <row r="2" spans="1:7" ht="15" x14ac:dyDescent="0.25">
      <c r="A2" s="275"/>
      <c r="B2" s="275"/>
      <c r="C2" s="275"/>
      <c r="D2" s="275"/>
      <c r="E2" s="275"/>
      <c r="F2" s="16"/>
      <c r="G2" s="16"/>
    </row>
    <row r="3" spans="1:7" ht="15.75" x14ac:dyDescent="0.25">
      <c r="B3" s="2268" t="s">
        <v>1463</v>
      </c>
      <c r="C3" s="2268"/>
      <c r="D3" s="2268"/>
      <c r="E3" s="2268"/>
      <c r="F3" s="33"/>
      <c r="G3" s="13"/>
    </row>
    <row r="4" spans="1:7" ht="15.75" x14ac:dyDescent="0.25">
      <c r="B4" s="18"/>
      <c r="C4" s="18"/>
      <c r="D4" s="18"/>
      <c r="E4" s="18"/>
      <c r="F4" s="33"/>
      <c r="G4" s="13"/>
    </row>
    <row r="5" spans="1:7" ht="13.5" thickBot="1" x14ac:dyDescent="0.25">
      <c r="B5" s="1"/>
      <c r="C5" s="1"/>
      <c r="D5" s="1"/>
      <c r="E5" s="19" t="s">
        <v>7</v>
      </c>
    </row>
    <row r="6" spans="1:7" ht="13.5" thickBot="1" x14ac:dyDescent="0.25">
      <c r="A6" s="2272" t="s">
        <v>258</v>
      </c>
      <c r="B6" s="2274" t="s">
        <v>11</v>
      </c>
      <c r="C6" s="2269" t="s">
        <v>780</v>
      </c>
      <c r="D6" s="2270"/>
      <c r="E6" s="2270"/>
      <c r="F6" s="2271"/>
    </row>
    <row r="7" spans="1:7" ht="26.25" thickBot="1" x14ac:dyDescent="0.25">
      <c r="A7" s="2273"/>
      <c r="B7" s="2275"/>
      <c r="C7" s="859" t="s">
        <v>198</v>
      </c>
      <c r="D7" s="860" t="s">
        <v>199</v>
      </c>
      <c r="E7" s="859" t="s">
        <v>775</v>
      </c>
      <c r="F7" s="857" t="s">
        <v>201</v>
      </c>
    </row>
    <row r="8" spans="1:7" ht="13.5" thickBot="1" x14ac:dyDescent="0.25">
      <c r="A8" s="865" t="s">
        <v>259</v>
      </c>
      <c r="B8" s="866" t="s">
        <v>260</v>
      </c>
      <c r="C8" s="867" t="s">
        <v>261</v>
      </c>
      <c r="D8" s="868" t="s">
        <v>262</v>
      </c>
      <c r="E8" s="867" t="s">
        <v>282</v>
      </c>
      <c r="F8" s="868" t="s">
        <v>307</v>
      </c>
    </row>
    <row r="9" spans="1:7" x14ac:dyDescent="0.2">
      <c r="A9" s="265" t="s">
        <v>263</v>
      </c>
      <c r="B9" s="270" t="s">
        <v>215</v>
      </c>
      <c r="C9" s="241"/>
      <c r="D9" s="124"/>
      <c r="E9" s="241"/>
      <c r="F9" s="951"/>
    </row>
    <row r="10" spans="1:7" x14ac:dyDescent="0.2">
      <c r="A10" s="264" t="s">
        <v>264</v>
      </c>
      <c r="B10" s="152" t="s">
        <v>526</v>
      </c>
      <c r="C10" s="239">
        <v>63565</v>
      </c>
      <c r="D10" s="121">
        <v>78197</v>
      </c>
      <c r="E10" s="239">
        <v>46477</v>
      </c>
      <c r="F10" s="952">
        <f>E10/D10</f>
        <v>0.59435783981482671</v>
      </c>
    </row>
    <row r="11" spans="1:7" x14ac:dyDescent="0.2">
      <c r="A11" s="264" t="s">
        <v>265</v>
      </c>
      <c r="B11" s="169" t="s">
        <v>528</v>
      </c>
      <c r="C11" s="239">
        <v>15938</v>
      </c>
      <c r="D11" s="121">
        <v>17895</v>
      </c>
      <c r="E11" s="239">
        <v>6609</v>
      </c>
      <c r="F11" s="952">
        <f>E11/D11</f>
        <v>0.36932103939647948</v>
      </c>
    </row>
    <row r="12" spans="1:7" x14ac:dyDescent="0.2">
      <c r="A12" s="264" t="s">
        <v>266</v>
      </c>
      <c r="B12" s="169" t="s">
        <v>527</v>
      </c>
      <c r="C12" s="239">
        <v>185942</v>
      </c>
      <c r="D12" s="121">
        <v>377097</v>
      </c>
      <c r="E12" s="239">
        <v>99038</v>
      </c>
      <c r="F12" s="952">
        <f>E12/D12</f>
        <v>0.26263269132345257</v>
      </c>
    </row>
    <row r="13" spans="1:7" x14ac:dyDescent="0.2">
      <c r="A13" s="264" t="s">
        <v>267</v>
      </c>
      <c r="B13" s="169" t="s">
        <v>529</v>
      </c>
      <c r="C13" s="239"/>
      <c r="D13" s="121"/>
      <c r="E13" s="239">
        <v>0</v>
      </c>
      <c r="F13" s="952">
        <v>0</v>
      </c>
    </row>
    <row r="14" spans="1:7" x14ac:dyDescent="0.2">
      <c r="A14" s="264" t="s">
        <v>268</v>
      </c>
      <c r="B14" s="169" t="s">
        <v>530</v>
      </c>
      <c r="C14" s="239"/>
      <c r="D14" s="121"/>
      <c r="E14" s="239"/>
      <c r="F14" s="952">
        <v>0</v>
      </c>
    </row>
    <row r="15" spans="1:7" x14ac:dyDescent="0.2">
      <c r="A15" s="264" t="s">
        <v>269</v>
      </c>
      <c r="B15" s="169" t="s">
        <v>531</v>
      </c>
      <c r="C15" s="239">
        <f>C16+C17+C18+C19+C20+C21+C22</f>
        <v>0</v>
      </c>
      <c r="D15" s="239">
        <f>D16+D17+D18+D19+D20+D21+D22</f>
        <v>0</v>
      </c>
      <c r="E15" s="239">
        <f>E16+E17+E18+E19+E20+E21+E22</f>
        <v>0</v>
      </c>
      <c r="F15" s="952">
        <v>0</v>
      </c>
    </row>
    <row r="16" spans="1:7" x14ac:dyDescent="0.2">
      <c r="A16" s="264" t="s">
        <v>270</v>
      </c>
      <c r="B16" s="169" t="s">
        <v>535</v>
      </c>
      <c r="C16" s="121"/>
      <c r="D16" s="121"/>
      <c r="E16" s="121"/>
      <c r="F16" s="952">
        <v>0</v>
      </c>
    </row>
    <row r="17" spans="1:6" s="15" customFormat="1" x14ac:dyDescent="0.2">
      <c r="A17" s="264" t="s">
        <v>271</v>
      </c>
      <c r="B17" s="169" t="s">
        <v>536</v>
      </c>
      <c r="C17" s="239"/>
      <c r="D17" s="121"/>
      <c r="E17" s="239"/>
      <c r="F17" s="952">
        <v>0</v>
      </c>
    </row>
    <row r="18" spans="1:6" x14ac:dyDescent="0.2">
      <c r="A18" s="264" t="s">
        <v>272</v>
      </c>
      <c r="B18" s="169" t="s">
        <v>537</v>
      </c>
      <c r="C18" s="239"/>
      <c r="D18" s="121"/>
      <c r="E18" s="239"/>
      <c r="F18" s="952">
        <v>0</v>
      </c>
    </row>
    <row r="19" spans="1:6" ht="11.25" customHeight="1" x14ac:dyDescent="0.2">
      <c r="A19" s="264" t="s">
        <v>273</v>
      </c>
      <c r="B19" s="271" t="s">
        <v>533</v>
      </c>
      <c r="C19" s="198"/>
      <c r="D19" s="125"/>
      <c r="E19" s="239"/>
      <c r="F19" s="952">
        <v>0</v>
      </c>
    </row>
    <row r="20" spans="1:6" ht="11.25" customHeight="1" x14ac:dyDescent="0.2">
      <c r="A20" s="264" t="s">
        <v>274</v>
      </c>
      <c r="B20" s="536" t="s">
        <v>534</v>
      </c>
      <c r="C20" s="242"/>
      <c r="D20" s="122"/>
      <c r="E20" s="239"/>
      <c r="F20" s="952">
        <v>0</v>
      </c>
    </row>
    <row r="21" spans="1:6" ht="11.25" customHeight="1" x14ac:dyDescent="0.2">
      <c r="A21" s="264" t="s">
        <v>275</v>
      </c>
      <c r="B21" s="537" t="s">
        <v>532</v>
      </c>
      <c r="C21" s="242"/>
      <c r="D21" s="122"/>
      <c r="E21" s="239"/>
      <c r="F21" s="952">
        <v>0</v>
      </c>
    </row>
    <row r="22" spans="1:6" ht="11.25" customHeight="1" x14ac:dyDescent="0.2">
      <c r="A22" s="264" t="s">
        <v>276</v>
      </c>
      <c r="B22" s="108" t="s">
        <v>764</v>
      </c>
      <c r="C22" s="242"/>
      <c r="D22" s="122"/>
      <c r="E22" s="239"/>
      <c r="F22" s="952">
        <v>0</v>
      </c>
    </row>
    <row r="23" spans="1:6" ht="13.5" thickBot="1" x14ac:dyDescent="0.25">
      <c r="A23" s="264" t="s">
        <v>277</v>
      </c>
      <c r="B23" s="171" t="s">
        <v>539</v>
      </c>
      <c r="C23" s="240"/>
      <c r="D23" s="126"/>
      <c r="E23" s="239"/>
      <c r="F23" s="952">
        <v>0</v>
      </c>
    </row>
    <row r="24" spans="1:6" ht="13.5" thickBot="1" x14ac:dyDescent="0.25">
      <c r="A24" s="421" t="s">
        <v>278</v>
      </c>
      <c r="B24" s="422" t="s">
        <v>5</v>
      </c>
      <c r="C24" s="432">
        <f>C10+C11+C12+C13+C15+C23</f>
        <v>265445</v>
      </c>
      <c r="D24" s="432">
        <f>D10+D11+D12+D13+D15+D23</f>
        <v>473189</v>
      </c>
      <c r="E24" s="432">
        <f>E10+E11+E12+E13+E15+E23</f>
        <v>152124</v>
      </c>
      <c r="F24" s="1336">
        <f>E24/D24</f>
        <v>0.32148676321723457</v>
      </c>
    </row>
    <row r="25" spans="1:6" ht="13.5" thickTop="1" x14ac:dyDescent="0.2">
      <c r="A25" s="413"/>
      <c r="B25" s="270"/>
      <c r="C25" s="197"/>
      <c r="D25" s="197"/>
      <c r="E25" s="861"/>
      <c r="F25" s="1099"/>
    </row>
    <row r="26" spans="1:6" x14ac:dyDescent="0.2">
      <c r="A26" s="265" t="s">
        <v>279</v>
      </c>
      <c r="B26" s="272" t="s">
        <v>216</v>
      </c>
      <c r="C26" s="241"/>
      <c r="D26" s="241"/>
      <c r="E26" s="241"/>
      <c r="F26" s="951"/>
    </row>
    <row r="27" spans="1:6" x14ac:dyDescent="0.2">
      <c r="A27" s="264" t="s">
        <v>280</v>
      </c>
      <c r="B27" s="169" t="s">
        <v>540</v>
      </c>
      <c r="C27" s="239">
        <f>'33_sz_ melléklet'!C161</f>
        <v>4800</v>
      </c>
      <c r="D27" s="239">
        <f>'33_sz_ melléklet'!D161</f>
        <v>4820</v>
      </c>
      <c r="E27" s="239">
        <f>'33_sz_ melléklet'!E161</f>
        <v>1428</v>
      </c>
      <c r="F27" s="952">
        <f>E27/D27</f>
        <v>0.29626556016597511</v>
      </c>
    </row>
    <row r="28" spans="1:6" x14ac:dyDescent="0.2">
      <c r="A28" s="264" t="s">
        <v>281</v>
      </c>
      <c r="B28" s="169" t="s">
        <v>541</v>
      </c>
      <c r="C28" s="239"/>
      <c r="D28" s="121"/>
      <c r="E28" s="239"/>
      <c r="F28" s="952">
        <v>0</v>
      </c>
    </row>
    <row r="29" spans="1:6" x14ac:dyDescent="0.2">
      <c r="A29" s="264" t="s">
        <v>283</v>
      </c>
      <c r="B29" s="169" t="s">
        <v>542</v>
      </c>
      <c r="C29" s="239">
        <f>C30+C31+C32+C33+C34+C35+C36</f>
        <v>0</v>
      </c>
      <c r="D29" s="239">
        <f>D30+D31+D32+D33+D34+D35+D36</f>
        <v>0</v>
      </c>
      <c r="E29" s="239">
        <f>E30+E31+E32+E33+E34+E35+E36</f>
        <v>0</v>
      </c>
      <c r="F29" s="952">
        <v>0</v>
      </c>
    </row>
    <row r="30" spans="1:6" x14ac:dyDescent="0.2">
      <c r="A30" s="264" t="s">
        <v>284</v>
      </c>
      <c r="B30" s="271" t="s">
        <v>543</v>
      </c>
      <c r="C30" s="239"/>
      <c r="D30" s="121"/>
      <c r="E30" s="239"/>
      <c r="F30" s="952">
        <v>0</v>
      </c>
    </row>
    <row r="31" spans="1:6" x14ac:dyDescent="0.2">
      <c r="A31" s="264" t="s">
        <v>285</v>
      </c>
      <c r="B31" s="271" t="s">
        <v>544</v>
      </c>
      <c r="C31" s="239"/>
      <c r="D31" s="121"/>
      <c r="E31" s="239"/>
      <c r="F31" s="952">
        <v>0</v>
      </c>
    </row>
    <row r="32" spans="1:6" x14ac:dyDescent="0.2">
      <c r="A32" s="264" t="s">
        <v>286</v>
      </c>
      <c r="B32" s="271" t="s">
        <v>545</v>
      </c>
      <c r="C32" s="239"/>
      <c r="D32" s="121"/>
      <c r="E32" s="239"/>
      <c r="F32" s="952">
        <v>0</v>
      </c>
    </row>
    <row r="33" spans="1:6" x14ac:dyDescent="0.2">
      <c r="A33" s="264" t="s">
        <v>287</v>
      </c>
      <c r="B33" s="271" t="s">
        <v>546</v>
      </c>
      <c r="C33" s="239"/>
      <c r="D33" s="121"/>
      <c r="E33" s="239"/>
      <c r="F33" s="952">
        <v>0</v>
      </c>
    </row>
    <row r="34" spans="1:6" x14ac:dyDescent="0.2">
      <c r="A34" s="264" t="s">
        <v>288</v>
      </c>
      <c r="B34" s="536" t="s">
        <v>547</v>
      </c>
      <c r="C34" s="239"/>
      <c r="D34" s="121"/>
      <c r="E34" s="239"/>
      <c r="F34" s="952">
        <v>0</v>
      </c>
    </row>
    <row r="35" spans="1:6" x14ac:dyDescent="0.2">
      <c r="A35" s="264" t="s">
        <v>289</v>
      </c>
      <c r="B35" s="230" t="s">
        <v>548</v>
      </c>
      <c r="C35" s="239"/>
      <c r="D35" s="121"/>
      <c r="E35" s="239"/>
      <c r="F35" s="952">
        <v>0</v>
      </c>
    </row>
    <row r="36" spans="1:6" x14ac:dyDescent="0.2">
      <c r="A36" s="264" t="s">
        <v>290</v>
      </c>
      <c r="B36" s="686" t="s">
        <v>549</v>
      </c>
      <c r="C36" s="239">
        <f>-C13</f>
        <v>0</v>
      </c>
      <c r="D36" s="239"/>
      <c r="E36" s="239">
        <f>-E13</f>
        <v>0</v>
      </c>
      <c r="F36" s="952">
        <v>0</v>
      </c>
    </row>
    <row r="37" spans="1:6" x14ac:dyDescent="0.2">
      <c r="A37" s="264" t="s">
        <v>291</v>
      </c>
      <c r="B37" s="169"/>
      <c r="C37" s="239"/>
      <c r="D37" s="121"/>
      <c r="E37" s="239"/>
      <c r="F37" s="952"/>
    </row>
    <row r="38" spans="1:6" ht="13.5" customHeight="1" thickBot="1" x14ac:dyDescent="0.25">
      <c r="A38" s="264" t="s">
        <v>292</v>
      </c>
      <c r="B38" s="171"/>
      <c r="C38" s="242"/>
      <c r="D38" s="242"/>
      <c r="E38" s="242"/>
      <c r="F38" s="952"/>
    </row>
    <row r="39" spans="1:6" ht="13.5" thickBot="1" x14ac:dyDescent="0.25">
      <c r="A39" s="421" t="s">
        <v>765</v>
      </c>
      <c r="B39" s="422" t="s">
        <v>6</v>
      </c>
      <c r="C39" s="567">
        <f>C27+C28+C29+C37+C38</f>
        <v>4800</v>
      </c>
      <c r="D39" s="567">
        <f>D27+D28+D29+D37+D38</f>
        <v>4820</v>
      </c>
      <c r="E39" s="862">
        <f>E27+E28+E29+E37+E38</f>
        <v>1428</v>
      </c>
      <c r="F39" s="1336">
        <f>E39/D39</f>
        <v>0.29626556016597511</v>
      </c>
    </row>
    <row r="40" spans="1:6" ht="27" thickTop="1" thickBot="1" x14ac:dyDescent="0.25">
      <c r="A40" s="421" t="s">
        <v>294</v>
      </c>
      <c r="B40" s="426" t="s">
        <v>403</v>
      </c>
      <c r="C40" s="566">
        <f>C24+C39</f>
        <v>270245</v>
      </c>
      <c r="D40" s="566">
        <f>D24+D39</f>
        <v>478009</v>
      </c>
      <c r="E40" s="863">
        <f>E24+E39</f>
        <v>153552</v>
      </c>
      <c r="F40" s="1346">
        <f>E40/D40</f>
        <v>0.3212324454142077</v>
      </c>
    </row>
    <row r="41" spans="1:6" ht="13.5" thickTop="1" x14ac:dyDescent="0.2">
      <c r="A41" s="413"/>
      <c r="B41" s="550"/>
      <c r="C41" s="129"/>
      <c r="D41" s="27"/>
      <c r="E41" s="197"/>
      <c r="F41" s="1099"/>
    </row>
    <row r="42" spans="1:6" x14ac:dyDescent="0.2">
      <c r="A42" s="265" t="s">
        <v>295</v>
      </c>
      <c r="B42" s="341" t="s">
        <v>404</v>
      </c>
      <c r="C42" s="124"/>
      <c r="D42" s="130"/>
      <c r="E42" s="241"/>
      <c r="F42" s="951"/>
    </row>
    <row r="43" spans="1:6" x14ac:dyDescent="0.2">
      <c r="A43" s="264" t="s">
        <v>296</v>
      </c>
      <c r="B43" s="170" t="s">
        <v>565</v>
      </c>
      <c r="C43" s="121"/>
      <c r="D43" s="100"/>
      <c r="E43" s="239"/>
      <c r="F43" s="952">
        <v>0</v>
      </c>
    </row>
    <row r="44" spans="1:6" x14ac:dyDescent="0.2">
      <c r="A44" s="264" t="s">
        <v>297</v>
      </c>
      <c r="B44" s="480" t="s">
        <v>563</v>
      </c>
      <c r="C44" s="121"/>
      <c r="D44" s="100"/>
      <c r="E44" s="239"/>
      <c r="F44" s="952">
        <v>0</v>
      </c>
    </row>
    <row r="45" spans="1:6" x14ac:dyDescent="0.2">
      <c r="A45" s="264" t="s">
        <v>298</v>
      </c>
      <c r="B45" s="480" t="s">
        <v>562</v>
      </c>
      <c r="C45" s="121"/>
      <c r="D45" s="100"/>
      <c r="E45" s="239"/>
      <c r="F45" s="952">
        <v>0</v>
      </c>
    </row>
    <row r="46" spans="1:6" x14ac:dyDescent="0.2">
      <c r="A46" s="264" t="s">
        <v>299</v>
      </c>
      <c r="B46" s="480" t="s">
        <v>564</v>
      </c>
      <c r="C46" s="121"/>
      <c r="D46" s="100"/>
      <c r="E46" s="239"/>
      <c r="F46" s="952">
        <v>0</v>
      </c>
    </row>
    <row r="47" spans="1:6" x14ac:dyDescent="0.2">
      <c r="A47" s="264" t="s">
        <v>300</v>
      </c>
      <c r="B47" s="538" t="s">
        <v>566</v>
      </c>
      <c r="C47" s="121"/>
      <c r="D47" s="100"/>
      <c r="E47" s="239"/>
      <c r="F47" s="952">
        <v>0</v>
      </c>
    </row>
    <row r="48" spans="1:6" x14ac:dyDescent="0.2">
      <c r="A48" s="264" t="s">
        <v>301</v>
      </c>
      <c r="B48" s="539" t="s">
        <v>569</v>
      </c>
      <c r="C48" s="121"/>
      <c r="D48" s="100"/>
      <c r="E48" s="239"/>
      <c r="F48" s="952">
        <v>0</v>
      </c>
    </row>
    <row r="49" spans="1:6" x14ac:dyDescent="0.2">
      <c r="A49" s="264" t="s">
        <v>302</v>
      </c>
      <c r="B49" s="540" t="s">
        <v>568</v>
      </c>
      <c r="C49" s="121"/>
      <c r="D49" s="100"/>
      <c r="E49" s="239"/>
      <c r="F49" s="952">
        <v>0</v>
      </c>
    </row>
    <row r="50" spans="1:6" x14ac:dyDescent="0.2">
      <c r="A50" s="264" t="s">
        <v>303</v>
      </c>
      <c r="B50" s="1708" t="s">
        <v>567</v>
      </c>
      <c r="C50" s="121"/>
      <c r="D50" s="100"/>
      <c r="E50" s="121"/>
      <c r="F50" s="952">
        <v>0</v>
      </c>
    </row>
    <row r="51" spans="1:6" ht="13.5" thickBot="1" x14ac:dyDescent="0.25">
      <c r="A51" s="264" t="s">
        <v>304</v>
      </c>
      <c r="B51" s="1712" t="s">
        <v>1083</v>
      </c>
      <c r="C51" s="129"/>
      <c r="D51" s="27"/>
      <c r="E51" s="197"/>
      <c r="F51" s="1099"/>
    </row>
    <row r="52" spans="1:6" ht="13.5" thickBot="1" x14ac:dyDescent="0.25">
      <c r="A52" s="282" t="s">
        <v>305</v>
      </c>
      <c r="B52" s="231" t="s">
        <v>570</v>
      </c>
      <c r="C52" s="128">
        <f>C43+C44+C45+C46+C47+C48+C49+C50+C51</f>
        <v>0</v>
      </c>
      <c r="D52" s="128">
        <f>D43+D44+D45+D46+D47+D48+D49+D50+D51</f>
        <v>0</v>
      </c>
      <c r="E52" s="128">
        <f>E43+E44+E45+E46+E47+E48+E49+E50+E51</f>
        <v>0</v>
      </c>
      <c r="F52" s="991">
        <v>0</v>
      </c>
    </row>
    <row r="53" spans="1:6" x14ac:dyDescent="0.2">
      <c r="A53" s="413"/>
      <c r="B53" s="35"/>
      <c r="C53" s="129"/>
      <c r="D53" s="27"/>
      <c r="E53" s="197"/>
      <c r="F53" s="1136"/>
    </row>
    <row r="54" spans="1:6" ht="13.5" thickBot="1" x14ac:dyDescent="0.25">
      <c r="A54" s="325" t="s">
        <v>306</v>
      </c>
      <c r="B54" s="833" t="s">
        <v>406</v>
      </c>
      <c r="C54" s="246">
        <f>C40+C52</f>
        <v>270245</v>
      </c>
      <c r="D54" s="246">
        <f>D40+D52</f>
        <v>478009</v>
      </c>
      <c r="E54" s="821">
        <f>E40+E52</f>
        <v>153552</v>
      </c>
      <c r="F54" s="1138">
        <f>E54/D54</f>
        <v>0.3212324454142077</v>
      </c>
    </row>
    <row r="55" spans="1:6" x14ac:dyDescent="0.2">
      <c r="A55" s="281"/>
      <c r="B55" s="35"/>
      <c r="C55" s="27"/>
      <c r="D55" s="27"/>
      <c r="E55" s="27"/>
    </row>
    <row r="56" spans="1:6" x14ac:dyDescent="0.2">
      <c r="A56" s="281"/>
      <c r="B56" s="35"/>
      <c r="C56" s="27"/>
      <c r="D56" s="27"/>
      <c r="E56" s="27"/>
    </row>
    <row r="57" spans="1:6" x14ac:dyDescent="0.2">
      <c r="A57" s="281"/>
      <c r="B57" s="35"/>
      <c r="C57" s="27"/>
      <c r="D57" s="27"/>
      <c r="E57" s="27"/>
    </row>
    <row r="58" spans="1:6" x14ac:dyDescent="0.2">
      <c r="A58" s="281"/>
      <c r="B58" s="35"/>
      <c r="C58" s="27"/>
      <c r="D58" s="27"/>
      <c r="E58" s="27"/>
    </row>
    <row r="59" spans="1:6" x14ac:dyDescent="0.2">
      <c r="A59" s="281"/>
      <c r="B59" s="35"/>
      <c r="C59" s="27"/>
      <c r="D59" s="27"/>
      <c r="E59" s="27"/>
    </row>
    <row r="60" spans="1:6" x14ac:dyDescent="0.2">
      <c r="A60" s="281"/>
      <c r="B60" s="35"/>
      <c r="C60" s="27"/>
      <c r="D60" s="27"/>
      <c r="E60" s="27"/>
    </row>
    <row r="61" spans="1:6" ht="14.25" customHeight="1" x14ac:dyDescent="0.2">
      <c r="A61" s="2263">
        <v>2</v>
      </c>
      <c r="B61" s="2263"/>
      <c r="C61" s="2263"/>
      <c r="D61" s="2263"/>
      <c r="E61" s="2263"/>
    </row>
    <row r="62" spans="1:6" ht="15" x14ac:dyDescent="0.25">
      <c r="A62" s="2249" t="s">
        <v>1644</v>
      </c>
      <c r="B62" s="2249"/>
      <c r="C62" s="2249"/>
      <c r="D62" s="2249"/>
      <c r="E62" s="2249"/>
      <c r="F62" s="16"/>
    </row>
    <row r="63" spans="1:6" ht="15" x14ac:dyDescent="0.25">
      <c r="A63" s="275"/>
      <c r="B63" s="275"/>
      <c r="C63" s="275"/>
      <c r="D63" s="275"/>
      <c r="E63" s="275"/>
      <c r="F63" s="16"/>
    </row>
    <row r="64" spans="1:6" ht="15.75" x14ac:dyDescent="0.25">
      <c r="B64" s="2268" t="s">
        <v>1463</v>
      </c>
      <c r="C64" s="2268"/>
      <c r="D64" s="2268"/>
      <c r="E64" s="2268"/>
      <c r="F64" s="33"/>
    </row>
    <row r="65" spans="1:6" ht="15.75" x14ac:dyDescent="0.25">
      <c r="B65" s="18"/>
      <c r="C65" s="18"/>
      <c r="D65" s="18"/>
      <c r="E65" s="18"/>
      <c r="F65" s="33"/>
    </row>
    <row r="66" spans="1:6" ht="13.5" thickBot="1" x14ac:dyDescent="0.25">
      <c r="B66" s="1"/>
      <c r="C66" s="1"/>
      <c r="D66" s="1"/>
      <c r="E66" s="19" t="s">
        <v>7</v>
      </c>
    </row>
    <row r="67" spans="1:6" ht="13.5" thickBot="1" x14ac:dyDescent="0.25">
      <c r="A67" s="2272" t="s">
        <v>258</v>
      </c>
      <c r="B67" s="2274" t="s">
        <v>11</v>
      </c>
      <c r="C67" s="2269" t="s">
        <v>1244</v>
      </c>
      <c r="D67" s="2270"/>
      <c r="E67" s="2270"/>
      <c r="F67" s="2271"/>
    </row>
    <row r="68" spans="1:6" ht="12.75" customHeight="1" thickBot="1" x14ac:dyDescent="0.25">
      <c r="A68" s="2273"/>
      <c r="B68" s="2275"/>
      <c r="C68" s="859" t="s">
        <v>198</v>
      </c>
      <c r="D68" s="860" t="s">
        <v>199</v>
      </c>
      <c r="E68" s="859" t="s">
        <v>775</v>
      </c>
      <c r="F68" s="857" t="s">
        <v>201</v>
      </c>
    </row>
    <row r="69" spans="1:6" ht="11.25" customHeight="1" thickBot="1" x14ac:dyDescent="0.25">
      <c r="A69" s="865" t="s">
        <v>259</v>
      </c>
      <c r="B69" s="866" t="s">
        <v>260</v>
      </c>
      <c r="C69" s="867" t="s">
        <v>261</v>
      </c>
      <c r="D69" s="868" t="s">
        <v>262</v>
      </c>
      <c r="E69" s="867" t="s">
        <v>282</v>
      </c>
      <c r="F69" s="868" t="s">
        <v>307</v>
      </c>
    </row>
    <row r="70" spans="1:6" x14ac:dyDescent="0.2">
      <c r="A70" s="265" t="s">
        <v>263</v>
      </c>
      <c r="B70" s="270" t="s">
        <v>215</v>
      </c>
      <c r="C70" s="241"/>
      <c r="D70" s="124"/>
      <c r="E70" s="241"/>
      <c r="F70" s="951"/>
    </row>
    <row r="71" spans="1:6" x14ac:dyDescent="0.2">
      <c r="A71" s="264" t="s">
        <v>264</v>
      </c>
      <c r="B71" s="152" t="s">
        <v>526</v>
      </c>
      <c r="C71" s="239"/>
      <c r="D71" s="239"/>
      <c r="E71" s="239"/>
      <c r="F71" s="952">
        <v>0</v>
      </c>
    </row>
    <row r="72" spans="1:6" x14ac:dyDescent="0.2">
      <c r="A72" s="264" t="s">
        <v>265</v>
      </c>
      <c r="B72" s="169" t="s">
        <v>528</v>
      </c>
      <c r="C72" s="239"/>
      <c r="D72" s="239"/>
      <c r="E72" s="239"/>
      <c r="F72" s="952">
        <v>0</v>
      </c>
    </row>
    <row r="73" spans="1:6" x14ac:dyDescent="0.2">
      <c r="A73" s="264" t="s">
        <v>266</v>
      </c>
      <c r="B73" s="169" t="s">
        <v>527</v>
      </c>
      <c r="C73" s="239"/>
      <c r="D73" s="239"/>
      <c r="E73" s="239"/>
      <c r="F73" s="952">
        <v>0</v>
      </c>
    </row>
    <row r="74" spans="1:6" x14ac:dyDescent="0.2">
      <c r="A74" s="264" t="s">
        <v>267</v>
      </c>
      <c r="B74" s="169" t="s">
        <v>529</v>
      </c>
      <c r="C74" s="239"/>
      <c r="D74" s="121"/>
      <c r="E74" s="239"/>
      <c r="F74" s="952">
        <v>0</v>
      </c>
    </row>
    <row r="75" spans="1:6" x14ac:dyDescent="0.2">
      <c r="A75" s="264" t="s">
        <v>268</v>
      </c>
      <c r="B75" s="169" t="s">
        <v>530</v>
      </c>
      <c r="C75" s="239"/>
      <c r="D75" s="121"/>
      <c r="E75" s="239"/>
      <c r="F75" s="952">
        <v>0</v>
      </c>
    </row>
    <row r="76" spans="1:6" x14ac:dyDescent="0.2">
      <c r="A76" s="264" t="s">
        <v>269</v>
      </c>
      <c r="B76" s="169" t="s">
        <v>531</v>
      </c>
      <c r="C76" s="239">
        <f>C77+C78+C79+C80+C81+C82+C83</f>
        <v>0</v>
      </c>
      <c r="D76" s="239">
        <f>D77+D78+D79+D80+D81+D82+D83</f>
        <v>0</v>
      </c>
      <c r="E76" s="239">
        <f>E77+E78+E79+E80+E81+E82+E83</f>
        <v>0</v>
      </c>
      <c r="F76" s="952">
        <v>0</v>
      </c>
    </row>
    <row r="77" spans="1:6" x14ac:dyDescent="0.2">
      <c r="A77" s="264" t="s">
        <v>270</v>
      </c>
      <c r="B77" s="169" t="s">
        <v>535</v>
      </c>
      <c r="C77" s="239"/>
      <c r="D77" s="121"/>
      <c r="E77" s="239"/>
      <c r="F77" s="952">
        <v>0</v>
      </c>
    </row>
    <row r="78" spans="1:6" x14ac:dyDescent="0.2">
      <c r="A78" s="264" t="s">
        <v>271</v>
      </c>
      <c r="B78" s="169" t="s">
        <v>536</v>
      </c>
      <c r="C78" s="239"/>
      <c r="D78" s="121"/>
      <c r="E78" s="239"/>
      <c r="F78" s="952">
        <v>0</v>
      </c>
    </row>
    <row r="79" spans="1:6" ht="13.5" customHeight="1" x14ac:dyDescent="0.2">
      <c r="A79" s="264" t="s">
        <v>272</v>
      </c>
      <c r="B79" s="169" t="s">
        <v>537</v>
      </c>
      <c r="C79" s="239"/>
      <c r="D79" s="121"/>
      <c r="E79" s="239"/>
      <c r="F79" s="952">
        <v>0</v>
      </c>
    </row>
    <row r="80" spans="1:6" ht="13.5" customHeight="1" x14ac:dyDescent="0.2">
      <c r="A80" s="264" t="s">
        <v>273</v>
      </c>
      <c r="B80" s="271" t="s">
        <v>533</v>
      </c>
      <c r="C80" s="239"/>
      <c r="D80" s="125"/>
      <c r="E80" s="239"/>
      <c r="F80" s="952">
        <v>0</v>
      </c>
    </row>
    <row r="81" spans="1:6" ht="13.5" customHeight="1" x14ac:dyDescent="0.2">
      <c r="A81" s="264" t="s">
        <v>274</v>
      </c>
      <c r="B81" s="536" t="s">
        <v>534</v>
      </c>
      <c r="C81" s="242"/>
      <c r="D81" s="122"/>
      <c r="E81" s="239"/>
      <c r="F81" s="952">
        <v>0</v>
      </c>
    </row>
    <row r="82" spans="1:6" ht="13.5" customHeight="1" x14ac:dyDescent="0.2">
      <c r="A82" s="264" t="s">
        <v>275</v>
      </c>
      <c r="B82" s="537" t="s">
        <v>532</v>
      </c>
      <c r="C82" s="242"/>
      <c r="D82" s="122"/>
      <c r="E82" s="239"/>
      <c r="F82" s="952">
        <v>0</v>
      </c>
    </row>
    <row r="83" spans="1:6" s="15" customFormat="1" x14ac:dyDescent="0.2">
      <c r="A83" s="264" t="s">
        <v>276</v>
      </c>
      <c r="B83" s="108" t="s">
        <v>764</v>
      </c>
      <c r="C83" s="242"/>
      <c r="D83" s="122"/>
      <c r="E83" s="239"/>
      <c r="F83" s="952">
        <v>0</v>
      </c>
    </row>
    <row r="84" spans="1:6" ht="15" customHeight="1" thickBot="1" x14ac:dyDescent="0.25">
      <c r="A84" s="264" t="s">
        <v>277</v>
      </c>
      <c r="B84" s="171" t="s">
        <v>539</v>
      </c>
      <c r="C84" s="240"/>
      <c r="D84" s="126"/>
      <c r="E84" s="239"/>
      <c r="F84" s="952">
        <v>0</v>
      </c>
    </row>
    <row r="85" spans="1:6" ht="17.25" customHeight="1" thickBot="1" x14ac:dyDescent="0.25">
      <c r="A85" s="421" t="s">
        <v>278</v>
      </c>
      <c r="B85" s="422" t="s">
        <v>5</v>
      </c>
      <c r="C85" s="432">
        <f>C71+C72+C73+C74+C76+C84</f>
        <v>0</v>
      </c>
      <c r="D85" s="432">
        <f>D71+D72+D73+D74+D76+D84</f>
        <v>0</v>
      </c>
      <c r="E85" s="432">
        <f>E71+E72+E73+E74+E76+E84</f>
        <v>0</v>
      </c>
      <c r="F85" s="1336">
        <v>0</v>
      </c>
    </row>
    <row r="86" spans="1:6" ht="13.5" customHeight="1" thickTop="1" x14ac:dyDescent="0.2">
      <c r="A86" s="413"/>
      <c r="B86" s="270"/>
      <c r="C86" s="197"/>
      <c r="D86" s="197"/>
      <c r="E86" s="861"/>
      <c r="F86" s="1099"/>
    </row>
    <row r="87" spans="1:6" x14ac:dyDescent="0.2">
      <c r="A87" s="265" t="s">
        <v>279</v>
      </c>
      <c r="B87" s="272" t="s">
        <v>216</v>
      </c>
      <c r="C87" s="241"/>
      <c r="D87" s="241"/>
      <c r="E87" s="241"/>
      <c r="F87" s="951"/>
    </row>
    <row r="88" spans="1:6" x14ac:dyDescent="0.2">
      <c r="A88" s="264" t="s">
        <v>280</v>
      </c>
      <c r="B88" s="169" t="s">
        <v>540</v>
      </c>
      <c r="C88" s="239">
        <f>'33_sz_ melléklet'!C97</f>
        <v>0</v>
      </c>
      <c r="D88" s="239">
        <f>'33_sz_ melléklet'!D97</f>
        <v>0</v>
      </c>
      <c r="E88" s="239">
        <f>'33_sz_ melléklet'!E97</f>
        <v>0</v>
      </c>
      <c r="F88" s="952">
        <v>0</v>
      </c>
    </row>
    <row r="89" spans="1:6" x14ac:dyDescent="0.2">
      <c r="A89" s="264" t="s">
        <v>281</v>
      </c>
      <c r="B89" s="169" t="s">
        <v>541</v>
      </c>
      <c r="C89" s="239"/>
      <c r="D89" s="121"/>
      <c r="E89" s="239"/>
      <c r="F89" s="952">
        <v>0</v>
      </c>
    </row>
    <row r="90" spans="1:6" x14ac:dyDescent="0.2">
      <c r="A90" s="264" t="s">
        <v>283</v>
      </c>
      <c r="B90" s="169" t="s">
        <v>542</v>
      </c>
      <c r="C90" s="198">
        <f>C91+C92+C93+C94+C95+C96+C97</f>
        <v>0</v>
      </c>
      <c r="D90" s="198">
        <f>D91+D92+D93+D94+D95+D96+D97</f>
        <v>0</v>
      </c>
      <c r="E90" s="198">
        <f>E91+E92+E93+E94+E95+E96+E97</f>
        <v>0</v>
      </c>
      <c r="F90" s="952">
        <v>0</v>
      </c>
    </row>
    <row r="91" spans="1:6" x14ac:dyDescent="0.2">
      <c r="A91" s="264" t="s">
        <v>284</v>
      </c>
      <c r="B91" s="271" t="s">
        <v>543</v>
      </c>
      <c r="C91" s="239"/>
      <c r="D91" s="121"/>
      <c r="E91" s="239"/>
      <c r="F91" s="952">
        <v>0</v>
      </c>
    </row>
    <row r="92" spans="1:6" s="15" customFormat="1" x14ac:dyDescent="0.2">
      <c r="A92" s="264" t="s">
        <v>285</v>
      </c>
      <c r="B92" s="271" t="s">
        <v>544</v>
      </c>
      <c r="C92" s="239"/>
      <c r="D92" s="121"/>
      <c r="E92" s="239"/>
      <c r="F92" s="952">
        <v>0</v>
      </c>
    </row>
    <row r="93" spans="1:6" s="15" customFormat="1" x14ac:dyDescent="0.2">
      <c r="A93" s="264" t="s">
        <v>286</v>
      </c>
      <c r="B93" s="271" t="s">
        <v>545</v>
      </c>
      <c r="C93" s="239"/>
      <c r="D93" s="121"/>
      <c r="E93" s="239"/>
      <c r="F93" s="952">
        <v>0</v>
      </c>
    </row>
    <row r="94" spans="1:6" s="15" customFormat="1" x14ac:dyDescent="0.2">
      <c r="A94" s="264" t="s">
        <v>287</v>
      </c>
      <c r="B94" s="271" t="s">
        <v>546</v>
      </c>
      <c r="C94" s="239"/>
      <c r="D94" s="121"/>
      <c r="E94" s="239"/>
      <c r="F94" s="952">
        <v>0</v>
      </c>
    </row>
    <row r="95" spans="1:6" s="15" customFormat="1" x14ac:dyDescent="0.2">
      <c r="A95" s="264" t="s">
        <v>288</v>
      </c>
      <c r="B95" s="536" t="s">
        <v>547</v>
      </c>
      <c r="C95" s="239"/>
      <c r="D95" s="121"/>
      <c r="E95" s="239"/>
      <c r="F95" s="952">
        <v>0</v>
      </c>
    </row>
    <row r="96" spans="1:6" s="15" customFormat="1" x14ac:dyDescent="0.2">
      <c r="A96" s="264" t="s">
        <v>289</v>
      </c>
      <c r="B96" s="230" t="s">
        <v>548</v>
      </c>
      <c r="C96" s="239"/>
      <c r="D96" s="121"/>
      <c r="E96" s="239"/>
      <c r="F96" s="952">
        <v>0</v>
      </c>
    </row>
    <row r="97" spans="1:6" x14ac:dyDescent="0.2">
      <c r="A97" s="264" t="s">
        <v>290</v>
      </c>
      <c r="B97" s="686" t="s">
        <v>549</v>
      </c>
      <c r="C97" s="239">
        <f>-C74</f>
        <v>0</v>
      </c>
      <c r="D97" s="239">
        <f>-D74</f>
        <v>0</v>
      </c>
      <c r="E97" s="239">
        <f>-E74</f>
        <v>0</v>
      </c>
      <c r="F97" s="952">
        <v>0</v>
      </c>
    </row>
    <row r="98" spans="1:6" x14ac:dyDescent="0.2">
      <c r="A98" s="264" t="s">
        <v>291</v>
      </c>
      <c r="B98" s="169"/>
      <c r="C98" s="239"/>
      <c r="D98" s="121"/>
      <c r="E98" s="239"/>
      <c r="F98" s="952"/>
    </row>
    <row r="99" spans="1:6" ht="12.75" customHeight="1" thickBot="1" x14ac:dyDescent="0.25">
      <c r="A99" s="264" t="s">
        <v>292</v>
      </c>
      <c r="B99" s="171"/>
      <c r="C99" s="242"/>
      <c r="D99" s="242"/>
      <c r="E99" s="242"/>
      <c r="F99" s="952"/>
    </row>
    <row r="100" spans="1:6" ht="13.5" thickBot="1" x14ac:dyDescent="0.25">
      <c r="A100" s="421" t="s">
        <v>765</v>
      </c>
      <c r="B100" s="422" t="s">
        <v>6</v>
      </c>
      <c r="C100" s="567">
        <f>C88+C89+C90+C98+C99</f>
        <v>0</v>
      </c>
      <c r="D100" s="567">
        <f>D88+D89+D90+D98+D99</f>
        <v>0</v>
      </c>
      <c r="E100" s="862">
        <f>E88+E89+E90+E98+E99</f>
        <v>0</v>
      </c>
      <c r="F100" s="1336">
        <v>0</v>
      </c>
    </row>
    <row r="101" spans="1:6" ht="27" thickTop="1" thickBot="1" x14ac:dyDescent="0.25">
      <c r="A101" s="421" t="s">
        <v>294</v>
      </c>
      <c r="B101" s="426" t="s">
        <v>403</v>
      </c>
      <c r="C101" s="566">
        <f>C85+C100</f>
        <v>0</v>
      </c>
      <c r="D101" s="566">
        <f>D85+D100</f>
        <v>0</v>
      </c>
      <c r="E101" s="863">
        <f>E85+E100</f>
        <v>0</v>
      </c>
      <c r="F101" s="1346">
        <v>0</v>
      </c>
    </row>
    <row r="102" spans="1:6" ht="13.5" thickTop="1" x14ac:dyDescent="0.2">
      <c r="A102" s="413"/>
      <c r="B102" s="550"/>
      <c r="C102" s="129"/>
      <c r="D102" s="27"/>
      <c r="E102" s="197"/>
      <c r="F102" s="1099"/>
    </row>
    <row r="103" spans="1:6" x14ac:dyDescent="0.2">
      <c r="A103" s="265" t="s">
        <v>295</v>
      </c>
      <c r="B103" s="341" t="s">
        <v>404</v>
      </c>
      <c r="C103" s="124"/>
      <c r="D103" s="130"/>
      <c r="E103" s="241"/>
      <c r="F103" s="951"/>
    </row>
    <row r="104" spans="1:6" x14ac:dyDescent="0.2">
      <c r="A104" s="264" t="s">
        <v>296</v>
      </c>
      <c r="B104" s="170" t="s">
        <v>565</v>
      </c>
      <c r="C104" s="121"/>
      <c r="D104" s="100"/>
      <c r="E104" s="239"/>
      <c r="F104" s="952">
        <v>0</v>
      </c>
    </row>
    <row r="105" spans="1:6" x14ac:dyDescent="0.2">
      <c r="A105" s="264" t="s">
        <v>297</v>
      </c>
      <c r="B105" s="480" t="s">
        <v>563</v>
      </c>
      <c r="C105" s="121"/>
      <c r="D105" s="100"/>
      <c r="E105" s="239"/>
      <c r="F105" s="952">
        <v>0</v>
      </c>
    </row>
    <row r="106" spans="1:6" x14ac:dyDescent="0.2">
      <c r="A106" s="264" t="s">
        <v>298</v>
      </c>
      <c r="B106" s="480" t="s">
        <v>562</v>
      </c>
      <c r="C106" s="121"/>
      <c r="D106" s="100"/>
      <c r="E106" s="239"/>
      <c r="F106" s="952">
        <v>0</v>
      </c>
    </row>
    <row r="107" spans="1:6" x14ac:dyDescent="0.2">
      <c r="A107" s="264" t="s">
        <v>299</v>
      </c>
      <c r="B107" s="480" t="s">
        <v>564</v>
      </c>
      <c r="C107" s="121"/>
      <c r="D107" s="100"/>
      <c r="E107" s="239"/>
      <c r="F107" s="952">
        <v>0</v>
      </c>
    </row>
    <row r="108" spans="1:6" x14ac:dyDescent="0.2">
      <c r="A108" s="264" t="s">
        <v>300</v>
      </c>
      <c r="B108" s="538" t="s">
        <v>566</v>
      </c>
      <c r="C108" s="121"/>
      <c r="D108" s="100"/>
      <c r="E108" s="239"/>
      <c r="F108" s="952">
        <v>0</v>
      </c>
    </row>
    <row r="109" spans="1:6" x14ac:dyDescent="0.2">
      <c r="A109" s="264" t="s">
        <v>301</v>
      </c>
      <c r="B109" s="539" t="s">
        <v>569</v>
      </c>
      <c r="C109" s="121"/>
      <c r="D109" s="100"/>
      <c r="E109" s="239"/>
      <c r="F109" s="952">
        <v>0</v>
      </c>
    </row>
    <row r="110" spans="1:6" x14ac:dyDescent="0.2">
      <c r="A110" s="264" t="s">
        <v>302</v>
      </c>
      <c r="B110" s="540" t="s">
        <v>568</v>
      </c>
      <c r="C110" s="121"/>
      <c r="D110" s="121"/>
      <c r="E110" s="121"/>
      <c r="F110" s="952">
        <v>0</v>
      </c>
    </row>
    <row r="111" spans="1:6" x14ac:dyDescent="0.2">
      <c r="A111" s="264" t="s">
        <v>303</v>
      </c>
      <c r="B111" s="1708" t="s">
        <v>567</v>
      </c>
      <c r="C111" s="121"/>
      <c r="D111" s="121"/>
      <c r="E111" s="239"/>
      <c r="F111" s="952">
        <v>0</v>
      </c>
    </row>
    <row r="112" spans="1:6" ht="13.5" thickBot="1" x14ac:dyDescent="0.25">
      <c r="A112" s="265" t="s">
        <v>304</v>
      </c>
      <c r="B112" s="1712" t="s">
        <v>1083</v>
      </c>
      <c r="C112" s="129"/>
      <c r="D112" s="129"/>
      <c r="E112" s="197"/>
      <c r="F112" s="1099"/>
    </row>
    <row r="113" spans="1:6" ht="13.5" thickBot="1" x14ac:dyDescent="0.25">
      <c r="A113" s="282" t="s">
        <v>305</v>
      </c>
      <c r="B113" s="231" t="s">
        <v>570</v>
      </c>
      <c r="C113" s="128">
        <f>C104+C105+C106+C107+C108+C109+C110+C111+C112</f>
        <v>0</v>
      </c>
      <c r="D113" s="128">
        <f>D104+D105+D106+D107+D108+D109+D110+D111+D112</f>
        <v>0</v>
      </c>
      <c r="E113" s="128">
        <f>E104+E105+E106+E107+E108+E109+E110+E111+E112</f>
        <v>0</v>
      </c>
      <c r="F113" s="998">
        <v>0</v>
      </c>
    </row>
    <row r="114" spans="1:6" x14ac:dyDescent="0.2">
      <c r="A114" s="413"/>
      <c r="B114" s="35"/>
      <c r="C114" s="129"/>
      <c r="D114" s="27"/>
      <c r="E114" s="197"/>
      <c r="F114" s="1099"/>
    </row>
    <row r="115" spans="1:6" ht="13.5" thickBot="1" x14ac:dyDescent="0.25">
      <c r="A115" s="325" t="s">
        <v>306</v>
      </c>
      <c r="B115" s="833" t="s">
        <v>406</v>
      </c>
      <c r="C115" s="246">
        <f>C101+C113</f>
        <v>0</v>
      </c>
      <c r="D115" s="246">
        <f>D101+D113</f>
        <v>0</v>
      </c>
      <c r="E115" s="821">
        <f>E101+E113</f>
        <v>0</v>
      </c>
      <c r="F115" s="1138">
        <v>0</v>
      </c>
    </row>
    <row r="116" spans="1:6" x14ac:dyDescent="0.2">
      <c r="A116" s="281"/>
      <c r="B116" s="35"/>
      <c r="C116" s="27"/>
      <c r="D116" s="27"/>
      <c r="E116" s="27"/>
    </row>
    <row r="117" spans="1:6" x14ac:dyDescent="0.2">
      <c r="A117" s="281"/>
      <c r="B117" s="35"/>
      <c r="C117" s="27"/>
      <c r="D117" s="27"/>
      <c r="E117" s="27"/>
    </row>
    <row r="118" spans="1:6" x14ac:dyDescent="0.2">
      <c r="A118" s="281"/>
      <c r="B118" s="35"/>
      <c r="C118" s="27"/>
      <c r="D118" s="27"/>
      <c r="E118" s="27"/>
    </row>
    <row r="119" spans="1:6" x14ac:dyDescent="0.2">
      <c r="A119" s="281"/>
      <c r="B119" s="35"/>
      <c r="C119" s="27"/>
      <c r="D119" s="27"/>
      <c r="E119" s="27"/>
    </row>
    <row r="120" spans="1:6" x14ac:dyDescent="0.2">
      <c r="A120" s="281"/>
      <c r="B120" s="35"/>
      <c r="C120" s="27"/>
      <c r="D120" s="27"/>
      <c r="E120" s="27"/>
    </row>
    <row r="121" spans="1:6" x14ac:dyDescent="0.2">
      <c r="A121" s="2263">
        <v>3</v>
      </c>
      <c r="B121" s="2263"/>
      <c r="C121" s="2263"/>
      <c r="D121" s="2263"/>
      <c r="E121" s="2263"/>
    </row>
    <row r="122" spans="1:6" ht="13.5" customHeight="1" x14ac:dyDescent="0.25">
      <c r="A122" s="2249" t="s">
        <v>1644</v>
      </c>
      <c r="B122" s="2249"/>
      <c r="C122" s="2249"/>
      <c r="D122" s="2249"/>
      <c r="E122" s="2249"/>
      <c r="F122" s="16"/>
    </row>
    <row r="123" spans="1:6" ht="13.5" customHeight="1" x14ac:dyDescent="0.25">
      <c r="A123" s="275"/>
      <c r="B123" s="275"/>
      <c r="C123" s="275"/>
      <c r="D123" s="275"/>
      <c r="E123" s="275"/>
      <c r="F123" s="16"/>
    </row>
    <row r="124" spans="1:6" ht="15.75" x14ac:dyDescent="0.25">
      <c r="B124" s="2268" t="s">
        <v>1463</v>
      </c>
      <c r="C124" s="2268"/>
      <c r="D124" s="2268"/>
      <c r="E124" s="2268"/>
      <c r="F124" s="33"/>
    </row>
    <row r="125" spans="1:6" ht="15.75" x14ac:dyDescent="0.25">
      <c r="B125" s="18"/>
      <c r="C125" s="18"/>
      <c r="D125" s="18"/>
      <c r="E125" s="18"/>
      <c r="F125" s="33"/>
    </row>
    <row r="126" spans="1:6" ht="13.5" thickBot="1" x14ac:dyDescent="0.25">
      <c r="B126" s="1"/>
      <c r="C126" s="1"/>
      <c r="D126" s="1"/>
      <c r="E126" s="19" t="s">
        <v>7</v>
      </c>
    </row>
    <row r="127" spans="1:6" ht="18" customHeight="1" thickBot="1" x14ac:dyDescent="0.25">
      <c r="A127" s="2272" t="s">
        <v>258</v>
      </c>
      <c r="B127" s="2274" t="s">
        <v>11</v>
      </c>
      <c r="C127" s="2269" t="s">
        <v>781</v>
      </c>
      <c r="D127" s="2270"/>
      <c r="E127" s="2270"/>
      <c r="F127" s="2271"/>
    </row>
    <row r="128" spans="1:6" ht="26.25" thickBot="1" x14ac:dyDescent="0.25">
      <c r="A128" s="2273"/>
      <c r="B128" s="2275"/>
      <c r="C128" s="859" t="s">
        <v>198</v>
      </c>
      <c r="D128" s="860" t="s">
        <v>199</v>
      </c>
      <c r="E128" s="859" t="s">
        <v>775</v>
      </c>
      <c r="F128" s="857" t="s">
        <v>201</v>
      </c>
    </row>
    <row r="129" spans="1:6" ht="13.5" thickBot="1" x14ac:dyDescent="0.25">
      <c r="A129" s="865" t="s">
        <v>259</v>
      </c>
      <c r="B129" s="866" t="s">
        <v>260</v>
      </c>
      <c r="C129" s="867" t="s">
        <v>261</v>
      </c>
      <c r="D129" s="868" t="s">
        <v>262</v>
      </c>
      <c r="E129" s="867" t="s">
        <v>282</v>
      </c>
      <c r="F129" s="868" t="s">
        <v>307</v>
      </c>
    </row>
    <row r="130" spans="1:6" ht="12" customHeight="1" x14ac:dyDescent="0.2">
      <c r="A130" s="265" t="s">
        <v>263</v>
      </c>
      <c r="B130" s="270" t="s">
        <v>215</v>
      </c>
      <c r="C130" s="241"/>
      <c r="D130" s="124"/>
      <c r="E130" s="241"/>
      <c r="F130" s="951"/>
    </row>
    <row r="131" spans="1:6" x14ac:dyDescent="0.2">
      <c r="A131" s="264" t="s">
        <v>264</v>
      </c>
      <c r="B131" s="152" t="s">
        <v>526</v>
      </c>
      <c r="C131" s="239"/>
      <c r="D131" s="121"/>
      <c r="E131" s="239"/>
      <c r="F131" s="952">
        <v>0</v>
      </c>
    </row>
    <row r="132" spans="1:6" x14ac:dyDescent="0.2">
      <c r="A132" s="264" t="s">
        <v>265</v>
      </c>
      <c r="B132" s="169" t="s">
        <v>528</v>
      </c>
      <c r="C132" s="239"/>
      <c r="D132" s="121"/>
      <c r="E132" s="239"/>
      <c r="F132" s="952">
        <v>0</v>
      </c>
    </row>
    <row r="133" spans="1:6" x14ac:dyDescent="0.2">
      <c r="A133" s="264" t="s">
        <v>266</v>
      </c>
      <c r="B133" s="169" t="s">
        <v>527</v>
      </c>
      <c r="C133" s="239"/>
      <c r="D133" s="121"/>
      <c r="E133" s="239"/>
      <c r="F133" s="952">
        <v>0</v>
      </c>
    </row>
    <row r="134" spans="1:6" x14ac:dyDescent="0.2">
      <c r="A134" s="264" t="s">
        <v>267</v>
      </c>
      <c r="B134" s="169" t="s">
        <v>529</v>
      </c>
      <c r="C134" s="239"/>
      <c r="D134" s="121"/>
      <c r="E134" s="239"/>
      <c r="F134" s="952">
        <v>0</v>
      </c>
    </row>
    <row r="135" spans="1:6" x14ac:dyDescent="0.2">
      <c r="A135" s="264" t="s">
        <v>268</v>
      </c>
      <c r="B135" s="169" t="s">
        <v>530</v>
      </c>
      <c r="C135" s="239"/>
      <c r="D135" s="121"/>
      <c r="E135" s="239"/>
      <c r="F135" s="952">
        <v>0</v>
      </c>
    </row>
    <row r="136" spans="1:6" x14ac:dyDescent="0.2">
      <c r="A136" s="264" t="s">
        <v>269</v>
      </c>
      <c r="B136" s="169" t="s">
        <v>531</v>
      </c>
      <c r="C136" s="239">
        <f>C137+C138+C139+C140+C141+C142+C143</f>
        <v>28800</v>
      </c>
      <c r="D136" s="239">
        <f>D137+D138+D139+D140+D141+D142+D143</f>
        <v>40228</v>
      </c>
      <c r="E136" s="239">
        <f>E137+E138+E139+E140+E141+E142+E143</f>
        <v>40228</v>
      </c>
      <c r="F136" s="952">
        <f>E136/D136</f>
        <v>1</v>
      </c>
    </row>
    <row r="137" spans="1:6" ht="12" customHeight="1" x14ac:dyDescent="0.2">
      <c r="A137" s="264" t="s">
        <v>270</v>
      </c>
      <c r="B137" s="169" t="s">
        <v>535</v>
      </c>
      <c r="C137" s="239"/>
      <c r="D137" s="121"/>
      <c r="E137" s="239"/>
      <c r="F137" s="952">
        <v>0</v>
      </c>
    </row>
    <row r="138" spans="1:6" x14ac:dyDescent="0.2">
      <c r="A138" s="264" t="s">
        <v>271</v>
      </c>
      <c r="B138" s="169" t="s">
        <v>536</v>
      </c>
      <c r="C138" s="239"/>
      <c r="D138" s="121"/>
      <c r="E138" s="239"/>
      <c r="F138" s="952">
        <v>0</v>
      </c>
    </row>
    <row r="139" spans="1:6" ht="14.25" customHeight="1" x14ac:dyDescent="0.2">
      <c r="A139" s="264" t="s">
        <v>272</v>
      </c>
      <c r="B139" s="169" t="s">
        <v>537</v>
      </c>
      <c r="C139" s="239"/>
      <c r="D139" s="121"/>
      <c r="E139" s="239"/>
      <c r="F139" s="952">
        <v>0</v>
      </c>
    </row>
    <row r="140" spans="1:6" ht="14.25" customHeight="1" x14ac:dyDescent="0.2">
      <c r="A140" s="264" t="s">
        <v>273</v>
      </c>
      <c r="B140" s="271" t="s">
        <v>533</v>
      </c>
      <c r="C140" s="239">
        <f>'6 7_sz_melléklet'!C73+'6 7_sz_melléklet'!C74+'6 7_sz_melléklet'!C81+'6 7_sz_melléklet'!C96</f>
        <v>28800</v>
      </c>
      <c r="D140" s="239">
        <f>'6 7_sz_melléklet'!D73+'6 7_sz_melléklet'!D74+'6 7_sz_melléklet'!D81+'6 7_sz_melléklet'!D93+'6 7_sz_melléklet'!D94+'6 7_sz_melléklet'!D96</f>
        <v>40228</v>
      </c>
      <c r="E140" s="239">
        <f>'6 7_sz_melléklet'!E73+'6 7_sz_melléklet'!E74+'6 7_sz_melléklet'!E81+'6 7_sz_melléklet'!E93+'6 7_sz_melléklet'!E94+'6 7_sz_melléklet'!E96</f>
        <v>40228</v>
      </c>
      <c r="F140" s="952">
        <f>E140/D140</f>
        <v>1</v>
      </c>
    </row>
    <row r="141" spans="1:6" ht="14.25" customHeight="1" x14ac:dyDescent="0.2">
      <c r="A141" s="264" t="s">
        <v>274</v>
      </c>
      <c r="B141" s="536" t="s">
        <v>534</v>
      </c>
      <c r="C141" s="242"/>
      <c r="D141" s="126">
        <f>'11 12 sz_melléklet'!D31+'11 12 sz_melléklet'!D32</f>
        <v>0</v>
      </c>
      <c r="E141" s="126">
        <f>'11 12 sz_melléklet'!E31+'11 12 sz_melléklet'!E32</f>
        <v>0</v>
      </c>
      <c r="F141" s="952">
        <v>0</v>
      </c>
    </row>
    <row r="142" spans="1:6" ht="14.25" customHeight="1" x14ac:dyDescent="0.2">
      <c r="A142" s="264" t="s">
        <v>275</v>
      </c>
      <c r="B142" s="537" t="s">
        <v>532</v>
      </c>
      <c r="C142" s="242"/>
      <c r="D142" s="122"/>
      <c r="E142" s="239"/>
      <c r="F142" s="952">
        <v>0</v>
      </c>
    </row>
    <row r="143" spans="1:6" ht="13.5" customHeight="1" x14ac:dyDescent="0.2">
      <c r="A143" s="264" t="s">
        <v>276</v>
      </c>
      <c r="B143" s="108" t="s">
        <v>764</v>
      </c>
      <c r="C143" s="242"/>
      <c r="D143" s="122"/>
      <c r="E143" s="239"/>
      <c r="F143" s="952">
        <v>0</v>
      </c>
    </row>
    <row r="144" spans="1:6" s="15" customFormat="1" ht="13.5" thickBot="1" x14ac:dyDescent="0.25">
      <c r="A144" s="264" t="s">
        <v>277</v>
      </c>
      <c r="B144" s="171" t="s">
        <v>539</v>
      </c>
      <c r="C144" s="240"/>
      <c r="D144" s="126"/>
      <c r="E144" s="239"/>
      <c r="F144" s="952">
        <v>0</v>
      </c>
    </row>
    <row r="145" spans="1:6" s="15" customFormat="1" ht="13.5" thickBot="1" x14ac:dyDescent="0.25">
      <c r="A145" s="421" t="s">
        <v>278</v>
      </c>
      <c r="B145" s="422" t="s">
        <v>5</v>
      </c>
      <c r="C145" s="432">
        <f>C131+C132+C133+C134+C136+C144</f>
        <v>28800</v>
      </c>
      <c r="D145" s="432">
        <f>D131+D132+D133+D134+D136+D144</f>
        <v>40228</v>
      </c>
      <c r="E145" s="432">
        <f>E131+E132+E133+E134+E136+E144</f>
        <v>40228</v>
      </c>
      <c r="F145" s="1336">
        <f>E145/D145</f>
        <v>1</v>
      </c>
    </row>
    <row r="146" spans="1:6" ht="14.25" customHeight="1" thickTop="1" x14ac:dyDescent="0.2">
      <c r="A146" s="413"/>
      <c r="B146" s="270"/>
      <c r="C146" s="197"/>
      <c r="D146" s="197"/>
      <c r="E146" s="861"/>
      <c r="F146" s="1099"/>
    </row>
    <row r="147" spans="1:6" x14ac:dyDescent="0.2">
      <c r="A147" s="265" t="s">
        <v>279</v>
      </c>
      <c r="B147" s="272" t="s">
        <v>216</v>
      </c>
      <c r="C147" s="241"/>
      <c r="D147" s="241"/>
      <c r="E147" s="241"/>
      <c r="F147" s="951"/>
    </row>
    <row r="148" spans="1:6" ht="14.25" customHeight="1" x14ac:dyDescent="0.2">
      <c r="A148" s="264" t="s">
        <v>280</v>
      </c>
      <c r="B148" s="169" t="s">
        <v>540</v>
      </c>
      <c r="C148" s="239"/>
      <c r="D148" s="239"/>
      <c r="E148" s="239"/>
      <c r="F148" s="952">
        <v>0</v>
      </c>
    </row>
    <row r="149" spans="1:6" s="15" customFormat="1" ht="14.25" customHeight="1" x14ac:dyDescent="0.2">
      <c r="A149" s="264" t="s">
        <v>281</v>
      </c>
      <c r="B149" s="169" t="s">
        <v>541</v>
      </c>
      <c r="C149" s="239"/>
      <c r="D149" s="121"/>
      <c r="E149" s="239"/>
      <c r="F149" s="952">
        <v>0</v>
      </c>
    </row>
    <row r="150" spans="1:6" x14ac:dyDescent="0.2">
      <c r="A150" s="264" t="s">
        <v>283</v>
      </c>
      <c r="B150" s="169" t="s">
        <v>542</v>
      </c>
      <c r="C150" s="239">
        <f>C151+C152+C153+C154+C155+C156+C157</f>
        <v>0</v>
      </c>
      <c r="D150" s="239">
        <f>D151+D152+D153+D154+D155+D156+D157</f>
        <v>0</v>
      </c>
      <c r="E150" s="239">
        <f>E151+E152+E153+E154+E155+E156+E157</f>
        <v>0</v>
      </c>
      <c r="F150" s="952">
        <v>0</v>
      </c>
    </row>
    <row r="151" spans="1:6" x14ac:dyDescent="0.2">
      <c r="A151" s="264" t="s">
        <v>284</v>
      </c>
      <c r="B151" s="271" t="s">
        <v>543</v>
      </c>
      <c r="C151" s="239"/>
      <c r="D151" s="121"/>
      <c r="E151" s="239"/>
      <c r="F151" s="952">
        <v>0</v>
      </c>
    </row>
    <row r="152" spans="1:6" ht="12.75" customHeight="1" x14ac:dyDescent="0.2">
      <c r="A152" s="264" t="s">
        <v>285</v>
      </c>
      <c r="B152" s="271" t="s">
        <v>544</v>
      </c>
      <c r="C152" s="239"/>
      <c r="D152" s="121"/>
      <c r="E152" s="239"/>
      <c r="F152" s="952">
        <v>0</v>
      </c>
    </row>
    <row r="153" spans="1:6" ht="12.75" customHeight="1" x14ac:dyDescent="0.2">
      <c r="A153" s="264" t="s">
        <v>286</v>
      </c>
      <c r="B153" s="271" t="s">
        <v>545</v>
      </c>
      <c r="C153" s="239"/>
      <c r="D153" s="121"/>
      <c r="E153" s="239"/>
      <c r="F153" s="952">
        <v>0</v>
      </c>
    </row>
    <row r="154" spans="1:6" ht="12.75" customHeight="1" x14ac:dyDescent="0.2">
      <c r="A154" s="264" t="s">
        <v>287</v>
      </c>
      <c r="B154" s="271" t="s">
        <v>546</v>
      </c>
      <c r="C154" s="239">
        <f>' 8 10 sz. melléklet'!C45</f>
        <v>0</v>
      </c>
      <c r="D154" s="239">
        <f>' 8 10 sz. melléklet'!D45</f>
        <v>0</v>
      </c>
      <c r="E154" s="239">
        <f>' 8 10 sz. melléklet'!E45</f>
        <v>0</v>
      </c>
      <c r="F154" s="952">
        <v>0</v>
      </c>
    </row>
    <row r="155" spans="1:6" ht="12.75" customHeight="1" x14ac:dyDescent="0.2">
      <c r="A155" s="264" t="s">
        <v>288</v>
      </c>
      <c r="B155" s="536" t="s">
        <v>547</v>
      </c>
      <c r="C155" s="239"/>
      <c r="D155" s="121"/>
      <c r="E155" s="239"/>
      <c r="F155" s="952">
        <v>0</v>
      </c>
    </row>
    <row r="156" spans="1:6" ht="12.75" customHeight="1" x14ac:dyDescent="0.2">
      <c r="A156" s="264" t="s">
        <v>289</v>
      </c>
      <c r="B156" s="230" t="s">
        <v>548</v>
      </c>
      <c r="C156" s="239"/>
      <c r="D156" s="121"/>
      <c r="E156" s="239"/>
      <c r="F156" s="952">
        <v>0</v>
      </c>
    </row>
    <row r="157" spans="1:6" x14ac:dyDescent="0.2">
      <c r="A157" s="264" t="s">
        <v>290</v>
      </c>
      <c r="B157" s="686" t="s">
        <v>549</v>
      </c>
      <c r="C157" s="239">
        <f>-C134</f>
        <v>0</v>
      </c>
      <c r="D157" s="239">
        <f>-D134</f>
        <v>0</v>
      </c>
      <c r="E157" s="239">
        <f>-E134</f>
        <v>0</v>
      </c>
      <c r="F157" s="952">
        <v>0</v>
      </c>
    </row>
    <row r="158" spans="1:6" x14ac:dyDescent="0.2">
      <c r="A158" s="264" t="s">
        <v>291</v>
      </c>
      <c r="B158" s="169"/>
      <c r="C158" s="239"/>
      <c r="D158" s="121"/>
      <c r="E158" s="239"/>
      <c r="F158" s="952"/>
    </row>
    <row r="159" spans="1:6" ht="13.5" thickBot="1" x14ac:dyDescent="0.25">
      <c r="A159" s="264" t="s">
        <v>292</v>
      </c>
      <c r="B159" s="171"/>
      <c r="C159" s="242"/>
      <c r="D159" s="242"/>
      <c r="E159" s="242"/>
      <c r="F159" s="1133"/>
    </row>
    <row r="160" spans="1:6" ht="13.5" thickBot="1" x14ac:dyDescent="0.25">
      <c r="A160" s="421" t="s">
        <v>765</v>
      </c>
      <c r="B160" s="422" t="s">
        <v>6</v>
      </c>
      <c r="C160" s="567">
        <f>C148+C149+C150+C158+C159</f>
        <v>0</v>
      </c>
      <c r="D160" s="567">
        <f>D148+D149+D150+D158+D159</f>
        <v>0</v>
      </c>
      <c r="E160" s="862">
        <f>E148+E149+E150+E158+E159</f>
        <v>0</v>
      </c>
      <c r="F160" s="1336">
        <v>0</v>
      </c>
    </row>
    <row r="161" spans="1:6" ht="27" thickTop="1" thickBot="1" x14ac:dyDescent="0.25">
      <c r="A161" s="421" t="s">
        <v>294</v>
      </c>
      <c r="B161" s="426" t="s">
        <v>403</v>
      </c>
      <c r="C161" s="566">
        <f>C145+C160</f>
        <v>28800</v>
      </c>
      <c r="D161" s="566">
        <f>D145+D160</f>
        <v>40228</v>
      </c>
      <c r="E161" s="863">
        <f>E145+E160</f>
        <v>40228</v>
      </c>
      <c r="F161" s="1346">
        <f>E161/D161</f>
        <v>1</v>
      </c>
    </row>
    <row r="162" spans="1:6" ht="13.5" thickTop="1" x14ac:dyDescent="0.2">
      <c r="A162" s="413"/>
      <c r="B162" s="550"/>
      <c r="C162" s="129"/>
      <c r="D162" s="27"/>
      <c r="E162" s="197"/>
      <c r="F162" s="1099"/>
    </row>
    <row r="163" spans="1:6" x14ac:dyDescent="0.2">
      <c r="A163" s="265" t="s">
        <v>295</v>
      </c>
      <c r="B163" s="341" t="s">
        <v>404</v>
      </c>
      <c r="C163" s="124"/>
      <c r="D163" s="130"/>
      <c r="E163" s="241"/>
      <c r="F163" s="951"/>
    </row>
    <row r="164" spans="1:6" x14ac:dyDescent="0.2">
      <c r="A164" s="264" t="s">
        <v>296</v>
      </c>
      <c r="B164" s="170" t="s">
        <v>565</v>
      </c>
      <c r="C164" s="121"/>
      <c r="D164" s="100"/>
      <c r="E164" s="239"/>
      <c r="F164" s="952">
        <v>0</v>
      </c>
    </row>
    <row r="165" spans="1:6" x14ac:dyDescent="0.2">
      <c r="A165" s="264" t="s">
        <v>297</v>
      </c>
      <c r="B165" s="480" t="s">
        <v>563</v>
      </c>
      <c r="C165" s="121"/>
      <c r="D165" s="100"/>
      <c r="E165" s="239"/>
      <c r="F165" s="952">
        <v>0</v>
      </c>
    </row>
    <row r="166" spans="1:6" x14ac:dyDescent="0.2">
      <c r="A166" s="264" t="s">
        <v>298</v>
      </c>
      <c r="B166" s="480" t="s">
        <v>562</v>
      </c>
      <c r="C166" s="121"/>
      <c r="D166" s="100"/>
      <c r="E166" s="239"/>
      <c r="F166" s="952">
        <v>0</v>
      </c>
    </row>
    <row r="167" spans="1:6" x14ac:dyDescent="0.2">
      <c r="A167" s="264" t="s">
        <v>299</v>
      </c>
      <c r="B167" s="480" t="s">
        <v>564</v>
      </c>
      <c r="C167" s="121"/>
      <c r="D167" s="100"/>
      <c r="E167" s="239"/>
      <c r="F167" s="952">
        <v>0</v>
      </c>
    </row>
    <row r="168" spans="1:6" x14ac:dyDescent="0.2">
      <c r="A168" s="264" t="s">
        <v>300</v>
      </c>
      <c r="B168" s="538" t="s">
        <v>566</v>
      </c>
      <c r="C168" s="121"/>
      <c r="D168" s="100"/>
      <c r="E168" s="239"/>
      <c r="F168" s="952">
        <v>0</v>
      </c>
    </row>
    <row r="169" spans="1:6" x14ac:dyDescent="0.2">
      <c r="A169" s="264" t="s">
        <v>301</v>
      </c>
      <c r="B169" s="539" t="s">
        <v>569</v>
      </c>
      <c r="C169" s="121"/>
      <c r="D169" s="100"/>
      <c r="E169" s="239"/>
      <c r="F169" s="952">
        <v>0</v>
      </c>
    </row>
    <row r="170" spans="1:6" x14ac:dyDescent="0.2">
      <c r="A170" s="264" t="s">
        <v>302</v>
      </c>
      <c r="B170" s="540" t="s">
        <v>568</v>
      </c>
      <c r="C170" s="121"/>
      <c r="D170" s="100"/>
      <c r="E170" s="239"/>
      <c r="F170" s="952">
        <v>0</v>
      </c>
    </row>
    <row r="171" spans="1:6" x14ac:dyDescent="0.2">
      <c r="A171" s="264" t="s">
        <v>303</v>
      </c>
      <c r="B171" s="540" t="s">
        <v>567</v>
      </c>
      <c r="C171" s="121"/>
      <c r="D171" s="100"/>
      <c r="E171" s="239"/>
      <c r="F171" s="952">
        <v>0</v>
      </c>
    </row>
    <row r="172" spans="1:6" ht="13.5" thickBot="1" x14ac:dyDescent="0.25">
      <c r="A172" s="264" t="s">
        <v>304</v>
      </c>
      <c r="B172" s="1712" t="s">
        <v>1083</v>
      </c>
      <c r="C172" s="129"/>
      <c r="D172" s="27"/>
      <c r="E172" s="197"/>
      <c r="F172" s="952">
        <v>0</v>
      </c>
    </row>
    <row r="173" spans="1:6" ht="13.5" thickBot="1" x14ac:dyDescent="0.25">
      <c r="A173" s="282" t="s">
        <v>305</v>
      </c>
      <c r="B173" s="231" t="s">
        <v>570</v>
      </c>
      <c r="C173" s="128">
        <f>C164+C165+C166+C167+C168+C169+C170+C171+C172</f>
        <v>0</v>
      </c>
      <c r="D173" s="128">
        <f>D164+D165+D166+D167+D168+D169+D170+D171</f>
        <v>0</v>
      </c>
      <c r="E173" s="201">
        <f>E164+E165+E166+E167+E168+E169+E170+E171</f>
        <v>0</v>
      </c>
      <c r="F173" s="991">
        <v>0</v>
      </c>
    </row>
    <row r="174" spans="1:6" x14ac:dyDescent="0.2">
      <c r="A174" s="413"/>
      <c r="B174" s="35"/>
      <c r="C174" s="129"/>
      <c r="D174" s="27"/>
      <c r="E174" s="197"/>
      <c r="F174" s="1099"/>
    </row>
    <row r="175" spans="1:6" ht="13.5" thickBot="1" x14ac:dyDescent="0.25">
      <c r="A175" s="325" t="s">
        <v>306</v>
      </c>
      <c r="B175" s="833" t="s">
        <v>406</v>
      </c>
      <c r="C175" s="246">
        <f>C161+C173</f>
        <v>28800</v>
      </c>
      <c r="D175" s="246">
        <f>D161+D173</f>
        <v>40228</v>
      </c>
      <c r="E175" s="821">
        <f>E161+E173</f>
        <v>40228</v>
      </c>
      <c r="F175" s="1138">
        <f>E175/D175</f>
        <v>1</v>
      </c>
    </row>
    <row r="176" spans="1:6" x14ac:dyDescent="0.2">
      <c r="A176" s="281"/>
      <c r="B176" s="534"/>
      <c r="C176" s="226"/>
      <c r="D176" s="27"/>
      <c r="E176" s="27"/>
    </row>
    <row r="177" spans="1:6" x14ac:dyDescent="0.2">
      <c r="A177" s="281"/>
      <c r="B177" s="534"/>
      <c r="C177" s="226"/>
      <c r="D177" s="27"/>
      <c r="E177" s="27"/>
    </row>
    <row r="179" spans="1:6" x14ac:dyDescent="0.2">
      <c r="A179" s="2263">
        <v>4</v>
      </c>
      <c r="B179" s="2263"/>
      <c r="C179" s="2263"/>
      <c r="D179" s="2263"/>
      <c r="E179" s="2263"/>
    </row>
    <row r="180" spans="1:6" ht="15" x14ac:dyDescent="0.25">
      <c r="A180" s="2249" t="s">
        <v>1644</v>
      </c>
      <c r="B180" s="2249"/>
      <c r="C180" s="2249"/>
      <c r="D180" s="2249"/>
      <c r="E180" s="2249"/>
      <c r="F180" s="16"/>
    </row>
    <row r="181" spans="1:6" ht="15" x14ac:dyDescent="0.25">
      <c r="A181" s="275"/>
      <c r="B181" s="275"/>
      <c r="C181" s="275"/>
      <c r="D181" s="275"/>
      <c r="E181" s="275"/>
      <c r="F181" s="16"/>
    </row>
    <row r="182" spans="1:6" ht="15.75" x14ac:dyDescent="0.25">
      <c r="B182" s="2268" t="s">
        <v>1463</v>
      </c>
      <c r="C182" s="2268"/>
      <c r="D182" s="2268"/>
      <c r="E182" s="2268"/>
      <c r="F182" s="33"/>
    </row>
    <row r="183" spans="1:6" ht="15.75" x14ac:dyDescent="0.25">
      <c r="B183" s="18"/>
      <c r="C183" s="18"/>
      <c r="D183" s="18"/>
      <c r="E183" s="18"/>
      <c r="F183" s="33"/>
    </row>
    <row r="184" spans="1:6" ht="13.5" thickBot="1" x14ac:dyDescent="0.25">
      <c r="B184" s="1"/>
      <c r="C184" s="1"/>
      <c r="D184" s="1"/>
      <c r="E184" s="19" t="s">
        <v>7</v>
      </c>
    </row>
    <row r="185" spans="1:6" ht="16.5" customHeight="1" thickBot="1" x14ac:dyDescent="0.25">
      <c r="A185" s="2272" t="s">
        <v>258</v>
      </c>
      <c r="B185" s="2274" t="s">
        <v>11</v>
      </c>
      <c r="C185" s="2269" t="s">
        <v>782</v>
      </c>
      <c r="D185" s="2270"/>
      <c r="E185" s="2270"/>
      <c r="F185" s="2271"/>
    </row>
    <row r="186" spans="1:6" ht="26.25" thickBot="1" x14ac:dyDescent="0.25">
      <c r="A186" s="2273"/>
      <c r="B186" s="2275"/>
      <c r="C186" s="859" t="s">
        <v>198</v>
      </c>
      <c r="D186" s="860" t="s">
        <v>199</v>
      </c>
      <c r="E186" s="859" t="s">
        <v>775</v>
      </c>
      <c r="F186" s="857" t="s">
        <v>201</v>
      </c>
    </row>
    <row r="187" spans="1:6" ht="13.5" thickBot="1" x14ac:dyDescent="0.25">
      <c r="A187" s="865" t="s">
        <v>259</v>
      </c>
      <c r="B187" s="866" t="s">
        <v>260</v>
      </c>
      <c r="C187" s="867" t="s">
        <v>261</v>
      </c>
      <c r="D187" s="868" t="s">
        <v>262</v>
      </c>
      <c r="E187" s="867" t="s">
        <v>282</v>
      </c>
      <c r="F187" s="868" t="s">
        <v>307</v>
      </c>
    </row>
    <row r="188" spans="1:6" x14ac:dyDescent="0.2">
      <c r="A188" s="265" t="s">
        <v>263</v>
      </c>
      <c r="B188" s="270" t="s">
        <v>215</v>
      </c>
      <c r="C188" s="241"/>
      <c r="D188" s="124"/>
      <c r="E188" s="241"/>
      <c r="F188" s="951"/>
    </row>
    <row r="189" spans="1:6" x14ac:dyDescent="0.2">
      <c r="A189" s="264" t="s">
        <v>264</v>
      </c>
      <c r="B189" s="152" t="s">
        <v>526</v>
      </c>
      <c r="C189" s="239">
        <v>20574</v>
      </c>
      <c r="D189" s="239">
        <v>19934</v>
      </c>
      <c r="E189" s="239">
        <v>17288</v>
      </c>
      <c r="F189" s="952">
        <f>E189/D189</f>
        <v>0.86726196448279325</v>
      </c>
    </row>
    <row r="190" spans="1:6" x14ac:dyDescent="0.2">
      <c r="A190" s="264" t="s">
        <v>265</v>
      </c>
      <c r="B190" s="169" t="s">
        <v>528</v>
      </c>
      <c r="C190" s="239">
        <v>2742</v>
      </c>
      <c r="D190" s="239">
        <v>2742</v>
      </c>
      <c r="E190" s="239">
        <v>2152</v>
      </c>
      <c r="F190" s="952">
        <f>E190/D190</f>
        <v>0.78482859226841717</v>
      </c>
    </row>
    <row r="191" spans="1:6" x14ac:dyDescent="0.2">
      <c r="A191" s="264" t="s">
        <v>266</v>
      </c>
      <c r="B191" s="169" t="s">
        <v>527</v>
      </c>
      <c r="C191" s="239">
        <v>222600</v>
      </c>
      <c r="D191" s="239">
        <v>518568</v>
      </c>
      <c r="E191" s="239">
        <v>421133</v>
      </c>
      <c r="F191" s="952">
        <f>E191/D191</f>
        <v>0.81210757316301818</v>
      </c>
    </row>
    <row r="192" spans="1:6" x14ac:dyDescent="0.2">
      <c r="A192" s="264" t="s">
        <v>267</v>
      </c>
      <c r="B192" s="169" t="s">
        <v>529</v>
      </c>
      <c r="C192" s="239"/>
      <c r="D192" s="121"/>
      <c r="E192" s="239"/>
      <c r="F192" s="952">
        <v>0</v>
      </c>
    </row>
    <row r="193" spans="1:6" x14ac:dyDescent="0.2">
      <c r="A193" s="264" t="s">
        <v>268</v>
      </c>
      <c r="B193" s="169" t="s">
        <v>530</v>
      </c>
      <c r="C193" s="239"/>
      <c r="D193" s="121"/>
      <c r="E193" s="239"/>
      <c r="F193" s="952">
        <v>0</v>
      </c>
    </row>
    <row r="194" spans="1:6" x14ac:dyDescent="0.2">
      <c r="A194" s="264" t="s">
        <v>269</v>
      </c>
      <c r="B194" s="169" t="s">
        <v>531</v>
      </c>
      <c r="C194" s="239">
        <f>C195+C196+C197+C198+C199+C200+C201</f>
        <v>0</v>
      </c>
      <c r="D194" s="239">
        <f>D195+D196+D197+D198+D199+D200+D201</f>
        <v>25000</v>
      </c>
      <c r="E194" s="239">
        <f>E195+E196+E197+E198+E199+E200+E201</f>
        <v>25000</v>
      </c>
      <c r="F194" s="952">
        <f>E194/D194</f>
        <v>1</v>
      </c>
    </row>
    <row r="195" spans="1:6" x14ac:dyDescent="0.2">
      <c r="A195" s="264" t="s">
        <v>270</v>
      </c>
      <c r="B195" s="169" t="s">
        <v>535</v>
      </c>
      <c r="C195" s="239"/>
      <c r="D195" s="239"/>
      <c r="E195" s="239"/>
      <c r="F195" s="952">
        <v>0</v>
      </c>
    </row>
    <row r="196" spans="1:6" x14ac:dyDescent="0.2">
      <c r="A196" s="264" t="s">
        <v>271</v>
      </c>
      <c r="B196" s="169" t="s">
        <v>536</v>
      </c>
      <c r="C196" s="239"/>
      <c r="D196" s="121"/>
      <c r="E196" s="239"/>
      <c r="F196" s="952">
        <v>0</v>
      </c>
    </row>
    <row r="197" spans="1:6" x14ac:dyDescent="0.2">
      <c r="A197" s="264" t="s">
        <v>272</v>
      </c>
      <c r="B197" s="169" t="s">
        <v>537</v>
      </c>
      <c r="C197" s="239"/>
      <c r="D197" s="121"/>
      <c r="E197" s="239"/>
      <c r="F197" s="952">
        <v>0</v>
      </c>
    </row>
    <row r="198" spans="1:6" x14ac:dyDescent="0.2">
      <c r="A198" s="264" t="s">
        <v>273</v>
      </c>
      <c r="B198" s="271" t="s">
        <v>533</v>
      </c>
      <c r="C198" s="239"/>
      <c r="D198" s="239">
        <f>'6 7_sz_melléklet'!D88</f>
        <v>25000</v>
      </c>
      <c r="E198" s="239">
        <f>'6 7_sz_melléklet'!E88</f>
        <v>25000</v>
      </c>
      <c r="F198" s="952">
        <f>E198/D198</f>
        <v>1</v>
      </c>
    </row>
    <row r="199" spans="1:6" x14ac:dyDescent="0.2">
      <c r="A199" s="264" t="s">
        <v>274</v>
      </c>
      <c r="B199" s="536" t="s">
        <v>534</v>
      </c>
      <c r="C199" s="242"/>
      <c r="D199" s="126">
        <f>'11 12 sz_melléklet'!D30</f>
        <v>0</v>
      </c>
      <c r="E199" s="126">
        <f>'11 12 sz_melléklet'!E30</f>
        <v>0</v>
      </c>
      <c r="F199" s="952">
        <v>0</v>
      </c>
    </row>
    <row r="200" spans="1:6" x14ac:dyDescent="0.2">
      <c r="A200" s="264" t="s">
        <v>275</v>
      </c>
      <c r="B200" s="537" t="s">
        <v>532</v>
      </c>
      <c r="C200" s="242"/>
      <c r="D200" s="122"/>
      <c r="E200" s="239"/>
      <c r="F200" s="952">
        <v>0</v>
      </c>
    </row>
    <row r="201" spans="1:6" x14ac:dyDescent="0.2">
      <c r="A201" s="264" t="s">
        <v>276</v>
      </c>
      <c r="B201" s="108" t="s">
        <v>764</v>
      </c>
      <c r="C201" s="242"/>
      <c r="D201" s="122"/>
      <c r="E201" s="239"/>
      <c r="F201" s="952">
        <v>0</v>
      </c>
    </row>
    <row r="202" spans="1:6" ht="18.75" customHeight="1" thickBot="1" x14ac:dyDescent="0.25">
      <c r="A202" s="264" t="s">
        <v>277</v>
      </c>
      <c r="B202" s="171" t="s">
        <v>539</v>
      </c>
      <c r="C202" s="240"/>
      <c r="D202" s="126"/>
      <c r="E202" s="239"/>
      <c r="F202" s="952">
        <v>0</v>
      </c>
    </row>
    <row r="203" spans="1:6" ht="13.5" thickBot="1" x14ac:dyDescent="0.25">
      <c r="A203" s="421" t="s">
        <v>278</v>
      </c>
      <c r="B203" s="422" t="s">
        <v>5</v>
      </c>
      <c r="C203" s="432">
        <f>C189+C190+C191+C192+C194+C202</f>
        <v>245916</v>
      </c>
      <c r="D203" s="432">
        <f>D189+D190+D191+D192+D194+D202</f>
        <v>566244</v>
      </c>
      <c r="E203" s="432">
        <f>E189+E190+E191+E192+E194+E202</f>
        <v>465573</v>
      </c>
      <c r="F203" s="1336">
        <f>E203/D203</f>
        <v>0.82221268569733186</v>
      </c>
    </row>
    <row r="204" spans="1:6" ht="13.5" thickTop="1" x14ac:dyDescent="0.2">
      <c r="A204" s="413"/>
      <c r="B204" s="270"/>
      <c r="C204" s="197"/>
      <c r="D204" s="197"/>
      <c r="E204" s="861"/>
      <c r="F204" s="1099"/>
    </row>
    <row r="205" spans="1:6" x14ac:dyDescent="0.2">
      <c r="A205" s="265" t="s">
        <v>279</v>
      </c>
      <c r="B205" s="272" t="s">
        <v>216</v>
      </c>
      <c r="C205" s="241"/>
      <c r="D205" s="241"/>
      <c r="E205" s="241"/>
      <c r="F205" s="951"/>
    </row>
    <row r="206" spans="1:6" x14ac:dyDescent="0.2">
      <c r="A206" s="264" t="s">
        <v>280</v>
      </c>
      <c r="B206" s="169" t="s">
        <v>540</v>
      </c>
      <c r="C206" s="239">
        <f>'33_sz_ melléklet'!C60+'33_sz_ melléklet'!C134</f>
        <v>1814413</v>
      </c>
      <c r="D206" s="239">
        <f>'33_sz_ melléklet'!D60+'33_sz_ melléklet'!D134</f>
        <v>2005852</v>
      </c>
      <c r="E206" s="239">
        <f>'33_sz_ melléklet'!E60+'33_sz_ melléklet'!E134</f>
        <v>798433</v>
      </c>
      <c r="F206" s="952">
        <f>E206/D206</f>
        <v>0.39805180043193616</v>
      </c>
    </row>
    <row r="207" spans="1:6" x14ac:dyDescent="0.2">
      <c r="A207" s="264" t="s">
        <v>281</v>
      </c>
      <c r="B207" s="169" t="s">
        <v>541</v>
      </c>
      <c r="C207" s="239"/>
      <c r="D207" s="239"/>
      <c r="E207" s="239"/>
      <c r="F207" s="952">
        <v>0</v>
      </c>
    </row>
    <row r="208" spans="1:6" x14ac:dyDescent="0.2">
      <c r="A208" s="264" t="s">
        <v>283</v>
      </c>
      <c r="B208" s="169" t="s">
        <v>542</v>
      </c>
      <c r="C208" s="239">
        <f>C209+C210+C211+C212+C213+C214+C215</f>
        <v>0</v>
      </c>
      <c r="D208" s="239">
        <f>D209+D210+D211+D212+D213+D214+D215</f>
        <v>0</v>
      </c>
      <c r="E208" s="239">
        <f>E209+E210+E211+E212+E213+E214+E215</f>
        <v>0</v>
      </c>
      <c r="F208" s="952">
        <v>0</v>
      </c>
    </row>
    <row r="209" spans="1:6" x14ac:dyDescent="0.2">
      <c r="A209" s="264" t="s">
        <v>284</v>
      </c>
      <c r="B209" s="271" t="s">
        <v>543</v>
      </c>
      <c r="C209" s="239"/>
      <c r="D209" s="121"/>
      <c r="E209" s="121"/>
      <c r="F209" s="952"/>
    </row>
    <row r="210" spans="1:6" x14ac:dyDescent="0.2">
      <c r="A210" s="264" t="s">
        <v>285</v>
      </c>
      <c r="B210" s="271" t="s">
        <v>544</v>
      </c>
      <c r="C210" s="239"/>
      <c r="D210" s="121"/>
      <c r="E210" s="239"/>
      <c r="F210" s="952">
        <v>0</v>
      </c>
    </row>
    <row r="211" spans="1:6" x14ac:dyDescent="0.2">
      <c r="A211" s="264" t="s">
        <v>286</v>
      </c>
      <c r="B211" s="271" t="s">
        <v>545</v>
      </c>
      <c r="C211" s="239"/>
      <c r="D211" s="121"/>
      <c r="E211" s="239"/>
      <c r="F211" s="952">
        <v>0</v>
      </c>
    </row>
    <row r="212" spans="1:6" x14ac:dyDescent="0.2">
      <c r="A212" s="264" t="s">
        <v>287</v>
      </c>
      <c r="B212" s="271" t="s">
        <v>546</v>
      </c>
      <c r="C212" s="239">
        <f>' 8 10 sz. melléklet'!C49</f>
        <v>0</v>
      </c>
      <c r="D212" s="239">
        <f>' 8 10 sz. melléklet'!D48</f>
        <v>0</v>
      </c>
      <c r="E212" s="239">
        <f>' 8 10 sz. melléklet'!E48</f>
        <v>0</v>
      </c>
      <c r="F212" s="952">
        <v>0</v>
      </c>
    </row>
    <row r="213" spans="1:6" x14ac:dyDescent="0.2">
      <c r="A213" s="264" t="s">
        <v>288</v>
      </c>
      <c r="B213" s="536" t="s">
        <v>547</v>
      </c>
      <c r="C213" s="239"/>
      <c r="D213" s="121"/>
      <c r="E213" s="239"/>
      <c r="F213" s="952">
        <v>0</v>
      </c>
    </row>
    <row r="214" spans="1:6" x14ac:dyDescent="0.2">
      <c r="A214" s="264" t="s">
        <v>289</v>
      </c>
      <c r="B214" s="230" t="s">
        <v>548</v>
      </c>
      <c r="C214" s="239"/>
      <c r="D214" s="121"/>
      <c r="E214" s="239"/>
      <c r="F214" s="952">
        <v>0</v>
      </c>
    </row>
    <row r="215" spans="1:6" x14ac:dyDescent="0.2">
      <c r="A215" s="264" t="s">
        <v>290</v>
      </c>
      <c r="B215" s="686" t="s">
        <v>549</v>
      </c>
      <c r="C215" s="239">
        <f>-C192</f>
        <v>0</v>
      </c>
      <c r="D215" s="239">
        <f>-D192</f>
        <v>0</v>
      </c>
      <c r="E215" s="239">
        <f>-E192</f>
        <v>0</v>
      </c>
      <c r="F215" s="952">
        <v>0</v>
      </c>
    </row>
    <row r="216" spans="1:6" x14ac:dyDescent="0.2">
      <c r="A216" s="264" t="s">
        <v>291</v>
      </c>
      <c r="B216" s="169"/>
      <c r="C216" s="239"/>
      <c r="D216" s="121"/>
      <c r="E216" s="239"/>
      <c r="F216" s="952"/>
    </row>
    <row r="217" spans="1:6" ht="13.5" thickBot="1" x14ac:dyDescent="0.25">
      <c r="A217" s="264" t="s">
        <v>292</v>
      </c>
      <c r="B217" s="171"/>
      <c r="C217" s="242"/>
      <c r="D217" s="242"/>
      <c r="E217" s="242"/>
      <c r="F217" s="1133"/>
    </row>
    <row r="218" spans="1:6" ht="13.5" thickBot="1" x14ac:dyDescent="0.25">
      <c r="A218" s="421" t="s">
        <v>765</v>
      </c>
      <c r="B218" s="422" t="s">
        <v>6</v>
      </c>
      <c r="C218" s="567">
        <f>C206+C207+C208+C216+C217</f>
        <v>1814413</v>
      </c>
      <c r="D218" s="567">
        <f>D206+D207+D208+D216+D217</f>
        <v>2005852</v>
      </c>
      <c r="E218" s="862">
        <f>E206+E207+E208+E216+E217</f>
        <v>798433</v>
      </c>
      <c r="F218" s="1336">
        <f>E218/D218</f>
        <v>0.39805180043193616</v>
      </c>
    </row>
    <row r="219" spans="1:6" ht="27" thickTop="1" thickBot="1" x14ac:dyDescent="0.25">
      <c r="A219" s="421" t="s">
        <v>294</v>
      </c>
      <c r="B219" s="426" t="s">
        <v>403</v>
      </c>
      <c r="C219" s="566">
        <f>C203+C218</f>
        <v>2060329</v>
      </c>
      <c r="D219" s="566">
        <f>D203+D218</f>
        <v>2572096</v>
      </c>
      <c r="E219" s="863">
        <f>E203+E218</f>
        <v>1264006</v>
      </c>
      <c r="F219" s="1346">
        <f>E219/D219</f>
        <v>0.49143033541516334</v>
      </c>
    </row>
    <row r="220" spans="1:6" ht="13.5" thickTop="1" x14ac:dyDescent="0.2">
      <c r="A220" s="413"/>
      <c r="B220" s="550"/>
      <c r="C220" s="129"/>
      <c r="D220" s="27"/>
      <c r="E220" s="197"/>
      <c r="F220" s="1099"/>
    </row>
    <row r="221" spans="1:6" x14ac:dyDescent="0.2">
      <c r="A221" s="265" t="s">
        <v>295</v>
      </c>
      <c r="B221" s="341" t="s">
        <v>404</v>
      </c>
      <c r="C221" s="124"/>
      <c r="D221" s="130"/>
      <c r="E221" s="241"/>
      <c r="F221" s="951"/>
    </row>
    <row r="222" spans="1:6" x14ac:dyDescent="0.2">
      <c r="A222" s="264" t="s">
        <v>296</v>
      </c>
      <c r="B222" s="170" t="s">
        <v>565</v>
      </c>
      <c r="C222" s="121"/>
      <c r="D222" s="100"/>
      <c r="E222" s="239"/>
      <c r="F222" s="952">
        <v>0</v>
      </c>
    </row>
    <row r="223" spans="1:6" x14ac:dyDescent="0.2">
      <c r="A223" s="264" t="s">
        <v>297</v>
      </c>
      <c r="B223" s="480" t="s">
        <v>563</v>
      </c>
      <c r="C223" s="121"/>
      <c r="D223" s="100"/>
      <c r="E223" s="239"/>
      <c r="F223" s="952">
        <v>0</v>
      </c>
    </row>
    <row r="224" spans="1:6" x14ac:dyDescent="0.2">
      <c r="A224" s="264" t="s">
        <v>298</v>
      </c>
      <c r="B224" s="480" t="s">
        <v>562</v>
      </c>
      <c r="C224" s="121"/>
      <c r="D224" s="100"/>
      <c r="E224" s="239"/>
      <c r="F224" s="952">
        <v>0</v>
      </c>
    </row>
    <row r="225" spans="1:6" x14ac:dyDescent="0.2">
      <c r="A225" s="264" t="s">
        <v>299</v>
      </c>
      <c r="B225" s="480" t="s">
        <v>564</v>
      </c>
      <c r="C225" s="121"/>
      <c r="D225" s="100"/>
      <c r="E225" s="239"/>
      <c r="F225" s="952">
        <v>0</v>
      </c>
    </row>
    <row r="226" spans="1:6" x14ac:dyDescent="0.2">
      <c r="A226" s="264" t="s">
        <v>300</v>
      </c>
      <c r="B226" s="538" t="s">
        <v>566</v>
      </c>
      <c r="C226" s="121"/>
      <c r="D226" s="100"/>
      <c r="E226" s="239"/>
      <c r="F226" s="952">
        <v>0</v>
      </c>
    </row>
    <row r="227" spans="1:6" x14ac:dyDescent="0.2">
      <c r="A227" s="264" t="s">
        <v>301</v>
      </c>
      <c r="B227" s="539" t="s">
        <v>569</v>
      </c>
      <c r="C227" s="121"/>
      <c r="D227" s="100"/>
      <c r="E227" s="239"/>
      <c r="F227" s="952">
        <v>0</v>
      </c>
    </row>
    <row r="228" spans="1:6" x14ac:dyDescent="0.2">
      <c r="A228" s="264" t="s">
        <v>302</v>
      </c>
      <c r="B228" s="540" t="s">
        <v>568</v>
      </c>
      <c r="C228" s="121"/>
      <c r="D228" s="100"/>
      <c r="E228" s="239"/>
      <c r="F228" s="952">
        <v>0</v>
      </c>
    </row>
    <row r="229" spans="1:6" x14ac:dyDescent="0.2">
      <c r="A229" s="264" t="s">
        <v>303</v>
      </c>
      <c r="B229" s="1708" t="s">
        <v>567</v>
      </c>
      <c r="C229" s="1709"/>
      <c r="D229" s="1710"/>
      <c r="E229" s="1711"/>
      <c r="F229" s="952">
        <v>0</v>
      </c>
    </row>
    <row r="230" spans="1:6" ht="13.5" thickBot="1" x14ac:dyDescent="0.25">
      <c r="A230" s="264" t="s">
        <v>304</v>
      </c>
      <c r="B230" s="1712" t="s">
        <v>1083</v>
      </c>
      <c r="C230" s="129"/>
      <c r="D230" s="27"/>
      <c r="E230" s="197"/>
      <c r="F230" s="952">
        <v>0</v>
      </c>
    </row>
    <row r="231" spans="1:6" ht="13.5" thickBot="1" x14ac:dyDescent="0.25">
      <c r="A231" s="282" t="s">
        <v>305</v>
      </c>
      <c r="B231" s="231" t="s">
        <v>570</v>
      </c>
      <c r="C231" s="128">
        <f>C222+C223+C224+C225+C226+C227+C228+C229+C230</f>
        <v>0</v>
      </c>
      <c r="D231" s="128">
        <f>D222+D223+D224+D225+D226+D227+D228+D229</f>
        <v>0</v>
      </c>
      <c r="E231" s="201">
        <f>E222+E223+E224+E225+E226+E227+E228+E229</f>
        <v>0</v>
      </c>
      <c r="F231" s="991">
        <v>0</v>
      </c>
    </row>
    <row r="232" spans="1:6" x14ac:dyDescent="0.2">
      <c r="A232" s="413"/>
      <c r="B232" s="35"/>
      <c r="C232" s="129"/>
      <c r="D232" s="27"/>
      <c r="E232" s="197"/>
      <c r="F232" s="1136"/>
    </row>
    <row r="233" spans="1:6" ht="13.5" thickBot="1" x14ac:dyDescent="0.25">
      <c r="A233" s="325" t="s">
        <v>306</v>
      </c>
      <c r="B233" s="833" t="s">
        <v>406</v>
      </c>
      <c r="C233" s="246">
        <f>C219+C231</f>
        <v>2060329</v>
      </c>
      <c r="D233" s="246">
        <f>D219+D231</f>
        <v>2572096</v>
      </c>
      <c r="E233" s="821">
        <f>E219+E231</f>
        <v>1264006</v>
      </c>
      <c r="F233" s="1138">
        <f>E233/D233</f>
        <v>0.49143033541516334</v>
      </c>
    </row>
    <row r="234" spans="1:6" x14ac:dyDescent="0.2">
      <c r="A234" s="281"/>
      <c r="B234" s="534"/>
      <c r="C234" s="27"/>
      <c r="D234" s="27"/>
      <c r="E234" s="27"/>
      <c r="F234" s="1"/>
    </row>
    <row r="235" spans="1:6" x14ac:dyDescent="0.2">
      <c r="A235" s="281"/>
      <c r="B235" s="534"/>
      <c r="C235" s="27"/>
      <c r="D235" s="27"/>
      <c r="E235" s="27"/>
    </row>
    <row r="236" spans="1:6" x14ac:dyDescent="0.2">
      <c r="A236" s="281"/>
      <c r="B236" s="534"/>
      <c r="C236" s="27"/>
      <c r="D236" s="27"/>
      <c r="E236" s="27"/>
    </row>
    <row r="237" spans="1:6" ht="12.75" customHeight="1" x14ac:dyDescent="0.2"/>
    <row r="238" spans="1:6" x14ac:dyDescent="0.2">
      <c r="A238" s="2263">
        <v>5</v>
      </c>
      <c r="B238" s="2263"/>
      <c r="C238" s="2263"/>
      <c r="D238" s="2263"/>
      <c r="E238" s="2263"/>
    </row>
    <row r="239" spans="1:6" ht="15" x14ac:dyDescent="0.25">
      <c r="A239" s="2249" t="s">
        <v>1644</v>
      </c>
      <c r="B239" s="2249"/>
      <c r="C239" s="2249"/>
      <c r="D239" s="2249"/>
      <c r="E239" s="2249"/>
      <c r="F239" s="16"/>
    </row>
    <row r="240" spans="1:6" ht="15" x14ac:dyDescent="0.25">
      <c r="A240" s="275"/>
      <c r="B240" s="275"/>
      <c r="C240" s="275"/>
      <c r="D240" s="275"/>
      <c r="E240" s="275"/>
      <c r="F240" s="16"/>
    </row>
    <row r="241" spans="1:6" ht="15.75" x14ac:dyDescent="0.25">
      <c r="B241" s="2268" t="s">
        <v>1463</v>
      </c>
      <c r="C241" s="2268"/>
      <c r="D241" s="2268"/>
      <c r="E241" s="2268"/>
      <c r="F241" s="33"/>
    </row>
    <row r="242" spans="1:6" ht="15.75" x14ac:dyDescent="0.25">
      <c r="B242" s="18"/>
      <c r="C242" s="18"/>
      <c r="D242" s="18"/>
      <c r="E242" s="18"/>
      <c r="F242" s="33"/>
    </row>
    <row r="243" spans="1:6" ht="13.5" thickBot="1" x14ac:dyDescent="0.25">
      <c r="B243" s="1"/>
      <c r="C243" s="1"/>
      <c r="D243" s="1"/>
      <c r="E243" s="19" t="s">
        <v>7</v>
      </c>
    </row>
    <row r="244" spans="1:6" ht="15.75" customHeight="1" thickBot="1" x14ac:dyDescent="0.25">
      <c r="A244" s="2272" t="s">
        <v>258</v>
      </c>
      <c r="B244" s="2274" t="s">
        <v>11</v>
      </c>
      <c r="C244" s="2269" t="s">
        <v>783</v>
      </c>
      <c r="D244" s="2270"/>
      <c r="E244" s="2270"/>
      <c r="F244" s="2271"/>
    </row>
    <row r="245" spans="1:6" ht="26.25" thickBot="1" x14ac:dyDescent="0.25">
      <c r="A245" s="2273"/>
      <c r="B245" s="2275"/>
      <c r="C245" s="859" t="s">
        <v>198</v>
      </c>
      <c r="D245" s="860" t="s">
        <v>199</v>
      </c>
      <c r="E245" s="859" t="s">
        <v>775</v>
      </c>
      <c r="F245" s="857" t="s">
        <v>201</v>
      </c>
    </row>
    <row r="246" spans="1:6" ht="13.5" thickBot="1" x14ac:dyDescent="0.25">
      <c r="A246" s="865" t="s">
        <v>259</v>
      </c>
      <c r="B246" s="866" t="s">
        <v>260</v>
      </c>
      <c r="C246" s="867" t="s">
        <v>261</v>
      </c>
      <c r="D246" s="868" t="s">
        <v>262</v>
      </c>
      <c r="E246" s="867" t="s">
        <v>282</v>
      </c>
      <c r="F246" s="868" t="s">
        <v>307</v>
      </c>
    </row>
    <row r="247" spans="1:6" x14ac:dyDescent="0.2">
      <c r="A247" s="265" t="s">
        <v>263</v>
      </c>
      <c r="B247" s="270" t="s">
        <v>215</v>
      </c>
      <c r="C247" s="241"/>
      <c r="D247" s="124"/>
      <c r="E247" s="241"/>
      <c r="F247" s="951"/>
    </row>
    <row r="248" spans="1:6" x14ac:dyDescent="0.2">
      <c r="A248" s="264" t="s">
        <v>264</v>
      </c>
      <c r="B248" s="152" t="s">
        <v>526</v>
      </c>
      <c r="C248" s="239"/>
      <c r="D248" s="121"/>
      <c r="E248" s="239"/>
      <c r="F248" s="952">
        <v>0</v>
      </c>
    </row>
    <row r="249" spans="1:6" x14ac:dyDescent="0.2">
      <c r="A249" s="264" t="s">
        <v>265</v>
      </c>
      <c r="B249" s="169" t="s">
        <v>528</v>
      </c>
      <c r="C249" s="239"/>
      <c r="D249" s="121"/>
      <c r="E249" s="239"/>
      <c r="F249" s="952">
        <v>0</v>
      </c>
    </row>
    <row r="250" spans="1:6" x14ac:dyDescent="0.2">
      <c r="A250" s="264" t="s">
        <v>266</v>
      </c>
      <c r="B250" s="169" t="s">
        <v>527</v>
      </c>
      <c r="C250" s="239"/>
      <c r="D250" s="121"/>
      <c r="E250" s="239"/>
      <c r="F250" s="952">
        <v>0</v>
      </c>
    </row>
    <row r="251" spans="1:6" x14ac:dyDescent="0.2">
      <c r="A251" s="264" t="s">
        <v>267</v>
      </c>
      <c r="B251" s="169" t="s">
        <v>529</v>
      </c>
      <c r="C251" s="239"/>
      <c r="D251" s="121"/>
      <c r="E251" s="239"/>
      <c r="F251" s="952">
        <v>0</v>
      </c>
    </row>
    <row r="252" spans="1:6" x14ac:dyDescent="0.2">
      <c r="A252" s="264" t="s">
        <v>268</v>
      </c>
      <c r="B252" s="169" t="s">
        <v>530</v>
      </c>
      <c r="C252" s="239"/>
      <c r="D252" s="121"/>
      <c r="E252" s="239"/>
      <c r="F252" s="952">
        <v>0</v>
      </c>
    </row>
    <row r="253" spans="1:6" x14ac:dyDescent="0.2">
      <c r="A253" s="264" t="s">
        <v>269</v>
      </c>
      <c r="B253" s="169" t="s">
        <v>531</v>
      </c>
      <c r="C253" s="239">
        <f>C254+C255+C256+C257+C258+C259+C260</f>
        <v>0</v>
      </c>
      <c r="D253" s="239">
        <f>D254+D255+D256+D257+D258+D259+D260</f>
        <v>0</v>
      </c>
      <c r="E253" s="239">
        <f>E254+E255+E256+E257+E258+E259+E260</f>
        <v>0</v>
      </c>
      <c r="F253" s="952">
        <v>0</v>
      </c>
    </row>
    <row r="254" spans="1:6" x14ac:dyDescent="0.2">
      <c r="A254" s="264" t="s">
        <v>270</v>
      </c>
      <c r="B254" s="169" t="s">
        <v>535</v>
      </c>
      <c r="C254" s="239"/>
      <c r="D254" s="121"/>
      <c r="E254" s="239"/>
      <c r="F254" s="952">
        <v>0</v>
      </c>
    </row>
    <row r="255" spans="1:6" x14ac:dyDescent="0.2">
      <c r="A255" s="264" t="s">
        <v>271</v>
      </c>
      <c r="B255" s="169" t="s">
        <v>536</v>
      </c>
      <c r="C255" s="239"/>
      <c r="D255" s="121"/>
      <c r="E255" s="239"/>
      <c r="F255" s="952">
        <v>0</v>
      </c>
    </row>
    <row r="256" spans="1:6" x14ac:dyDescent="0.2">
      <c r="A256" s="264" t="s">
        <v>272</v>
      </c>
      <c r="B256" s="169" t="s">
        <v>537</v>
      </c>
      <c r="C256" s="239"/>
      <c r="D256" s="121"/>
      <c r="E256" s="239"/>
      <c r="F256" s="952">
        <v>0</v>
      </c>
    </row>
    <row r="257" spans="1:6" x14ac:dyDescent="0.2">
      <c r="A257" s="264" t="s">
        <v>273</v>
      </c>
      <c r="B257" s="271" t="s">
        <v>533</v>
      </c>
      <c r="C257" s="198"/>
      <c r="D257" s="125"/>
      <c r="E257" s="239"/>
      <c r="F257" s="952">
        <v>0</v>
      </c>
    </row>
    <row r="258" spans="1:6" x14ac:dyDescent="0.2">
      <c r="A258" s="264" t="s">
        <v>274</v>
      </c>
      <c r="B258" s="536" t="s">
        <v>534</v>
      </c>
      <c r="C258" s="242"/>
      <c r="D258" s="122"/>
      <c r="E258" s="239"/>
      <c r="F258" s="952">
        <v>0</v>
      </c>
    </row>
    <row r="259" spans="1:6" x14ac:dyDescent="0.2">
      <c r="A259" s="264" t="s">
        <v>275</v>
      </c>
      <c r="B259" s="537" t="s">
        <v>532</v>
      </c>
      <c r="C259" s="242"/>
      <c r="D259" s="122"/>
      <c r="E259" s="239"/>
      <c r="F259" s="952">
        <v>0</v>
      </c>
    </row>
    <row r="260" spans="1:6" x14ac:dyDescent="0.2">
      <c r="A260" s="264" t="s">
        <v>276</v>
      </c>
      <c r="B260" s="108" t="s">
        <v>764</v>
      </c>
      <c r="C260" s="242"/>
      <c r="D260" s="122"/>
      <c r="E260" s="239"/>
      <c r="F260" s="952">
        <v>0</v>
      </c>
    </row>
    <row r="261" spans="1:6" ht="13.5" customHeight="1" thickBot="1" x14ac:dyDescent="0.25">
      <c r="A261" s="264" t="s">
        <v>277</v>
      </c>
      <c r="B261" s="171" t="s">
        <v>539</v>
      </c>
      <c r="C261" s="240"/>
      <c r="D261" s="126"/>
      <c r="E261" s="239"/>
      <c r="F261" s="952">
        <v>0</v>
      </c>
    </row>
    <row r="262" spans="1:6" ht="13.5" thickBot="1" x14ac:dyDescent="0.25">
      <c r="A262" s="421" t="s">
        <v>278</v>
      </c>
      <c r="B262" s="422" t="s">
        <v>5</v>
      </c>
      <c r="C262" s="432">
        <f>C248+C249+C250+C251+C253+C261</f>
        <v>0</v>
      </c>
      <c r="D262" s="432">
        <f>D248+D249+D250+D251+D253+D261</f>
        <v>0</v>
      </c>
      <c r="E262" s="432">
        <f>E248+E249+E250+E251+E253+E261</f>
        <v>0</v>
      </c>
      <c r="F262" s="1343">
        <v>0</v>
      </c>
    </row>
    <row r="263" spans="1:6" ht="13.5" thickTop="1" x14ac:dyDescent="0.2">
      <c r="A263" s="413"/>
      <c r="B263" s="270"/>
      <c r="C263" s="197"/>
      <c r="D263" s="197"/>
      <c r="E263" s="861"/>
      <c r="F263" s="1099"/>
    </row>
    <row r="264" spans="1:6" x14ac:dyDescent="0.2">
      <c r="A264" s="265" t="s">
        <v>279</v>
      </c>
      <c r="B264" s="272" t="s">
        <v>216</v>
      </c>
      <c r="C264" s="241"/>
      <c r="D264" s="241"/>
      <c r="E264" s="241"/>
      <c r="F264" s="951"/>
    </row>
    <row r="265" spans="1:6" x14ac:dyDescent="0.2">
      <c r="A265" s="264" t="s">
        <v>280</v>
      </c>
      <c r="B265" s="169" t="s">
        <v>540</v>
      </c>
      <c r="C265" s="239"/>
      <c r="D265" s="239"/>
      <c r="E265" s="239"/>
      <c r="F265" s="952">
        <v>0</v>
      </c>
    </row>
    <row r="266" spans="1:6" x14ac:dyDescent="0.2">
      <c r="A266" s="264" t="s">
        <v>281</v>
      </c>
      <c r="B266" s="169" t="s">
        <v>541</v>
      </c>
      <c r="C266" s="239"/>
      <c r="D266" s="121"/>
      <c r="E266" s="239"/>
      <c r="F266" s="952">
        <v>0</v>
      </c>
    </row>
    <row r="267" spans="1:6" x14ac:dyDescent="0.2">
      <c r="A267" s="264" t="s">
        <v>283</v>
      </c>
      <c r="B267" s="169" t="s">
        <v>542</v>
      </c>
      <c r="C267" s="239">
        <f>C268+C269+C270+C271+C272+C273+C274</f>
        <v>23600</v>
      </c>
      <c r="D267" s="239">
        <f>D268+D269+D270+D271+D272+D273+D274</f>
        <v>23600</v>
      </c>
      <c r="E267" s="239">
        <f>E268+E269+E270+E271+E272+E273+E274</f>
        <v>7900</v>
      </c>
      <c r="F267" s="952">
        <f>E267/D267</f>
        <v>0.3347457627118644</v>
      </c>
    </row>
    <row r="268" spans="1:6" x14ac:dyDescent="0.2">
      <c r="A268" s="264" t="s">
        <v>284</v>
      </c>
      <c r="B268" s="271" t="s">
        <v>543</v>
      </c>
      <c r="C268" s="239"/>
      <c r="D268" s="121"/>
      <c r="E268" s="239"/>
      <c r="F268" s="952">
        <v>0</v>
      </c>
    </row>
    <row r="269" spans="1:6" x14ac:dyDescent="0.2">
      <c r="A269" s="264" t="s">
        <v>285</v>
      </c>
      <c r="B269" s="271" t="s">
        <v>544</v>
      </c>
      <c r="C269" s="239"/>
      <c r="D269" s="121"/>
      <c r="E269" s="239"/>
      <c r="F269" s="952">
        <v>0</v>
      </c>
    </row>
    <row r="270" spans="1:6" x14ac:dyDescent="0.2">
      <c r="A270" s="264" t="s">
        <v>286</v>
      </c>
      <c r="B270" s="271" t="s">
        <v>545</v>
      </c>
      <c r="C270" s="239"/>
      <c r="D270" s="121"/>
      <c r="E270" s="239"/>
      <c r="F270" s="952">
        <v>0</v>
      </c>
    </row>
    <row r="271" spans="1:6" x14ac:dyDescent="0.2">
      <c r="A271" s="264" t="s">
        <v>287</v>
      </c>
      <c r="B271" s="271" t="s">
        <v>546</v>
      </c>
      <c r="C271" s="239"/>
      <c r="D271" s="121"/>
      <c r="E271" s="239"/>
      <c r="F271" s="952">
        <v>0</v>
      </c>
    </row>
    <row r="272" spans="1:6" x14ac:dyDescent="0.2">
      <c r="A272" s="264" t="s">
        <v>288</v>
      </c>
      <c r="B272" s="536" t="s">
        <v>547</v>
      </c>
      <c r="C272" s="239">
        <f>'11 12 sz_melléklet'!C39</f>
        <v>15000</v>
      </c>
      <c r="D272" s="239">
        <f>'11 12 sz_melléklet'!D39</f>
        <v>15000</v>
      </c>
      <c r="E272" s="239">
        <f>'11 12 sz_melléklet'!E39</f>
        <v>5500</v>
      </c>
      <c r="F272" s="952">
        <f>E272/D272</f>
        <v>0.36666666666666664</v>
      </c>
    </row>
    <row r="273" spans="1:6" x14ac:dyDescent="0.2">
      <c r="A273" s="264" t="s">
        <v>289</v>
      </c>
      <c r="B273" s="230" t="s">
        <v>548</v>
      </c>
      <c r="C273" s="239">
        <f>'11 12 sz_melléklet'!C15</f>
        <v>8600</v>
      </c>
      <c r="D273" s="239">
        <f>'11 12 sz_melléklet'!D15</f>
        <v>8600</v>
      </c>
      <c r="E273" s="239">
        <f>'11 12 sz_melléklet'!E15</f>
        <v>2400</v>
      </c>
      <c r="F273" s="952">
        <f>E273/D273</f>
        <v>0.27906976744186046</v>
      </c>
    </row>
    <row r="274" spans="1:6" x14ac:dyDescent="0.2">
      <c r="A274" s="264" t="s">
        <v>290</v>
      </c>
      <c r="B274" s="686" t="s">
        <v>549</v>
      </c>
      <c r="C274" s="239">
        <f>-C251</f>
        <v>0</v>
      </c>
      <c r="D274" s="239">
        <f>-D251</f>
        <v>0</v>
      </c>
      <c r="E274" s="239">
        <f>-E251</f>
        <v>0</v>
      </c>
      <c r="F274" s="952">
        <v>0</v>
      </c>
    </row>
    <row r="275" spans="1:6" x14ac:dyDescent="0.2">
      <c r="A275" s="264" t="s">
        <v>291</v>
      </c>
      <c r="B275" s="169"/>
      <c r="C275" s="239"/>
      <c r="D275" s="121"/>
      <c r="E275" s="239"/>
      <c r="F275" s="952"/>
    </row>
    <row r="276" spans="1:6" ht="13.5" thickBot="1" x14ac:dyDescent="0.25">
      <c r="A276" s="264" t="s">
        <v>292</v>
      </c>
      <c r="B276" s="171"/>
      <c r="C276" s="242"/>
      <c r="D276" s="242"/>
      <c r="E276" s="242"/>
      <c r="F276" s="1133"/>
    </row>
    <row r="277" spans="1:6" ht="13.5" thickBot="1" x14ac:dyDescent="0.25">
      <c r="A277" s="421" t="s">
        <v>765</v>
      </c>
      <c r="B277" s="422" t="s">
        <v>6</v>
      </c>
      <c r="C277" s="567">
        <f>C265+C266+C267+C275+C276</f>
        <v>23600</v>
      </c>
      <c r="D277" s="567">
        <f>D265+D266+D267+D275+D276</f>
        <v>23600</v>
      </c>
      <c r="E277" s="862">
        <f>E265+E266+E267+E275+E276</f>
        <v>7900</v>
      </c>
      <c r="F277" s="1336">
        <f>E277/D277</f>
        <v>0.3347457627118644</v>
      </c>
    </row>
    <row r="278" spans="1:6" ht="27" thickTop="1" thickBot="1" x14ac:dyDescent="0.25">
      <c r="A278" s="421" t="s">
        <v>294</v>
      </c>
      <c r="B278" s="426" t="s">
        <v>403</v>
      </c>
      <c r="C278" s="566">
        <f>C262+C277</f>
        <v>23600</v>
      </c>
      <c r="D278" s="566">
        <f>D262+D277</f>
        <v>23600</v>
      </c>
      <c r="E278" s="863">
        <f>E262+E277</f>
        <v>7900</v>
      </c>
      <c r="F278" s="1346">
        <f>E278/D278</f>
        <v>0.3347457627118644</v>
      </c>
    </row>
    <row r="279" spans="1:6" ht="13.5" thickTop="1" x14ac:dyDescent="0.2">
      <c r="A279" s="413"/>
      <c r="B279" s="550"/>
      <c r="C279" s="129"/>
      <c r="D279" s="27"/>
      <c r="E279" s="197"/>
      <c r="F279" s="1099"/>
    </row>
    <row r="280" spans="1:6" x14ac:dyDescent="0.2">
      <c r="A280" s="265" t="s">
        <v>295</v>
      </c>
      <c r="B280" s="341" t="s">
        <v>404</v>
      </c>
      <c r="C280" s="124"/>
      <c r="D280" s="130"/>
      <c r="E280" s="241"/>
      <c r="F280" s="951"/>
    </row>
    <row r="281" spans="1:6" x14ac:dyDescent="0.2">
      <c r="A281" s="264" t="s">
        <v>296</v>
      </c>
      <c r="B281" s="170" t="s">
        <v>565</v>
      </c>
      <c r="C281" s="121"/>
      <c r="D281" s="100"/>
      <c r="E281" s="239"/>
      <c r="F281" s="952">
        <v>0</v>
      </c>
    </row>
    <row r="282" spans="1:6" x14ac:dyDescent="0.2">
      <c r="A282" s="264" t="s">
        <v>297</v>
      </c>
      <c r="B282" s="480" t="s">
        <v>563</v>
      </c>
      <c r="C282" s="121"/>
      <c r="D282" s="100"/>
      <c r="E282" s="239"/>
      <c r="F282" s="952">
        <v>0</v>
      </c>
    </row>
    <row r="283" spans="1:6" x14ac:dyDescent="0.2">
      <c r="A283" s="264" t="s">
        <v>298</v>
      </c>
      <c r="B283" s="480" t="s">
        <v>562</v>
      </c>
      <c r="C283" s="121"/>
      <c r="D283" s="100"/>
      <c r="E283" s="239"/>
      <c r="F283" s="952">
        <v>0</v>
      </c>
    </row>
    <row r="284" spans="1:6" x14ac:dyDescent="0.2">
      <c r="A284" s="264" t="s">
        <v>299</v>
      </c>
      <c r="B284" s="480" t="s">
        <v>564</v>
      </c>
      <c r="C284" s="121"/>
      <c r="D284" s="100"/>
      <c r="E284" s="239"/>
      <c r="F284" s="952">
        <v>0</v>
      </c>
    </row>
    <row r="285" spans="1:6" x14ac:dyDescent="0.2">
      <c r="A285" s="264" t="s">
        <v>300</v>
      </c>
      <c r="B285" s="538" t="s">
        <v>566</v>
      </c>
      <c r="C285" s="121"/>
      <c r="D285" s="100"/>
      <c r="E285" s="239"/>
      <c r="F285" s="952">
        <v>0</v>
      </c>
    </row>
    <row r="286" spans="1:6" x14ac:dyDescent="0.2">
      <c r="A286" s="264" t="s">
        <v>301</v>
      </c>
      <c r="B286" s="539" t="s">
        <v>569</v>
      </c>
      <c r="C286" s="121"/>
      <c r="D286" s="100"/>
      <c r="E286" s="239"/>
      <c r="F286" s="952">
        <v>0</v>
      </c>
    </row>
    <row r="287" spans="1:6" x14ac:dyDescent="0.2">
      <c r="A287" s="264" t="s">
        <v>302</v>
      </c>
      <c r="B287" s="540" t="s">
        <v>568</v>
      </c>
      <c r="C287" s="121"/>
      <c r="D287" s="100"/>
      <c r="E287" s="239"/>
      <c r="F287" s="952">
        <v>0</v>
      </c>
    </row>
    <row r="288" spans="1:6" x14ac:dyDescent="0.2">
      <c r="A288" s="264" t="s">
        <v>303</v>
      </c>
      <c r="B288" s="1708" t="s">
        <v>567</v>
      </c>
      <c r="C288" s="121"/>
      <c r="D288" s="100"/>
      <c r="E288" s="239"/>
      <c r="F288" s="952">
        <v>0</v>
      </c>
    </row>
    <row r="289" spans="1:6" ht="13.5" thickBot="1" x14ac:dyDescent="0.25">
      <c r="A289" s="264" t="s">
        <v>304</v>
      </c>
      <c r="B289" s="1712" t="s">
        <v>1083</v>
      </c>
      <c r="C289" s="129"/>
      <c r="D289" s="27"/>
      <c r="E289" s="197"/>
      <c r="F289" s="952">
        <v>0</v>
      </c>
    </row>
    <row r="290" spans="1:6" ht="13.5" thickBot="1" x14ac:dyDescent="0.25">
      <c r="A290" s="282" t="s">
        <v>305</v>
      </c>
      <c r="B290" s="231" t="s">
        <v>570</v>
      </c>
      <c r="C290" s="128">
        <f>C281+C282+C283+C284+C285+C286+C287+C288+C289</f>
        <v>0</v>
      </c>
      <c r="D290" s="128">
        <f>D281+D282+D283+D284+D285+D286+D287+D288</f>
        <v>0</v>
      </c>
      <c r="E290" s="201">
        <f>E281+E282+E283+E284+E285+E286+E287+E288</f>
        <v>0</v>
      </c>
      <c r="F290" s="998">
        <v>0</v>
      </c>
    </row>
    <row r="291" spans="1:6" x14ac:dyDescent="0.2">
      <c r="A291" s="413"/>
      <c r="B291" s="35"/>
      <c r="C291" s="129"/>
      <c r="D291" s="27"/>
      <c r="E291" s="197"/>
      <c r="F291" s="1099"/>
    </row>
    <row r="292" spans="1:6" ht="13.5" thickBot="1" x14ac:dyDescent="0.25">
      <c r="A292" s="325" t="s">
        <v>306</v>
      </c>
      <c r="B292" s="833" t="s">
        <v>406</v>
      </c>
      <c r="C292" s="246">
        <f>C278+C290</f>
        <v>23600</v>
      </c>
      <c r="D292" s="246">
        <f>D278+D290</f>
        <v>23600</v>
      </c>
      <c r="E292" s="821">
        <f>E278+E290</f>
        <v>7900</v>
      </c>
      <c r="F292" s="1138">
        <f>E292/D292</f>
        <v>0.3347457627118644</v>
      </c>
    </row>
    <row r="293" spans="1:6" x14ac:dyDescent="0.2">
      <c r="A293" s="281"/>
      <c r="B293" s="534"/>
      <c r="C293" s="535"/>
      <c r="D293" s="535"/>
      <c r="E293" s="535"/>
    </row>
    <row r="294" spans="1:6" x14ac:dyDescent="0.2">
      <c r="A294" s="281"/>
      <c r="B294" s="534"/>
      <c r="C294" s="535"/>
      <c r="D294" s="535"/>
      <c r="E294" s="535"/>
    </row>
    <row r="295" spans="1:6" x14ac:dyDescent="0.2">
      <c r="A295" s="281"/>
      <c r="B295" s="534"/>
      <c r="C295" s="535"/>
      <c r="D295" s="535"/>
      <c r="E295" s="535"/>
    </row>
    <row r="296" spans="1:6" x14ac:dyDescent="0.2">
      <c r="A296" s="281"/>
      <c r="B296" s="504"/>
      <c r="C296" s="27"/>
      <c r="D296" s="27"/>
      <c r="E296" s="27"/>
    </row>
    <row r="297" spans="1:6" x14ac:dyDescent="0.2">
      <c r="A297" s="2263">
        <v>6</v>
      </c>
      <c r="B297" s="2263"/>
      <c r="C297" s="2263"/>
      <c r="D297" s="2263"/>
      <c r="E297" s="2263"/>
    </row>
    <row r="298" spans="1:6" x14ac:dyDescent="0.2">
      <c r="A298" s="13"/>
      <c r="B298" s="13"/>
      <c r="C298" s="13"/>
      <c r="D298" s="13"/>
      <c r="E298" s="13"/>
    </row>
    <row r="299" spans="1:6" ht="15" x14ac:dyDescent="0.25">
      <c r="A299" s="2249" t="s">
        <v>1644</v>
      </c>
      <c r="B299" s="2249"/>
      <c r="C299" s="2249"/>
      <c r="D299" s="2249"/>
      <c r="E299" s="2249"/>
      <c r="F299" s="16"/>
    </row>
    <row r="300" spans="1:6" ht="15" x14ac:dyDescent="0.25">
      <c r="A300" s="275"/>
      <c r="B300" s="275"/>
      <c r="C300" s="275"/>
      <c r="D300" s="275"/>
      <c r="E300" s="275"/>
      <c r="F300" s="16"/>
    </row>
    <row r="301" spans="1:6" ht="15.75" x14ac:dyDescent="0.25">
      <c r="B301" s="2268" t="s">
        <v>1463</v>
      </c>
      <c r="C301" s="2268"/>
      <c r="D301" s="2268"/>
      <c r="E301" s="2268"/>
      <c r="F301" s="33"/>
    </row>
    <row r="302" spans="1:6" ht="15.75" x14ac:dyDescent="0.25">
      <c r="B302" s="18"/>
      <c r="C302" s="18"/>
      <c r="D302" s="18"/>
      <c r="E302" s="18"/>
      <c r="F302" s="33"/>
    </row>
    <row r="303" spans="1:6" ht="13.5" thickBot="1" x14ac:dyDescent="0.25">
      <c r="B303" s="1"/>
      <c r="C303" s="1"/>
      <c r="D303" s="1"/>
      <c r="E303" s="19" t="s">
        <v>7</v>
      </c>
    </row>
    <row r="304" spans="1:6" ht="13.5" thickBot="1" x14ac:dyDescent="0.25">
      <c r="A304" s="2272" t="s">
        <v>258</v>
      </c>
      <c r="B304" s="2274" t="s">
        <v>11</v>
      </c>
      <c r="C304" s="2269" t="s">
        <v>784</v>
      </c>
      <c r="D304" s="2270"/>
      <c r="E304" s="2270"/>
      <c r="F304" s="2271"/>
    </row>
    <row r="305" spans="1:6" ht="26.25" thickBot="1" x14ac:dyDescent="0.25">
      <c r="A305" s="2273"/>
      <c r="B305" s="2275"/>
      <c r="C305" s="859" t="s">
        <v>198</v>
      </c>
      <c r="D305" s="860" t="s">
        <v>199</v>
      </c>
      <c r="E305" s="859" t="s">
        <v>775</v>
      </c>
      <c r="F305" s="857" t="s">
        <v>201</v>
      </c>
    </row>
    <row r="306" spans="1:6" ht="13.5" thickBot="1" x14ac:dyDescent="0.25">
      <c r="A306" s="865" t="s">
        <v>259</v>
      </c>
      <c r="B306" s="866" t="s">
        <v>260</v>
      </c>
      <c r="C306" s="867" t="s">
        <v>261</v>
      </c>
      <c r="D306" s="868" t="s">
        <v>262</v>
      </c>
      <c r="E306" s="867" t="s">
        <v>282</v>
      </c>
      <c r="F306" s="868" t="s">
        <v>307</v>
      </c>
    </row>
    <row r="307" spans="1:6" x14ac:dyDescent="0.2">
      <c r="A307" s="265" t="s">
        <v>263</v>
      </c>
      <c r="B307" s="270" t="s">
        <v>215</v>
      </c>
      <c r="C307" s="241"/>
      <c r="D307" s="124"/>
      <c r="E307" s="241"/>
      <c r="F307" s="951"/>
    </row>
    <row r="308" spans="1:6" x14ac:dyDescent="0.2">
      <c r="A308" s="264" t="s">
        <v>264</v>
      </c>
      <c r="B308" s="152" t="s">
        <v>526</v>
      </c>
      <c r="C308" s="239"/>
      <c r="D308" s="121"/>
      <c r="E308" s="239"/>
      <c r="F308" s="952">
        <v>0</v>
      </c>
    </row>
    <row r="309" spans="1:6" x14ac:dyDescent="0.2">
      <c r="A309" s="264" t="s">
        <v>265</v>
      </c>
      <c r="B309" s="169" t="s">
        <v>528</v>
      </c>
      <c r="C309" s="239"/>
      <c r="D309" s="121"/>
      <c r="E309" s="239"/>
      <c r="F309" s="952">
        <v>0</v>
      </c>
    </row>
    <row r="310" spans="1:6" x14ac:dyDescent="0.2">
      <c r="A310" s="264" t="s">
        <v>266</v>
      </c>
      <c r="B310" s="169" t="s">
        <v>527</v>
      </c>
      <c r="C310" s="239"/>
      <c r="D310" s="121"/>
      <c r="E310" s="239"/>
      <c r="F310" s="952">
        <v>0</v>
      </c>
    </row>
    <row r="311" spans="1:6" x14ac:dyDescent="0.2">
      <c r="A311" s="264" t="s">
        <v>267</v>
      </c>
      <c r="B311" s="169" t="s">
        <v>529</v>
      </c>
      <c r="C311" s="239"/>
      <c r="D311" s="121"/>
      <c r="E311" s="239"/>
      <c r="F311" s="952">
        <v>0</v>
      </c>
    </row>
    <row r="312" spans="1:6" x14ac:dyDescent="0.2">
      <c r="A312" s="264" t="s">
        <v>268</v>
      </c>
      <c r="B312" s="169" t="s">
        <v>530</v>
      </c>
      <c r="C312" s="239"/>
      <c r="D312" s="121"/>
      <c r="E312" s="239"/>
      <c r="F312" s="952">
        <v>0</v>
      </c>
    </row>
    <row r="313" spans="1:6" x14ac:dyDescent="0.2">
      <c r="A313" s="264" t="s">
        <v>269</v>
      </c>
      <c r="B313" s="169" t="s">
        <v>531</v>
      </c>
      <c r="C313" s="239">
        <f>C314+C315+C316+C317+C318+C319+C320</f>
        <v>19000</v>
      </c>
      <c r="D313" s="239">
        <f>D314+D315+D316+D317+D318+D319+D320</f>
        <v>19000</v>
      </c>
      <c r="E313" s="239">
        <f>E314+E315+E316+E317+E318+E319+E320</f>
        <v>19000</v>
      </c>
      <c r="F313" s="952">
        <f>E313/D313</f>
        <v>1</v>
      </c>
    </row>
    <row r="314" spans="1:6" x14ac:dyDescent="0.2">
      <c r="A314" s="264" t="s">
        <v>270</v>
      </c>
      <c r="B314" s="169" t="s">
        <v>535</v>
      </c>
      <c r="C314" s="239"/>
      <c r="D314" s="121"/>
      <c r="E314" s="239"/>
      <c r="F314" s="952">
        <v>0</v>
      </c>
    </row>
    <row r="315" spans="1:6" x14ac:dyDescent="0.2">
      <c r="A315" s="264" t="s">
        <v>271</v>
      </c>
      <c r="B315" s="169" t="s">
        <v>536</v>
      </c>
      <c r="C315" s="239"/>
      <c r="D315" s="121"/>
      <c r="E315" s="239"/>
      <c r="F315" s="952">
        <v>0</v>
      </c>
    </row>
    <row r="316" spans="1:6" x14ac:dyDescent="0.2">
      <c r="A316" s="264" t="s">
        <v>272</v>
      </c>
      <c r="B316" s="169" t="s">
        <v>537</v>
      </c>
      <c r="C316" s="239"/>
      <c r="D316" s="121"/>
      <c r="E316" s="239"/>
      <c r="F316" s="952">
        <v>0</v>
      </c>
    </row>
    <row r="317" spans="1:6" x14ac:dyDescent="0.2">
      <c r="A317" s="264" t="s">
        <v>273</v>
      </c>
      <c r="B317" s="271" t="s">
        <v>533</v>
      </c>
      <c r="C317" s="239">
        <f>'6 7_sz_melléklet'!C83+'6 7_sz_melléklet'!C82</f>
        <v>19000</v>
      </c>
      <c r="D317" s="239">
        <f>'6 7_sz_melléklet'!D83+'6 7_sz_melléklet'!D82</f>
        <v>19000</v>
      </c>
      <c r="E317" s="239">
        <f>'6 7_sz_melléklet'!E83+'6 7_sz_melléklet'!E82</f>
        <v>19000</v>
      </c>
      <c r="F317" s="952">
        <f>E317/D317</f>
        <v>1</v>
      </c>
    </row>
    <row r="318" spans="1:6" x14ac:dyDescent="0.2">
      <c r="A318" s="264" t="s">
        <v>274</v>
      </c>
      <c r="B318" s="536" t="s">
        <v>534</v>
      </c>
      <c r="C318" s="242"/>
      <c r="D318" s="122"/>
      <c r="E318" s="239"/>
      <c r="F318" s="952">
        <v>0</v>
      </c>
    </row>
    <row r="319" spans="1:6" x14ac:dyDescent="0.2">
      <c r="A319" s="264" t="s">
        <v>275</v>
      </c>
      <c r="B319" s="537" t="s">
        <v>532</v>
      </c>
      <c r="C319" s="242"/>
      <c r="D319" s="122"/>
      <c r="E319" s="239"/>
      <c r="F319" s="952">
        <v>0</v>
      </c>
    </row>
    <row r="320" spans="1:6" x14ac:dyDescent="0.2">
      <c r="A320" s="264" t="s">
        <v>276</v>
      </c>
      <c r="B320" s="108" t="s">
        <v>764</v>
      </c>
      <c r="C320" s="242"/>
      <c r="D320" s="122"/>
      <c r="E320" s="239"/>
      <c r="F320" s="952">
        <v>0</v>
      </c>
    </row>
    <row r="321" spans="1:6" ht="13.5" thickBot="1" x14ac:dyDescent="0.25">
      <c r="A321" s="264" t="s">
        <v>277</v>
      </c>
      <c r="B321" s="171" t="s">
        <v>539</v>
      </c>
      <c r="C321" s="240"/>
      <c r="D321" s="126"/>
      <c r="E321" s="239"/>
      <c r="F321" s="952">
        <v>0</v>
      </c>
    </row>
    <row r="322" spans="1:6" ht="13.5" thickBot="1" x14ac:dyDescent="0.25">
      <c r="A322" s="421" t="s">
        <v>278</v>
      </c>
      <c r="B322" s="422" t="s">
        <v>5</v>
      </c>
      <c r="C322" s="432">
        <f>C308+C309+C310+C311+C313+C321</f>
        <v>19000</v>
      </c>
      <c r="D322" s="432">
        <f>D308+D309+D310+D311+D313+D321</f>
        <v>19000</v>
      </c>
      <c r="E322" s="432">
        <f>E308+E309+E310+E311+E313+E321</f>
        <v>19000</v>
      </c>
      <c r="F322" s="1336">
        <f>E322/D322</f>
        <v>1</v>
      </c>
    </row>
    <row r="323" spans="1:6" ht="13.5" thickTop="1" x14ac:dyDescent="0.2">
      <c r="A323" s="413"/>
      <c r="B323" s="270"/>
      <c r="C323" s="197"/>
      <c r="D323" s="197"/>
      <c r="E323" s="861"/>
      <c r="F323" s="1099"/>
    </row>
    <row r="324" spans="1:6" x14ac:dyDescent="0.2">
      <c r="A324" s="265" t="s">
        <v>279</v>
      </c>
      <c r="B324" s="272" t="s">
        <v>216</v>
      </c>
      <c r="C324" s="241"/>
      <c r="D324" s="241"/>
      <c r="E324" s="241"/>
      <c r="F324" s="951"/>
    </row>
    <row r="325" spans="1:6" x14ac:dyDescent="0.2">
      <c r="A325" s="264" t="s">
        <v>280</v>
      </c>
      <c r="B325" s="169" t="s">
        <v>540</v>
      </c>
      <c r="C325" s="239"/>
      <c r="D325" s="239"/>
      <c r="E325" s="239"/>
      <c r="F325" s="952">
        <v>0</v>
      </c>
    </row>
    <row r="326" spans="1:6" x14ac:dyDescent="0.2">
      <c r="A326" s="264" t="s">
        <v>281</v>
      </c>
      <c r="B326" s="169" t="s">
        <v>541</v>
      </c>
      <c r="C326" s="239"/>
      <c r="D326" s="121"/>
      <c r="E326" s="239"/>
      <c r="F326" s="952">
        <v>0</v>
      </c>
    </row>
    <row r="327" spans="1:6" x14ac:dyDescent="0.2">
      <c r="A327" s="264" t="s">
        <v>283</v>
      </c>
      <c r="B327" s="169" t="s">
        <v>542</v>
      </c>
      <c r="C327" s="198">
        <f>C328+C329+C330+C331+C332+C333+C334</f>
        <v>0</v>
      </c>
      <c r="D327" s="198">
        <f>D328+D329+D330+D331+D332+D333+D334</f>
        <v>0</v>
      </c>
      <c r="E327" s="198">
        <f>E328+E329+E330+E331+E332+E333+E334</f>
        <v>0</v>
      </c>
      <c r="F327" s="952">
        <v>0</v>
      </c>
    </row>
    <row r="328" spans="1:6" x14ac:dyDescent="0.2">
      <c r="A328" s="264" t="s">
        <v>284</v>
      </c>
      <c r="B328" s="271" t="s">
        <v>543</v>
      </c>
      <c r="C328" s="239"/>
      <c r="D328" s="121"/>
      <c r="E328" s="239"/>
      <c r="F328" s="952">
        <v>0</v>
      </c>
    </row>
    <row r="329" spans="1:6" x14ac:dyDescent="0.2">
      <c r="A329" s="264" t="s">
        <v>285</v>
      </c>
      <c r="B329" s="271" t="s">
        <v>544</v>
      </c>
      <c r="C329" s="239"/>
      <c r="D329" s="121"/>
      <c r="E329" s="239"/>
      <c r="F329" s="952">
        <v>0</v>
      </c>
    </row>
    <row r="330" spans="1:6" x14ac:dyDescent="0.2">
      <c r="A330" s="264" t="s">
        <v>286</v>
      </c>
      <c r="B330" s="271" t="s">
        <v>545</v>
      </c>
      <c r="C330" s="239"/>
      <c r="D330" s="121"/>
      <c r="E330" s="239"/>
      <c r="F330" s="952">
        <v>0</v>
      </c>
    </row>
    <row r="331" spans="1:6" x14ac:dyDescent="0.2">
      <c r="A331" s="264" t="s">
        <v>287</v>
      </c>
      <c r="B331" s="271" t="s">
        <v>546</v>
      </c>
      <c r="C331" s="239"/>
      <c r="D331" s="121"/>
      <c r="E331" s="239"/>
      <c r="F331" s="952">
        <v>0</v>
      </c>
    </row>
    <row r="332" spans="1:6" x14ac:dyDescent="0.2">
      <c r="A332" s="264" t="s">
        <v>288</v>
      </c>
      <c r="B332" s="536" t="s">
        <v>547</v>
      </c>
      <c r="C332" s="239"/>
      <c r="D332" s="121"/>
      <c r="E332" s="239"/>
      <c r="F332" s="952">
        <v>0</v>
      </c>
    </row>
    <row r="333" spans="1:6" x14ac:dyDescent="0.2">
      <c r="A333" s="264" t="s">
        <v>289</v>
      </c>
      <c r="B333" s="230" t="s">
        <v>548</v>
      </c>
      <c r="C333" s="239"/>
      <c r="D333" s="121"/>
      <c r="E333" s="239"/>
      <c r="F333" s="952">
        <v>0</v>
      </c>
    </row>
    <row r="334" spans="1:6" x14ac:dyDescent="0.2">
      <c r="A334" s="264" t="s">
        <v>290</v>
      </c>
      <c r="B334" s="686" t="s">
        <v>549</v>
      </c>
      <c r="C334" s="239">
        <f>-C311</f>
        <v>0</v>
      </c>
      <c r="D334" s="239">
        <f>-D311</f>
        <v>0</v>
      </c>
      <c r="E334" s="239">
        <f>-E311</f>
        <v>0</v>
      </c>
      <c r="F334" s="952">
        <v>0</v>
      </c>
    </row>
    <row r="335" spans="1:6" x14ac:dyDescent="0.2">
      <c r="A335" s="264" t="s">
        <v>291</v>
      </c>
      <c r="B335" s="169"/>
      <c r="C335" s="239"/>
      <c r="D335" s="121"/>
      <c r="E335" s="239"/>
      <c r="F335" s="952"/>
    </row>
    <row r="336" spans="1:6" ht="13.5" thickBot="1" x14ac:dyDescent="0.25">
      <c r="A336" s="264" t="s">
        <v>292</v>
      </c>
      <c r="B336" s="171"/>
      <c r="C336" s="242"/>
      <c r="D336" s="242"/>
      <c r="E336" s="242"/>
      <c r="F336" s="952"/>
    </row>
    <row r="337" spans="1:6" ht="13.5" thickBot="1" x14ac:dyDescent="0.25">
      <c r="A337" s="421" t="s">
        <v>765</v>
      </c>
      <c r="B337" s="422" t="s">
        <v>6</v>
      </c>
      <c r="C337" s="567">
        <f>C325+C326+C327+C335+C336</f>
        <v>0</v>
      </c>
      <c r="D337" s="567">
        <f>D325+D326+D327+D335+D336</f>
        <v>0</v>
      </c>
      <c r="E337" s="862">
        <f>E325+E326+E327+E335+E336</f>
        <v>0</v>
      </c>
      <c r="F337" s="1336">
        <v>0</v>
      </c>
    </row>
    <row r="338" spans="1:6" ht="27" thickTop="1" thickBot="1" x14ac:dyDescent="0.25">
      <c r="A338" s="421" t="s">
        <v>294</v>
      </c>
      <c r="B338" s="426" t="s">
        <v>403</v>
      </c>
      <c r="C338" s="566">
        <f>C322+C337</f>
        <v>19000</v>
      </c>
      <c r="D338" s="566">
        <f>D322+D337</f>
        <v>19000</v>
      </c>
      <c r="E338" s="863">
        <f>E322+E337</f>
        <v>19000</v>
      </c>
      <c r="F338" s="1346">
        <f>E338/D338</f>
        <v>1</v>
      </c>
    </row>
    <row r="339" spans="1:6" ht="13.5" thickTop="1" x14ac:dyDescent="0.2">
      <c r="A339" s="413"/>
      <c r="B339" s="550"/>
      <c r="C339" s="129"/>
      <c r="D339" s="27"/>
      <c r="E339" s="197"/>
      <c r="F339" s="1099"/>
    </row>
    <row r="340" spans="1:6" x14ac:dyDescent="0.2">
      <c r="A340" s="265" t="s">
        <v>295</v>
      </c>
      <c r="B340" s="341" t="s">
        <v>404</v>
      </c>
      <c r="C340" s="124"/>
      <c r="D340" s="130"/>
      <c r="E340" s="241"/>
      <c r="F340" s="951"/>
    </row>
    <row r="341" spans="1:6" x14ac:dyDescent="0.2">
      <c r="A341" s="264" t="s">
        <v>296</v>
      </c>
      <c r="B341" s="170" t="s">
        <v>565</v>
      </c>
      <c r="C341" s="121"/>
      <c r="D341" s="100"/>
      <c r="E341" s="239"/>
      <c r="F341" s="952">
        <v>0</v>
      </c>
    </row>
    <row r="342" spans="1:6" x14ac:dyDescent="0.2">
      <c r="A342" s="264" t="s">
        <v>297</v>
      </c>
      <c r="B342" s="480" t="s">
        <v>563</v>
      </c>
      <c r="C342" s="121"/>
      <c r="D342" s="100"/>
      <c r="E342" s="239"/>
      <c r="F342" s="952">
        <v>0</v>
      </c>
    </row>
    <row r="343" spans="1:6" x14ac:dyDescent="0.2">
      <c r="A343" s="264" t="s">
        <v>298</v>
      </c>
      <c r="B343" s="480" t="s">
        <v>562</v>
      </c>
      <c r="C343" s="121"/>
      <c r="D343" s="100"/>
      <c r="E343" s="239"/>
      <c r="F343" s="952">
        <v>0</v>
      </c>
    </row>
    <row r="344" spans="1:6" x14ac:dyDescent="0.2">
      <c r="A344" s="264" t="s">
        <v>299</v>
      </c>
      <c r="B344" s="480" t="s">
        <v>564</v>
      </c>
      <c r="C344" s="121"/>
      <c r="D344" s="100"/>
      <c r="E344" s="239"/>
      <c r="F344" s="952">
        <v>0</v>
      </c>
    </row>
    <row r="345" spans="1:6" x14ac:dyDescent="0.2">
      <c r="A345" s="264" t="s">
        <v>300</v>
      </c>
      <c r="B345" s="538" t="s">
        <v>566</v>
      </c>
      <c r="C345" s="121"/>
      <c r="D345" s="100"/>
      <c r="E345" s="239"/>
      <c r="F345" s="952">
        <v>0</v>
      </c>
    </row>
    <row r="346" spans="1:6" x14ac:dyDescent="0.2">
      <c r="A346" s="264" t="s">
        <v>301</v>
      </c>
      <c r="B346" s="539" t="s">
        <v>569</v>
      </c>
      <c r="C346" s="121"/>
      <c r="D346" s="100"/>
      <c r="E346" s="239"/>
      <c r="F346" s="952">
        <v>0</v>
      </c>
    </row>
    <row r="347" spans="1:6" x14ac:dyDescent="0.2">
      <c r="A347" s="264" t="s">
        <v>302</v>
      </c>
      <c r="B347" s="540" t="s">
        <v>568</v>
      </c>
      <c r="C347" s="121"/>
      <c r="D347" s="100"/>
      <c r="E347" s="239"/>
      <c r="F347" s="952">
        <v>0</v>
      </c>
    </row>
    <row r="348" spans="1:6" x14ac:dyDescent="0.2">
      <c r="A348" s="264" t="s">
        <v>303</v>
      </c>
      <c r="B348" s="1708" t="s">
        <v>567</v>
      </c>
      <c r="C348" s="121"/>
      <c r="D348" s="100"/>
      <c r="E348" s="239"/>
      <c r="F348" s="952">
        <v>0</v>
      </c>
    </row>
    <row r="349" spans="1:6" ht="13.5" thickBot="1" x14ac:dyDescent="0.25">
      <c r="A349" s="264" t="s">
        <v>304</v>
      </c>
      <c r="B349" s="1712" t="s">
        <v>1083</v>
      </c>
      <c r="C349" s="129"/>
      <c r="D349" s="27"/>
      <c r="E349" s="197"/>
      <c r="F349" s="952">
        <v>0</v>
      </c>
    </row>
    <row r="350" spans="1:6" ht="13.5" thickBot="1" x14ac:dyDescent="0.25">
      <c r="A350" s="282" t="s">
        <v>305</v>
      </c>
      <c r="B350" s="231" t="s">
        <v>570</v>
      </c>
      <c r="C350" s="128">
        <f>C341+C342+C343+C344+C345+C346+C347+C348+C349</f>
        <v>0</v>
      </c>
      <c r="D350" s="128">
        <f>D341+D342+D343+D344+D345+D346+D347+D348</f>
        <v>0</v>
      </c>
      <c r="E350" s="201">
        <f>E341+E342+E343+E344+E345+E346+E347+E348</f>
        <v>0</v>
      </c>
      <c r="F350" s="991">
        <v>0</v>
      </c>
    </row>
    <row r="351" spans="1:6" x14ac:dyDescent="0.2">
      <c r="A351" s="413"/>
      <c r="B351" s="35"/>
      <c r="C351" s="129"/>
      <c r="D351" s="27"/>
      <c r="E351" s="197"/>
      <c r="F351" s="1136"/>
    </row>
    <row r="352" spans="1:6" ht="13.5" thickBot="1" x14ac:dyDescent="0.25">
      <c r="A352" s="325" t="s">
        <v>306</v>
      </c>
      <c r="B352" s="833" t="s">
        <v>406</v>
      </c>
      <c r="C352" s="246">
        <f>C338+C350</f>
        <v>19000</v>
      </c>
      <c r="D352" s="246">
        <f>D338+D350</f>
        <v>19000</v>
      </c>
      <c r="E352" s="821">
        <f>E338+E350</f>
        <v>19000</v>
      </c>
      <c r="F352" s="1138">
        <f>E352/D352</f>
        <v>1</v>
      </c>
    </row>
    <row r="353" spans="1:6" x14ac:dyDescent="0.2">
      <c r="A353" s="281"/>
      <c r="B353" s="534"/>
      <c r="C353" s="27"/>
      <c r="D353" s="27"/>
      <c r="E353" s="27"/>
    </row>
    <row r="354" spans="1:6" x14ac:dyDescent="0.2">
      <c r="A354" s="281"/>
      <c r="B354" s="534"/>
      <c r="C354" s="27"/>
      <c r="D354" s="27"/>
      <c r="E354" s="27"/>
    </row>
    <row r="355" spans="1:6" x14ac:dyDescent="0.2">
      <c r="A355" s="281"/>
      <c r="B355" s="534"/>
      <c r="C355" s="27"/>
      <c r="D355" s="27"/>
      <c r="E355" s="27"/>
    </row>
    <row r="356" spans="1:6" ht="12" customHeight="1" x14ac:dyDescent="0.2"/>
    <row r="357" spans="1:6" x14ac:dyDescent="0.2">
      <c r="A357" s="2263">
        <v>7</v>
      </c>
      <c r="B357" s="2263"/>
      <c r="C357" s="2263"/>
      <c r="D357" s="2263"/>
      <c r="E357" s="2263"/>
    </row>
    <row r="358" spans="1:6" x14ac:dyDescent="0.2">
      <c r="A358" s="13"/>
      <c r="B358" s="13"/>
      <c r="C358" s="13"/>
      <c r="D358" s="13"/>
      <c r="E358" s="13"/>
    </row>
    <row r="359" spans="1:6" ht="15" x14ac:dyDescent="0.25">
      <c r="A359" s="2249" t="s">
        <v>1644</v>
      </c>
      <c r="B359" s="2249"/>
      <c r="C359" s="2249"/>
      <c r="D359" s="2249"/>
      <c r="E359" s="2249"/>
      <c r="F359" s="16"/>
    </row>
    <row r="360" spans="1:6" ht="15" x14ac:dyDescent="0.25">
      <c r="A360" s="275"/>
      <c r="B360" s="275"/>
      <c r="C360" s="275"/>
      <c r="D360" s="275"/>
      <c r="E360" s="275"/>
      <c r="F360" s="16"/>
    </row>
    <row r="361" spans="1:6" ht="15.75" x14ac:dyDescent="0.25">
      <c r="B361" s="2268" t="s">
        <v>1463</v>
      </c>
      <c r="C361" s="2268"/>
      <c r="D361" s="2268"/>
      <c r="E361" s="2268"/>
      <c r="F361" s="33"/>
    </row>
    <row r="362" spans="1:6" ht="15.75" x14ac:dyDescent="0.25">
      <c r="B362" s="18"/>
      <c r="C362" s="18"/>
      <c r="D362" s="18"/>
      <c r="E362" s="18"/>
      <c r="F362" s="33"/>
    </row>
    <row r="363" spans="1:6" ht="13.5" thickBot="1" x14ac:dyDescent="0.25">
      <c r="B363" s="1"/>
      <c r="C363" s="1"/>
      <c r="D363" s="1"/>
      <c r="E363" s="19" t="s">
        <v>7</v>
      </c>
    </row>
    <row r="364" spans="1:6" ht="13.5" thickBot="1" x14ac:dyDescent="0.25">
      <c r="A364" s="2272" t="s">
        <v>258</v>
      </c>
      <c r="B364" s="2274" t="s">
        <v>11</v>
      </c>
      <c r="C364" s="2269" t="s">
        <v>429</v>
      </c>
      <c r="D364" s="2270"/>
      <c r="E364" s="2270"/>
      <c r="F364" s="2271"/>
    </row>
    <row r="365" spans="1:6" ht="26.25" thickBot="1" x14ac:dyDescent="0.25">
      <c r="A365" s="2273"/>
      <c r="B365" s="2275"/>
      <c r="C365" s="859" t="s">
        <v>198</v>
      </c>
      <c r="D365" s="860" t="s">
        <v>199</v>
      </c>
      <c r="E365" s="859" t="s">
        <v>775</v>
      </c>
      <c r="F365" s="857" t="s">
        <v>201</v>
      </c>
    </row>
    <row r="366" spans="1:6" ht="13.5" thickBot="1" x14ac:dyDescent="0.25">
      <c r="A366" s="865" t="s">
        <v>259</v>
      </c>
      <c r="B366" s="866" t="s">
        <v>260</v>
      </c>
      <c r="C366" s="867" t="s">
        <v>261</v>
      </c>
      <c r="D366" s="868" t="s">
        <v>262</v>
      </c>
      <c r="E366" s="867" t="s">
        <v>282</v>
      </c>
      <c r="F366" s="868" t="s">
        <v>307</v>
      </c>
    </row>
    <row r="367" spans="1:6" x14ac:dyDescent="0.2">
      <c r="A367" s="265" t="s">
        <v>263</v>
      </c>
      <c r="B367" s="270" t="s">
        <v>215</v>
      </c>
      <c r="C367" s="241"/>
      <c r="D367" s="124"/>
      <c r="E367" s="241"/>
      <c r="F367" s="869"/>
    </row>
    <row r="368" spans="1:6" x14ac:dyDescent="0.2">
      <c r="A368" s="264" t="s">
        <v>264</v>
      </c>
      <c r="B368" s="152" t="s">
        <v>526</v>
      </c>
      <c r="C368" s="239">
        <v>67957</v>
      </c>
      <c r="D368" s="121">
        <v>80003</v>
      </c>
      <c r="E368" s="239">
        <v>67658</v>
      </c>
      <c r="F368" s="952">
        <f>E368/D368</f>
        <v>0.84569328650175624</v>
      </c>
    </row>
    <row r="369" spans="1:6" x14ac:dyDescent="0.2">
      <c r="A369" s="264" t="s">
        <v>265</v>
      </c>
      <c r="B369" s="169" t="s">
        <v>528</v>
      </c>
      <c r="C369" s="239">
        <v>5046</v>
      </c>
      <c r="D369" s="121">
        <v>6275</v>
      </c>
      <c r="E369" s="239">
        <v>4932</v>
      </c>
      <c r="F369" s="952">
        <f>E369/D369</f>
        <v>0.7859760956175299</v>
      </c>
    </row>
    <row r="370" spans="1:6" x14ac:dyDescent="0.2">
      <c r="A370" s="264" t="s">
        <v>266</v>
      </c>
      <c r="B370" s="169" t="s">
        <v>527</v>
      </c>
      <c r="C370" s="239">
        <v>12582</v>
      </c>
      <c r="D370" s="121">
        <v>15127</v>
      </c>
      <c r="E370" s="239">
        <v>14607</v>
      </c>
      <c r="F370" s="952">
        <f>E370/D370</f>
        <v>0.96562438024724007</v>
      </c>
    </row>
    <row r="371" spans="1:6" x14ac:dyDescent="0.2">
      <c r="A371" s="264" t="s">
        <v>267</v>
      </c>
      <c r="B371" s="169" t="s">
        <v>529</v>
      </c>
      <c r="C371" s="239"/>
      <c r="D371" s="121"/>
      <c r="E371" s="239"/>
      <c r="F371" s="952">
        <v>0</v>
      </c>
    </row>
    <row r="372" spans="1:6" x14ac:dyDescent="0.2">
      <c r="A372" s="264" t="s">
        <v>268</v>
      </c>
      <c r="B372" s="169" t="s">
        <v>530</v>
      </c>
      <c r="C372" s="239"/>
      <c r="D372" s="121"/>
      <c r="E372" s="239"/>
      <c r="F372" s="952">
        <v>0</v>
      </c>
    </row>
    <row r="373" spans="1:6" x14ac:dyDescent="0.2">
      <c r="A373" s="264" t="s">
        <v>269</v>
      </c>
      <c r="B373" s="169" t="s">
        <v>531</v>
      </c>
      <c r="C373" s="239">
        <f>C374+C375+C376+C377+C378+C379+C380</f>
        <v>0</v>
      </c>
      <c r="D373" s="239">
        <f>D374+D375+D376+D377+D378+D379+D380</f>
        <v>0</v>
      </c>
      <c r="E373" s="239">
        <f>E374+E375+E376+E377+E378+E379+E380</f>
        <v>0</v>
      </c>
      <c r="F373" s="952">
        <v>0</v>
      </c>
    </row>
    <row r="374" spans="1:6" x14ac:dyDescent="0.2">
      <c r="A374" s="264" t="s">
        <v>270</v>
      </c>
      <c r="B374" s="169" t="s">
        <v>535</v>
      </c>
      <c r="C374" s="239"/>
      <c r="D374" s="239"/>
      <c r="E374" s="239"/>
      <c r="F374" s="952">
        <v>0</v>
      </c>
    </row>
    <row r="375" spans="1:6" x14ac:dyDescent="0.2">
      <c r="A375" s="264" t="s">
        <v>271</v>
      </c>
      <c r="B375" s="169" t="s">
        <v>536</v>
      </c>
      <c r="C375" s="239"/>
      <c r="D375" s="121"/>
      <c r="E375" s="239"/>
      <c r="F375" s="952">
        <v>0</v>
      </c>
    </row>
    <row r="376" spans="1:6" x14ac:dyDescent="0.2">
      <c r="A376" s="264" t="s">
        <v>272</v>
      </c>
      <c r="B376" s="169" t="s">
        <v>537</v>
      </c>
      <c r="C376" s="239"/>
      <c r="D376" s="121"/>
      <c r="E376" s="239"/>
      <c r="F376" s="952">
        <v>0</v>
      </c>
    </row>
    <row r="377" spans="1:6" x14ac:dyDescent="0.2">
      <c r="A377" s="264" t="s">
        <v>273</v>
      </c>
      <c r="B377" s="271" t="s">
        <v>533</v>
      </c>
      <c r="C377" s="198"/>
      <c r="D377" s="125"/>
      <c r="E377" s="239"/>
      <c r="F377" s="952">
        <v>0</v>
      </c>
    </row>
    <row r="378" spans="1:6" x14ac:dyDescent="0.2">
      <c r="A378" s="264" t="s">
        <v>274</v>
      </c>
      <c r="B378" s="536" t="s">
        <v>534</v>
      </c>
      <c r="C378" s="242"/>
      <c r="D378" s="122"/>
      <c r="E378" s="239"/>
      <c r="F378" s="952">
        <v>0</v>
      </c>
    </row>
    <row r="379" spans="1:6" x14ac:dyDescent="0.2">
      <c r="A379" s="264" t="s">
        <v>275</v>
      </c>
      <c r="B379" s="537" t="s">
        <v>532</v>
      </c>
      <c r="C379" s="242"/>
      <c r="D379" s="122"/>
      <c r="E379" s="239"/>
      <c r="F379" s="952">
        <v>0</v>
      </c>
    </row>
    <row r="380" spans="1:6" x14ac:dyDescent="0.2">
      <c r="A380" s="264" t="s">
        <v>276</v>
      </c>
      <c r="B380" s="108" t="s">
        <v>764</v>
      </c>
      <c r="C380" s="242"/>
      <c r="D380" s="122"/>
      <c r="E380" s="239">
        <v>0</v>
      </c>
      <c r="F380" s="952">
        <v>0</v>
      </c>
    </row>
    <row r="381" spans="1:6" ht="13.5" thickBot="1" x14ac:dyDescent="0.25">
      <c r="A381" s="264" t="s">
        <v>277</v>
      </c>
      <c r="B381" s="171" t="s">
        <v>539</v>
      </c>
      <c r="C381" s="240"/>
      <c r="D381" s="126"/>
      <c r="E381" s="239"/>
      <c r="F381" s="952">
        <v>0</v>
      </c>
    </row>
    <row r="382" spans="1:6" ht="13.5" thickBot="1" x14ac:dyDescent="0.25">
      <c r="A382" s="421" t="s">
        <v>278</v>
      </c>
      <c r="B382" s="422" t="s">
        <v>5</v>
      </c>
      <c r="C382" s="432">
        <f>C368+C369+C370+C371+C373+C381</f>
        <v>85585</v>
      </c>
      <c r="D382" s="432">
        <f>D368+D369+D370+D371+D373+D381</f>
        <v>101405</v>
      </c>
      <c r="E382" s="432">
        <f>E368+E369+E370+E371+E373+E381</f>
        <v>87197</v>
      </c>
      <c r="F382" s="1336">
        <f>E382/D382</f>
        <v>0.8598885656525812</v>
      </c>
    </row>
    <row r="383" spans="1:6" ht="13.5" thickTop="1" x14ac:dyDescent="0.2">
      <c r="A383" s="413"/>
      <c r="B383" s="270"/>
      <c r="C383" s="197"/>
      <c r="D383" s="197"/>
      <c r="E383" s="861"/>
      <c r="F383" s="1099"/>
    </row>
    <row r="384" spans="1:6" x14ac:dyDescent="0.2">
      <c r="A384" s="265" t="s">
        <v>279</v>
      </c>
      <c r="B384" s="272" t="s">
        <v>216</v>
      </c>
      <c r="C384" s="241"/>
      <c r="D384" s="241"/>
      <c r="E384" s="241"/>
      <c r="F384" s="951"/>
    </row>
    <row r="385" spans="1:6" x14ac:dyDescent="0.2">
      <c r="A385" s="264" t="s">
        <v>280</v>
      </c>
      <c r="B385" s="169" t="s">
        <v>540</v>
      </c>
      <c r="C385" s="239">
        <f>'33_sz_ melléklet'!C108</f>
        <v>1989</v>
      </c>
      <c r="D385" s="239">
        <f>'33_sz_ melléklet'!D108</f>
        <v>2886</v>
      </c>
      <c r="E385" s="239">
        <f>'33_sz_ melléklet'!E108</f>
        <v>2886</v>
      </c>
      <c r="F385" s="952">
        <f>E385/D385</f>
        <v>1</v>
      </c>
    </row>
    <row r="386" spans="1:6" x14ac:dyDescent="0.2">
      <c r="A386" s="264" t="s">
        <v>281</v>
      </c>
      <c r="B386" s="169" t="s">
        <v>541</v>
      </c>
      <c r="C386" s="239"/>
      <c r="D386" s="121"/>
      <c r="E386" s="239"/>
      <c r="F386" s="952">
        <v>0</v>
      </c>
    </row>
    <row r="387" spans="1:6" x14ac:dyDescent="0.2">
      <c r="A387" s="264" t="s">
        <v>283</v>
      </c>
      <c r="B387" s="169" t="s">
        <v>542</v>
      </c>
      <c r="C387" s="198">
        <f>C388+C389+C390+C391+C392+C393+C394</f>
        <v>0</v>
      </c>
      <c r="D387" s="198">
        <f>D388+D389+D390+D391+D392+D393+D394</f>
        <v>0</v>
      </c>
      <c r="E387" s="198">
        <f>E388+E389+E390+E391+E392+E393+E394</f>
        <v>0</v>
      </c>
      <c r="F387" s="952">
        <v>0</v>
      </c>
    </row>
    <row r="388" spans="1:6" x14ac:dyDescent="0.2">
      <c r="A388" s="264" t="s">
        <v>284</v>
      </c>
      <c r="B388" s="271" t="s">
        <v>543</v>
      </c>
      <c r="C388" s="239"/>
      <c r="D388" s="121"/>
      <c r="E388" s="239"/>
      <c r="F388" s="952">
        <v>0</v>
      </c>
    </row>
    <row r="389" spans="1:6" x14ac:dyDescent="0.2">
      <c r="A389" s="264" t="s">
        <v>285</v>
      </c>
      <c r="B389" s="271" t="s">
        <v>544</v>
      </c>
      <c r="C389" s="239"/>
      <c r="D389" s="121"/>
      <c r="E389" s="239"/>
      <c r="F389" s="952">
        <v>0</v>
      </c>
    </row>
    <row r="390" spans="1:6" x14ac:dyDescent="0.2">
      <c r="A390" s="264" t="s">
        <v>286</v>
      </c>
      <c r="B390" s="271" t="s">
        <v>545</v>
      </c>
      <c r="C390" s="239"/>
      <c r="D390" s="121"/>
      <c r="E390" s="239"/>
      <c r="F390" s="952">
        <v>0</v>
      </c>
    </row>
    <row r="391" spans="1:6" x14ac:dyDescent="0.2">
      <c r="A391" s="264" t="s">
        <v>287</v>
      </c>
      <c r="B391" s="271" t="s">
        <v>546</v>
      </c>
      <c r="C391" s="239"/>
      <c r="D391" s="121"/>
      <c r="E391" s="239"/>
      <c r="F391" s="952">
        <v>0</v>
      </c>
    </row>
    <row r="392" spans="1:6" x14ac:dyDescent="0.2">
      <c r="A392" s="264" t="s">
        <v>288</v>
      </c>
      <c r="B392" s="536" t="s">
        <v>547</v>
      </c>
      <c r="C392" s="239"/>
      <c r="D392" s="121"/>
      <c r="E392" s="239"/>
      <c r="F392" s="952">
        <v>0</v>
      </c>
    </row>
    <row r="393" spans="1:6" x14ac:dyDescent="0.2">
      <c r="A393" s="264" t="s">
        <v>289</v>
      </c>
      <c r="B393" s="230" t="s">
        <v>548</v>
      </c>
      <c r="C393" s="239"/>
      <c r="D393" s="121"/>
      <c r="E393" s="239"/>
      <c r="F393" s="952">
        <v>0</v>
      </c>
    </row>
    <row r="394" spans="1:6" x14ac:dyDescent="0.2">
      <c r="A394" s="264" t="s">
        <v>290</v>
      </c>
      <c r="B394" s="686" t="s">
        <v>549</v>
      </c>
      <c r="C394" s="239">
        <f>-C371</f>
        <v>0</v>
      </c>
      <c r="D394" s="239">
        <f>-D371</f>
        <v>0</v>
      </c>
      <c r="E394" s="239">
        <f>-E371</f>
        <v>0</v>
      </c>
      <c r="F394" s="952">
        <v>0</v>
      </c>
    </row>
    <row r="395" spans="1:6" x14ac:dyDescent="0.2">
      <c r="A395" s="264" t="s">
        <v>291</v>
      </c>
      <c r="B395" s="169"/>
      <c r="C395" s="239"/>
      <c r="D395" s="121"/>
      <c r="E395" s="239"/>
      <c r="F395" s="952"/>
    </row>
    <row r="396" spans="1:6" ht="13.5" thickBot="1" x14ac:dyDescent="0.25">
      <c r="A396" s="264" t="s">
        <v>292</v>
      </c>
      <c r="B396" s="171"/>
      <c r="C396" s="242"/>
      <c r="D396" s="242"/>
      <c r="E396" s="242"/>
      <c r="F396" s="1130"/>
    </row>
    <row r="397" spans="1:6" ht="13.5" thickBot="1" x14ac:dyDescent="0.25">
      <c r="A397" s="421" t="s">
        <v>765</v>
      </c>
      <c r="B397" s="422" t="s">
        <v>6</v>
      </c>
      <c r="C397" s="567">
        <f>C385+C386+C387+C395+C396</f>
        <v>1989</v>
      </c>
      <c r="D397" s="567">
        <f>D385+D386+D387+D395+D396</f>
        <v>2886</v>
      </c>
      <c r="E397" s="862">
        <f>E385+E386+E387+E395+E396</f>
        <v>2886</v>
      </c>
      <c r="F397" s="1336">
        <f>E397/D397</f>
        <v>1</v>
      </c>
    </row>
    <row r="398" spans="1:6" ht="27" thickTop="1" thickBot="1" x14ac:dyDescent="0.25">
      <c r="A398" s="421" t="s">
        <v>294</v>
      </c>
      <c r="B398" s="426" t="s">
        <v>403</v>
      </c>
      <c r="C398" s="566">
        <f>C382+C397</f>
        <v>87574</v>
      </c>
      <c r="D398" s="566">
        <f>D382+D397</f>
        <v>104291</v>
      </c>
      <c r="E398" s="863">
        <f>E382+E397</f>
        <v>90083</v>
      </c>
      <c r="F398" s="1346">
        <f>E398/D398</f>
        <v>0.86376580913022216</v>
      </c>
    </row>
    <row r="399" spans="1:6" ht="13.5" thickTop="1" x14ac:dyDescent="0.2">
      <c r="A399" s="413"/>
      <c r="B399" s="550"/>
      <c r="C399" s="129"/>
      <c r="D399" s="27"/>
      <c r="E399" s="197"/>
      <c r="F399" s="1099"/>
    </row>
    <row r="400" spans="1:6" x14ac:dyDescent="0.2">
      <c r="A400" s="265" t="s">
        <v>295</v>
      </c>
      <c r="B400" s="341" t="s">
        <v>404</v>
      </c>
      <c r="C400" s="124"/>
      <c r="D400" s="130"/>
      <c r="E400" s="241"/>
      <c r="F400" s="951"/>
    </row>
    <row r="401" spans="1:6" x14ac:dyDescent="0.2">
      <c r="A401" s="264" t="s">
        <v>296</v>
      </c>
      <c r="B401" s="170" t="s">
        <v>565</v>
      </c>
      <c r="C401" s="121"/>
      <c r="D401" s="100"/>
      <c r="E401" s="239"/>
      <c r="F401" s="952">
        <v>0</v>
      </c>
    </row>
    <row r="402" spans="1:6" x14ac:dyDescent="0.2">
      <c r="A402" s="264" t="s">
        <v>297</v>
      </c>
      <c r="B402" s="480" t="s">
        <v>563</v>
      </c>
      <c r="C402" s="121"/>
      <c r="D402" s="100"/>
      <c r="E402" s="239"/>
      <c r="F402" s="952">
        <v>0</v>
      </c>
    </row>
    <row r="403" spans="1:6" x14ac:dyDescent="0.2">
      <c r="A403" s="264" t="s">
        <v>298</v>
      </c>
      <c r="B403" s="480" t="s">
        <v>562</v>
      </c>
      <c r="C403" s="121"/>
      <c r="D403" s="100"/>
      <c r="E403" s="239"/>
      <c r="F403" s="952">
        <v>0</v>
      </c>
    </row>
    <row r="404" spans="1:6" x14ac:dyDescent="0.2">
      <c r="A404" s="264" t="s">
        <v>299</v>
      </c>
      <c r="B404" s="480" t="s">
        <v>564</v>
      </c>
      <c r="C404" s="121"/>
      <c r="D404" s="100"/>
      <c r="E404" s="239"/>
      <c r="F404" s="952">
        <v>0</v>
      </c>
    </row>
    <row r="405" spans="1:6" x14ac:dyDescent="0.2">
      <c r="A405" s="264" t="s">
        <v>300</v>
      </c>
      <c r="B405" s="538" t="s">
        <v>566</v>
      </c>
      <c r="C405" s="121"/>
      <c r="D405" s="100"/>
      <c r="E405" s="239"/>
      <c r="F405" s="952">
        <v>0</v>
      </c>
    </row>
    <row r="406" spans="1:6" x14ac:dyDescent="0.2">
      <c r="A406" s="264" t="s">
        <v>301</v>
      </c>
      <c r="B406" s="539" t="s">
        <v>569</v>
      </c>
      <c r="C406" s="121"/>
      <c r="D406" s="100"/>
      <c r="E406" s="239"/>
      <c r="F406" s="952">
        <v>0</v>
      </c>
    </row>
    <row r="407" spans="1:6" x14ac:dyDescent="0.2">
      <c r="A407" s="264" t="s">
        <v>302</v>
      </c>
      <c r="B407" s="540" t="s">
        <v>568</v>
      </c>
      <c r="C407" s="121"/>
      <c r="D407" s="100"/>
      <c r="E407" s="239"/>
      <c r="F407" s="952">
        <v>0</v>
      </c>
    </row>
    <row r="408" spans="1:6" x14ac:dyDescent="0.2">
      <c r="A408" s="264" t="s">
        <v>303</v>
      </c>
      <c r="B408" s="1708" t="s">
        <v>567</v>
      </c>
      <c r="C408" s="121"/>
      <c r="D408" s="100"/>
      <c r="E408" s="239"/>
      <c r="F408" s="952">
        <v>0</v>
      </c>
    </row>
    <row r="409" spans="1:6" ht="13.5" thickBot="1" x14ac:dyDescent="0.25">
      <c r="A409" s="264" t="s">
        <v>304</v>
      </c>
      <c r="B409" s="1712" t="s">
        <v>1083</v>
      </c>
      <c r="C409" s="129"/>
      <c r="D409" s="27"/>
      <c r="E409" s="197"/>
      <c r="F409" s="952">
        <v>0</v>
      </c>
    </row>
    <row r="410" spans="1:6" ht="13.5" thickBot="1" x14ac:dyDescent="0.25">
      <c r="A410" s="282" t="s">
        <v>305</v>
      </c>
      <c r="B410" s="231" t="s">
        <v>570</v>
      </c>
      <c r="C410" s="128">
        <f>C401+C402+C403+C404+C405+C406+C407+C408+C409</f>
        <v>0</v>
      </c>
      <c r="D410" s="128">
        <f>D401+D402+D403+D404+D405+D406+D407+D408</f>
        <v>0</v>
      </c>
      <c r="E410" s="201">
        <f>E401+E402+E403+E404+E405+E406+E407+E408</f>
        <v>0</v>
      </c>
      <c r="F410" s="991">
        <v>0</v>
      </c>
    </row>
    <row r="411" spans="1:6" x14ac:dyDescent="0.2">
      <c r="A411" s="413"/>
      <c r="B411" s="35"/>
      <c r="C411" s="129"/>
      <c r="D411" s="27"/>
      <c r="E411" s="197"/>
      <c r="F411" s="1099"/>
    </row>
    <row r="412" spans="1:6" ht="13.5" thickBot="1" x14ac:dyDescent="0.25">
      <c r="A412" s="325" t="s">
        <v>306</v>
      </c>
      <c r="B412" s="833" t="s">
        <v>406</v>
      </c>
      <c r="C412" s="246">
        <f>C398+C410</f>
        <v>87574</v>
      </c>
      <c r="D412" s="246">
        <f>D398+D410</f>
        <v>104291</v>
      </c>
      <c r="E412" s="821">
        <f>E398+E410</f>
        <v>90083</v>
      </c>
      <c r="F412" s="1138">
        <f>E412/D412</f>
        <v>0.86376580913022216</v>
      </c>
    </row>
    <row r="413" spans="1:6" x14ac:dyDescent="0.2">
      <c r="A413" s="281"/>
      <c r="B413" s="534"/>
      <c r="C413" s="27"/>
      <c r="D413" s="27"/>
      <c r="E413" s="27"/>
    </row>
    <row r="414" spans="1:6" x14ac:dyDescent="0.2">
      <c r="A414" s="281"/>
      <c r="B414" s="534"/>
      <c r="C414" s="27"/>
      <c r="D414" s="27"/>
      <c r="E414" s="27"/>
    </row>
    <row r="415" spans="1:6" x14ac:dyDescent="0.2">
      <c r="A415" s="281"/>
      <c r="B415" s="504"/>
      <c r="C415" s="27"/>
      <c r="D415" s="27"/>
      <c r="E415" s="27"/>
    </row>
    <row r="416" spans="1:6" x14ac:dyDescent="0.2">
      <c r="A416" s="2263">
        <v>8</v>
      </c>
      <c r="B416" s="2263"/>
      <c r="C416" s="2263"/>
      <c r="D416" s="2263"/>
      <c r="E416" s="2263"/>
    </row>
    <row r="417" spans="1:6" x14ac:dyDescent="0.2">
      <c r="A417" s="13"/>
      <c r="B417" s="13"/>
      <c r="C417" s="13"/>
      <c r="D417" s="13"/>
      <c r="E417" s="13"/>
    </row>
    <row r="418" spans="1:6" ht="15" x14ac:dyDescent="0.25">
      <c r="A418" s="2249" t="s">
        <v>1644</v>
      </c>
      <c r="B418" s="2249"/>
      <c r="C418" s="2249"/>
      <c r="D418" s="2249"/>
      <c r="E418" s="2249"/>
      <c r="F418" s="16"/>
    </row>
    <row r="419" spans="1:6" ht="15" x14ac:dyDescent="0.25">
      <c r="A419" s="275"/>
      <c r="B419" s="275"/>
      <c r="C419" s="275"/>
      <c r="D419" s="275"/>
      <c r="E419" s="275"/>
      <c r="F419" s="16"/>
    </row>
    <row r="420" spans="1:6" ht="15.75" x14ac:dyDescent="0.25">
      <c r="B420" s="2268" t="s">
        <v>1463</v>
      </c>
      <c r="C420" s="2268"/>
      <c r="D420" s="2268"/>
      <c r="E420" s="2268"/>
      <c r="F420" s="33"/>
    </row>
    <row r="421" spans="1:6" ht="15.75" x14ac:dyDescent="0.25">
      <c r="B421" s="18"/>
      <c r="C421" s="18"/>
      <c r="D421" s="18"/>
      <c r="E421" s="18"/>
      <c r="F421" s="33"/>
    </row>
    <row r="422" spans="1:6" ht="17.25" customHeight="1" thickBot="1" x14ac:dyDescent="0.25">
      <c r="B422" s="1"/>
      <c r="C422" s="1"/>
      <c r="D422" s="1"/>
      <c r="E422" s="19" t="s">
        <v>7</v>
      </c>
    </row>
    <row r="423" spans="1:6" ht="13.5" thickBot="1" x14ac:dyDescent="0.25">
      <c r="A423" s="2272" t="s">
        <v>258</v>
      </c>
      <c r="B423" s="2274" t="s">
        <v>11</v>
      </c>
      <c r="C423" s="2269" t="s">
        <v>1084</v>
      </c>
      <c r="D423" s="2270"/>
      <c r="E423" s="2270"/>
      <c r="F423" s="2271"/>
    </row>
    <row r="424" spans="1:6" ht="26.25" thickBot="1" x14ac:dyDescent="0.25">
      <c r="A424" s="2273"/>
      <c r="B424" s="2275"/>
      <c r="C424" s="859" t="s">
        <v>198</v>
      </c>
      <c r="D424" s="860" t="s">
        <v>199</v>
      </c>
      <c r="E424" s="859" t="s">
        <v>775</v>
      </c>
      <c r="F424" s="857" t="s">
        <v>201</v>
      </c>
    </row>
    <row r="425" spans="1:6" ht="13.5" thickBot="1" x14ac:dyDescent="0.25">
      <c r="A425" s="865" t="s">
        <v>259</v>
      </c>
      <c r="B425" s="866" t="s">
        <v>260</v>
      </c>
      <c r="C425" s="867" t="s">
        <v>261</v>
      </c>
      <c r="D425" s="868" t="s">
        <v>262</v>
      </c>
      <c r="E425" s="867" t="s">
        <v>282</v>
      </c>
      <c r="F425" s="868" t="s">
        <v>307</v>
      </c>
    </row>
    <row r="426" spans="1:6" x14ac:dyDescent="0.2">
      <c r="A426" s="265" t="s">
        <v>263</v>
      </c>
      <c r="B426" s="270" t="s">
        <v>215</v>
      </c>
      <c r="C426" s="241"/>
      <c r="D426" s="124"/>
      <c r="E426" s="241"/>
      <c r="F426" s="951"/>
    </row>
    <row r="427" spans="1:6" x14ac:dyDescent="0.2">
      <c r="A427" s="264" t="s">
        <v>264</v>
      </c>
      <c r="B427" s="152" t="s">
        <v>526</v>
      </c>
      <c r="C427" s="239"/>
      <c r="D427" s="121"/>
      <c r="E427" s="239"/>
      <c r="F427" s="952">
        <v>0</v>
      </c>
    </row>
    <row r="428" spans="1:6" x14ac:dyDescent="0.2">
      <c r="A428" s="264" t="s">
        <v>265</v>
      </c>
      <c r="B428" s="169" t="s">
        <v>528</v>
      </c>
      <c r="C428" s="239"/>
      <c r="D428" s="121"/>
      <c r="E428" s="239"/>
      <c r="F428" s="952">
        <v>0</v>
      </c>
    </row>
    <row r="429" spans="1:6" x14ac:dyDescent="0.2">
      <c r="A429" s="264" t="s">
        <v>266</v>
      </c>
      <c r="B429" s="169" t="s">
        <v>527</v>
      </c>
      <c r="C429" s="239"/>
      <c r="D429" s="121"/>
      <c r="E429" s="239"/>
      <c r="F429" s="952">
        <v>0</v>
      </c>
    </row>
    <row r="430" spans="1:6" x14ac:dyDescent="0.2">
      <c r="A430" s="264" t="s">
        <v>267</v>
      </c>
      <c r="B430" s="169" t="s">
        <v>529</v>
      </c>
      <c r="C430" s="239"/>
      <c r="D430" s="121"/>
      <c r="E430" s="239"/>
      <c r="F430" s="952">
        <v>0</v>
      </c>
    </row>
    <row r="431" spans="1:6" x14ac:dyDescent="0.2">
      <c r="A431" s="264" t="s">
        <v>268</v>
      </c>
      <c r="B431" s="169" t="s">
        <v>530</v>
      </c>
      <c r="C431" s="239"/>
      <c r="D431" s="121"/>
      <c r="E431" s="239"/>
      <c r="F431" s="952">
        <v>0</v>
      </c>
    </row>
    <row r="432" spans="1:6" x14ac:dyDescent="0.2">
      <c r="A432" s="264" t="s">
        <v>269</v>
      </c>
      <c r="B432" s="169" t="s">
        <v>531</v>
      </c>
      <c r="C432" s="239">
        <f>C433+C434+C435+C436+C437+C438+C439</f>
        <v>0</v>
      </c>
      <c r="D432" s="239">
        <f>D433+D434+D435+D436+D437+D438+D439</f>
        <v>0</v>
      </c>
      <c r="E432" s="239">
        <f>E433+E434+E435+E436+E437+E438+E439</f>
        <v>0</v>
      </c>
      <c r="F432" s="952">
        <v>0</v>
      </c>
    </row>
    <row r="433" spans="1:6" x14ac:dyDescent="0.2">
      <c r="A433" s="264" t="s">
        <v>270</v>
      </c>
      <c r="B433" s="169" t="s">
        <v>535</v>
      </c>
      <c r="C433" s="239"/>
      <c r="D433" s="121"/>
      <c r="E433" s="239"/>
      <c r="F433" s="952">
        <v>0</v>
      </c>
    </row>
    <row r="434" spans="1:6" x14ac:dyDescent="0.2">
      <c r="A434" s="264" t="s">
        <v>271</v>
      </c>
      <c r="B434" s="169" t="s">
        <v>536</v>
      </c>
      <c r="C434" s="239"/>
      <c r="D434" s="121"/>
      <c r="E434" s="239"/>
      <c r="F434" s="952">
        <v>0</v>
      </c>
    </row>
    <row r="435" spans="1:6" x14ac:dyDescent="0.2">
      <c r="A435" s="264" t="s">
        <v>272</v>
      </c>
      <c r="B435" s="169" t="s">
        <v>537</v>
      </c>
      <c r="C435" s="239"/>
      <c r="D435" s="121"/>
      <c r="E435" s="239"/>
      <c r="F435" s="952">
        <v>0</v>
      </c>
    </row>
    <row r="436" spans="1:6" x14ac:dyDescent="0.2">
      <c r="A436" s="264" t="s">
        <v>273</v>
      </c>
      <c r="B436" s="271" t="s">
        <v>533</v>
      </c>
      <c r="C436" s="198"/>
      <c r="D436" s="125"/>
      <c r="E436" s="239"/>
      <c r="F436" s="952">
        <v>0</v>
      </c>
    </row>
    <row r="437" spans="1:6" x14ac:dyDescent="0.2">
      <c r="A437" s="264" t="s">
        <v>274</v>
      </c>
      <c r="B437" s="536" t="s">
        <v>534</v>
      </c>
      <c r="C437" s="242"/>
      <c r="D437" s="122"/>
      <c r="E437" s="239"/>
      <c r="F437" s="952">
        <v>0</v>
      </c>
    </row>
    <row r="438" spans="1:6" x14ac:dyDescent="0.2">
      <c r="A438" s="264" t="s">
        <v>275</v>
      </c>
      <c r="B438" s="537" t="s">
        <v>532</v>
      </c>
      <c r="C438" s="242"/>
      <c r="D438" s="122"/>
      <c r="E438" s="239"/>
      <c r="F438" s="952">
        <v>0</v>
      </c>
    </row>
    <row r="439" spans="1:6" ht="15" customHeight="1" x14ac:dyDescent="0.2">
      <c r="A439" s="264" t="s">
        <v>276</v>
      </c>
      <c r="B439" s="108" t="s">
        <v>764</v>
      </c>
      <c r="C439" s="242"/>
      <c r="D439" s="122"/>
      <c r="E439" s="239"/>
      <c r="F439" s="952">
        <v>0</v>
      </c>
    </row>
    <row r="440" spans="1:6" ht="13.5" thickBot="1" x14ac:dyDescent="0.25">
      <c r="A440" s="264" t="s">
        <v>277</v>
      </c>
      <c r="B440" s="171" t="s">
        <v>539</v>
      </c>
      <c r="C440" s="240"/>
      <c r="D440" s="126"/>
      <c r="E440" s="239"/>
      <c r="F440" s="952">
        <v>0</v>
      </c>
    </row>
    <row r="441" spans="1:6" ht="13.5" thickBot="1" x14ac:dyDescent="0.25">
      <c r="A441" s="421" t="s">
        <v>278</v>
      </c>
      <c r="B441" s="422" t="s">
        <v>5</v>
      </c>
      <c r="C441" s="432">
        <f>C427+C428+C429+C430+C432+C440</f>
        <v>0</v>
      </c>
      <c r="D441" s="432">
        <f>D427+D428+D429+D430+D432+D440</f>
        <v>0</v>
      </c>
      <c r="E441" s="432">
        <f>E427+E428+E429+E430+E432+E440</f>
        <v>0</v>
      </c>
      <c r="F441" s="1336">
        <v>0</v>
      </c>
    </row>
    <row r="442" spans="1:6" ht="13.5" thickTop="1" x14ac:dyDescent="0.2">
      <c r="A442" s="413"/>
      <c r="B442" s="270"/>
      <c r="C442" s="197"/>
      <c r="D442" s="197"/>
      <c r="E442" s="861"/>
      <c r="F442" s="1099"/>
    </row>
    <row r="443" spans="1:6" x14ac:dyDescent="0.2">
      <c r="A443" s="265" t="s">
        <v>279</v>
      </c>
      <c r="B443" s="272" t="s">
        <v>216</v>
      </c>
      <c r="C443" s="241"/>
      <c r="D443" s="241"/>
      <c r="E443" s="241"/>
      <c r="F443" s="951"/>
    </row>
    <row r="444" spans="1:6" x14ac:dyDescent="0.2">
      <c r="A444" s="264" t="s">
        <v>280</v>
      </c>
      <c r="B444" s="169" t="s">
        <v>540</v>
      </c>
      <c r="C444" s="239"/>
      <c r="D444" s="239"/>
      <c r="E444" s="239"/>
      <c r="F444" s="952">
        <v>0</v>
      </c>
    </row>
    <row r="445" spans="1:6" x14ac:dyDescent="0.2">
      <c r="A445" s="264" t="s">
        <v>281</v>
      </c>
      <c r="B445" s="169" t="s">
        <v>541</v>
      </c>
      <c r="C445" s="239">
        <f>'32_sz_ melléklet'!C42</f>
        <v>15000</v>
      </c>
      <c r="D445" s="239">
        <f>'32_sz_ melléklet'!D42</f>
        <v>35000</v>
      </c>
      <c r="E445" s="239">
        <f>'32_sz_ melléklet'!E42</f>
        <v>8561</v>
      </c>
      <c r="F445" s="952">
        <f>E445/D445</f>
        <v>0.24460000000000001</v>
      </c>
    </row>
    <row r="446" spans="1:6" x14ac:dyDescent="0.2">
      <c r="A446" s="264" t="s">
        <v>283</v>
      </c>
      <c r="B446" s="169" t="s">
        <v>542</v>
      </c>
      <c r="C446" s="239">
        <f>C447+C448+C449+C450+C451+C452+C453</f>
        <v>0</v>
      </c>
      <c r="D446" s="239">
        <f>D447+D448+D449+D450+D451+D452+D453</f>
        <v>0</v>
      </c>
      <c r="E446" s="239">
        <f>E447+E448+E449+E450+E451+E452+E453</f>
        <v>0</v>
      </c>
      <c r="F446" s="952">
        <v>0</v>
      </c>
    </row>
    <row r="447" spans="1:6" x14ac:dyDescent="0.2">
      <c r="A447" s="264" t="s">
        <v>284</v>
      </c>
      <c r="B447" s="271" t="s">
        <v>543</v>
      </c>
      <c r="C447" s="239"/>
      <c r="D447" s="121"/>
      <c r="E447" s="239"/>
      <c r="F447" s="952">
        <v>0</v>
      </c>
    </row>
    <row r="448" spans="1:6" x14ac:dyDescent="0.2">
      <c r="A448" s="264" t="s">
        <v>285</v>
      </c>
      <c r="B448" s="271" t="s">
        <v>544</v>
      </c>
      <c r="C448" s="239"/>
      <c r="D448" s="121"/>
      <c r="E448" s="239"/>
      <c r="F448" s="952">
        <v>0</v>
      </c>
    </row>
    <row r="449" spans="1:6" x14ac:dyDescent="0.2">
      <c r="A449" s="264" t="s">
        <v>286</v>
      </c>
      <c r="B449" s="271" t="s">
        <v>545</v>
      </c>
      <c r="C449" s="239"/>
      <c r="D449" s="121"/>
      <c r="E449" s="239"/>
      <c r="F449" s="952">
        <v>0</v>
      </c>
    </row>
    <row r="450" spans="1:6" x14ac:dyDescent="0.2">
      <c r="A450" s="264" t="s">
        <v>287</v>
      </c>
      <c r="B450" s="271" t="s">
        <v>546</v>
      </c>
      <c r="C450" s="239"/>
      <c r="D450" s="121"/>
      <c r="E450" s="239"/>
      <c r="F450" s="952">
        <v>0</v>
      </c>
    </row>
    <row r="451" spans="1:6" x14ac:dyDescent="0.2">
      <c r="A451" s="264" t="s">
        <v>288</v>
      </c>
      <c r="B451" s="536" t="s">
        <v>547</v>
      </c>
      <c r="C451" s="239"/>
      <c r="D451" s="121"/>
      <c r="E451" s="239"/>
      <c r="F451" s="952">
        <v>0</v>
      </c>
    </row>
    <row r="452" spans="1:6" x14ac:dyDescent="0.2">
      <c r="A452" s="264" t="s">
        <v>289</v>
      </c>
      <c r="B452" s="230" t="s">
        <v>548</v>
      </c>
      <c r="C452" s="239"/>
      <c r="D452" s="121"/>
      <c r="E452" s="239"/>
      <c r="F452" s="952">
        <v>0</v>
      </c>
    </row>
    <row r="453" spans="1:6" ht="12" customHeight="1" x14ac:dyDescent="0.2">
      <c r="A453" s="264" t="s">
        <v>290</v>
      </c>
      <c r="B453" s="686" t="s">
        <v>549</v>
      </c>
      <c r="C453" s="239"/>
      <c r="D453" s="121"/>
      <c r="E453" s="239"/>
      <c r="F453" s="952">
        <v>0</v>
      </c>
    </row>
    <row r="454" spans="1:6" x14ac:dyDescent="0.2">
      <c r="A454" s="264" t="s">
        <v>291</v>
      </c>
      <c r="B454" s="169"/>
      <c r="C454" s="239"/>
      <c r="D454" s="121"/>
      <c r="E454" s="239"/>
      <c r="F454" s="952">
        <v>0</v>
      </c>
    </row>
    <row r="455" spans="1:6" ht="13.5" thickBot="1" x14ac:dyDescent="0.25">
      <c r="A455" s="264" t="s">
        <v>292</v>
      </c>
      <c r="B455" s="171"/>
      <c r="C455" s="242">
        <f>-C430</f>
        <v>0</v>
      </c>
      <c r="D455" s="242">
        <f>-D430</f>
        <v>0</v>
      </c>
      <c r="E455" s="242">
        <f>-E430</f>
        <v>0</v>
      </c>
      <c r="F455" s="952">
        <v>0</v>
      </c>
    </row>
    <row r="456" spans="1:6" ht="13.5" thickBot="1" x14ac:dyDescent="0.25">
      <c r="A456" s="421" t="s">
        <v>765</v>
      </c>
      <c r="B456" s="422" t="s">
        <v>6</v>
      </c>
      <c r="C456" s="567">
        <f>C444+C445+C446+C454+C455</f>
        <v>15000</v>
      </c>
      <c r="D456" s="567">
        <f>D444+D445+D446+D454+D455</f>
        <v>35000</v>
      </c>
      <c r="E456" s="862">
        <f>E444+E445+E446+E454+E455</f>
        <v>8561</v>
      </c>
      <c r="F456" s="1336">
        <f>E456/D456</f>
        <v>0.24460000000000001</v>
      </c>
    </row>
    <row r="457" spans="1:6" ht="27" thickTop="1" thickBot="1" x14ac:dyDescent="0.25">
      <c r="A457" s="421" t="s">
        <v>294</v>
      </c>
      <c r="B457" s="426" t="s">
        <v>403</v>
      </c>
      <c r="C457" s="566">
        <f>C441+C456</f>
        <v>15000</v>
      </c>
      <c r="D457" s="566">
        <f>D441+D456</f>
        <v>35000</v>
      </c>
      <c r="E457" s="863">
        <f>E441+E456</f>
        <v>8561</v>
      </c>
      <c r="F457" s="1346">
        <f>E457/D457</f>
        <v>0.24460000000000001</v>
      </c>
    </row>
    <row r="458" spans="1:6" ht="13.5" thickTop="1" x14ac:dyDescent="0.2">
      <c r="A458" s="413"/>
      <c r="B458" s="550"/>
      <c r="C458" s="129"/>
      <c r="D458" s="27"/>
      <c r="E458" s="197"/>
      <c r="F458" s="1099"/>
    </row>
    <row r="459" spans="1:6" x14ac:dyDescent="0.2">
      <c r="A459" s="265" t="s">
        <v>295</v>
      </c>
      <c r="B459" s="341" t="s">
        <v>404</v>
      </c>
      <c r="C459" s="124"/>
      <c r="D459" s="130"/>
      <c r="E459" s="241"/>
      <c r="F459" s="951"/>
    </row>
    <row r="460" spans="1:6" x14ac:dyDescent="0.2">
      <c r="A460" s="264" t="s">
        <v>296</v>
      </c>
      <c r="B460" s="170" t="s">
        <v>565</v>
      </c>
      <c r="C460" s="121"/>
      <c r="D460" s="100"/>
      <c r="E460" s="239"/>
      <c r="F460" s="952">
        <v>0</v>
      </c>
    </row>
    <row r="461" spans="1:6" x14ac:dyDescent="0.2">
      <c r="A461" s="264" t="s">
        <v>297</v>
      </c>
      <c r="B461" s="480" t="s">
        <v>563</v>
      </c>
      <c r="C461" s="121"/>
      <c r="D461" s="100"/>
      <c r="E461" s="239"/>
      <c r="F461" s="952">
        <v>0</v>
      </c>
    </row>
    <row r="462" spans="1:6" x14ac:dyDescent="0.2">
      <c r="A462" s="264" t="s">
        <v>298</v>
      </c>
      <c r="B462" s="480" t="s">
        <v>562</v>
      </c>
      <c r="C462" s="121"/>
      <c r="D462" s="100"/>
      <c r="E462" s="239"/>
      <c r="F462" s="952">
        <v>0</v>
      </c>
    </row>
    <row r="463" spans="1:6" x14ac:dyDescent="0.2">
      <c r="A463" s="264" t="s">
        <v>299</v>
      </c>
      <c r="B463" s="480" t="s">
        <v>564</v>
      </c>
      <c r="C463" s="121"/>
      <c r="D463" s="100"/>
      <c r="E463" s="239"/>
      <c r="F463" s="952">
        <v>0</v>
      </c>
    </row>
    <row r="464" spans="1:6" x14ac:dyDescent="0.2">
      <c r="A464" s="264" t="s">
        <v>300</v>
      </c>
      <c r="B464" s="538" t="s">
        <v>566</v>
      </c>
      <c r="C464" s="121"/>
      <c r="D464" s="100"/>
      <c r="E464" s="239"/>
      <c r="F464" s="952">
        <v>0</v>
      </c>
    </row>
    <row r="465" spans="1:6" x14ac:dyDescent="0.2">
      <c r="A465" s="264" t="s">
        <v>301</v>
      </c>
      <c r="B465" s="539" t="s">
        <v>569</v>
      </c>
      <c r="C465" s="121"/>
      <c r="D465" s="100"/>
      <c r="E465" s="239"/>
      <c r="F465" s="952">
        <v>0</v>
      </c>
    </row>
    <row r="466" spans="1:6" x14ac:dyDescent="0.2">
      <c r="A466" s="264" t="s">
        <v>302</v>
      </c>
      <c r="B466" s="540" t="s">
        <v>568</v>
      </c>
      <c r="C466" s="121"/>
      <c r="D466" s="100"/>
      <c r="E466" s="239"/>
      <c r="F466" s="952">
        <v>0</v>
      </c>
    </row>
    <row r="467" spans="1:6" x14ac:dyDescent="0.2">
      <c r="A467" s="264" t="s">
        <v>303</v>
      </c>
      <c r="B467" s="540" t="s">
        <v>567</v>
      </c>
      <c r="C467" s="121"/>
      <c r="D467" s="100"/>
      <c r="E467" s="239"/>
      <c r="F467" s="952">
        <v>0</v>
      </c>
    </row>
    <row r="468" spans="1:6" ht="13.5" thickBot="1" x14ac:dyDescent="0.25">
      <c r="A468" s="264" t="s">
        <v>304</v>
      </c>
      <c r="B468" s="1712" t="s">
        <v>1083</v>
      </c>
      <c r="C468" s="129"/>
      <c r="D468" s="27"/>
      <c r="E468" s="197"/>
      <c r="F468" s="952">
        <v>0</v>
      </c>
    </row>
    <row r="469" spans="1:6" ht="13.5" thickBot="1" x14ac:dyDescent="0.25">
      <c r="A469" s="282" t="s">
        <v>305</v>
      </c>
      <c r="B469" s="231" t="s">
        <v>570</v>
      </c>
      <c r="C469" s="128">
        <f>C460+C461+C462+C463+C464+C465+C466+C467+C468</f>
        <v>0</v>
      </c>
      <c r="D469" s="128">
        <f>D460+D461+D462+D463+D464+D465+D466+D467</f>
        <v>0</v>
      </c>
      <c r="E469" s="201">
        <f>E460+E461+E462+E463+E464+E465+E466+E467</f>
        <v>0</v>
      </c>
      <c r="F469" s="991">
        <v>0</v>
      </c>
    </row>
    <row r="470" spans="1:6" x14ac:dyDescent="0.2">
      <c r="A470" s="413"/>
      <c r="B470" s="35"/>
      <c r="C470" s="129"/>
      <c r="D470" s="27"/>
      <c r="E470" s="197"/>
      <c r="F470" s="1136"/>
    </row>
    <row r="471" spans="1:6" ht="13.5" thickBot="1" x14ac:dyDescent="0.25">
      <c r="A471" s="325" t="s">
        <v>306</v>
      </c>
      <c r="B471" s="833" t="s">
        <v>406</v>
      </c>
      <c r="C471" s="246">
        <f>C457+C469</f>
        <v>15000</v>
      </c>
      <c r="D471" s="246">
        <f>D457+D469</f>
        <v>35000</v>
      </c>
      <c r="E471" s="821">
        <f>E457+E469</f>
        <v>8561</v>
      </c>
      <c r="F471" s="1138">
        <f>E471/D471</f>
        <v>0.24460000000000001</v>
      </c>
    </row>
    <row r="472" spans="1:6" x14ac:dyDescent="0.2">
      <c r="A472" s="281"/>
      <c r="B472" s="534"/>
      <c r="C472" s="535"/>
      <c r="D472" s="535"/>
      <c r="E472" s="535"/>
      <c r="F472" s="1270"/>
    </row>
    <row r="473" spans="1:6" x14ac:dyDescent="0.2">
      <c r="A473" s="281"/>
      <c r="B473" s="534"/>
      <c r="C473" s="535"/>
      <c r="D473" s="535"/>
      <c r="E473" s="535"/>
      <c r="F473" s="1270"/>
    </row>
    <row r="474" spans="1:6" x14ac:dyDescent="0.2">
      <c r="A474" s="281"/>
      <c r="B474" s="534"/>
      <c r="C474" s="27"/>
      <c r="D474" s="27"/>
      <c r="E474" s="27"/>
    </row>
    <row r="475" spans="1:6" x14ac:dyDescent="0.2">
      <c r="A475" s="2263">
        <v>9</v>
      </c>
      <c r="B475" s="2263"/>
      <c r="C475" s="2263"/>
      <c r="D475" s="2263"/>
      <c r="E475" s="2263"/>
    </row>
    <row r="476" spans="1:6" x14ac:dyDescent="0.2">
      <c r="A476" s="13"/>
      <c r="B476" s="13"/>
      <c r="C476" s="13"/>
      <c r="D476" s="13"/>
      <c r="E476" s="13"/>
    </row>
    <row r="477" spans="1:6" ht="15" x14ac:dyDescent="0.25">
      <c r="A477" s="2249" t="s">
        <v>1644</v>
      </c>
      <c r="B477" s="2249"/>
      <c r="C477" s="2249"/>
      <c r="D477" s="2249"/>
      <c r="E477" s="2249"/>
      <c r="F477" s="16"/>
    </row>
    <row r="478" spans="1:6" ht="15" x14ac:dyDescent="0.25">
      <c r="A478" s="275"/>
      <c r="B478" s="275"/>
      <c r="C478" s="275"/>
      <c r="D478" s="275"/>
      <c r="E478" s="275"/>
      <c r="F478" s="16"/>
    </row>
    <row r="479" spans="1:6" ht="15.75" x14ac:dyDescent="0.25">
      <c r="B479" s="2268" t="s">
        <v>1463</v>
      </c>
      <c r="C479" s="2268"/>
      <c r="D479" s="2268"/>
      <c r="E479" s="2268"/>
      <c r="F479" s="33"/>
    </row>
    <row r="480" spans="1:6" ht="15.75" x14ac:dyDescent="0.25">
      <c r="B480" s="18"/>
      <c r="C480" s="18"/>
      <c r="D480" s="18"/>
      <c r="E480" s="18"/>
      <c r="F480" s="33"/>
    </row>
    <row r="481" spans="1:6" ht="13.5" thickBot="1" x14ac:dyDescent="0.25">
      <c r="B481" s="1"/>
      <c r="C481" s="1"/>
      <c r="D481" s="1"/>
      <c r="E481" s="19" t="s">
        <v>7</v>
      </c>
    </row>
    <row r="482" spans="1:6" ht="13.5" thickBot="1" x14ac:dyDescent="0.25">
      <c r="A482" s="2272" t="s">
        <v>258</v>
      </c>
      <c r="B482" s="2274" t="s">
        <v>11</v>
      </c>
      <c r="C482" s="2269" t="s">
        <v>430</v>
      </c>
      <c r="D482" s="2270"/>
      <c r="E482" s="2270"/>
      <c r="F482" s="2271"/>
    </row>
    <row r="483" spans="1:6" ht="26.25" thickBot="1" x14ac:dyDescent="0.25">
      <c r="A483" s="2273"/>
      <c r="B483" s="2275"/>
      <c r="C483" s="859" t="s">
        <v>198</v>
      </c>
      <c r="D483" s="860" t="s">
        <v>199</v>
      </c>
      <c r="E483" s="859" t="s">
        <v>775</v>
      </c>
      <c r="F483" s="857" t="s">
        <v>201</v>
      </c>
    </row>
    <row r="484" spans="1:6" ht="13.5" thickBot="1" x14ac:dyDescent="0.25">
      <c r="A484" s="865" t="s">
        <v>259</v>
      </c>
      <c r="B484" s="866" t="s">
        <v>260</v>
      </c>
      <c r="C484" s="867" t="s">
        <v>261</v>
      </c>
      <c r="D484" s="868" t="s">
        <v>262</v>
      </c>
      <c r="E484" s="867" t="s">
        <v>282</v>
      </c>
      <c r="F484" s="868" t="s">
        <v>307</v>
      </c>
    </row>
    <row r="485" spans="1:6" x14ac:dyDescent="0.2">
      <c r="A485" s="265" t="s">
        <v>263</v>
      </c>
      <c r="B485" s="270" t="s">
        <v>215</v>
      </c>
      <c r="C485" s="241"/>
      <c r="D485" s="124"/>
      <c r="E485" s="241"/>
      <c r="F485" s="951"/>
    </row>
    <row r="486" spans="1:6" x14ac:dyDescent="0.2">
      <c r="A486" s="264" t="s">
        <v>264</v>
      </c>
      <c r="B486" s="152" t="s">
        <v>526</v>
      </c>
      <c r="C486" s="239"/>
      <c r="D486" s="121"/>
      <c r="E486" s="239"/>
      <c r="F486" s="952">
        <v>0</v>
      </c>
    </row>
    <row r="487" spans="1:6" x14ac:dyDescent="0.2">
      <c r="A487" s="264" t="s">
        <v>265</v>
      </c>
      <c r="B487" s="169" t="s">
        <v>528</v>
      </c>
      <c r="C487" s="239"/>
      <c r="D487" s="121"/>
      <c r="E487" s="239"/>
      <c r="F487" s="952">
        <v>0</v>
      </c>
    </row>
    <row r="488" spans="1:6" x14ac:dyDescent="0.2">
      <c r="A488" s="264" t="s">
        <v>266</v>
      </c>
      <c r="B488" s="169" t="s">
        <v>527</v>
      </c>
      <c r="C488" s="239">
        <v>90000</v>
      </c>
      <c r="D488" s="121">
        <v>77052</v>
      </c>
      <c r="E488" s="239">
        <v>77052</v>
      </c>
      <c r="F488" s="952">
        <f>E488/D488</f>
        <v>1</v>
      </c>
    </row>
    <row r="489" spans="1:6" x14ac:dyDescent="0.2">
      <c r="A489" s="264" t="s">
        <v>267</v>
      </c>
      <c r="B489" s="169" t="s">
        <v>529</v>
      </c>
      <c r="C489" s="239"/>
      <c r="D489" s="121"/>
      <c r="E489" s="239"/>
      <c r="F489" s="952">
        <v>0</v>
      </c>
    </row>
    <row r="490" spans="1:6" x14ac:dyDescent="0.2">
      <c r="A490" s="264" t="s">
        <v>268</v>
      </c>
      <c r="B490" s="169" t="s">
        <v>530</v>
      </c>
      <c r="C490" s="239"/>
      <c r="D490" s="121"/>
      <c r="E490" s="239"/>
      <c r="F490" s="952">
        <v>0</v>
      </c>
    </row>
    <row r="491" spans="1:6" x14ac:dyDescent="0.2">
      <c r="A491" s="264" t="s">
        <v>269</v>
      </c>
      <c r="B491" s="169" t="s">
        <v>531</v>
      </c>
      <c r="C491" s="239">
        <f>C492+C493+C494+C495+C496+C497+C498</f>
        <v>0</v>
      </c>
      <c r="D491" s="239">
        <f>D492+D493+D494+D495+D496+D497+D498</f>
        <v>0</v>
      </c>
      <c r="E491" s="239">
        <f>E492+E493+E494+E495+E496+E497+E498</f>
        <v>0</v>
      </c>
      <c r="F491" s="952">
        <v>0</v>
      </c>
    </row>
    <row r="492" spans="1:6" x14ac:dyDescent="0.2">
      <c r="A492" s="264" t="s">
        <v>270</v>
      </c>
      <c r="B492" s="169" t="s">
        <v>535</v>
      </c>
      <c r="C492" s="239"/>
      <c r="D492" s="121"/>
      <c r="E492" s="239"/>
      <c r="F492" s="952">
        <v>0</v>
      </c>
    </row>
    <row r="493" spans="1:6" x14ac:dyDescent="0.2">
      <c r="A493" s="264" t="s">
        <v>271</v>
      </c>
      <c r="B493" s="169" t="s">
        <v>536</v>
      </c>
      <c r="C493" s="239"/>
      <c r="D493" s="121"/>
      <c r="E493" s="239"/>
      <c r="F493" s="952">
        <v>0</v>
      </c>
    </row>
    <row r="494" spans="1:6" x14ac:dyDescent="0.2">
      <c r="A494" s="264" t="s">
        <v>272</v>
      </c>
      <c r="B494" s="169" t="s">
        <v>537</v>
      </c>
      <c r="C494" s="239"/>
      <c r="D494" s="121"/>
      <c r="E494" s="239"/>
      <c r="F494" s="952">
        <v>0</v>
      </c>
    </row>
    <row r="495" spans="1:6" x14ac:dyDescent="0.2">
      <c r="A495" s="264" t="s">
        <v>273</v>
      </c>
      <c r="B495" s="271" t="s">
        <v>533</v>
      </c>
      <c r="C495" s="198"/>
      <c r="D495" s="125"/>
      <c r="E495" s="239"/>
      <c r="F495" s="952">
        <v>0</v>
      </c>
    </row>
    <row r="496" spans="1:6" x14ac:dyDescent="0.2">
      <c r="A496" s="264" t="s">
        <v>274</v>
      </c>
      <c r="B496" s="536" t="s">
        <v>534</v>
      </c>
      <c r="C496" s="242"/>
      <c r="D496" s="122"/>
      <c r="E496" s="239"/>
      <c r="F496" s="952">
        <v>0</v>
      </c>
    </row>
    <row r="497" spans="1:6" x14ac:dyDescent="0.2">
      <c r="A497" s="264" t="s">
        <v>275</v>
      </c>
      <c r="B497" s="537" t="s">
        <v>532</v>
      </c>
      <c r="C497" s="242"/>
      <c r="D497" s="122"/>
      <c r="E497" s="239"/>
      <c r="F497" s="952">
        <v>0</v>
      </c>
    </row>
    <row r="498" spans="1:6" ht="13.5" customHeight="1" x14ac:dyDescent="0.2">
      <c r="A498" s="264" t="s">
        <v>276</v>
      </c>
      <c r="B498" s="108" t="s">
        <v>764</v>
      </c>
      <c r="C498" s="242"/>
      <c r="D498" s="122"/>
      <c r="E498" s="239"/>
      <c r="F498" s="952">
        <v>0</v>
      </c>
    </row>
    <row r="499" spans="1:6" ht="13.5" thickBot="1" x14ac:dyDescent="0.25">
      <c r="A499" s="264" t="s">
        <v>277</v>
      </c>
      <c r="B499" s="171" t="s">
        <v>539</v>
      </c>
      <c r="C499" s="240"/>
      <c r="D499" s="126"/>
      <c r="E499" s="239"/>
      <c r="F499" s="952">
        <v>0</v>
      </c>
    </row>
    <row r="500" spans="1:6" ht="13.5" thickBot="1" x14ac:dyDescent="0.25">
      <c r="A500" s="421" t="s">
        <v>278</v>
      </c>
      <c r="B500" s="422" t="s">
        <v>5</v>
      </c>
      <c r="C500" s="432">
        <f>C486+C487+C488+C489+C491+C499</f>
        <v>90000</v>
      </c>
      <c r="D500" s="432">
        <f>D486+D487+D488+D489+D491+D499</f>
        <v>77052</v>
      </c>
      <c r="E500" s="432">
        <f>E486+E487+E488+E489+E491+E499</f>
        <v>77052</v>
      </c>
      <c r="F500" s="1336">
        <f>E500/D500</f>
        <v>1</v>
      </c>
    </row>
    <row r="501" spans="1:6" ht="13.5" thickTop="1" x14ac:dyDescent="0.2">
      <c r="A501" s="413"/>
      <c r="B501" s="270"/>
      <c r="C501" s="197"/>
      <c r="D501" s="197"/>
      <c r="E501" s="861"/>
      <c r="F501" s="1099"/>
    </row>
    <row r="502" spans="1:6" x14ac:dyDescent="0.2">
      <c r="A502" s="265" t="s">
        <v>279</v>
      </c>
      <c r="B502" s="272" t="s">
        <v>216</v>
      </c>
      <c r="C502" s="241"/>
      <c r="D502" s="241"/>
      <c r="E502" s="241"/>
      <c r="F502" s="951"/>
    </row>
    <row r="503" spans="1:6" x14ac:dyDescent="0.2">
      <c r="A503" s="264" t="s">
        <v>280</v>
      </c>
      <c r="B503" s="169" t="s">
        <v>540</v>
      </c>
      <c r="C503" s="239">
        <f>'33_sz_ melléklet'!C138</f>
        <v>0</v>
      </c>
      <c r="D503" s="239">
        <f>'33_sz_ melléklet'!D138</f>
        <v>0</v>
      </c>
      <c r="E503" s="239">
        <f>'33_sz_ melléklet'!E138</f>
        <v>0</v>
      </c>
      <c r="F503" s="952">
        <v>0</v>
      </c>
    </row>
    <row r="504" spans="1:6" x14ac:dyDescent="0.2">
      <c r="A504" s="264" t="s">
        <v>281</v>
      </c>
      <c r="B504" s="169" t="s">
        <v>541</v>
      </c>
      <c r="C504" s="239"/>
      <c r="D504" s="121">
        <f>'32_sz_ melléklet'!D47</f>
        <v>0</v>
      </c>
      <c r="E504" s="121">
        <f>'32_sz_ melléklet'!E47</f>
        <v>0</v>
      </c>
      <c r="F504" s="952">
        <v>0</v>
      </c>
    </row>
    <row r="505" spans="1:6" x14ac:dyDescent="0.2">
      <c r="A505" s="264" t="s">
        <v>283</v>
      </c>
      <c r="B505" s="169" t="s">
        <v>542</v>
      </c>
      <c r="C505" s="198">
        <f>C506+C507+C508+C509+C510+C511+C512</f>
        <v>0</v>
      </c>
      <c r="D505" s="198">
        <f>D506+D507+D508+D509+D510+D511+D512</f>
        <v>0</v>
      </c>
      <c r="E505" s="198">
        <f>E506+E507+E508+E509+E510+E511+E512</f>
        <v>0</v>
      </c>
      <c r="F505" s="952">
        <v>0</v>
      </c>
    </row>
    <row r="506" spans="1:6" x14ac:dyDescent="0.2">
      <c r="A506" s="264" t="s">
        <v>284</v>
      </c>
      <c r="B506" s="271" t="s">
        <v>543</v>
      </c>
      <c r="C506" s="239"/>
      <c r="D506" s="121"/>
      <c r="E506" s="239"/>
      <c r="F506" s="952">
        <v>0</v>
      </c>
    </row>
    <row r="507" spans="1:6" x14ac:dyDescent="0.2">
      <c r="A507" s="264" t="s">
        <v>285</v>
      </c>
      <c r="B507" s="271" t="s">
        <v>544</v>
      </c>
      <c r="C507" s="239"/>
      <c r="D507" s="121"/>
      <c r="E507" s="239"/>
      <c r="F507" s="952">
        <v>0</v>
      </c>
    </row>
    <row r="508" spans="1:6" x14ac:dyDescent="0.2">
      <c r="A508" s="264" t="s">
        <v>286</v>
      </c>
      <c r="B508" s="271" t="s">
        <v>545</v>
      </c>
      <c r="C508" s="239"/>
      <c r="D508" s="121"/>
      <c r="E508" s="239"/>
      <c r="F508" s="952">
        <v>0</v>
      </c>
    </row>
    <row r="509" spans="1:6" x14ac:dyDescent="0.2">
      <c r="A509" s="264" t="s">
        <v>287</v>
      </c>
      <c r="B509" s="271" t="s">
        <v>546</v>
      </c>
      <c r="C509" s="239"/>
      <c r="D509" s="121"/>
      <c r="E509" s="239"/>
      <c r="F509" s="952">
        <v>0</v>
      </c>
    </row>
    <row r="510" spans="1:6" x14ac:dyDescent="0.2">
      <c r="A510" s="264" t="s">
        <v>288</v>
      </c>
      <c r="B510" s="536" t="s">
        <v>547</v>
      </c>
      <c r="C510" s="239"/>
      <c r="D510" s="121"/>
      <c r="E510" s="239"/>
      <c r="F510" s="952">
        <v>0</v>
      </c>
    </row>
    <row r="511" spans="1:6" x14ac:dyDescent="0.2">
      <c r="A511" s="264" t="s">
        <v>289</v>
      </c>
      <c r="B511" s="230" t="s">
        <v>548</v>
      </c>
      <c r="C511" s="239"/>
      <c r="D511" s="121"/>
      <c r="E511" s="239"/>
      <c r="F511" s="952">
        <v>0</v>
      </c>
    </row>
    <row r="512" spans="1:6" x14ac:dyDescent="0.2">
      <c r="A512" s="264" t="s">
        <v>290</v>
      </c>
      <c r="B512" s="686" t="s">
        <v>549</v>
      </c>
      <c r="C512" s="239">
        <f>-C489</f>
        <v>0</v>
      </c>
      <c r="D512" s="239">
        <f>-D489</f>
        <v>0</v>
      </c>
      <c r="E512" s="239">
        <f>-E489</f>
        <v>0</v>
      </c>
      <c r="F512" s="952">
        <v>0</v>
      </c>
    </row>
    <row r="513" spans="1:6" x14ac:dyDescent="0.2">
      <c r="A513" s="264" t="s">
        <v>291</v>
      </c>
      <c r="B513" s="169"/>
      <c r="C513" s="239"/>
      <c r="D513" s="121"/>
      <c r="E513" s="239"/>
      <c r="F513" s="952"/>
    </row>
    <row r="514" spans="1:6" ht="13.5" thickBot="1" x14ac:dyDescent="0.25">
      <c r="A514" s="264" t="s">
        <v>292</v>
      </c>
      <c r="B514" s="171"/>
      <c r="C514" s="242"/>
      <c r="D514" s="242"/>
      <c r="E514" s="242"/>
      <c r="F514" s="952"/>
    </row>
    <row r="515" spans="1:6" ht="13.5" thickBot="1" x14ac:dyDescent="0.25">
      <c r="A515" s="421" t="s">
        <v>765</v>
      </c>
      <c r="B515" s="422" t="s">
        <v>6</v>
      </c>
      <c r="C515" s="567">
        <f>C503+C504+C505+C513+C514</f>
        <v>0</v>
      </c>
      <c r="D515" s="567">
        <f>D503+D504+D505+D513+D514</f>
        <v>0</v>
      </c>
      <c r="E515" s="862">
        <f>E503+E504+E505+E513+E514</f>
        <v>0</v>
      </c>
      <c r="F515" s="1336">
        <v>0</v>
      </c>
    </row>
    <row r="516" spans="1:6" ht="27" thickTop="1" thickBot="1" x14ac:dyDescent="0.25">
      <c r="A516" s="421" t="s">
        <v>294</v>
      </c>
      <c r="B516" s="426" t="s">
        <v>403</v>
      </c>
      <c r="C516" s="566">
        <f>C500+C515</f>
        <v>90000</v>
      </c>
      <c r="D516" s="566">
        <f>D500+D515</f>
        <v>77052</v>
      </c>
      <c r="E516" s="863">
        <f>E500+E515</f>
        <v>77052</v>
      </c>
      <c r="F516" s="1346">
        <f>E516/D516</f>
        <v>1</v>
      </c>
    </row>
    <row r="517" spans="1:6" ht="13.5" thickTop="1" x14ac:dyDescent="0.2">
      <c r="A517" s="413"/>
      <c r="B517" s="550"/>
      <c r="C517" s="129"/>
      <c r="D517" s="27"/>
      <c r="E517" s="197"/>
      <c r="F517" s="1099"/>
    </row>
    <row r="518" spans="1:6" x14ac:dyDescent="0.2">
      <c r="A518" s="265" t="s">
        <v>295</v>
      </c>
      <c r="B518" s="341" t="s">
        <v>404</v>
      </c>
      <c r="C518" s="124"/>
      <c r="D518" s="130"/>
      <c r="E518" s="241"/>
      <c r="F518" s="951"/>
    </row>
    <row r="519" spans="1:6" x14ac:dyDescent="0.2">
      <c r="A519" s="264" t="s">
        <v>296</v>
      </c>
      <c r="B519" s="170" t="s">
        <v>565</v>
      </c>
      <c r="C519" s="121"/>
      <c r="D519" s="100"/>
      <c r="E519" s="239"/>
      <c r="F519" s="952">
        <v>0</v>
      </c>
    </row>
    <row r="520" spans="1:6" x14ac:dyDescent="0.2">
      <c r="A520" s="264" t="s">
        <v>297</v>
      </c>
      <c r="B520" s="480" t="s">
        <v>563</v>
      </c>
      <c r="C520" s="121"/>
      <c r="D520" s="100"/>
      <c r="E520" s="239"/>
      <c r="F520" s="952">
        <v>0</v>
      </c>
    </row>
    <row r="521" spans="1:6" x14ac:dyDescent="0.2">
      <c r="A521" s="264" t="s">
        <v>298</v>
      </c>
      <c r="B521" s="480" t="s">
        <v>562</v>
      </c>
      <c r="C521" s="121"/>
      <c r="D521" s="100"/>
      <c r="E521" s="239"/>
      <c r="F521" s="952">
        <v>0</v>
      </c>
    </row>
    <row r="522" spans="1:6" x14ac:dyDescent="0.2">
      <c r="A522" s="264" t="s">
        <v>299</v>
      </c>
      <c r="B522" s="480" t="s">
        <v>564</v>
      </c>
      <c r="C522" s="121"/>
      <c r="D522" s="100"/>
      <c r="E522" s="239"/>
      <c r="F522" s="952">
        <v>0</v>
      </c>
    </row>
    <row r="523" spans="1:6" x14ac:dyDescent="0.2">
      <c r="A523" s="264" t="s">
        <v>300</v>
      </c>
      <c r="B523" s="538" t="s">
        <v>566</v>
      </c>
      <c r="C523" s="121"/>
      <c r="D523" s="100"/>
      <c r="E523" s="239"/>
      <c r="F523" s="952">
        <v>0</v>
      </c>
    </row>
    <row r="524" spans="1:6" x14ac:dyDescent="0.2">
      <c r="A524" s="264" t="s">
        <v>301</v>
      </c>
      <c r="B524" s="539" t="s">
        <v>569</v>
      </c>
      <c r="C524" s="121"/>
      <c r="D524" s="100"/>
      <c r="E524" s="239"/>
      <c r="F524" s="952">
        <v>0</v>
      </c>
    </row>
    <row r="525" spans="1:6" x14ac:dyDescent="0.2">
      <c r="A525" s="264" t="s">
        <v>302</v>
      </c>
      <c r="B525" s="540" t="s">
        <v>568</v>
      </c>
      <c r="C525" s="121"/>
      <c r="D525" s="100"/>
      <c r="E525" s="239"/>
      <c r="F525" s="952">
        <v>0</v>
      </c>
    </row>
    <row r="526" spans="1:6" x14ac:dyDescent="0.2">
      <c r="A526" s="264" t="s">
        <v>303</v>
      </c>
      <c r="B526" s="540" t="s">
        <v>567</v>
      </c>
      <c r="C526" s="121"/>
      <c r="D526" s="100"/>
      <c r="E526" s="239"/>
      <c r="F526" s="952">
        <v>0</v>
      </c>
    </row>
    <row r="527" spans="1:6" ht="13.5" thickBot="1" x14ac:dyDescent="0.25">
      <c r="A527" s="264" t="s">
        <v>304</v>
      </c>
      <c r="B527" s="1712" t="s">
        <v>1083</v>
      </c>
      <c r="C527" s="129"/>
      <c r="D527" s="27"/>
      <c r="E527" s="197"/>
      <c r="F527" s="952">
        <v>0</v>
      </c>
    </row>
    <row r="528" spans="1:6" ht="13.5" thickBot="1" x14ac:dyDescent="0.25">
      <c r="A528" s="282" t="s">
        <v>305</v>
      </c>
      <c r="B528" s="231" t="s">
        <v>570</v>
      </c>
      <c r="C528" s="128">
        <f>C519+C520+C521+C522+C523+C524+C525+C526+C527</f>
        <v>0</v>
      </c>
      <c r="D528" s="128">
        <f>D519+D520+D521+D522+D523+D524+D525+D526+D527</f>
        <v>0</v>
      </c>
      <c r="E528" s="128">
        <f>E519+E520+E521+E522+E523+E524+E525+E526+E527</f>
        <v>0</v>
      </c>
      <c r="F528" s="998">
        <v>0</v>
      </c>
    </row>
    <row r="529" spans="1:6" x14ac:dyDescent="0.2">
      <c r="A529" s="413"/>
      <c r="B529" s="35"/>
      <c r="C529" s="129"/>
      <c r="D529" s="27"/>
      <c r="E529" s="197"/>
      <c r="F529" s="1099"/>
    </row>
    <row r="530" spans="1:6" ht="13.5" thickBot="1" x14ac:dyDescent="0.25">
      <c r="A530" s="325" t="s">
        <v>306</v>
      </c>
      <c r="B530" s="833" t="s">
        <v>406</v>
      </c>
      <c r="C530" s="246">
        <f>C516+C528</f>
        <v>90000</v>
      </c>
      <c r="D530" s="246">
        <f>D516+D528</f>
        <v>77052</v>
      </c>
      <c r="E530" s="821">
        <f>E516+E528</f>
        <v>77052</v>
      </c>
      <c r="F530" s="1138">
        <f>E530/D530</f>
        <v>1</v>
      </c>
    </row>
    <row r="531" spans="1:6" x14ac:dyDescent="0.2">
      <c r="A531" s="281"/>
      <c r="B531" s="534"/>
      <c r="C531" s="27"/>
      <c r="D531" s="27"/>
      <c r="E531" s="27"/>
    </row>
    <row r="532" spans="1:6" x14ac:dyDescent="0.2">
      <c r="A532" s="281"/>
      <c r="B532" s="534"/>
      <c r="C532" s="27"/>
      <c r="D532" s="27"/>
      <c r="E532" s="27"/>
    </row>
    <row r="533" spans="1:6" x14ac:dyDescent="0.2">
      <c r="A533" s="281"/>
      <c r="B533" s="504"/>
      <c r="C533" s="27"/>
      <c r="D533" s="27"/>
      <c r="E533" s="27"/>
    </row>
    <row r="534" spans="1:6" x14ac:dyDescent="0.2">
      <c r="A534" s="2263">
        <v>10</v>
      </c>
      <c r="B534" s="2263"/>
      <c r="C534" s="2263"/>
      <c r="D534" s="2263"/>
      <c r="E534" s="2263"/>
    </row>
    <row r="535" spans="1:6" x14ac:dyDescent="0.2">
      <c r="A535" s="13"/>
      <c r="B535" s="13"/>
      <c r="C535" s="13"/>
      <c r="D535" s="13"/>
      <c r="E535" s="13"/>
    </row>
    <row r="536" spans="1:6" ht="15" x14ac:dyDescent="0.25">
      <c r="A536" s="2249" t="s">
        <v>1644</v>
      </c>
      <c r="B536" s="2249"/>
      <c r="C536" s="2249"/>
      <c r="D536" s="2249"/>
      <c r="E536" s="2249"/>
      <c r="F536" s="16"/>
    </row>
    <row r="537" spans="1:6" ht="15" x14ac:dyDescent="0.25">
      <c r="A537" s="275"/>
      <c r="B537" s="275"/>
      <c r="C537" s="275"/>
      <c r="D537" s="275"/>
      <c r="E537" s="275"/>
      <c r="F537" s="16"/>
    </row>
    <row r="538" spans="1:6" ht="15.75" x14ac:dyDescent="0.25">
      <c r="B538" s="2268" t="s">
        <v>1463</v>
      </c>
      <c r="C538" s="2268"/>
      <c r="D538" s="2268"/>
      <c r="E538" s="2268"/>
      <c r="F538" s="33"/>
    </row>
    <row r="539" spans="1:6" ht="15.75" x14ac:dyDescent="0.25">
      <c r="B539" s="18"/>
      <c r="C539" s="18"/>
      <c r="D539" s="18"/>
      <c r="E539" s="18"/>
      <c r="F539" s="33"/>
    </row>
    <row r="540" spans="1:6" ht="13.5" thickBot="1" x14ac:dyDescent="0.25">
      <c r="B540" s="1"/>
      <c r="C540" s="1"/>
      <c r="D540" s="1"/>
      <c r="E540" s="19" t="s">
        <v>7</v>
      </c>
    </row>
    <row r="541" spans="1:6" ht="13.5" thickBot="1" x14ac:dyDescent="0.25">
      <c r="A541" s="2272" t="s">
        <v>258</v>
      </c>
      <c r="B541" s="2274" t="s">
        <v>11</v>
      </c>
      <c r="C541" s="2269" t="s">
        <v>785</v>
      </c>
      <c r="D541" s="2270"/>
      <c r="E541" s="2270"/>
      <c r="F541" s="2271"/>
    </row>
    <row r="542" spans="1:6" ht="26.25" thickBot="1" x14ac:dyDescent="0.25">
      <c r="A542" s="2273"/>
      <c r="B542" s="2275"/>
      <c r="C542" s="859" t="s">
        <v>198</v>
      </c>
      <c r="D542" s="860" t="s">
        <v>199</v>
      </c>
      <c r="E542" s="859" t="s">
        <v>775</v>
      </c>
      <c r="F542" s="857" t="s">
        <v>201</v>
      </c>
    </row>
    <row r="543" spans="1:6" ht="13.5" thickBot="1" x14ac:dyDescent="0.25">
      <c r="A543" s="865" t="s">
        <v>259</v>
      </c>
      <c r="B543" s="866" t="s">
        <v>260</v>
      </c>
      <c r="C543" s="867" t="s">
        <v>261</v>
      </c>
      <c r="D543" s="868" t="s">
        <v>262</v>
      </c>
      <c r="E543" s="867" t="s">
        <v>282</v>
      </c>
      <c r="F543" s="868" t="s">
        <v>307</v>
      </c>
    </row>
    <row r="544" spans="1:6" x14ac:dyDescent="0.2">
      <c r="A544" s="265" t="s">
        <v>263</v>
      </c>
      <c r="B544" s="270" t="s">
        <v>215</v>
      </c>
      <c r="C544" s="241"/>
      <c r="D544" s="124"/>
      <c r="E544" s="241"/>
      <c r="F544" s="869"/>
    </row>
    <row r="545" spans="1:6" x14ac:dyDescent="0.2">
      <c r="A545" s="264" t="s">
        <v>264</v>
      </c>
      <c r="B545" s="152" t="s">
        <v>526</v>
      </c>
      <c r="C545" s="239"/>
      <c r="D545" s="121"/>
      <c r="E545" s="239"/>
      <c r="F545" s="952">
        <v>0</v>
      </c>
    </row>
    <row r="546" spans="1:6" x14ac:dyDescent="0.2">
      <c r="A546" s="264" t="s">
        <v>265</v>
      </c>
      <c r="B546" s="169" t="s">
        <v>528</v>
      </c>
      <c r="C546" s="239"/>
      <c r="D546" s="121"/>
      <c r="E546" s="239"/>
      <c r="F546" s="952">
        <v>0</v>
      </c>
    </row>
    <row r="547" spans="1:6" x14ac:dyDescent="0.2">
      <c r="A547" s="264" t="s">
        <v>266</v>
      </c>
      <c r="B547" s="169" t="s">
        <v>527</v>
      </c>
      <c r="C547" s="239"/>
      <c r="D547" s="121"/>
      <c r="E547" s="239"/>
      <c r="F547" s="952">
        <v>0</v>
      </c>
    </row>
    <row r="548" spans="1:6" x14ac:dyDescent="0.2">
      <c r="A548" s="264" t="s">
        <v>267</v>
      </c>
      <c r="B548" s="169" t="s">
        <v>529</v>
      </c>
      <c r="C548" s="239"/>
      <c r="D548" s="121"/>
      <c r="E548" s="239"/>
      <c r="F548" s="952">
        <v>0</v>
      </c>
    </row>
    <row r="549" spans="1:6" x14ac:dyDescent="0.2">
      <c r="A549" s="264" t="s">
        <v>268</v>
      </c>
      <c r="B549" s="169" t="s">
        <v>530</v>
      </c>
      <c r="C549" s="239"/>
      <c r="D549" s="121"/>
      <c r="E549" s="239"/>
      <c r="F549" s="952">
        <v>0</v>
      </c>
    </row>
    <row r="550" spans="1:6" x14ac:dyDescent="0.2">
      <c r="A550" s="264" t="s">
        <v>269</v>
      </c>
      <c r="B550" s="169" t="s">
        <v>531</v>
      </c>
      <c r="C550" s="239">
        <f>C551+C552+C553+C554+C555+C556+C557</f>
        <v>0</v>
      </c>
      <c r="D550" s="239">
        <f>D551+D552+D553+D554+D555+D556+D557</f>
        <v>16905</v>
      </c>
      <c r="E550" s="239">
        <f>E551+E552+E553+E554+E555+E556+E557</f>
        <v>16905</v>
      </c>
      <c r="F550" s="952">
        <f>E550/D550</f>
        <v>1</v>
      </c>
    </row>
    <row r="551" spans="1:6" x14ac:dyDescent="0.2">
      <c r="A551" s="264" t="s">
        <v>270</v>
      </c>
      <c r="B551" s="169" t="s">
        <v>535</v>
      </c>
      <c r="C551" s="239"/>
      <c r="D551" s="121"/>
      <c r="E551" s="239"/>
      <c r="F551" s="952">
        <v>0</v>
      </c>
    </row>
    <row r="552" spans="1:6" x14ac:dyDescent="0.2">
      <c r="A552" s="264" t="s">
        <v>271</v>
      </c>
      <c r="B552" s="169" t="s">
        <v>536</v>
      </c>
      <c r="C552" s="239"/>
      <c r="D552" s="121"/>
      <c r="E552" s="239"/>
      <c r="F552" s="952">
        <v>0</v>
      </c>
    </row>
    <row r="553" spans="1:6" x14ac:dyDescent="0.2">
      <c r="A553" s="264" t="s">
        <v>272</v>
      </c>
      <c r="B553" s="169" t="s">
        <v>537</v>
      </c>
      <c r="C553" s="239"/>
      <c r="D553" s="121"/>
      <c r="E553" s="239"/>
      <c r="F553" s="952">
        <v>0</v>
      </c>
    </row>
    <row r="554" spans="1:6" x14ac:dyDescent="0.2">
      <c r="A554" s="264" t="s">
        <v>273</v>
      </c>
      <c r="B554" s="271" t="s">
        <v>533</v>
      </c>
      <c r="C554" s="239">
        <f>'6 7_sz_melléklet'!C95</f>
        <v>0</v>
      </c>
      <c r="D554" s="239">
        <f>'6 7_sz_melléklet'!D95</f>
        <v>16905</v>
      </c>
      <c r="E554" s="239">
        <f>'6 7_sz_melléklet'!E95</f>
        <v>16905</v>
      </c>
      <c r="F554" s="952">
        <f>E554/D554</f>
        <v>1</v>
      </c>
    </row>
    <row r="555" spans="1:6" x14ac:dyDescent="0.2">
      <c r="A555" s="264" t="s">
        <v>274</v>
      </c>
      <c r="B555" s="536" t="s">
        <v>534</v>
      </c>
      <c r="C555" s="242"/>
      <c r="D555" s="122"/>
      <c r="E555" s="239"/>
      <c r="F555" s="952">
        <v>0</v>
      </c>
    </row>
    <row r="556" spans="1:6" x14ac:dyDescent="0.2">
      <c r="A556" s="264" t="s">
        <v>275</v>
      </c>
      <c r="B556" s="537" t="s">
        <v>532</v>
      </c>
      <c r="C556" s="242"/>
      <c r="D556" s="122"/>
      <c r="E556" s="239"/>
      <c r="F556" s="952">
        <v>0</v>
      </c>
    </row>
    <row r="557" spans="1:6" ht="15" customHeight="1" x14ac:dyDescent="0.2">
      <c r="A557" s="264" t="s">
        <v>276</v>
      </c>
      <c r="B557" s="108" t="s">
        <v>764</v>
      </c>
      <c r="C557" s="242"/>
      <c r="D557" s="122"/>
      <c r="E557" s="239"/>
      <c r="F557" s="952">
        <v>0</v>
      </c>
    </row>
    <row r="558" spans="1:6" ht="13.5" thickBot="1" x14ac:dyDescent="0.25">
      <c r="A558" s="264" t="s">
        <v>277</v>
      </c>
      <c r="B558" s="171" t="s">
        <v>539</v>
      </c>
      <c r="C558" s="240"/>
      <c r="D558" s="126"/>
      <c r="E558" s="239"/>
      <c r="F558" s="952">
        <v>0</v>
      </c>
    </row>
    <row r="559" spans="1:6" ht="13.5" thickBot="1" x14ac:dyDescent="0.25">
      <c r="A559" s="421" t="s">
        <v>278</v>
      </c>
      <c r="B559" s="422" t="s">
        <v>5</v>
      </c>
      <c r="C559" s="432">
        <f>C545+C546+C547+C548+C550+C558</f>
        <v>0</v>
      </c>
      <c r="D559" s="432">
        <f>D545+D546+D547+D548+D550+D558</f>
        <v>16905</v>
      </c>
      <c r="E559" s="432">
        <f>E545+E546+E547+E548+E550+E558</f>
        <v>16905</v>
      </c>
      <c r="F559" s="1336">
        <f>E559/D559</f>
        <v>1</v>
      </c>
    </row>
    <row r="560" spans="1:6" ht="13.5" thickTop="1" x14ac:dyDescent="0.2">
      <c r="A560" s="413"/>
      <c r="B560" s="270"/>
      <c r="C560" s="197"/>
      <c r="D560" s="197"/>
      <c r="E560" s="861"/>
      <c r="F560" s="1099"/>
    </row>
    <row r="561" spans="1:6" x14ac:dyDescent="0.2">
      <c r="A561" s="265" t="s">
        <v>279</v>
      </c>
      <c r="B561" s="272" t="s">
        <v>216</v>
      </c>
      <c r="C561" s="241"/>
      <c r="D561" s="241"/>
      <c r="E561" s="241"/>
      <c r="F561" s="951"/>
    </row>
    <row r="562" spans="1:6" x14ac:dyDescent="0.2">
      <c r="A562" s="264" t="s">
        <v>280</v>
      </c>
      <c r="B562" s="169" t="s">
        <v>540</v>
      </c>
      <c r="C562" s="239">
        <f>'33_sz_ melléklet'!C92</f>
        <v>0</v>
      </c>
      <c r="D562" s="239"/>
      <c r="E562" s="239"/>
      <c r="F562" s="952">
        <v>0</v>
      </c>
    </row>
    <row r="563" spans="1:6" x14ac:dyDescent="0.2">
      <c r="A563" s="264" t="s">
        <v>281</v>
      </c>
      <c r="B563" s="169" t="s">
        <v>541</v>
      </c>
      <c r="C563" s="239">
        <f>'32_sz_ melléklet'!C32</f>
        <v>55000</v>
      </c>
      <c r="D563" s="239">
        <f>'32_sz_ melléklet'!D32</f>
        <v>59002</v>
      </c>
      <c r="E563" s="239">
        <f>'32_sz_ melléklet'!E32</f>
        <v>1125</v>
      </c>
      <c r="F563" s="952">
        <f>E563/D563</f>
        <v>1.9067150266092674E-2</v>
      </c>
    </row>
    <row r="564" spans="1:6" x14ac:dyDescent="0.2">
      <c r="A564" s="264" t="s">
        <v>283</v>
      </c>
      <c r="B564" s="169" t="s">
        <v>542</v>
      </c>
      <c r="C564" s="198">
        <f>C565+C566+C567+C568+C569+C570+C571</f>
        <v>0</v>
      </c>
      <c r="D564" s="198">
        <f>D565+D566+D567+D568+D569+D570+D571</f>
        <v>0</v>
      </c>
      <c r="E564" s="198">
        <f>E565+E566+E567+E568+E569+E570+E571</f>
        <v>0</v>
      </c>
      <c r="F564" s="952">
        <v>0</v>
      </c>
    </row>
    <row r="565" spans="1:6" x14ac:dyDescent="0.2">
      <c r="A565" s="264" t="s">
        <v>284</v>
      </c>
      <c r="B565" s="271" t="s">
        <v>543</v>
      </c>
      <c r="C565" s="239"/>
      <c r="D565" s="121"/>
      <c r="E565" s="239"/>
      <c r="F565" s="952">
        <v>0</v>
      </c>
    </row>
    <row r="566" spans="1:6" x14ac:dyDescent="0.2">
      <c r="A566" s="264" t="s">
        <v>285</v>
      </c>
      <c r="B566" s="271" t="s">
        <v>544</v>
      </c>
      <c r="C566" s="239"/>
      <c r="D566" s="121"/>
      <c r="E566" s="239"/>
      <c r="F566" s="952">
        <v>0</v>
      </c>
    </row>
    <row r="567" spans="1:6" x14ac:dyDescent="0.2">
      <c r="A567" s="264" t="s">
        <v>286</v>
      </c>
      <c r="B567" s="271" t="s">
        <v>545</v>
      </c>
      <c r="C567" s="239"/>
      <c r="D567" s="121"/>
      <c r="E567" s="239"/>
      <c r="F567" s="952">
        <v>0</v>
      </c>
    </row>
    <row r="568" spans="1:6" x14ac:dyDescent="0.2">
      <c r="A568" s="264" t="s">
        <v>287</v>
      </c>
      <c r="B568" s="271" t="s">
        <v>546</v>
      </c>
      <c r="C568" s="239"/>
      <c r="D568" s="121"/>
      <c r="E568" s="239"/>
      <c r="F568" s="952">
        <v>0</v>
      </c>
    </row>
    <row r="569" spans="1:6" ht="11.25" customHeight="1" x14ac:dyDescent="0.2">
      <c r="A569" s="264" t="s">
        <v>288</v>
      </c>
      <c r="B569" s="536" t="s">
        <v>547</v>
      </c>
      <c r="C569" s="239"/>
      <c r="D569" s="121"/>
      <c r="E569" s="239"/>
      <c r="F569" s="952">
        <v>0</v>
      </c>
    </row>
    <row r="570" spans="1:6" x14ac:dyDescent="0.2">
      <c r="A570" s="264" t="s">
        <v>289</v>
      </c>
      <c r="B570" s="230" t="s">
        <v>548</v>
      </c>
      <c r="C570" s="239"/>
      <c r="D570" s="121"/>
      <c r="E570" s="239"/>
      <c r="F570" s="952">
        <v>0</v>
      </c>
    </row>
    <row r="571" spans="1:6" x14ac:dyDescent="0.2">
      <c r="A571" s="264" t="s">
        <v>290</v>
      </c>
      <c r="B571" s="686" t="s">
        <v>549</v>
      </c>
      <c r="C571" s="239">
        <f>-C548</f>
        <v>0</v>
      </c>
      <c r="D571" s="239">
        <f>-D548</f>
        <v>0</v>
      </c>
      <c r="E571" s="239">
        <f>-E548</f>
        <v>0</v>
      </c>
      <c r="F571" s="952">
        <v>0</v>
      </c>
    </row>
    <row r="572" spans="1:6" x14ac:dyDescent="0.2">
      <c r="A572" s="264" t="s">
        <v>291</v>
      </c>
      <c r="B572" s="169"/>
      <c r="C572" s="239"/>
      <c r="D572" s="121"/>
      <c r="E572" s="239"/>
      <c r="F572" s="952"/>
    </row>
    <row r="573" spans="1:6" ht="13.5" thickBot="1" x14ac:dyDescent="0.25">
      <c r="A573" s="264" t="s">
        <v>292</v>
      </c>
      <c r="B573" s="171"/>
      <c r="C573" s="242"/>
      <c r="D573" s="242"/>
      <c r="E573" s="242"/>
      <c r="F573" s="1133"/>
    </row>
    <row r="574" spans="1:6" ht="13.5" thickBot="1" x14ac:dyDescent="0.25">
      <c r="A574" s="421" t="s">
        <v>765</v>
      </c>
      <c r="B574" s="422" t="s">
        <v>6</v>
      </c>
      <c r="C574" s="567">
        <f>C562+C563+C564+C572+C573</f>
        <v>55000</v>
      </c>
      <c r="D574" s="567">
        <f>D562+D563+D564+D572+D573</f>
        <v>59002</v>
      </c>
      <c r="E574" s="862">
        <f>E562+E563+E564+E572+E573</f>
        <v>1125</v>
      </c>
      <c r="F574" s="1336">
        <f>E574/D574</f>
        <v>1.9067150266092674E-2</v>
      </c>
    </row>
    <row r="575" spans="1:6" ht="27" thickTop="1" thickBot="1" x14ac:dyDescent="0.25">
      <c r="A575" s="421" t="s">
        <v>294</v>
      </c>
      <c r="B575" s="426" t="s">
        <v>403</v>
      </c>
      <c r="C575" s="566">
        <f>C559+C574</f>
        <v>55000</v>
      </c>
      <c r="D575" s="566">
        <f>D559+D574</f>
        <v>75907</v>
      </c>
      <c r="E575" s="863">
        <f>E559+E574</f>
        <v>18030</v>
      </c>
      <c r="F575" s="1346">
        <f>E575/D575</f>
        <v>0.23752750075750589</v>
      </c>
    </row>
    <row r="576" spans="1:6" ht="13.5" thickTop="1" x14ac:dyDescent="0.2">
      <c r="A576" s="413"/>
      <c r="B576" s="550"/>
      <c r="C576" s="129"/>
      <c r="D576" s="27"/>
      <c r="E576" s="197"/>
      <c r="F576" s="1099"/>
    </row>
    <row r="577" spans="1:6" x14ac:dyDescent="0.2">
      <c r="A577" s="265" t="s">
        <v>295</v>
      </c>
      <c r="B577" s="341" t="s">
        <v>404</v>
      </c>
      <c r="C577" s="124"/>
      <c r="D577" s="130"/>
      <c r="E577" s="241"/>
      <c r="F577" s="951"/>
    </row>
    <row r="578" spans="1:6" x14ac:dyDescent="0.2">
      <c r="A578" s="264" t="s">
        <v>296</v>
      </c>
      <c r="B578" s="170" t="s">
        <v>565</v>
      </c>
      <c r="C578" s="121"/>
      <c r="D578" s="100"/>
      <c r="E578" s="239"/>
      <c r="F578" s="952">
        <v>0</v>
      </c>
    </row>
    <row r="579" spans="1:6" x14ac:dyDescent="0.2">
      <c r="A579" s="264" t="s">
        <v>297</v>
      </c>
      <c r="B579" s="480" t="s">
        <v>563</v>
      </c>
      <c r="C579" s="121"/>
      <c r="D579" s="100"/>
      <c r="E579" s="239"/>
      <c r="F579" s="952">
        <v>0</v>
      </c>
    </row>
    <row r="580" spans="1:6" x14ac:dyDescent="0.2">
      <c r="A580" s="264" t="s">
        <v>298</v>
      </c>
      <c r="B580" s="480" t="s">
        <v>562</v>
      </c>
      <c r="C580" s="121"/>
      <c r="D580" s="100"/>
      <c r="E580" s="239"/>
      <c r="F580" s="952">
        <v>0</v>
      </c>
    </row>
    <row r="581" spans="1:6" x14ac:dyDescent="0.2">
      <c r="A581" s="264" t="s">
        <v>299</v>
      </c>
      <c r="B581" s="480" t="s">
        <v>564</v>
      </c>
      <c r="C581" s="121"/>
      <c r="D581" s="100"/>
      <c r="E581" s="239"/>
      <c r="F581" s="952">
        <v>0</v>
      </c>
    </row>
    <row r="582" spans="1:6" x14ac:dyDescent="0.2">
      <c r="A582" s="264" t="s">
        <v>300</v>
      </c>
      <c r="B582" s="538" t="s">
        <v>566</v>
      </c>
      <c r="C582" s="121"/>
      <c r="D582" s="100"/>
      <c r="E582" s="239"/>
      <c r="F582" s="952">
        <v>0</v>
      </c>
    </row>
    <row r="583" spans="1:6" x14ac:dyDescent="0.2">
      <c r="A583" s="264" t="s">
        <v>301</v>
      </c>
      <c r="B583" s="539" t="s">
        <v>569</v>
      </c>
      <c r="C583" s="121"/>
      <c r="D583" s="100"/>
      <c r="E583" s="239"/>
      <c r="F583" s="952">
        <v>0</v>
      </c>
    </row>
    <row r="584" spans="1:6" x14ac:dyDescent="0.2">
      <c r="A584" s="264" t="s">
        <v>302</v>
      </c>
      <c r="B584" s="540" t="s">
        <v>568</v>
      </c>
      <c r="C584" s="121"/>
      <c r="D584" s="100"/>
      <c r="E584" s="239"/>
      <c r="F584" s="952">
        <v>0</v>
      </c>
    </row>
    <row r="585" spans="1:6" x14ac:dyDescent="0.2">
      <c r="A585" s="264" t="s">
        <v>303</v>
      </c>
      <c r="B585" s="1708" t="s">
        <v>567</v>
      </c>
      <c r="C585" s="121"/>
      <c r="D585" s="100"/>
      <c r="E585" s="239"/>
      <c r="F585" s="952">
        <v>0</v>
      </c>
    </row>
    <row r="586" spans="1:6" ht="13.5" thickBot="1" x14ac:dyDescent="0.25">
      <c r="A586" s="264" t="s">
        <v>304</v>
      </c>
      <c r="B586" s="1712" t="s">
        <v>1083</v>
      </c>
      <c r="C586" s="129"/>
      <c r="D586" s="27"/>
      <c r="E586" s="197"/>
      <c r="F586" s="952">
        <v>0</v>
      </c>
    </row>
    <row r="587" spans="1:6" ht="13.5" thickBot="1" x14ac:dyDescent="0.25">
      <c r="A587" s="282" t="s">
        <v>305</v>
      </c>
      <c r="B587" s="231" t="s">
        <v>570</v>
      </c>
      <c r="C587" s="128">
        <f>C578+C579+C580+C581+C582+C583+C584+C585+C586</f>
        <v>0</v>
      </c>
      <c r="D587" s="128">
        <f>D578+D579+D580+D581+D582+D583+D584+D585+D586</f>
        <v>0</v>
      </c>
      <c r="E587" s="128">
        <f>E578+E579+E580+E581+E582+E583+E584+E585+E586</f>
        <v>0</v>
      </c>
      <c r="F587" s="998">
        <v>0</v>
      </c>
    </row>
    <row r="588" spans="1:6" x14ac:dyDescent="0.2">
      <c r="A588" s="413"/>
      <c r="B588" s="35"/>
      <c r="C588" s="129"/>
      <c r="D588" s="27"/>
      <c r="E588" s="197"/>
      <c r="F588" s="1099"/>
    </row>
    <row r="589" spans="1:6" ht="13.5" thickBot="1" x14ac:dyDescent="0.25">
      <c r="A589" s="325" t="s">
        <v>306</v>
      </c>
      <c r="B589" s="833" t="s">
        <v>406</v>
      </c>
      <c r="C589" s="246">
        <f>C575+C587</f>
        <v>55000</v>
      </c>
      <c r="D589" s="246">
        <f>D575+D587</f>
        <v>75907</v>
      </c>
      <c r="E589" s="821">
        <f>E575+E587</f>
        <v>18030</v>
      </c>
      <c r="F589" s="1138">
        <f>E589/D589</f>
        <v>0.23752750075750589</v>
      </c>
    </row>
    <row r="592" spans="1:6" x14ac:dyDescent="0.2">
      <c r="A592" s="281"/>
      <c r="B592" s="504"/>
      <c r="C592" s="27"/>
      <c r="D592" s="27"/>
      <c r="E592" s="27"/>
    </row>
    <row r="593" spans="1:6" x14ac:dyDescent="0.2">
      <c r="A593" s="2263">
        <v>11</v>
      </c>
      <c r="B593" s="2263"/>
      <c r="C593" s="2263"/>
      <c r="D593" s="2263"/>
      <c r="E593" s="2263"/>
    </row>
    <row r="594" spans="1:6" x14ac:dyDescent="0.2">
      <c r="A594" s="13"/>
      <c r="B594" s="13"/>
      <c r="C594" s="13"/>
      <c r="D594" s="13"/>
      <c r="E594" s="13"/>
    </row>
    <row r="595" spans="1:6" ht="15" x14ac:dyDescent="0.25">
      <c r="A595" s="2249" t="s">
        <v>1644</v>
      </c>
      <c r="B595" s="2249"/>
      <c r="C595" s="2249"/>
      <c r="D595" s="2249"/>
      <c r="E595" s="2249"/>
      <c r="F595" s="16"/>
    </row>
    <row r="596" spans="1:6" ht="15" x14ac:dyDescent="0.25">
      <c r="A596" s="275"/>
      <c r="B596" s="275"/>
      <c r="C596" s="275"/>
      <c r="D596" s="275"/>
      <c r="E596" s="275"/>
      <c r="F596" s="16"/>
    </row>
    <row r="597" spans="1:6" ht="15.75" x14ac:dyDescent="0.25">
      <c r="B597" s="2268" t="s">
        <v>1463</v>
      </c>
      <c r="C597" s="2268"/>
      <c r="D597" s="2268"/>
      <c r="E597" s="2268"/>
      <c r="F597" s="33"/>
    </row>
    <row r="598" spans="1:6" ht="15.75" x14ac:dyDescent="0.25">
      <c r="B598" s="18"/>
      <c r="C598" s="18"/>
      <c r="D598" s="18"/>
      <c r="E598" s="18"/>
      <c r="F598" s="33"/>
    </row>
    <row r="599" spans="1:6" ht="13.5" thickBot="1" x14ac:dyDescent="0.25">
      <c r="B599" s="1"/>
      <c r="C599" s="1"/>
      <c r="D599" s="1"/>
      <c r="E599" s="19" t="s">
        <v>7</v>
      </c>
    </row>
    <row r="600" spans="1:6" ht="13.5" thickBot="1" x14ac:dyDescent="0.25">
      <c r="A600" s="2272" t="s">
        <v>258</v>
      </c>
      <c r="B600" s="2274" t="s">
        <v>11</v>
      </c>
      <c r="C600" s="2269" t="s">
        <v>432</v>
      </c>
      <c r="D600" s="2270"/>
      <c r="E600" s="2270"/>
      <c r="F600" s="2271"/>
    </row>
    <row r="601" spans="1:6" ht="26.25" thickBot="1" x14ac:dyDescent="0.25">
      <c r="A601" s="2273"/>
      <c r="B601" s="2275"/>
      <c r="C601" s="859" t="s">
        <v>198</v>
      </c>
      <c r="D601" s="860" t="s">
        <v>199</v>
      </c>
      <c r="E601" s="859" t="s">
        <v>775</v>
      </c>
      <c r="F601" s="857" t="s">
        <v>201</v>
      </c>
    </row>
    <row r="602" spans="1:6" ht="13.5" thickBot="1" x14ac:dyDescent="0.25">
      <c r="A602" s="865" t="s">
        <v>259</v>
      </c>
      <c r="B602" s="866" t="s">
        <v>260</v>
      </c>
      <c r="C602" s="867" t="s">
        <v>261</v>
      </c>
      <c r="D602" s="868" t="s">
        <v>262</v>
      </c>
      <c r="E602" s="867" t="s">
        <v>282</v>
      </c>
      <c r="F602" s="868" t="s">
        <v>307</v>
      </c>
    </row>
    <row r="603" spans="1:6" x14ac:dyDescent="0.2">
      <c r="A603" s="265" t="s">
        <v>263</v>
      </c>
      <c r="B603" s="270" t="s">
        <v>215</v>
      </c>
      <c r="C603" s="241"/>
      <c r="D603" s="124"/>
      <c r="E603" s="241"/>
      <c r="F603" s="951"/>
    </row>
    <row r="604" spans="1:6" x14ac:dyDescent="0.2">
      <c r="A604" s="264" t="s">
        <v>264</v>
      </c>
      <c r="B604" s="152" t="s">
        <v>526</v>
      </c>
      <c r="C604" s="239"/>
      <c r="D604" s="121"/>
      <c r="E604" s="239"/>
      <c r="F604" s="952">
        <v>0</v>
      </c>
    </row>
    <row r="605" spans="1:6" x14ac:dyDescent="0.2">
      <c r="A605" s="264" t="s">
        <v>265</v>
      </c>
      <c r="B605" s="169" t="s">
        <v>528</v>
      </c>
      <c r="C605" s="239"/>
      <c r="D605" s="121"/>
      <c r="E605" s="239"/>
      <c r="F605" s="952">
        <v>0</v>
      </c>
    </row>
    <row r="606" spans="1:6" x14ac:dyDescent="0.2">
      <c r="A606" s="264" t="s">
        <v>266</v>
      </c>
      <c r="B606" s="169" t="s">
        <v>527</v>
      </c>
      <c r="C606" s="239"/>
      <c r="D606" s="121">
        <v>9669</v>
      </c>
      <c r="E606" s="239">
        <v>9668</v>
      </c>
      <c r="F606" s="952">
        <f>E606/D606</f>
        <v>0.99989657668838561</v>
      </c>
    </row>
    <row r="607" spans="1:6" x14ac:dyDescent="0.2">
      <c r="A607" s="264" t="s">
        <v>267</v>
      </c>
      <c r="B607" s="169" t="s">
        <v>529</v>
      </c>
      <c r="C607" s="239"/>
      <c r="D607" s="121"/>
      <c r="E607" s="239"/>
      <c r="F607" s="952">
        <v>0</v>
      </c>
    </row>
    <row r="608" spans="1:6" x14ac:dyDescent="0.2">
      <c r="A608" s="264" t="s">
        <v>268</v>
      </c>
      <c r="B608" s="169" t="s">
        <v>530</v>
      </c>
      <c r="C608" s="239"/>
      <c r="D608" s="121"/>
      <c r="E608" s="239"/>
      <c r="F608" s="952">
        <v>0</v>
      </c>
    </row>
    <row r="609" spans="1:6" x14ac:dyDescent="0.2">
      <c r="A609" s="264" t="s">
        <v>269</v>
      </c>
      <c r="B609" s="169" t="s">
        <v>531</v>
      </c>
      <c r="C609" s="239">
        <f>C610+C611+C612+C613+C614+C615+C616</f>
        <v>0</v>
      </c>
      <c r="D609" s="239">
        <f>D610+D611+D612+D613+D614+D615+D616</f>
        <v>0</v>
      </c>
      <c r="E609" s="239">
        <f>E610+E611+E612+E613+E614+E615+E616</f>
        <v>0</v>
      </c>
      <c r="F609" s="952">
        <v>0</v>
      </c>
    </row>
    <row r="610" spans="1:6" x14ac:dyDescent="0.2">
      <c r="A610" s="264" t="s">
        <v>270</v>
      </c>
      <c r="B610" s="169" t="s">
        <v>535</v>
      </c>
      <c r="C610" s="239"/>
      <c r="D610" s="121"/>
      <c r="E610" s="239"/>
      <c r="F610" s="952">
        <v>0</v>
      </c>
    </row>
    <row r="611" spans="1:6" x14ac:dyDescent="0.2">
      <c r="A611" s="264" t="s">
        <v>271</v>
      </c>
      <c r="B611" s="169" t="s">
        <v>536</v>
      </c>
      <c r="C611" s="239"/>
      <c r="D611" s="121"/>
      <c r="E611" s="239"/>
      <c r="F611" s="952">
        <v>0</v>
      </c>
    </row>
    <row r="612" spans="1:6" x14ac:dyDescent="0.2">
      <c r="A612" s="264" t="s">
        <v>272</v>
      </c>
      <c r="B612" s="169" t="s">
        <v>537</v>
      </c>
      <c r="C612" s="239"/>
      <c r="D612" s="121"/>
      <c r="E612" s="239"/>
      <c r="F612" s="952">
        <v>0</v>
      </c>
    </row>
    <row r="613" spans="1:6" x14ac:dyDescent="0.2">
      <c r="A613" s="264" t="s">
        <v>273</v>
      </c>
      <c r="B613" s="271" t="s">
        <v>533</v>
      </c>
      <c r="C613" s="198"/>
      <c r="D613" s="125"/>
      <c r="E613" s="239"/>
      <c r="F613" s="952">
        <v>0</v>
      </c>
    </row>
    <row r="614" spans="1:6" x14ac:dyDescent="0.2">
      <c r="A614" s="264" t="s">
        <v>274</v>
      </c>
      <c r="B614" s="536" t="s">
        <v>534</v>
      </c>
      <c r="C614" s="242"/>
      <c r="D614" s="122"/>
      <c r="E614" s="239"/>
      <c r="F614" s="952">
        <v>0</v>
      </c>
    </row>
    <row r="615" spans="1:6" x14ac:dyDescent="0.2">
      <c r="A615" s="264" t="s">
        <v>275</v>
      </c>
      <c r="B615" s="537" t="s">
        <v>532</v>
      </c>
      <c r="C615" s="242"/>
      <c r="D615" s="122"/>
      <c r="E615" s="239"/>
      <c r="F615" s="952">
        <v>0</v>
      </c>
    </row>
    <row r="616" spans="1:6" x14ac:dyDescent="0.2">
      <c r="A616" s="264" t="s">
        <v>276</v>
      </c>
      <c r="B616" s="108" t="s">
        <v>764</v>
      </c>
      <c r="C616" s="242"/>
      <c r="D616" s="122"/>
      <c r="E616" s="239"/>
      <c r="F616" s="952">
        <v>0</v>
      </c>
    </row>
    <row r="617" spans="1:6" ht="13.5" thickBot="1" x14ac:dyDescent="0.25">
      <c r="A617" s="264" t="s">
        <v>277</v>
      </c>
      <c r="B617" s="171" t="s">
        <v>539</v>
      </c>
      <c r="C617" s="240"/>
      <c r="D617" s="126"/>
      <c r="E617" s="239"/>
      <c r="F617" s="952">
        <v>0</v>
      </c>
    </row>
    <row r="618" spans="1:6" ht="13.5" thickBot="1" x14ac:dyDescent="0.25">
      <c r="A618" s="421" t="s">
        <v>278</v>
      </c>
      <c r="B618" s="422" t="s">
        <v>5</v>
      </c>
      <c r="C618" s="432">
        <f>C604+C605+C606+C607+C609+C617</f>
        <v>0</v>
      </c>
      <c r="D618" s="432">
        <f>D604+D605+D606+D607+D609+D617</f>
        <v>9669</v>
      </c>
      <c r="E618" s="432">
        <f>E604+E605+E606+E607+E609+E617</f>
        <v>9668</v>
      </c>
      <c r="F618" s="1343">
        <v>0</v>
      </c>
    </row>
    <row r="619" spans="1:6" ht="13.5" thickTop="1" x14ac:dyDescent="0.2">
      <c r="A619" s="413"/>
      <c r="B619" s="270"/>
      <c r="C619" s="197"/>
      <c r="D619" s="197"/>
      <c r="E619" s="861"/>
      <c r="F619" s="1099"/>
    </row>
    <row r="620" spans="1:6" x14ac:dyDescent="0.2">
      <c r="A620" s="265" t="s">
        <v>279</v>
      </c>
      <c r="B620" s="272" t="s">
        <v>216</v>
      </c>
      <c r="C620" s="241"/>
      <c r="D620" s="241"/>
      <c r="E620" s="241"/>
      <c r="F620" s="951"/>
    </row>
    <row r="621" spans="1:6" x14ac:dyDescent="0.2">
      <c r="A621" s="264" t="s">
        <v>280</v>
      </c>
      <c r="B621" s="169" t="s">
        <v>540</v>
      </c>
      <c r="C621" s="239">
        <f>'33_sz_ melléklet'!C171</f>
        <v>53733</v>
      </c>
      <c r="D621" s="239">
        <f>'33_sz_ melléklet'!D171</f>
        <v>119826</v>
      </c>
      <c r="E621" s="239">
        <f>'33_sz_ melléklet'!E171</f>
        <v>115894</v>
      </c>
      <c r="F621" s="952">
        <f>E621/D621</f>
        <v>0.96718575267471163</v>
      </c>
    </row>
    <row r="622" spans="1:6" x14ac:dyDescent="0.2">
      <c r="A622" s="264" t="s">
        <v>281</v>
      </c>
      <c r="B622" s="169" t="s">
        <v>541</v>
      </c>
      <c r="C622" s="239">
        <f>'32_sz_ melléklet'!C33</f>
        <v>55000</v>
      </c>
      <c r="D622" s="121">
        <f>'32_sz_ melléklet'!D33</f>
        <v>196507</v>
      </c>
      <c r="E622" s="121">
        <f>'32_sz_ melléklet'!E33</f>
        <v>14524</v>
      </c>
      <c r="F622" s="952">
        <f>E622/D622</f>
        <v>7.3910853048491917E-2</v>
      </c>
    </row>
    <row r="623" spans="1:6" x14ac:dyDescent="0.2">
      <c r="A623" s="264" t="s">
        <v>283</v>
      </c>
      <c r="B623" s="169" t="s">
        <v>542</v>
      </c>
      <c r="C623" s="239">
        <f>C624+C625+C626+C627+C628+C629+C630</f>
        <v>0</v>
      </c>
      <c r="D623" s="239">
        <f>D624+D625+D626+D627+D628+D629+D630</f>
        <v>0</v>
      </c>
      <c r="E623" s="239">
        <f>E624+E625+E626+E627+E628+E629+E630</f>
        <v>0</v>
      </c>
      <c r="F623" s="952">
        <v>0</v>
      </c>
    </row>
    <row r="624" spans="1:6" x14ac:dyDescent="0.2">
      <c r="A624" s="264" t="s">
        <v>284</v>
      </c>
      <c r="B624" s="271" t="s">
        <v>543</v>
      </c>
      <c r="C624" s="239"/>
      <c r="D624" s="121"/>
      <c r="E624" s="239"/>
      <c r="F624" s="952">
        <v>0</v>
      </c>
    </row>
    <row r="625" spans="1:6" x14ac:dyDescent="0.2">
      <c r="A625" s="264" t="s">
        <v>285</v>
      </c>
      <c r="B625" s="271" t="s">
        <v>544</v>
      </c>
      <c r="C625" s="239"/>
      <c r="D625" s="121"/>
      <c r="E625" s="239"/>
      <c r="F625" s="952">
        <v>0</v>
      </c>
    </row>
    <row r="626" spans="1:6" x14ac:dyDescent="0.2">
      <c r="A626" s="264" t="s">
        <v>286</v>
      </c>
      <c r="B626" s="271" t="s">
        <v>545</v>
      </c>
      <c r="C626" s="239"/>
      <c r="D626" s="121"/>
      <c r="E626" s="239"/>
      <c r="F626" s="952">
        <v>0</v>
      </c>
    </row>
    <row r="627" spans="1:6" x14ac:dyDescent="0.2">
      <c r="A627" s="264" t="s">
        <v>287</v>
      </c>
      <c r="B627" s="271" t="s">
        <v>546</v>
      </c>
      <c r="C627" s="239"/>
      <c r="D627" s="239"/>
      <c r="E627" s="239"/>
      <c r="F627" s="952">
        <v>0</v>
      </c>
    </row>
    <row r="628" spans="1:6" x14ac:dyDescent="0.2">
      <c r="A628" s="264" t="s">
        <v>288</v>
      </c>
      <c r="B628" s="536" t="s">
        <v>547</v>
      </c>
      <c r="C628" s="239"/>
      <c r="D628" s="121"/>
      <c r="E628" s="239"/>
      <c r="F628" s="952">
        <v>0</v>
      </c>
    </row>
    <row r="629" spans="1:6" x14ac:dyDescent="0.2">
      <c r="A629" s="264" t="s">
        <v>289</v>
      </c>
      <c r="B629" s="230" t="s">
        <v>548</v>
      </c>
      <c r="C629" s="239"/>
      <c r="D629" s="121"/>
      <c r="E629" s="239"/>
      <c r="F629" s="952">
        <v>0</v>
      </c>
    </row>
    <row r="630" spans="1:6" x14ac:dyDescent="0.2">
      <c r="A630" s="264" t="s">
        <v>290</v>
      </c>
      <c r="B630" s="686" t="s">
        <v>549</v>
      </c>
      <c r="C630" s="239">
        <f>-C607</f>
        <v>0</v>
      </c>
      <c r="D630" s="239">
        <f>-D607</f>
        <v>0</v>
      </c>
      <c r="E630" s="239">
        <f>-E607</f>
        <v>0</v>
      </c>
      <c r="F630" s="952">
        <v>0</v>
      </c>
    </row>
    <row r="631" spans="1:6" x14ac:dyDescent="0.2">
      <c r="A631" s="264" t="s">
        <v>291</v>
      </c>
      <c r="B631" s="169"/>
      <c r="C631" s="239"/>
      <c r="D631" s="121"/>
      <c r="E631" s="239"/>
      <c r="F631" s="952"/>
    </row>
    <row r="632" spans="1:6" ht="13.5" thickBot="1" x14ac:dyDescent="0.25">
      <c r="A632" s="264" t="s">
        <v>292</v>
      </c>
      <c r="B632" s="171"/>
      <c r="C632" s="242"/>
      <c r="D632" s="242"/>
      <c r="E632" s="242"/>
      <c r="F632" s="1133"/>
    </row>
    <row r="633" spans="1:6" ht="13.5" thickBot="1" x14ac:dyDescent="0.25">
      <c r="A633" s="421" t="s">
        <v>765</v>
      </c>
      <c r="B633" s="422" t="s">
        <v>6</v>
      </c>
      <c r="C633" s="567">
        <f>C621+C622+C623+C631+C632</f>
        <v>108733</v>
      </c>
      <c r="D633" s="567">
        <f>D621+D622+D623+D631+D632</f>
        <v>316333</v>
      </c>
      <c r="E633" s="862">
        <f>E621+E622+E623+E631+E632</f>
        <v>130418</v>
      </c>
      <c r="F633" s="1336">
        <f>E633/D633</f>
        <v>0.41228072948443573</v>
      </c>
    </row>
    <row r="634" spans="1:6" ht="27" thickTop="1" thickBot="1" x14ac:dyDescent="0.25">
      <c r="A634" s="421" t="s">
        <v>294</v>
      </c>
      <c r="B634" s="426" t="s">
        <v>403</v>
      </c>
      <c r="C634" s="566">
        <f>C618+C633</f>
        <v>108733</v>
      </c>
      <c r="D634" s="566">
        <f>D618+D633</f>
        <v>326002</v>
      </c>
      <c r="E634" s="863">
        <f>E618+E633</f>
        <v>140086</v>
      </c>
      <c r="F634" s="1346">
        <f>E634/D634</f>
        <v>0.42970902019006019</v>
      </c>
    </row>
    <row r="635" spans="1:6" ht="13.5" thickTop="1" x14ac:dyDescent="0.2">
      <c r="A635" s="413"/>
      <c r="B635" s="550"/>
      <c r="C635" s="129"/>
      <c r="D635" s="27"/>
      <c r="E635" s="197"/>
      <c r="F635" s="1099"/>
    </row>
    <row r="636" spans="1:6" x14ac:dyDescent="0.2">
      <c r="A636" s="265" t="s">
        <v>295</v>
      </c>
      <c r="B636" s="341" t="s">
        <v>404</v>
      </c>
      <c r="C636" s="124"/>
      <c r="D636" s="130"/>
      <c r="E636" s="241"/>
      <c r="F636" s="951"/>
    </row>
    <row r="637" spans="1:6" x14ac:dyDescent="0.2">
      <c r="A637" s="264" t="s">
        <v>296</v>
      </c>
      <c r="B637" s="170" t="s">
        <v>565</v>
      </c>
      <c r="C637" s="121"/>
      <c r="D637" s="100"/>
      <c r="E637" s="239"/>
      <c r="F637" s="952">
        <v>0</v>
      </c>
    </row>
    <row r="638" spans="1:6" x14ac:dyDescent="0.2">
      <c r="A638" s="264" t="s">
        <v>297</v>
      </c>
      <c r="B638" s="480" t="s">
        <v>563</v>
      </c>
      <c r="C638" s="121"/>
      <c r="D638" s="100"/>
      <c r="E638" s="239"/>
      <c r="F638" s="952">
        <v>0</v>
      </c>
    </row>
    <row r="639" spans="1:6" x14ac:dyDescent="0.2">
      <c r="A639" s="264" t="s">
        <v>298</v>
      </c>
      <c r="B639" s="480" t="s">
        <v>562</v>
      </c>
      <c r="C639" s="121"/>
      <c r="D639" s="100"/>
      <c r="E639" s="239"/>
      <c r="F639" s="952">
        <v>0</v>
      </c>
    </row>
    <row r="640" spans="1:6" x14ac:dyDescent="0.2">
      <c r="A640" s="264" t="s">
        <v>299</v>
      </c>
      <c r="B640" s="480" t="s">
        <v>564</v>
      </c>
      <c r="C640" s="121"/>
      <c r="D640" s="100"/>
      <c r="E640" s="239"/>
      <c r="F640" s="952">
        <v>0</v>
      </c>
    </row>
    <row r="641" spans="1:6" x14ac:dyDescent="0.2">
      <c r="A641" s="264" t="s">
        <v>300</v>
      </c>
      <c r="B641" s="538" t="s">
        <v>566</v>
      </c>
      <c r="C641" s="121"/>
      <c r="D641" s="100"/>
      <c r="E641" s="239"/>
      <c r="F641" s="952">
        <v>0</v>
      </c>
    </row>
    <row r="642" spans="1:6" x14ac:dyDescent="0.2">
      <c r="A642" s="264" t="s">
        <v>301</v>
      </c>
      <c r="B642" s="539" t="s">
        <v>569</v>
      </c>
      <c r="C642" s="121"/>
      <c r="D642" s="100"/>
      <c r="E642" s="239"/>
      <c r="F642" s="952">
        <v>0</v>
      </c>
    </row>
    <row r="643" spans="1:6" x14ac:dyDescent="0.2">
      <c r="A643" s="264" t="s">
        <v>302</v>
      </c>
      <c r="B643" s="540" t="s">
        <v>568</v>
      </c>
      <c r="C643" s="121"/>
      <c r="D643" s="100"/>
      <c r="E643" s="239"/>
      <c r="F643" s="952">
        <v>0</v>
      </c>
    </row>
    <row r="644" spans="1:6" x14ac:dyDescent="0.2">
      <c r="A644" s="264" t="s">
        <v>303</v>
      </c>
      <c r="B644" s="1708" t="s">
        <v>567</v>
      </c>
      <c r="C644" s="121"/>
      <c r="D644" s="100"/>
      <c r="E644" s="239"/>
      <c r="F644" s="952">
        <v>0</v>
      </c>
    </row>
    <row r="645" spans="1:6" ht="13.5" thickBot="1" x14ac:dyDescent="0.25">
      <c r="A645" s="264" t="s">
        <v>304</v>
      </c>
      <c r="B645" s="1712" t="s">
        <v>1083</v>
      </c>
      <c r="C645" s="129"/>
      <c r="D645" s="27"/>
      <c r="E645" s="197"/>
      <c r="F645" s="952">
        <v>0</v>
      </c>
    </row>
    <row r="646" spans="1:6" ht="13.5" thickBot="1" x14ac:dyDescent="0.25">
      <c r="A646" s="282" t="s">
        <v>305</v>
      </c>
      <c r="B646" s="231" t="s">
        <v>570</v>
      </c>
      <c r="C646" s="128">
        <f>C637+C638+C639+C640+C641+C642+C643+C644+C645</f>
        <v>0</v>
      </c>
      <c r="D646" s="128">
        <f>D637+D638+D639+D640+D641+D642+D643+D644</f>
        <v>0</v>
      </c>
      <c r="E646" s="201">
        <f>E637+E638+E639+E640+E641+E642+E643+E644</f>
        <v>0</v>
      </c>
      <c r="F646" s="991">
        <v>0</v>
      </c>
    </row>
    <row r="647" spans="1:6" x14ac:dyDescent="0.2">
      <c r="A647" s="413"/>
      <c r="B647" s="35"/>
      <c r="C647" s="129"/>
      <c r="D647" s="27"/>
      <c r="E647" s="197"/>
      <c r="F647" s="1099"/>
    </row>
    <row r="648" spans="1:6" ht="13.5" thickBot="1" x14ac:dyDescent="0.25">
      <c r="A648" s="325" t="s">
        <v>306</v>
      </c>
      <c r="B648" s="833" t="s">
        <v>406</v>
      </c>
      <c r="C648" s="246">
        <f>C634+C646</f>
        <v>108733</v>
      </c>
      <c r="D648" s="246">
        <f>D634+D646</f>
        <v>326002</v>
      </c>
      <c r="E648" s="821">
        <f>E634+E646</f>
        <v>140086</v>
      </c>
      <c r="F648" s="1138">
        <f>E648/D648</f>
        <v>0.42970902019006019</v>
      </c>
    </row>
    <row r="651" spans="1:6" x14ac:dyDescent="0.2">
      <c r="A651" s="281"/>
      <c r="B651" s="504"/>
      <c r="C651" s="27"/>
      <c r="D651" s="27"/>
      <c r="E651" s="27"/>
    </row>
    <row r="652" spans="1:6" x14ac:dyDescent="0.2">
      <c r="A652" s="2263">
        <v>12</v>
      </c>
      <c r="B652" s="2263"/>
      <c r="C652" s="2263"/>
      <c r="D652" s="2263"/>
      <c r="E652" s="2263"/>
    </row>
    <row r="653" spans="1:6" x14ac:dyDescent="0.2">
      <c r="A653" s="13"/>
      <c r="B653" s="13"/>
      <c r="C653" s="13"/>
      <c r="D653" s="13"/>
      <c r="E653" s="13"/>
    </row>
    <row r="654" spans="1:6" ht="15" x14ac:dyDescent="0.25">
      <c r="A654" s="2249" t="s">
        <v>1644</v>
      </c>
      <c r="B654" s="2249"/>
      <c r="C654" s="2249"/>
      <c r="D654" s="2249"/>
      <c r="E654" s="2249"/>
      <c r="F654" s="16"/>
    </row>
    <row r="655" spans="1:6" ht="15" x14ac:dyDescent="0.25">
      <c r="A655" s="275"/>
      <c r="B655" s="275"/>
      <c r="C655" s="275"/>
      <c r="D655" s="275"/>
      <c r="E655" s="275"/>
      <c r="F655" s="16"/>
    </row>
    <row r="656" spans="1:6" ht="15.75" x14ac:dyDescent="0.25">
      <c r="B656" s="2268" t="s">
        <v>1463</v>
      </c>
      <c r="C656" s="2268"/>
      <c r="D656" s="2268"/>
      <c r="E656" s="2268"/>
      <c r="F656" s="33"/>
    </row>
    <row r="657" spans="1:6" ht="15.75" x14ac:dyDescent="0.25">
      <c r="B657" s="18"/>
      <c r="C657" s="18"/>
      <c r="D657" s="18"/>
      <c r="E657" s="18"/>
      <c r="F657" s="33"/>
    </row>
    <row r="658" spans="1:6" ht="13.5" thickBot="1" x14ac:dyDescent="0.25">
      <c r="B658" s="1"/>
      <c r="C658" s="1"/>
      <c r="D658" s="1"/>
      <c r="E658" s="19" t="s">
        <v>7</v>
      </c>
    </row>
    <row r="659" spans="1:6" ht="13.5" thickBot="1" x14ac:dyDescent="0.25">
      <c r="A659" s="2272" t="s">
        <v>258</v>
      </c>
      <c r="B659" s="2274" t="s">
        <v>11</v>
      </c>
      <c r="C659" s="2269" t="s">
        <v>401</v>
      </c>
      <c r="D659" s="2270"/>
      <c r="E659" s="2270"/>
      <c r="F659" s="2271"/>
    </row>
    <row r="660" spans="1:6" ht="26.25" thickBot="1" x14ac:dyDescent="0.25">
      <c r="A660" s="2273"/>
      <c r="B660" s="2275"/>
      <c r="C660" s="859" t="s">
        <v>198</v>
      </c>
      <c r="D660" s="860" t="s">
        <v>199</v>
      </c>
      <c r="E660" s="859" t="s">
        <v>775</v>
      </c>
      <c r="F660" s="857" t="s">
        <v>201</v>
      </c>
    </row>
    <row r="661" spans="1:6" ht="13.5" thickBot="1" x14ac:dyDescent="0.25">
      <c r="A661" s="865" t="s">
        <v>259</v>
      </c>
      <c r="B661" s="866" t="s">
        <v>260</v>
      </c>
      <c r="C661" s="867" t="s">
        <v>261</v>
      </c>
      <c r="D661" s="868" t="s">
        <v>262</v>
      </c>
      <c r="E661" s="867" t="s">
        <v>282</v>
      </c>
      <c r="F661" s="868" t="s">
        <v>307</v>
      </c>
    </row>
    <row r="662" spans="1:6" x14ac:dyDescent="0.2">
      <c r="A662" s="265" t="s">
        <v>263</v>
      </c>
      <c r="B662" s="270" t="s">
        <v>215</v>
      </c>
      <c r="C662" s="241"/>
      <c r="D662" s="124"/>
      <c r="E662" s="241"/>
      <c r="F662" s="869"/>
    </row>
    <row r="663" spans="1:6" x14ac:dyDescent="0.2">
      <c r="A663" s="264" t="s">
        <v>264</v>
      </c>
      <c r="B663" s="152" t="s">
        <v>526</v>
      </c>
      <c r="C663" s="239"/>
      <c r="D663" s="121"/>
      <c r="E663" s="239"/>
      <c r="F663" s="952">
        <v>0</v>
      </c>
    </row>
    <row r="664" spans="1:6" x14ac:dyDescent="0.2">
      <c r="A664" s="264" t="s">
        <v>265</v>
      </c>
      <c r="B664" s="169" t="s">
        <v>528</v>
      </c>
      <c r="C664" s="239"/>
      <c r="D664" s="121"/>
      <c r="E664" s="239"/>
      <c r="F664" s="952">
        <v>0</v>
      </c>
    </row>
    <row r="665" spans="1:6" x14ac:dyDescent="0.2">
      <c r="A665" s="264" t="s">
        <v>266</v>
      </c>
      <c r="B665" s="169" t="s">
        <v>527</v>
      </c>
      <c r="C665" s="239">
        <v>38600</v>
      </c>
      <c r="D665" s="121">
        <v>39214</v>
      </c>
      <c r="E665" s="239">
        <v>36064</v>
      </c>
      <c r="F665" s="952">
        <f>E665/D665</f>
        <v>0.91967154587647271</v>
      </c>
    </row>
    <row r="666" spans="1:6" x14ac:dyDescent="0.2">
      <c r="A666" s="264" t="s">
        <v>267</v>
      </c>
      <c r="B666" s="169" t="s">
        <v>529</v>
      </c>
      <c r="C666" s="239"/>
      <c r="D666" s="121"/>
      <c r="E666" s="239"/>
      <c r="F666" s="952">
        <v>0</v>
      </c>
    </row>
    <row r="667" spans="1:6" x14ac:dyDescent="0.2">
      <c r="A667" s="264" t="s">
        <v>268</v>
      </c>
      <c r="B667" s="169" t="s">
        <v>530</v>
      </c>
      <c r="C667" s="239"/>
      <c r="D667" s="121"/>
      <c r="E667" s="239"/>
      <c r="F667" s="952">
        <v>0</v>
      </c>
    </row>
    <row r="668" spans="1:6" x14ac:dyDescent="0.2">
      <c r="A668" s="264" t="s">
        <v>269</v>
      </c>
      <c r="B668" s="169" t="s">
        <v>531</v>
      </c>
      <c r="C668" s="239">
        <f>C669+C670+C671+C672+C673+C674+C675</f>
        <v>0</v>
      </c>
      <c r="D668" s="239">
        <f>D669+D670+D671+D672+D673+D674+D675</f>
        <v>0</v>
      </c>
      <c r="E668" s="239">
        <f>E669+E670+E671+E672+E673+E674+E675</f>
        <v>0</v>
      </c>
      <c r="F668" s="952">
        <v>0</v>
      </c>
    </row>
    <row r="669" spans="1:6" x14ac:dyDescent="0.2">
      <c r="A669" s="264" t="s">
        <v>270</v>
      </c>
      <c r="B669" s="169" t="s">
        <v>535</v>
      </c>
      <c r="C669" s="239"/>
      <c r="D669" s="121"/>
      <c r="E669" s="239"/>
      <c r="F669" s="952">
        <v>0</v>
      </c>
    </row>
    <row r="670" spans="1:6" x14ac:dyDescent="0.2">
      <c r="A670" s="264" t="s">
        <v>271</v>
      </c>
      <c r="B670" s="169" t="s">
        <v>536</v>
      </c>
      <c r="C670" s="239"/>
      <c r="D670" s="121"/>
      <c r="E670" s="239"/>
      <c r="F670" s="952">
        <v>0</v>
      </c>
    </row>
    <row r="671" spans="1:6" x14ac:dyDescent="0.2">
      <c r="A671" s="264" t="s">
        <v>272</v>
      </c>
      <c r="B671" s="169" t="s">
        <v>537</v>
      </c>
      <c r="C671" s="239"/>
      <c r="D671" s="121"/>
      <c r="E671" s="239"/>
      <c r="F671" s="952">
        <v>0</v>
      </c>
    </row>
    <row r="672" spans="1:6" x14ac:dyDescent="0.2">
      <c r="A672" s="264" t="s">
        <v>273</v>
      </c>
      <c r="B672" s="271" t="s">
        <v>533</v>
      </c>
      <c r="C672" s="198"/>
      <c r="D672" s="125"/>
      <c r="E672" s="239"/>
      <c r="F672" s="952">
        <v>0</v>
      </c>
    </row>
    <row r="673" spans="1:6" x14ac:dyDescent="0.2">
      <c r="A673" s="264" t="s">
        <v>274</v>
      </c>
      <c r="B673" s="536" t="s">
        <v>534</v>
      </c>
      <c r="C673" s="242"/>
      <c r="D673" s="122"/>
      <c r="E673" s="239"/>
      <c r="F673" s="952">
        <v>0</v>
      </c>
    </row>
    <row r="674" spans="1:6" x14ac:dyDescent="0.2">
      <c r="A674" s="264" t="s">
        <v>275</v>
      </c>
      <c r="B674" s="537" t="s">
        <v>532</v>
      </c>
      <c r="C674" s="242"/>
      <c r="D674" s="122"/>
      <c r="E674" s="239"/>
      <c r="F674" s="952">
        <v>0</v>
      </c>
    </row>
    <row r="675" spans="1:6" x14ac:dyDescent="0.2">
      <c r="A675" s="264" t="s">
        <v>276</v>
      </c>
      <c r="B675" s="108" t="s">
        <v>764</v>
      </c>
      <c r="C675" s="242"/>
      <c r="D675" s="122"/>
      <c r="E675" s="239"/>
      <c r="F675" s="952">
        <v>0</v>
      </c>
    </row>
    <row r="676" spans="1:6" ht="13.5" thickBot="1" x14ac:dyDescent="0.25">
      <c r="A676" s="264" t="s">
        <v>277</v>
      </c>
      <c r="B676" s="171" t="s">
        <v>539</v>
      </c>
      <c r="C676" s="240"/>
      <c r="D676" s="126"/>
      <c r="E676" s="239"/>
      <c r="F676" s="952">
        <v>0</v>
      </c>
    </row>
    <row r="677" spans="1:6" ht="13.5" thickBot="1" x14ac:dyDescent="0.25">
      <c r="A677" s="421" t="s">
        <v>278</v>
      </c>
      <c r="B677" s="422" t="s">
        <v>5</v>
      </c>
      <c r="C677" s="432">
        <f>C663+C664+C665+C666+C668+C676</f>
        <v>38600</v>
      </c>
      <c r="D677" s="432">
        <f>D663+D664+D665+D666+D668+D676</f>
        <v>39214</v>
      </c>
      <c r="E677" s="432">
        <f>E663+E664+E665+E666+E668+E676</f>
        <v>36064</v>
      </c>
      <c r="F677" s="1336">
        <f>E677/D677</f>
        <v>0.91967154587647271</v>
      </c>
    </row>
    <row r="678" spans="1:6" ht="13.5" thickTop="1" x14ac:dyDescent="0.2">
      <c r="A678" s="413"/>
      <c r="B678" s="270"/>
      <c r="C678" s="197"/>
      <c r="D678" s="197"/>
      <c r="E678" s="861"/>
      <c r="F678" s="1099"/>
    </row>
    <row r="679" spans="1:6" x14ac:dyDescent="0.2">
      <c r="A679" s="265" t="s">
        <v>279</v>
      </c>
      <c r="B679" s="272" t="s">
        <v>216</v>
      </c>
      <c r="C679" s="241"/>
      <c r="D679" s="241"/>
      <c r="E679" s="241"/>
      <c r="F679" s="951"/>
    </row>
    <row r="680" spans="1:6" x14ac:dyDescent="0.2">
      <c r="A680" s="264" t="s">
        <v>280</v>
      </c>
      <c r="B680" s="169" t="s">
        <v>540</v>
      </c>
      <c r="C680" s="239">
        <f>'33_sz_ melléklet'!C42</f>
        <v>15000</v>
      </c>
      <c r="D680" s="239">
        <f>'33_sz_ melléklet'!D42</f>
        <v>15000</v>
      </c>
      <c r="E680" s="239">
        <f>'33_sz_ melléklet'!E42</f>
        <v>11290</v>
      </c>
      <c r="F680" s="952">
        <f>E680/D680</f>
        <v>0.75266666666666671</v>
      </c>
    </row>
    <row r="681" spans="1:6" x14ac:dyDescent="0.2">
      <c r="A681" s="264" t="s">
        <v>281</v>
      </c>
      <c r="B681" s="169" t="s">
        <v>541</v>
      </c>
      <c r="C681" s="239"/>
      <c r="D681" s="121"/>
      <c r="E681" s="239"/>
      <c r="F681" s="952">
        <v>0</v>
      </c>
    </row>
    <row r="682" spans="1:6" x14ac:dyDescent="0.2">
      <c r="A682" s="264" t="s">
        <v>283</v>
      </c>
      <c r="B682" s="169" t="s">
        <v>542</v>
      </c>
      <c r="C682" s="198">
        <f>C683+C684+C685+C686+C687+C688+C689</f>
        <v>0</v>
      </c>
      <c r="D682" s="198">
        <f>D683+D684+D685+D686+D687+D688+D689</f>
        <v>0</v>
      </c>
      <c r="E682" s="198">
        <f>E683+E684+E685+E686+E687+E688+E689</f>
        <v>0</v>
      </c>
      <c r="F682" s="952">
        <v>0</v>
      </c>
    </row>
    <row r="683" spans="1:6" x14ac:dyDescent="0.2">
      <c r="A683" s="264" t="s">
        <v>284</v>
      </c>
      <c r="B683" s="271" t="s">
        <v>543</v>
      </c>
      <c r="C683" s="239"/>
      <c r="D683" s="121"/>
      <c r="E683" s="239"/>
      <c r="F683" s="952">
        <v>0</v>
      </c>
    </row>
    <row r="684" spans="1:6" x14ac:dyDescent="0.2">
      <c r="A684" s="264" t="s">
        <v>285</v>
      </c>
      <c r="B684" s="271" t="s">
        <v>544</v>
      </c>
      <c r="C684" s="239"/>
      <c r="D684" s="121"/>
      <c r="E684" s="239"/>
      <c r="F684" s="952">
        <v>0</v>
      </c>
    </row>
    <row r="685" spans="1:6" x14ac:dyDescent="0.2">
      <c r="A685" s="264" t="s">
        <v>286</v>
      </c>
      <c r="B685" s="271" t="s">
        <v>545</v>
      </c>
      <c r="C685" s="239"/>
      <c r="D685" s="121"/>
      <c r="E685" s="239"/>
      <c r="F685" s="952">
        <v>0</v>
      </c>
    </row>
    <row r="686" spans="1:6" x14ac:dyDescent="0.2">
      <c r="A686" s="264" t="s">
        <v>287</v>
      </c>
      <c r="B686" s="271" t="s">
        <v>546</v>
      </c>
      <c r="C686" s="239"/>
      <c r="D686" s="121"/>
      <c r="E686" s="239"/>
      <c r="F686" s="952">
        <v>0</v>
      </c>
    </row>
    <row r="687" spans="1:6" x14ac:dyDescent="0.2">
      <c r="A687" s="264" t="s">
        <v>288</v>
      </c>
      <c r="B687" s="536" t="s">
        <v>547</v>
      </c>
      <c r="C687" s="239"/>
      <c r="D687" s="121"/>
      <c r="E687" s="239"/>
      <c r="F687" s="952">
        <v>0</v>
      </c>
    </row>
    <row r="688" spans="1:6" x14ac:dyDescent="0.2">
      <c r="A688" s="264" t="s">
        <v>289</v>
      </c>
      <c r="B688" s="230" t="s">
        <v>548</v>
      </c>
      <c r="C688" s="239"/>
      <c r="D688" s="121"/>
      <c r="E688" s="239"/>
      <c r="F688" s="952">
        <v>0</v>
      </c>
    </row>
    <row r="689" spans="1:6" x14ac:dyDescent="0.2">
      <c r="A689" s="264" t="s">
        <v>290</v>
      </c>
      <c r="B689" s="686" t="s">
        <v>549</v>
      </c>
      <c r="C689" s="239"/>
      <c r="D689" s="121"/>
      <c r="E689" s="239"/>
      <c r="F689" s="952">
        <v>0</v>
      </c>
    </row>
    <row r="690" spans="1:6" x14ac:dyDescent="0.2">
      <c r="A690" s="264" t="s">
        <v>291</v>
      </c>
      <c r="B690" s="169"/>
      <c r="C690" s="239"/>
      <c r="D690" s="121"/>
      <c r="E690" s="239"/>
      <c r="F690" s="952">
        <v>0</v>
      </c>
    </row>
    <row r="691" spans="1:6" ht="13.5" thickBot="1" x14ac:dyDescent="0.25">
      <c r="A691" s="264" t="s">
        <v>292</v>
      </c>
      <c r="B691" s="171"/>
      <c r="C691" s="242">
        <f>-C666</f>
        <v>0</v>
      </c>
      <c r="D691" s="242">
        <f>-D666</f>
        <v>0</v>
      </c>
      <c r="E691" s="242">
        <f>-E666</f>
        <v>0</v>
      </c>
      <c r="F691" s="952">
        <v>0</v>
      </c>
    </row>
    <row r="692" spans="1:6" ht="13.5" thickBot="1" x14ac:dyDescent="0.25">
      <c r="A692" s="421" t="s">
        <v>765</v>
      </c>
      <c r="B692" s="422" t="s">
        <v>6</v>
      </c>
      <c r="C692" s="567">
        <f>C680+C681+C682+C690+C691</f>
        <v>15000</v>
      </c>
      <c r="D692" s="567">
        <f>D680+D681+D682+D690+D691</f>
        <v>15000</v>
      </c>
      <c r="E692" s="862">
        <f>E680+E681+E682+E690+E691</f>
        <v>11290</v>
      </c>
      <c r="F692" s="1336">
        <f>E692/D692</f>
        <v>0.75266666666666671</v>
      </c>
    </row>
    <row r="693" spans="1:6" ht="27" thickTop="1" thickBot="1" x14ac:dyDescent="0.25">
      <c r="A693" s="421" t="s">
        <v>294</v>
      </c>
      <c r="B693" s="426" t="s">
        <v>403</v>
      </c>
      <c r="C693" s="566">
        <f>C677+C692</f>
        <v>53600</v>
      </c>
      <c r="D693" s="566">
        <f>D677+D692</f>
        <v>54214</v>
      </c>
      <c r="E693" s="863">
        <f>E677+E692</f>
        <v>47354</v>
      </c>
      <c r="F693" s="1346">
        <f>E693/D693</f>
        <v>0.87346441878481573</v>
      </c>
    </row>
    <row r="694" spans="1:6" ht="13.5" thickTop="1" x14ac:dyDescent="0.2">
      <c r="A694" s="413"/>
      <c r="B694" s="550"/>
      <c r="C694" s="129"/>
      <c r="D694" s="27"/>
      <c r="E694" s="197"/>
      <c r="F694" s="1099"/>
    </row>
    <row r="695" spans="1:6" x14ac:dyDescent="0.2">
      <c r="A695" s="265" t="s">
        <v>295</v>
      </c>
      <c r="B695" s="341" t="s">
        <v>404</v>
      </c>
      <c r="C695" s="124"/>
      <c r="D695" s="130"/>
      <c r="E695" s="241"/>
      <c r="F695" s="951"/>
    </row>
    <row r="696" spans="1:6" x14ac:dyDescent="0.2">
      <c r="A696" s="264" t="s">
        <v>296</v>
      </c>
      <c r="B696" s="170" t="s">
        <v>565</v>
      </c>
      <c r="C696" s="121"/>
      <c r="D696" s="100"/>
      <c r="E696" s="239"/>
      <c r="F696" s="952">
        <v>0</v>
      </c>
    </row>
    <row r="697" spans="1:6" x14ac:dyDescent="0.2">
      <c r="A697" s="264" t="s">
        <v>297</v>
      </c>
      <c r="B697" s="480" t="s">
        <v>563</v>
      </c>
      <c r="C697" s="121"/>
      <c r="D697" s="100"/>
      <c r="E697" s="239"/>
      <c r="F697" s="952">
        <v>0</v>
      </c>
    </row>
    <row r="698" spans="1:6" x14ac:dyDescent="0.2">
      <c r="A698" s="264" t="s">
        <v>298</v>
      </c>
      <c r="B698" s="480" t="s">
        <v>562</v>
      </c>
      <c r="C698" s="121"/>
      <c r="D698" s="100"/>
      <c r="E698" s="239"/>
      <c r="F698" s="952">
        <v>0</v>
      </c>
    </row>
    <row r="699" spans="1:6" x14ac:dyDescent="0.2">
      <c r="A699" s="264" t="s">
        <v>299</v>
      </c>
      <c r="B699" s="480" t="s">
        <v>564</v>
      </c>
      <c r="C699" s="121"/>
      <c r="D699" s="100"/>
      <c r="E699" s="239"/>
      <c r="F699" s="952">
        <v>0</v>
      </c>
    </row>
    <row r="700" spans="1:6" x14ac:dyDescent="0.2">
      <c r="A700" s="264" t="s">
        <v>300</v>
      </c>
      <c r="B700" s="538" t="s">
        <v>566</v>
      </c>
      <c r="C700" s="121"/>
      <c r="D700" s="100"/>
      <c r="E700" s="239"/>
      <c r="F700" s="952">
        <v>0</v>
      </c>
    </row>
    <row r="701" spans="1:6" x14ac:dyDescent="0.2">
      <c r="A701" s="264" t="s">
        <v>301</v>
      </c>
      <c r="B701" s="539" t="s">
        <v>569</v>
      </c>
      <c r="C701" s="121"/>
      <c r="D701" s="100"/>
      <c r="E701" s="239"/>
      <c r="F701" s="952">
        <v>0</v>
      </c>
    </row>
    <row r="702" spans="1:6" x14ac:dyDescent="0.2">
      <c r="A702" s="264" t="s">
        <v>302</v>
      </c>
      <c r="B702" s="540" t="s">
        <v>568</v>
      </c>
      <c r="C702" s="121"/>
      <c r="D702" s="100"/>
      <c r="E702" s="239"/>
      <c r="F702" s="952">
        <v>0</v>
      </c>
    </row>
    <row r="703" spans="1:6" x14ac:dyDescent="0.2">
      <c r="A703" s="264" t="s">
        <v>303</v>
      </c>
      <c r="B703" s="1708" t="s">
        <v>567</v>
      </c>
      <c r="C703" s="121"/>
      <c r="D703" s="100"/>
      <c r="E703" s="239"/>
      <c r="F703" s="952">
        <v>0</v>
      </c>
    </row>
    <row r="704" spans="1:6" ht="13.5" thickBot="1" x14ac:dyDescent="0.25">
      <c r="A704" s="264" t="s">
        <v>304</v>
      </c>
      <c r="B704" s="1712" t="s">
        <v>1083</v>
      </c>
      <c r="C704" s="129"/>
      <c r="D704" s="27"/>
      <c r="E704" s="197"/>
      <c r="F704" s="952">
        <v>0</v>
      </c>
    </row>
    <row r="705" spans="1:6" ht="13.5" thickBot="1" x14ac:dyDescent="0.25">
      <c r="A705" s="282" t="s">
        <v>305</v>
      </c>
      <c r="B705" s="231" t="s">
        <v>570</v>
      </c>
      <c r="C705" s="128">
        <f>C696+C697+C698+C699+C700+C701+C702+C703+C704</f>
        <v>0</v>
      </c>
      <c r="D705" s="128">
        <f>D696+D697+D698+D699+D700+D701+D702+D703</f>
        <v>0</v>
      </c>
      <c r="E705" s="201">
        <f>E696+E697+E698+E699+E700+E701+E702+E703</f>
        <v>0</v>
      </c>
      <c r="F705" s="991">
        <v>0</v>
      </c>
    </row>
    <row r="706" spans="1:6" x14ac:dyDescent="0.2">
      <c r="A706" s="413"/>
      <c r="B706" s="35"/>
      <c r="C706" s="129"/>
      <c r="D706" s="27"/>
      <c r="E706" s="197"/>
      <c r="F706" s="1136"/>
    </row>
    <row r="707" spans="1:6" ht="13.5" thickBot="1" x14ac:dyDescent="0.25">
      <c r="A707" s="325" t="s">
        <v>306</v>
      </c>
      <c r="B707" s="833" t="s">
        <v>406</v>
      </c>
      <c r="C707" s="246">
        <f>C693+C705</f>
        <v>53600</v>
      </c>
      <c r="D707" s="246">
        <f>D693+D705</f>
        <v>54214</v>
      </c>
      <c r="E707" s="821">
        <f>E693+E705</f>
        <v>47354</v>
      </c>
      <c r="F707" s="1138">
        <f>E707/D707</f>
        <v>0.87346441878481573</v>
      </c>
    </row>
    <row r="710" spans="1:6" x14ac:dyDescent="0.2">
      <c r="A710" s="281"/>
      <c r="B710" s="504"/>
      <c r="C710" s="27"/>
      <c r="D710" s="27"/>
      <c r="E710" s="27"/>
    </row>
    <row r="711" spans="1:6" x14ac:dyDescent="0.2">
      <c r="A711" s="2263">
        <v>13</v>
      </c>
      <c r="B711" s="2263"/>
      <c r="C711" s="2263"/>
      <c r="D711" s="2263"/>
      <c r="E711" s="2263"/>
    </row>
    <row r="712" spans="1:6" x14ac:dyDescent="0.2">
      <c r="A712" s="13"/>
      <c r="B712" s="13"/>
      <c r="C712" s="13"/>
      <c r="D712" s="13"/>
      <c r="E712" s="13"/>
    </row>
    <row r="713" spans="1:6" ht="15" x14ac:dyDescent="0.25">
      <c r="A713" s="2249" t="s">
        <v>1644</v>
      </c>
      <c r="B713" s="2249"/>
      <c r="C713" s="2249"/>
      <c r="D713" s="2249"/>
      <c r="E713" s="2249"/>
      <c r="F713" s="16"/>
    </row>
    <row r="714" spans="1:6" ht="15" x14ac:dyDescent="0.25">
      <c r="A714" s="275"/>
      <c r="B714" s="275"/>
      <c r="C714" s="275"/>
      <c r="D714" s="275"/>
      <c r="E714" s="275"/>
      <c r="F714" s="16"/>
    </row>
    <row r="715" spans="1:6" ht="15.75" x14ac:dyDescent="0.25">
      <c r="B715" s="2268" t="s">
        <v>1463</v>
      </c>
      <c r="C715" s="2268"/>
      <c r="D715" s="2268"/>
      <c r="E715" s="2268"/>
      <c r="F715" s="33"/>
    </row>
    <row r="716" spans="1:6" ht="15.75" x14ac:dyDescent="0.25">
      <c r="B716" s="18"/>
      <c r="C716" s="18"/>
      <c r="D716" s="18"/>
      <c r="E716" s="18"/>
      <c r="F716" s="33"/>
    </row>
    <row r="717" spans="1:6" ht="13.5" thickBot="1" x14ac:dyDescent="0.25">
      <c r="B717" s="1"/>
      <c r="C717" s="1"/>
      <c r="D717" s="1"/>
      <c r="E717" s="19" t="s">
        <v>7</v>
      </c>
    </row>
    <row r="718" spans="1:6" ht="13.5" thickBot="1" x14ac:dyDescent="0.25">
      <c r="A718" s="2272" t="s">
        <v>258</v>
      </c>
      <c r="B718" s="2274" t="s">
        <v>11</v>
      </c>
      <c r="C718" s="2269" t="s">
        <v>751</v>
      </c>
      <c r="D718" s="2270"/>
      <c r="E718" s="2270"/>
      <c r="F718" s="2271"/>
    </row>
    <row r="719" spans="1:6" ht="26.25" thickBot="1" x14ac:dyDescent="0.25">
      <c r="A719" s="2273"/>
      <c r="B719" s="2275"/>
      <c r="C719" s="859" t="s">
        <v>198</v>
      </c>
      <c r="D719" s="860" t="s">
        <v>199</v>
      </c>
      <c r="E719" s="859" t="s">
        <v>775</v>
      </c>
      <c r="F719" s="857" t="s">
        <v>201</v>
      </c>
    </row>
    <row r="720" spans="1:6" ht="13.5" thickBot="1" x14ac:dyDescent="0.25">
      <c r="A720" s="865" t="s">
        <v>259</v>
      </c>
      <c r="B720" s="866" t="s">
        <v>260</v>
      </c>
      <c r="C720" s="867" t="s">
        <v>261</v>
      </c>
      <c r="D720" s="868" t="s">
        <v>262</v>
      </c>
      <c r="E720" s="867" t="s">
        <v>282</v>
      </c>
      <c r="F720" s="868" t="s">
        <v>307</v>
      </c>
    </row>
    <row r="721" spans="1:6" x14ac:dyDescent="0.2">
      <c r="A721" s="265" t="s">
        <v>263</v>
      </c>
      <c r="B721" s="270" t="s">
        <v>215</v>
      </c>
      <c r="C721" s="241"/>
      <c r="D721" s="124"/>
      <c r="E721" s="241"/>
      <c r="F721" s="869"/>
    </row>
    <row r="722" spans="1:6" x14ac:dyDescent="0.2">
      <c r="A722" s="264" t="s">
        <v>264</v>
      </c>
      <c r="B722" s="152" t="s">
        <v>526</v>
      </c>
      <c r="C722" s="239"/>
      <c r="D722" s="121"/>
      <c r="E722" s="239"/>
      <c r="F722" s="952">
        <v>0</v>
      </c>
    </row>
    <row r="723" spans="1:6" x14ac:dyDescent="0.2">
      <c r="A723" s="264" t="s">
        <v>265</v>
      </c>
      <c r="B723" s="169" t="s">
        <v>528</v>
      </c>
      <c r="C723" s="239"/>
      <c r="D723" s="121"/>
      <c r="E723" s="239"/>
      <c r="F723" s="952">
        <v>0</v>
      </c>
    </row>
    <row r="724" spans="1:6" x14ac:dyDescent="0.2">
      <c r="A724" s="264" t="s">
        <v>266</v>
      </c>
      <c r="B724" s="169" t="s">
        <v>527</v>
      </c>
      <c r="C724" s="239">
        <v>140792</v>
      </c>
      <c r="D724" s="239">
        <v>137792</v>
      </c>
      <c r="E724" s="239">
        <v>91360</v>
      </c>
      <c r="F724" s="952">
        <f>E724/D724</f>
        <v>0.66302833255921967</v>
      </c>
    </row>
    <row r="725" spans="1:6" x14ac:dyDescent="0.2">
      <c r="A725" s="264" t="s">
        <v>267</v>
      </c>
      <c r="B725" s="169" t="s">
        <v>529</v>
      </c>
      <c r="C725" s="239"/>
      <c r="D725" s="121"/>
      <c r="E725" s="239"/>
      <c r="F725" s="952">
        <v>0</v>
      </c>
    </row>
    <row r="726" spans="1:6" x14ac:dyDescent="0.2">
      <c r="A726" s="264" t="s">
        <v>268</v>
      </c>
      <c r="B726" s="169" t="s">
        <v>530</v>
      </c>
      <c r="C726" s="239"/>
      <c r="D726" s="121"/>
      <c r="E726" s="239"/>
      <c r="F726" s="952">
        <v>0</v>
      </c>
    </row>
    <row r="727" spans="1:6" x14ac:dyDescent="0.2">
      <c r="A727" s="264" t="s">
        <v>269</v>
      </c>
      <c r="B727" s="169" t="s">
        <v>531</v>
      </c>
      <c r="C727" s="239">
        <f>C728+C729+C730+C731+C732+C733+C734</f>
        <v>0</v>
      </c>
      <c r="D727" s="239">
        <f>D728+D729+D730+D731+D732+D733+D734</f>
        <v>0</v>
      </c>
      <c r="E727" s="239">
        <f>E728+E729+E730+E731+E732+E733+E734</f>
        <v>0</v>
      </c>
      <c r="F727" s="952">
        <v>0</v>
      </c>
    </row>
    <row r="728" spans="1:6" x14ac:dyDescent="0.2">
      <c r="A728" s="264" t="s">
        <v>270</v>
      </c>
      <c r="B728" s="169" t="s">
        <v>535</v>
      </c>
      <c r="C728" s="239"/>
      <c r="D728" s="121"/>
      <c r="E728" s="239"/>
      <c r="F728" s="952">
        <v>0</v>
      </c>
    </row>
    <row r="729" spans="1:6" x14ac:dyDescent="0.2">
      <c r="A729" s="264" t="s">
        <v>271</v>
      </c>
      <c r="B729" s="169" t="s">
        <v>536</v>
      </c>
      <c r="C729" s="239"/>
      <c r="D729" s="121"/>
      <c r="E729" s="239"/>
      <c r="F729" s="952">
        <v>0</v>
      </c>
    </row>
    <row r="730" spans="1:6" x14ac:dyDescent="0.2">
      <c r="A730" s="264" t="s">
        <v>272</v>
      </c>
      <c r="B730" s="169" t="s">
        <v>537</v>
      </c>
      <c r="C730" s="239"/>
      <c r="D730" s="121"/>
      <c r="E730" s="239"/>
      <c r="F730" s="952">
        <v>0</v>
      </c>
    </row>
    <row r="731" spans="1:6" x14ac:dyDescent="0.2">
      <c r="A731" s="264" t="s">
        <v>273</v>
      </c>
      <c r="B731" s="271" t="s">
        <v>533</v>
      </c>
      <c r="C731" s="198"/>
      <c r="D731" s="125"/>
      <c r="E731" s="239"/>
      <c r="F731" s="952">
        <v>0</v>
      </c>
    </row>
    <row r="732" spans="1:6" x14ac:dyDescent="0.2">
      <c r="A732" s="264" t="s">
        <v>274</v>
      </c>
      <c r="B732" s="536" t="s">
        <v>534</v>
      </c>
      <c r="C732" s="242"/>
      <c r="D732" s="122"/>
      <c r="E732" s="239"/>
      <c r="F732" s="952">
        <v>0</v>
      </c>
    </row>
    <row r="733" spans="1:6" x14ac:dyDescent="0.2">
      <c r="A733" s="264" t="s">
        <v>275</v>
      </c>
      <c r="B733" s="537" t="s">
        <v>532</v>
      </c>
      <c r="C733" s="242"/>
      <c r="D733" s="122"/>
      <c r="E733" s="239"/>
      <c r="F733" s="952">
        <v>0</v>
      </c>
    </row>
    <row r="734" spans="1:6" x14ac:dyDescent="0.2">
      <c r="A734" s="264" t="s">
        <v>276</v>
      </c>
      <c r="B734" s="108" t="s">
        <v>764</v>
      </c>
      <c r="C734" s="242"/>
      <c r="D734" s="122"/>
      <c r="E734" s="239"/>
      <c r="F734" s="952">
        <v>0</v>
      </c>
    </row>
    <row r="735" spans="1:6" ht="13.5" thickBot="1" x14ac:dyDescent="0.25">
      <c r="A735" s="264" t="s">
        <v>277</v>
      </c>
      <c r="B735" s="171" t="s">
        <v>539</v>
      </c>
      <c r="C735" s="240"/>
      <c r="D735" s="126"/>
      <c r="E735" s="239"/>
      <c r="F735" s="952">
        <v>0</v>
      </c>
    </row>
    <row r="736" spans="1:6" ht="13.5" thickBot="1" x14ac:dyDescent="0.25">
      <c r="A736" s="421" t="s">
        <v>278</v>
      </c>
      <c r="B736" s="422" t="s">
        <v>5</v>
      </c>
      <c r="C736" s="432">
        <f>C722+C723+C724+C725+C727+C735</f>
        <v>140792</v>
      </c>
      <c r="D736" s="432">
        <f>D722+D723+D724+D725+D727+D735</f>
        <v>137792</v>
      </c>
      <c r="E736" s="432">
        <f>E722+E723+E724+E725+E727+E735</f>
        <v>91360</v>
      </c>
      <c r="F736" s="1336">
        <f>E736/D736</f>
        <v>0.66302833255921967</v>
      </c>
    </row>
    <row r="737" spans="1:6" ht="13.5" thickTop="1" x14ac:dyDescent="0.2">
      <c r="A737" s="413"/>
      <c r="B737" s="270"/>
      <c r="C737" s="197"/>
      <c r="D737" s="197"/>
      <c r="E737" s="861"/>
      <c r="F737" s="1099"/>
    </row>
    <row r="738" spans="1:6" x14ac:dyDescent="0.2">
      <c r="A738" s="265" t="s">
        <v>279</v>
      </c>
      <c r="B738" s="272" t="s">
        <v>216</v>
      </c>
      <c r="C738" s="241"/>
      <c r="D738" s="241"/>
      <c r="E738" s="241"/>
      <c r="F738" s="951"/>
    </row>
    <row r="739" spans="1:6" x14ac:dyDescent="0.2">
      <c r="A739" s="264" t="s">
        <v>280</v>
      </c>
      <c r="B739" s="169" t="s">
        <v>540</v>
      </c>
      <c r="C739" s="239">
        <f>'33_sz_ melléklet'!C72</f>
        <v>0</v>
      </c>
      <c r="D739" s="239">
        <f>'33_sz_ melléklet'!D72</f>
        <v>0</v>
      </c>
      <c r="E739" s="239">
        <f>'33_sz_ melléklet'!E72</f>
        <v>0</v>
      </c>
      <c r="F739" s="952">
        <v>0</v>
      </c>
    </row>
    <row r="740" spans="1:6" x14ac:dyDescent="0.2">
      <c r="A740" s="264" t="s">
        <v>281</v>
      </c>
      <c r="B740" s="169" t="s">
        <v>541</v>
      </c>
      <c r="C740" s="239">
        <f>'32_sz_ melléklet'!C29</f>
        <v>10000</v>
      </c>
      <c r="D740" s="239">
        <f>'32_sz_ melléklet'!D29</f>
        <v>10000</v>
      </c>
      <c r="E740" s="239">
        <f>'32_sz_ melléklet'!E29</f>
        <v>0</v>
      </c>
      <c r="F740" s="952">
        <f>E740/D740</f>
        <v>0</v>
      </c>
    </row>
    <row r="741" spans="1:6" x14ac:dyDescent="0.2">
      <c r="A741" s="264" t="s">
        <v>283</v>
      </c>
      <c r="B741" s="169" t="s">
        <v>542</v>
      </c>
      <c r="C741" s="198">
        <f>C742+C743+C744+C745+C746+C747+C748</f>
        <v>0</v>
      </c>
      <c r="D741" s="239">
        <f>D742+D743+D744+D745+D746+D747+D748</f>
        <v>0</v>
      </c>
      <c r="E741" s="239">
        <f>E742+E743+E744+E745+E746+E747+E748</f>
        <v>0</v>
      </c>
      <c r="F741" s="952">
        <v>0</v>
      </c>
    </row>
    <row r="742" spans="1:6" x14ac:dyDescent="0.2">
      <c r="A742" s="264" t="s">
        <v>284</v>
      </c>
      <c r="B742" s="271" t="s">
        <v>543</v>
      </c>
      <c r="C742" s="239">
        <f>' 8 10 sz. melléklet'!C30</f>
        <v>0</v>
      </c>
      <c r="D742" s="239"/>
      <c r="E742" s="239"/>
      <c r="F742" s="952">
        <v>0</v>
      </c>
    </row>
    <row r="743" spans="1:6" x14ac:dyDescent="0.2">
      <c r="A743" s="264" t="s">
        <v>285</v>
      </c>
      <c r="B743" s="271" t="s">
        <v>544</v>
      </c>
      <c r="C743" s="239"/>
      <c r="D743" s="121"/>
      <c r="E743" s="239"/>
      <c r="F743" s="952">
        <v>0</v>
      </c>
    </row>
    <row r="744" spans="1:6" x14ac:dyDescent="0.2">
      <c r="A744" s="264" t="s">
        <v>286</v>
      </c>
      <c r="B744" s="271" t="s">
        <v>545</v>
      </c>
      <c r="C744" s="239"/>
      <c r="D744" s="121"/>
      <c r="E744" s="239"/>
      <c r="F744" s="952">
        <v>0</v>
      </c>
    </row>
    <row r="745" spans="1:6" x14ac:dyDescent="0.2">
      <c r="A745" s="264" t="s">
        <v>287</v>
      </c>
      <c r="B745" s="271" t="s">
        <v>546</v>
      </c>
      <c r="C745" s="239"/>
      <c r="D745" s="121"/>
      <c r="E745" s="239"/>
      <c r="F745" s="952">
        <v>0</v>
      </c>
    </row>
    <row r="746" spans="1:6" x14ac:dyDescent="0.2">
      <c r="A746" s="264" t="s">
        <v>288</v>
      </c>
      <c r="B746" s="536" t="s">
        <v>547</v>
      </c>
      <c r="C746" s="239"/>
      <c r="D746" s="121"/>
      <c r="E746" s="239"/>
      <c r="F746" s="952">
        <v>0</v>
      </c>
    </row>
    <row r="747" spans="1:6" x14ac:dyDescent="0.2">
      <c r="A747" s="264" t="s">
        <v>289</v>
      </c>
      <c r="B747" s="230" t="s">
        <v>548</v>
      </c>
      <c r="C747" s="239"/>
      <c r="D747" s="121"/>
      <c r="E747" s="239"/>
      <c r="F747" s="952">
        <v>0</v>
      </c>
    </row>
    <row r="748" spans="1:6" x14ac:dyDescent="0.2">
      <c r="A748" s="264" t="s">
        <v>290</v>
      </c>
      <c r="B748" s="686" t="s">
        <v>549</v>
      </c>
      <c r="C748" s="239"/>
      <c r="D748" s="121"/>
      <c r="E748" s="239"/>
      <c r="F748" s="952">
        <v>0</v>
      </c>
    </row>
    <row r="749" spans="1:6" x14ac:dyDescent="0.2">
      <c r="A749" s="264" t="s">
        <v>291</v>
      </c>
      <c r="B749" s="169"/>
      <c r="C749" s="239"/>
      <c r="D749" s="121"/>
      <c r="E749" s="239"/>
      <c r="F749" s="952">
        <v>0</v>
      </c>
    </row>
    <row r="750" spans="1:6" ht="13.5" thickBot="1" x14ac:dyDescent="0.25">
      <c r="A750" s="264" t="s">
        <v>292</v>
      </c>
      <c r="B750" s="171"/>
      <c r="C750" s="242">
        <f>-C725</f>
        <v>0</v>
      </c>
      <c r="D750" s="242">
        <f>-D725</f>
        <v>0</v>
      </c>
      <c r="E750" s="242">
        <f>-E725</f>
        <v>0</v>
      </c>
      <c r="F750" s="952">
        <v>0</v>
      </c>
    </row>
    <row r="751" spans="1:6" ht="13.5" thickBot="1" x14ac:dyDescent="0.25">
      <c r="A751" s="421" t="s">
        <v>765</v>
      </c>
      <c r="B751" s="422" t="s">
        <v>6</v>
      </c>
      <c r="C751" s="567">
        <f>C739+C740+C741+C749+C750</f>
        <v>10000</v>
      </c>
      <c r="D751" s="567">
        <f>D739+D740+D741+D749+D750</f>
        <v>10000</v>
      </c>
      <c r="E751" s="862">
        <f>E739+E740+E741+E749+E750</f>
        <v>0</v>
      </c>
      <c r="F751" s="1336">
        <f>E751/D751</f>
        <v>0</v>
      </c>
    </row>
    <row r="752" spans="1:6" ht="27" thickTop="1" thickBot="1" x14ac:dyDescent="0.25">
      <c r="A752" s="421" t="s">
        <v>294</v>
      </c>
      <c r="B752" s="426" t="s">
        <v>403</v>
      </c>
      <c r="C752" s="566">
        <f>C736+C751</f>
        <v>150792</v>
      </c>
      <c r="D752" s="566">
        <f>D736+D751</f>
        <v>147792</v>
      </c>
      <c r="E752" s="863">
        <f>E736+E751</f>
        <v>91360</v>
      </c>
      <c r="F752" s="1346">
        <f>E752/D752</f>
        <v>0.61816607123524958</v>
      </c>
    </row>
    <row r="753" spans="1:6" ht="13.5" thickTop="1" x14ac:dyDescent="0.2">
      <c r="A753" s="413"/>
      <c r="B753" s="550"/>
      <c r="C753" s="129"/>
      <c r="D753" s="27"/>
      <c r="E753" s="197"/>
      <c r="F753" s="1099"/>
    </row>
    <row r="754" spans="1:6" x14ac:dyDescent="0.2">
      <c r="A754" s="265" t="s">
        <v>295</v>
      </c>
      <c r="B754" s="341" t="s">
        <v>404</v>
      </c>
      <c r="C754" s="124"/>
      <c r="D754" s="130"/>
      <c r="E754" s="241"/>
      <c r="F754" s="951"/>
    </row>
    <row r="755" spans="1:6" x14ac:dyDescent="0.2">
      <c r="A755" s="264" t="s">
        <v>296</v>
      </c>
      <c r="B755" s="170" t="s">
        <v>565</v>
      </c>
      <c r="C755" s="121"/>
      <c r="D755" s="100"/>
      <c r="E755" s="239"/>
      <c r="F755" s="952">
        <v>0</v>
      </c>
    </row>
    <row r="756" spans="1:6" x14ac:dyDescent="0.2">
      <c r="A756" s="264" t="s">
        <v>297</v>
      </c>
      <c r="B756" s="480" t="s">
        <v>563</v>
      </c>
      <c r="C756" s="121"/>
      <c r="D756" s="100"/>
      <c r="E756" s="239"/>
      <c r="F756" s="952">
        <v>0</v>
      </c>
    </row>
    <row r="757" spans="1:6" x14ac:dyDescent="0.2">
      <c r="A757" s="264" t="s">
        <v>298</v>
      </c>
      <c r="B757" s="480" t="s">
        <v>562</v>
      </c>
      <c r="C757" s="121"/>
      <c r="D757" s="100"/>
      <c r="E757" s="239"/>
      <c r="F757" s="952">
        <v>0</v>
      </c>
    </row>
    <row r="758" spans="1:6" x14ac:dyDescent="0.2">
      <c r="A758" s="264" t="s">
        <v>299</v>
      </c>
      <c r="B758" s="480" t="s">
        <v>564</v>
      </c>
      <c r="C758" s="121"/>
      <c r="D758" s="100"/>
      <c r="E758" s="239"/>
      <c r="F758" s="952">
        <v>0</v>
      </c>
    </row>
    <row r="759" spans="1:6" x14ac:dyDescent="0.2">
      <c r="A759" s="264" t="s">
        <v>300</v>
      </c>
      <c r="B759" s="538" t="s">
        <v>566</v>
      </c>
      <c r="C759" s="121"/>
      <c r="D759" s="100"/>
      <c r="E759" s="239"/>
      <c r="F759" s="952">
        <v>0</v>
      </c>
    </row>
    <row r="760" spans="1:6" x14ac:dyDescent="0.2">
      <c r="A760" s="264" t="s">
        <v>301</v>
      </c>
      <c r="B760" s="539" t="s">
        <v>569</v>
      </c>
      <c r="C760" s="121"/>
      <c r="D760" s="100"/>
      <c r="E760" s="239"/>
      <c r="F760" s="952">
        <v>0</v>
      </c>
    </row>
    <row r="761" spans="1:6" x14ac:dyDescent="0.2">
      <c r="A761" s="264" t="s">
        <v>302</v>
      </c>
      <c r="B761" s="540" t="s">
        <v>568</v>
      </c>
      <c r="C761" s="121"/>
      <c r="D761" s="100"/>
      <c r="E761" s="239"/>
      <c r="F761" s="952">
        <v>0</v>
      </c>
    </row>
    <row r="762" spans="1:6" x14ac:dyDescent="0.2">
      <c r="A762" s="264" t="s">
        <v>303</v>
      </c>
      <c r="B762" s="1708" t="s">
        <v>567</v>
      </c>
      <c r="C762" s="121"/>
      <c r="D762" s="100"/>
      <c r="E762" s="239"/>
      <c r="F762" s="952">
        <v>0</v>
      </c>
    </row>
    <row r="763" spans="1:6" ht="13.5" thickBot="1" x14ac:dyDescent="0.25">
      <c r="A763" s="264" t="s">
        <v>304</v>
      </c>
      <c r="B763" s="1712" t="s">
        <v>1083</v>
      </c>
      <c r="C763" s="129"/>
      <c r="D763" s="27"/>
      <c r="E763" s="197"/>
      <c r="F763" s="952">
        <v>0</v>
      </c>
    </row>
    <row r="764" spans="1:6" ht="13.5" thickBot="1" x14ac:dyDescent="0.25">
      <c r="A764" s="282" t="s">
        <v>305</v>
      </c>
      <c r="B764" s="231" t="s">
        <v>570</v>
      </c>
      <c r="C764" s="128">
        <f>C755+C756+C757+C758+C759+C760+C761+C762+C763</f>
        <v>0</v>
      </c>
      <c r="D764" s="128">
        <f>D755+D756+D757+D758+D759+D760+D761+D762+D763</f>
        <v>0</v>
      </c>
      <c r="E764" s="128">
        <f>E755+E756+E757+E758+E759+E760+E761+E762+E763</f>
        <v>0</v>
      </c>
      <c r="F764" s="998">
        <v>0</v>
      </c>
    </row>
    <row r="765" spans="1:6" x14ac:dyDescent="0.2">
      <c r="A765" s="413"/>
      <c r="B765" s="35"/>
      <c r="C765" s="129"/>
      <c r="D765" s="27"/>
      <c r="E765" s="197"/>
      <c r="F765" s="1099"/>
    </row>
    <row r="766" spans="1:6" ht="13.5" thickBot="1" x14ac:dyDescent="0.25">
      <c r="A766" s="325" t="s">
        <v>306</v>
      </c>
      <c r="B766" s="833" t="s">
        <v>406</v>
      </c>
      <c r="C766" s="246">
        <f>C752+C764</f>
        <v>150792</v>
      </c>
      <c r="D766" s="246">
        <f>D752+D764</f>
        <v>147792</v>
      </c>
      <c r="E766" s="821">
        <f>E752+E764</f>
        <v>91360</v>
      </c>
      <c r="F766" s="1138">
        <f>E766/D766</f>
        <v>0.61816607123524958</v>
      </c>
    </row>
    <row r="769" spans="1:6" x14ac:dyDescent="0.2">
      <c r="A769" s="281"/>
      <c r="B769" s="504"/>
      <c r="C769" s="27"/>
      <c r="D769" s="27"/>
      <c r="E769" s="27"/>
    </row>
    <row r="770" spans="1:6" x14ac:dyDescent="0.2">
      <c r="A770" s="2263">
        <v>14</v>
      </c>
      <c r="B770" s="2263"/>
      <c r="C770" s="2263"/>
      <c r="D770" s="2263"/>
      <c r="E770" s="2263"/>
    </row>
    <row r="771" spans="1:6" x14ac:dyDescent="0.2">
      <c r="A771" s="13"/>
      <c r="B771" s="13"/>
      <c r="C771" s="13"/>
      <c r="D771" s="13"/>
      <c r="E771" s="13"/>
    </row>
    <row r="772" spans="1:6" ht="15" x14ac:dyDescent="0.25">
      <c r="A772" s="2249" t="s">
        <v>1644</v>
      </c>
      <c r="B772" s="2249"/>
      <c r="C772" s="2249"/>
      <c r="D772" s="2249"/>
      <c r="E772" s="2249"/>
      <c r="F772" s="16"/>
    </row>
    <row r="773" spans="1:6" ht="15" x14ac:dyDescent="0.25">
      <c r="A773" s="275"/>
      <c r="B773" s="275"/>
      <c r="C773" s="275"/>
      <c r="D773" s="275"/>
      <c r="E773" s="275"/>
      <c r="F773" s="16"/>
    </row>
    <row r="774" spans="1:6" ht="15.75" x14ac:dyDescent="0.25">
      <c r="B774" s="2268" t="s">
        <v>1463</v>
      </c>
      <c r="C774" s="2268"/>
      <c r="D774" s="2268"/>
      <c r="E774" s="2268"/>
      <c r="F774" s="33"/>
    </row>
    <row r="775" spans="1:6" ht="15.75" x14ac:dyDescent="0.25">
      <c r="B775" s="18"/>
      <c r="C775" s="18"/>
      <c r="D775" s="18"/>
      <c r="E775" s="18"/>
      <c r="F775" s="33"/>
    </row>
    <row r="776" spans="1:6" ht="13.5" thickBot="1" x14ac:dyDescent="0.25">
      <c r="B776" s="1"/>
      <c r="C776" s="1"/>
      <c r="D776" s="1"/>
      <c r="E776" s="19" t="s">
        <v>7</v>
      </c>
    </row>
    <row r="777" spans="1:6" ht="13.5" thickBot="1" x14ac:dyDescent="0.25">
      <c r="A777" s="2272" t="s">
        <v>258</v>
      </c>
      <c r="B777" s="2274" t="s">
        <v>11</v>
      </c>
      <c r="C777" s="2269" t="s">
        <v>1588</v>
      </c>
      <c r="D777" s="2270"/>
      <c r="E777" s="2270"/>
      <c r="F777" s="2271"/>
    </row>
    <row r="778" spans="1:6" ht="26.25" thickBot="1" x14ac:dyDescent="0.25">
      <c r="A778" s="2273"/>
      <c r="B778" s="2275"/>
      <c r="C778" s="859" t="s">
        <v>198</v>
      </c>
      <c r="D778" s="860" t="s">
        <v>199</v>
      </c>
      <c r="E778" s="859" t="s">
        <v>775</v>
      </c>
      <c r="F778" s="857" t="s">
        <v>201</v>
      </c>
    </row>
    <row r="779" spans="1:6" ht="13.5" thickBot="1" x14ac:dyDescent="0.25">
      <c r="A779" s="865" t="s">
        <v>259</v>
      </c>
      <c r="B779" s="866" t="s">
        <v>260</v>
      </c>
      <c r="C779" s="867" t="s">
        <v>261</v>
      </c>
      <c r="D779" s="868" t="s">
        <v>262</v>
      </c>
      <c r="E779" s="867" t="s">
        <v>282</v>
      </c>
      <c r="F779" s="868" t="s">
        <v>307</v>
      </c>
    </row>
    <row r="780" spans="1:6" x14ac:dyDescent="0.2">
      <c r="A780" s="265" t="s">
        <v>263</v>
      </c>
      <c r="B780" s="270" t="s">
        <v>215</v>
      </c>
      <c r="C780" s="241"/>
      <c r="D780" s="124"/>
      <c r="E780" s="241"/>
      <c r="F780" s="869"/>
    </row>
    <row r="781" spans="1:6" x14ac:dyDescent="0.2">
      <c r="A781" s="264" t="s">
        <v>264</v>
      </c>
      <c r="B781" s="152" t="s">
        <v>526</v>
      </c>
      <c r="C781" s="239"/>
      <c r="D781" s="121"/>
      <c r="E781" s="239"/>
      <c r="F781" s="952">
        <v>0</v>
      </c>
    </row>
    <row r="782" spans="1:6" x14ac:dyDescent="0.2">
      <c r="A782" s="264" t="s">
        <v>265</v>
      </c>
      <c r="B782" s="169" t="s">
        <v>528</v>
      </c>
      <c r="C782" s="239"/>
      <c r="D782" s="121"/>
      <c r="E782" s="239"/>
      <c r="F782" s="952">
        <v>0</v>
      </c>
    </row>
    <row r="783" spans="1:6" x14ac:dyDescent="0.2">
      <c r="A783" s="264" t="s">
        <v>266</v>
      </c>
      <c r="B783" s="169" t="s">
        <v>527</v>
      </c>
      <c r="C783" s="239">
        <v>2273</v>
      </c>
      <c r="D783" s="121">
        <v>2293</v>
      </c>
      <c r="E783" s="239">
        <v>2131</v>
      </c>
      <c r="F783" s="952">
        <f>E783/D783</f>
        <v>0.92935019624945481</v>
      </c>
    </row>
    <row r="784" spans="1:6" x14ac:dyDescent="0.2">
      <c r="A784" s="264" t="s">
        <v>267</v>
      </c>
      <c r="B784" s="169" t="s">
        <v>529</v>
      </c>
      <c r="C784" s="239"/>
      <c r="D784" s="121"/>
      <c r="E784" s="239"/>
      <c r="F784" s="952">
        <v>0</v>
      </c>
    </row>
    <row r="785" spans="1:6" x14ac:dyDescent="0.2">
      <c r="A785" s="264" t="s">
        <v>268</v>
      </c>
      <c r="B785" s="169" t="s">
        <v>530</v>
      </c>
      <c r="C785" s="239"/>
      <c r="D785" s="121"/>
      <c r="E785" s="239"/>
      <c r="F785" s="952">
        <v>0</v>
      </c>
    </row>
    <row r="786" spans="1:6" x14ac:dyDescent="0.2">
      <c r="A786" s="264" t="s">
        <v>269</v>
      </c>
      <c r="B786" s="169" t="s">
        <v>531</v>
      </c>
      <c r="C786" s="239">
        <f>C787+C788+C789+C790+C791+C792+C793</f>
        <v>0</v>
      </c>
      <c r="D786" s="239">
        <f>D787+D788+D789+D790+D791+D792+D793</f>
        <v>0</v>
      </c>
      <c r="E786" s="239">
        <f>E787+E788+E789+E790+E791+E792+E793</f>
        <v>0</v>
      </c>
      <c r="F786" s="952">
        <v>0</v>
      </c>
    </row>
    <row r="787" spans="1:6" x14ac:dyDescent="0.2">
      <c r="A787" s="264" t="s">
        <v>270</v>
      </c>
      <c r="B787" s="169" t="s">
        <v>535</v>
      </c>
      <c r="C787" s="239"/>
      <c r="D787" s="121"/>
      <c r="E787" s="239"/>
      <c r="F787" s="952">
        <v>0</v>
      </c>
    </row>
    <row r="788" spans="1:6" x14ac:dyDescent="0.2">
      <c r="A788" s="264" t="s">
        <v>271</v>
      </c>
      <c r="B788" s="169" t="s">
        <v>536</v>
      </c>
      <c r="C788" s="239"/>
      <c r="D788" s="121"/>
      <c r="E788" s="239"/>
      <c r="F788" s="952">
        <v>0</v>
      </c>
    </row>
    <row r="789" spans="1:6" x14ac:dyDescent="0.2">
      <c r="A789" s="264" t="s">
        <v>272</v>
      </c>
      <c r="B789" s="169" t="s">
        <v>537</v>
      </c>
      <c r="C789" s="239"/>
      <c r="D789" s="121"/>
      <c r="E789" s="239"/>
      <c r="F789" s="952">
        <v>0</v>
      </c>
    </row>
    <row r="790" spans="1:6" x14ac:dyDescent="0.2">
      <c r="A790" s="264" t="s">
        <v>273</v>
      </c>
      <c r="B790" s="271" t="s">
        <v>533</v>
      </c>
      <c r="C790" s="198"/>
      <c r="D790" s="125"/>
      <c r="E790" s="239"/>
      <c r="F790" s="952">
        <v>0</v>
      </c>
    </row>
    <row r="791" spans="1:6" x14ac:dyDescent="0.2">
      <c r="A791" s="264" t="s">
        <v>274</v>
      </c>
      <c r="B791" s="536" t="s">
        <v>534</v>
      </c>
      <c r="C791" s="242"/>
      <c r="D791" s="122"/>
      <c r="E791" s="239"/>
      <c r="F791" s="952">
        <v>0</v>
      </c>
    </row>
    <row r="792" spans="1:6" x14ac:dyDescent="0.2">
      <c r="A792" s="264" t="s">
        <v>275</v>
      </c>
      <c r="B792" s="537" t="s">
        <v>532</v>
      </c>
      <c r="C792" s="242"/>
      <c r="D792" s="122"/>
      <c r="E792" s="239"/>
      <c r="F792" s="952">
        <v>0</v>
      </c>
    </row>
    <row r="793" spans="1:6" x14ac:dyDescent="0.2">
      <c r="A793" s="264" t="s">
        <v>276</v>
      </c>
      <c r="B793" s="108" t="s">
        <v>764</v>
      </c>
      <c r="C793" s="242"/>
      <c r="D793" s="122"/>
      <c r="E793" s="239"/>
      <c r="F793" s="952">
        <v>0</v>
      </c>
    </row>
    <row r="794" spans="1:6" ht="13.5" thickBot="1" x14ac:dyDescent="0.25">
      <c r="A794" s="264" t="s">
        <v>277</v>
      </c>
      <c r="B794" s="171" t="s">
        <v>539</v>
      </c>
      <c r="C794" s="240"/>
      <c r="D794" s="126"/>
      <c r="E794" s="239"/>
      <c r="F794" s="952">
        <v>0</v>
      </c>
    </row>
    <row r="795" spans="1:6" ht="13.5" thickBot="1" x14ac:dyDescent="0.25">
      <c r="A795" s="421" t="s">
        <v>278</v>
      </c>
      <c r="B795" s="422" t="s">
        <v>5</v>
      </c>
      <c r="C795" s="432">
        <f>C781+C782+C783+C784+C786+C794</f>
        <v>2273</v>
      </c>
      <c r="D795" s="432">
        <f>D781+D782+D783+D784+D786+D794</f>
        <v>2293</v>
      </c>
      <c r="E795" s="432">
        <f>E781+E782+E783+E784+E786+E794</f>
        <v>2131</v>
      </c>
      <c r="F795" s="1336">
        <f>E795/D795</f>
        <v>0.92935019624945481</v>
      </c>
    </row>
    <row r="796" spans="1:6" ht="13.5" thickTop="1" x14ac:dyDescent="0.2">
      <c r="A796" s="413"/>
      <c r="B796" s="270"/>
      <c r="C796" s="197"/>
      <c r="D796" s="197"/>
      <c r="E796" s="861"/>
      <c r="F796" s="1099"/>
    </row>
    <row r="797" spans="1:6" x14ac:dyDescent="0.2">
      <c r="A797" s="265" t="s">
        <v>279</v>
      </c>
      <c r="B797" s="272" t="s">
        <v>216</v>
      </c>
      <c r="C797" s="241"/>
      <c r="D797" s="241"/>
      <c r="E797" s="241"/>
      <c r="F797" s="951"/>
    </row>
    <row r="798" spans="1:6" x14ac:dyDescent="0.2">
      <c r="A798" s="264" t="s">
        <v>280</v>
      </c>
      <c r="B798" s="169" t="s">
        <v>540</v>
      </c>
      <c r="C798" s="239"/>
      <c r="D798" s="239"/>
      <c r="E798" s="239"/>
      <c r="F798" s="952">
        <v>0</v>
      </c>
    </row>
    <row r="799" spans="1:6" x14ac:dyDescent="0.2">
      <c r="A799" s="264" t="s">
        <v>281</v>
      </c>
      <c r="B799" s="169" t="s">
        <v>541</v>
      </c>
      <c r="C799" s="239"/>
      <c r="D799" s="121"/>
      <c r="E799" s="239"/>
      <c r="F799" s="952">
        <v>0</v>
      </c>
    </row>
    <row r="800" spans="1:6" x14ac:dyDescent="0.2">
      <c r="A800" s="264" t="s">
        <v>283</v>
      </c>
      <c r="B800" s="169" t="s">
        <v>542</v>
      </c>
      <c r="C800" s="198">
        <f>C801+C802+C803+C804+C805+C806+C807</f>
        <v>0</v>
      </c>
      <c r="D800" s="198">
        <f>D801+D802+D803+D804+D805+D806+D807</f>
        <v>0</v>
      </c>
      <c r="E800" s="198">
        <f>E801+E802+E803+E804+E805+E806+E807</f>
        <v>0</v>
      </c>
      <c r="F800" s="952">
        <v>0</v>
      </c>
    </row>
    <row r="801" spans="1:6" x14ac:dyDescent="0.2">
      <c r="A801" s="264" t="s">
        <v>284</v>
      </c>
      <c r="B801" s="271" t="s">
        <v>543</v>
      </c>
      <c r="C801" s="239"/>
      <c r="D801" s="121"/>
      <c r="E801" s="239"/>
      <c r="F801" s="952">
        <v>0</v>
      </c>
    </row>
    <row r="802" spans="1:6" x14ac:dyDescent="0.2">
      <c r="A802" s="264" t="s">
        <v>285</v>
      </c>
      <c r="B802" s="271" t="s">
        <v>544</v>
      </c>
      <c r="C802" s="239"/>
      <c r="D802" s="121"/>
      <c r="E802" s="239"/>
      <c r="F802" s="952">
        <v>0</v>
      </c>
    </row>
    <row r="803" spans="1:6" x14ac:dyDescent="0.2">
      <c r="A803" s="264" t="s">
        <v>286</v>
      </c>
      <c r="B803" s="271" t="s">
        <v>545</v>
      </c>
      <c r="C803" s="239"/>
      <c r="D803" s="121"/>
      <c r="E803" s="239"/>
      <c r="F803" s="952">
        <v>0</v>
      </c>
    </row>
    <row r="804" spans="1:6" x14ac:dyDescent="0.2">
      <c r="A804" s="264" t="s">
        <v>287</v>
      </c>
      <c r="B804" s="271" t="s">
        <v>546</v>
      </c>
      <c r="C804" s="239"/>
      <c r="D804" s="121"/>
      <c r="E804" s="239"/>
      <c r="F804" s="952">
        <v>0</v>
      </c>
    </row>
    <row r="805" spans="1:6" x14ac:dyDescent="0.2">
      <c r="A805" s="264" t="s">
        <v>288</v>
      </c>
      <c r="B805" s="536" t="s">
        <v>547</v>
      </c>
      <c r="C805" s="239"/>
      <c r="D805" s="121"/>
      <c r="E805" s="239"/>
      <c r="F805" s="952">
        <v>0</v>
      </c>
    </row>
    <row r="806" spans="1:6" x14ac:dyDescent="0.2">
      <c r="A806" s="264" t="s">
        <v>289</v>
      </c>
      <c r="B806" s="230" t="s">
        <v>548</v>
      </c>
      <c r="C806" s="239"/>
      <c r="D806" s="121"/>
      <c r="E806" s="239"/>
      <c r="F806" s="952">
        <v>0</v>
      </c>
    </row>
    <row r="807" spans="1:6" x14ac:dyDescent="0.2">
      <c r="A807" s="264" t="s">
        <v>290</v>
      </c>
      <c r="B807" s="686" t="s">
        <v>549</v>
      </c>
      <c r="C807" s="239"/>
      <c r="D807" s="121"/>
      <c r="E807" s="239"/>
      <c r="F807" s="952">
        <v>0</v>
      </c>
    </row>
    <row r="808" spans="1:6" x14ac:dyDescent="0.2">
      <c r="A808" s="264" t="s">
        <v>291</v>
      </c>
      <c r="B808" s="169"/>
      <c r="C808" s="239"/>
      <c r="D808" s="121"/>
      <c r="E808" s="239"/>
      <c r="F808" s="952">
        <v>0</v>
      </c>
    </row>
    <row r="809" spans="1:6" ht="13.5" thickBot="1" x14ac:dyDescent="0.25">
      <c r="A809" s="264" t="s">
        <v>292</v>
      </c>
      <c r="B809" s="171"/>
      <c r="C809" s="242">
        <f>-C784</f>
        <v>0</v>
      </c>
      <c r="D809" s="242">
        <f>-D784</f>
        <v>0</v>
      </c>
      <c r="E809" s="242">
        <f>-E784</f>
        <v>0</v>
      </c>
      <c r="F809" s="952">
        <v>0</v>
      </c>
    </row>
    <row r="810" spans="1:6" ht="13.5" thickBot="1" x14ac:dyDescent="0.25">
      <c r="A810" s="421" t="s">
        <v>765</v>
      </c>
      <c r="B810" s="422" t="s">
        <v>6</v>
      </c>
      <c r="C810" s="567">
        <f>C798+C799+C800+C808+C809</f>
        <v>0</v>
      </c>
      <c r="D810" s="567">
        <f>D798+D799+D800+D808+D809</f>
        <v>0</v>
      </c>
      <c r="E810" s="862">
        <f>E798+E799+E800+E808+E809</f>
        <v>0</v>
      </c>
      <c r="F810" s="1343">
        <v>0</v>
      </c>
    </row>
    <row r="811" spans="1:6" ht="27" thickTop="1" thickBot="1" x14ac:dyDescent="0.25">
      <c r="A811" s="421" t="s">
        <v>294</v>
      </c>
      <c r="B811" s="426" t="s">
        <v>403</v>
      </c>
      <c r="C811" s="566">
        <f>C795+C810</f>
        <v>2273</v>
      </c>
      <c r="D811" s="566">
        <f>D795+D810</f>
        <v>2293</v>
      </c>
      <c r="E811" s="863">
        <f>E795+E810</f>
        <v>2131</v>
      </c>
      <c r="F811" s="1346">
        <f>E811/D811</f>
        <v>0.92935019624945481</v>
      </c>
    </row>
    <row r="812" spans="1:6" ht="13.5" thickTop="1" x14ac:dyDescent="0.2">
      <c r="A812" s="413"/>
      <c r="B812" s="550"/>
      <c r="C812" s="129"/>
      <c r="D812" s="27"/>
      <c r="E812" s="197"/>
      <c r="F812" s="1099"/>
    </row>
    <row r="813" spans="1:6" x14ac:dyDescent="0.2">
      <c r="A813" s="265" t="s">
        <v>295</v>
      </c>
      <c r="B813" s="341" t="s">
        <v>404</v>
      </c>
      <c r="C813" s="124"/>
      <c r="D813" s="130"/>
      <c r="E813" s="241"/>
      <c r="F813" s="951"/>
    </row>
    <row r="814" spans="1:6" x14ac:dyDescent="0.2">
      <c r="A814" s="264" t="s">
        <v>296</v>
      </c>
      <c r="B814" s="170" t="s">
        <v>565</v>
      </c>
      <c r="C814" s="121"/>
      <c r="D814" s="100"/>
      <c r="E814" s="239"/>
      <c r="F814" s="952">
        <v>0</v>
      </c>
    </row>
    <row r="815" spans="1:6" x14ac:dyDescent="0.2">
      <c r="A815" s="264" t="s">
        <v>297</v>
      </c>
      <c r="B815" s="480" t="s">
        <v>563</v>
      </c>
      <c r="C815" s="121"/>
      <c r="D815" s="100"/>
      <c r="E815" s="239"/>
      <c r="F815" s="952">
        <v>0</v>
      </c>
    </row>
    <row r="816" spans="1:6" x14ac:dyDescent="0.2">
      <c r="A816" s="264" t="s">
        <v>298</v>
      </c>
      <c r="B816" s="480" t="s">
        <v>562</v>
      </c>
      <c r="C816" s="121"/>
      <c r="D816" s="100"/>
      <c r="E816" s="239"/>
      <c r="F816" s="952">
        <v>0</v>
      </c>
    </row>
    <row r="817" spans="1:6" x14ac:dyDescent="0.2">
      <c r="A817" s="264" t="s">
        <v>299</v>
      </c>
      <c r="B817" s="480" t="s">
        <v>564</v>
      </c>
      <c r="C817" s="121"/>
      <c r="D817" s="100"/>
      <c r="E817" s="239"/>
      <c r="F817" s="952">
        <v>0</v>
      </c>
    </row>
    <row r="818" spans="1:6" x14ac:dyDescent="0.2">
      <c r="A818" s="264" t="s">
        <v>300</v>
      </c>
      <c r="B818" s="538" t="s">
        <v>566</v>
      </c>
      <c r="C818" s="121"/>
      <c r="D818" s="100"/>
      <c r="E818" s="239"/>
      <c r="F818" s="952">
        <v>0</v>
      </c>
    </row>
    <row r="819" spans="1:6" x14ac:dyDescent="0.2">
      <c r="A819" s="264" t="s">
        <v>301</v>
      </c>
      <c r="B819" s="539" t="s">
        <v>569</v>
      </c>
      <c r="C819" s="121"/>
      <c r="D819" s="100"/>
      <c r="E819" s="239"/>
      <c r="F819" s="952">
        <v>0</v>
      </c>
    </row>
    <row r="820" spans="1:6" x14ac:dyDescent="0.2">
      <c r="A820" s="264" t="s">
        <v>302</v>
      </c>
      <c r="B820" s="540" t="s">
        <v>568</v>
      </c>
      <c r="C820" s="121"/>
      <c r="D820" s="100"/>
      <c r="E820" s="239"/>
      <c r="F820" s="952">
        <v>0</v>
      </c>
    </row>
    <row r="821" spans="1:6" x14ac:dyDescent="0.2">
      <c r="A821" s="264" t="s">
        <v>303</v>
      </c>
      <c r="B821" s="1708" t="s">
        <v>567</v>
      </c>
      <c r="C821" s="121"/>
      <c r="D821" s="100"/>
      <c r="E821" s="239"/>
      <c r="F821" s="952">
        <v>0</v>
      </c>
    </row>
    <row r="822" spans="1:6" ht="13.5" thickBot="1" x14ac:dyDescent="0.25">
      <c r="A822" s="264" t="s">
        <v>304</v>
      </c>
      <c r="B822" s="1712" t="s">
        <v>1083</v>
      </c>
      <c r="C822" s="129"/>
      <c r="D822" s="27"/>
      <c r="E822" s="197"/>
      <c r="F822" s="952">
        <v>0</v>
      </c>
    </row>
    <row r="823" spans="1:6" ht="13.5" thickBot="1" x14ac:dyDescent="0.25">
      <c r="A823" s="282" t="s">
        <v>305</v>
      </c>
      <c r="B823" s="231" t="s">
        <v>570</v>
      </c>
      <c r="C823" s="128">
        <f>C814+C815+C816+C817+C818+C819+C820+C821+C822</f>
        <v>0</v>
      </c>
      <c r="D823" s="128">
        <f>D814+D815+D816+D817+D818+D819+D820+D821</f>
        <v>0</v>
      </c>
      <c r="E823" s="201">
        <f>E814+E815+E816+E817+E818+E819+E820+E821</f>
        <v>0</v>
      </c>
      <c r="F823" s="991">
        <v>0</v>
      </c>
    </row>
    <row r="824" spans="1:6" x14ac:dyDescent="0.2">
      <c r="A824" s="413"/>
      <c r="B824" s="35"/>
      <c r="C824" s="129"/>
      <c r="D824" s="27"/>
      <c r="E824" s="197"/>
      <c r="F824" s="1099"/>
    </row>
    <row r="825" spans="1:6" ht="13.5" thickBot="1" x14ac:dyDescent="0.25">
      <c r="A825" s="325" t="s">
        <v>306</v>
      </c>
      <c r="B825" s="833" t="s">
        <v>406</v>
      </c>
      <c r="C825" s="246">
        <f>C811+C823</f>
        <v>2273</v>
      </c>
      <c r="D825" s="246">
        <f>D811+D823</f>
        <v>2293</v>
      </c>
      <c r="E825" s="821">
        <f>E811+E823</f>
        <v>2131</v>
      </c>
      <c r="F825" s="1138">
        <f>E825/D825</f>
        <v>0.92935019624945481</v>
      </c>
    </row>
    <row r="828" spans="1:6" x14ac:dyDescent="0.2">
      <c r="A828" s="281"/>
      <c r="B828" s="504"/>
      <c r="C828" s="27"/>
      <c r="D828" s="27"/>
      <c r="E828" s="27"/>
    </row>
    <row r="829" spans="1:6" x14ac:dyDescent="0.2">
      <c r="A829" s="2263">
        <v>15</v>
      </c>
      <c r="B829" s="2263"/>
      <c r="C829" s="2263"/>
      <c r="D829" s="2263"/>
      <c r="E829" s="2263"/>
    </row>
    <row r="830" spans="1:6" x14ac:dyDescent="0.2">
      <c r="A830" s="13"/>
      <c r="B830" s="13"/>
      <c r="C830" s="13"/>
      <c r="D830" s="13"/>
      <c r="E830" s="13"/>
    </row>
    <row r="831" spans="1:6" ht="15" x14ac:dyDescent="0.25">
      <c r="A831" s="2249" t="s">
        <v>1644</v>
      </c>
      <c r="B831" s="2249"/>
      <c r="C831" s="2249"/>
      <c r="D831" s="2249"/>
      <c r="E831" s="2249"/>
      <c r="F831" s="16"/>
    </row>
    <row r="832" spans="1:6" ht="15" x14ac:dyDescent="0.25">
      <c r="A832" s="275"/>
      <c r="B832" s="275"/>
      <c r="C832" s="275"/>
      <c r="D832" s="275"/>
      <c r="E832" s="275"/>
      <c r="F832" s="16"/>
    </row>
    <row r="833" spans="1:6" ht="15.75" x14ac:dyDescent="0.25">
      <c r="B833" s="2268" t="s">
        <v>1463</v>
      </c>
      <c r="C833" s="2268"/>
      <c r="D833" s="2268"/>
      <c r="E833" s="2268"/>
      <c r="F833" s="33"/>
    </row>
    <row r="834" spans="1:6" ht="15.75" x14ac:dyDescent="0.25">
      <c r="B834" s="18"/>
      <c r="C834" s="18"/>
      <c r="D834" s="18"/>
      <c r="E834" s="18"/>
      <c r="F834" s="33"/>
    </row>
    <row r="835" spans="1:6" ht="13.5" thickBot="1" x14ac:dyDescent="0.25">
      <c r="B835" s="1"/>
      <c r="C835" s="1"/>
      <c r="D835" s="1"/>
      <c r="E835" s="19" t="s">
        <v>7</v>
      </c>
    </row>
    <row r="836" spans="1:6" ht="13.5" thickBot="1" x14ac:dyDescent="0.25">
      <c r="A836" s="2272" t="s">
        <v>258</v>
      </c>
      <c r="B836" s="2274" t="s">
        <v>11</v>
      </c>
      <c r="C836" s="2269" t="s">
        <v>786</v>
      </c>
      <c r="D836" s="2270"/>
      <c r="E836" s="2270"/>
      <c r="F836" s="2271"/>
    </row>
    <row r="837" spans="1:6" ht="26.25" thickBot="1" x14ac:dyDescent="0.25">
      <c r="A837" s="2273"/>
      <c r="B837" s="2275"/>
      <c r="C837" s="859" t="s">
        <v>198</v>
      </c>
      <c r="D837" s="860" t="s">
        <v>199</v>
      </c>
      <c r="E837" s="859" t="s">
        <v>775</v>
      </c>
      <c r="F837" s="857" t="s">
        <v>201</v>
      </c>
    </row>
    <row r="838" spans="1:6" ht="13.5" thickBot="1" x14ac:dyDescent="0.25">
      <c r="A838" s="865" t="s">
        <v>259</v>
      </c>
      <c r="B838" s="866" t="s">
        <v>260</v>
      </c>
      <c r="C838" s="867" t="s">
        <v>261</v>
      </c>
      <c r="D838" s="868" t="s">
        <v>262</v>
      </c>
      <c r="E838" s="867" t="s">
        <v>282</v>
      </c>
      <c r="F838" s="868" t="s">
        <v>307</v>
      </c>
    </row>
    <row r="839" spans="1:6" x14ac:dyDescent="0.2">
      <c r="A839" s="265" t="s">
        <v>263</v>
      </c>
      <c r="B839" s="270" t="s">
        <v>215</v>
      </c>
      <c r="C839" s="241"/>
      <c r="D839" s="124"/>
      <c r="E839" s="241"/>
      <c r="F839" s="951"/>
    </row>
    <row r="840" spans="1:6" x14ac:dyDescent="0.2">
      <c r="A840" s="264" t="s">
        <v>264</v>
      </c>
      <c r="B840" s="152" t="s">
        <v>526</v>
      </c>
      <c r="C840" s="239"/>
      <c r="D840" s="121">
        <v>280</v>
      </c>
      <c r="E840" s="239">
        <v>280</v>
      </c>
      <c r="F840" s="952">
        <f t="shared" ref="F840:F841" si="0">E840/D840</f>
        <v>1</v>
      </c>
    </row>
    <row r="841" spans="1:6" x14ac:dyDescent="0.2">
      <c r="A841" s="264" t="s">
        <v>265</v>
      </c>
      <c r="B841" s="169" t="s">
        <v>528</v>
      </c>
      <c r="C841" s="239"/>
      <c r="D841" s="121">
        <v>33</v>
      </c>
      <c r="E841" s="239">
        <v>33</v>
      </c>
      <c r="F841" s="952">
        <f t="shared" si="0"/>
        <v>1</v>
      </c>
    </row>
    <row r="842" spans="1:6" x14ac:dyDescent="0.2">
      <c r="A842" s="264" t="s">
        <v>266</v>
      </c>
      <c r="B842" s="169" t="s">
        <v>527</v>
      </c>
      <c r="C842" s="239"/>
      <c r="D842" s="121">
        <v>5757</v>
      </c>
      <c r="E842" s="239">
        <v>5757</v>
      </c>
      <c r="F842" s="952">
        <f>E842/D842</f>
        <v>1</v>
      </c>
    </row>
    <row r="843" spans="1:6" x14ac:dyDescent="0.2">
      <c r="A843" s="264" t="s">
        <v>267</v>
      </c>
      <c r="B843" s="169" t="s">
        <v>529</v>
      </c>
      <c r="C843" s="239"/>
      <c r="D843" s="121"/>
      <c r="E843" s="239"/>
      <c r="F843" s="952">
        <v>0</v>
      </c>
    </row>
    <row r="844" spans="1:6" x14ac:dyDescent="0.2">
      <c r="A844" s="264" t="s">
        <v>268</v>
      </c>
      <c r="B844" s="169" t="s">
        <v>530</v>
      </c>
      <c r="C844" s="239"/>
      <c r="D844" s="121"/>
      <c r="E844" s="239"/>
      <c r="F844" s="952">
        <v>0</v>
      </c>
    </row>
    <row r="845" spans="1:6" x14ac:dyDescent="0.2">
      <c r="A845" s="264" t="s">
        <v>269</v>
      </c>
      <c r="B845" s="169" t="s">
        <v>531</v>
      </c>
      <c r="C845" s="239">
        <f>C846+C847+C848+C849+C850+C851+C852</f>
        <v>130398</v>
      </c>
      <c r="D845" s="239">
        <f>D846+D847+D848+D849+D850+D851+D852</f>
        <v>88433</v>
      </c>
      <c r="E845" s="239">
        <f>E846+E847+E848+E849+E850+E851+E852</f>
        <v>88433</v>
      </c>
      <c r="F845" s="952">
        <f>E845/D845</f>
        <v>1</v>
      </c>
    </row>
    <row r="846" spans="1:6" x14ac:dyDescent="0.2">
      <c r="A846" s="264" t="s">
        <v>270</v>
      </c>
      <c r="B846" s="169" t="s">
        <v>535</v>
      </c>
      <c r="C846" s="239"/>
      <c r="D846" s="121"/>
      <c r="E846" s="239"/>
      <c r="F846" s="952">
        <v>0</v>
      </c>
    </row>
    <row r="847" spans="1:6" x14ac:dyDescent="0.2">
      <c r="A847" s="264" t="s">
        <v>271</v>
      </c>
      <c r="B847" s="169" t="s">
        <v>536</v>
      </c>
      <c r="C847" s="239"/>
      <c r="D847" s="121"/>
      <c r="E847" s="239"/>
      <c r="F847" s="952">
        <v>0</v>
      </c>
    </row>
    <row r="848" spans="1:6" x14ac:dyDescent="0.2">
      <c r="A848" s="264" t="s">
        <v>272</v>
      </c>
      <c r="B848" s="169" t="s">
        <v>537</v>
      </c>
      <c r="C848" s="239"/>
      <c r="D848" s="121"/>
      <c r="E848" s="239"/>
      <c r="F848" s="952">
        <v>0</v>
      </c>
    </row>
    <row r="849" spans="1:6" x14ac:dyDescent="0.2">
      <c r="A849" s="264" t="s">
        <v>273</v>
      </c>
      <c r="B849" s="271" t="s">
        <v>533</v>
      </c>
      <c r="C849" s="239">
        <f>'6 7_sz_melléklet'!C75+'6 7_sz_melléklet'!C78</f>
        <v>130398</v>
      </c>
      <c r="D849" s="239">
        <f>'6 7_sz_melléklet'!D75+'6 7_sz_melléklet'!D78</f>
        <v>88433</v>
      </c>
      <c r="E849" s="239">
        <f>'6 7_sz_melléklet'!E75+'6 7_sz_melléklet'!E78</f>
        <v>88433</v>
      </c>
      <c r="F849" s="952">
        <f>E849/D849</f>
        <v>1</v>
      </c>
    </row>
    <row r="850" spans="1:6" x14ac:dyDescent="0.2">
      <c r="A850" s="264" t="s">
        <v>274</v>
      </c>
      <c r="B850" s="536" t="s">
        <v>534</v>
      </c>
      <c r="C850" s="242"/>
      <c r="D850" s="122"/>
      <c r="E850" s="239"/>
      <c r="F850" s="952">
        <v>0</v>
      </c>
    </row>
    <row r="851" spans="1:6" x14ac:dyDescent="0.2">
      <c r="A851" s="264" t="s">
        <v>275</v>
      </c>
      <c r="B851" s="537" t="s">
        <v>532</v>
      </c>
      <c r="C851" s="242"/>
      <c r="D851" s="122"/>
      <c r="E851" s="239"/>
      <c r="F851" s="952">
        <v>0</v>
      </c>
    </row>
    <row r="852" spans="1:6" x14ac:dyDescent="0.2">
      <c r="A852" s="264" t="s">
        <v>276</v>
      </c>
      <c r="B852" s="108" t="s">
        <v>764</v>
      </c>
      <c r="C852" s="242"/>
      <c r="D852" s="122"/>
      <c r="E852" s="239"/>
      <c r="F852" s="952">
        <v>0</v>
      </c>
    </row>
    <row r="853" spans="1:6" ht="13.5" thickBot="1" x14ac:dyDescent="0.25">
      <c r="A853" s="264" t="s">
        <v>277</v>
      </c>
      <c r="B853" s="171" t="s">
        <v>539</v>
      </c>
      <c r="C853" s="240"/>
      <c r="D853" s="126"/>
      <c r="E853" s="239"/>
      <c r="F853" s="952">
        <v>0</v>
      </c>
    </row>
    <row r="854" spans="1:6" ht="13.5" thickBot="1" x14ac:dyDescent="0.25">
      <c r="A854" s="421" t="s">
        <v>278</v>
      </c>
      <c r="B854" s="422" t="s">
        <v>5</v>
      </c>
      <c r="C854" s="432">
        <f>C840+C841+C842+C843+C845+C853</f>
        <v>130398</v>
      </c>
      <c r="D854" s="432">
        <f>D840+D841+D842+D843+D845+D853</f>
        <v>94503</v>
      </c>
      <c r="E854" s="432">
        <f>E840+E841+E842+E843+E845+E853</f>
        <v>94503</v>
      </c>
      <c r="F854" s="1336">
        <f>E854/D854</f>
        <v>1</v>
      </c>
    </row>
    <row r="855" spans="1:6" ht="13.5" thickTop="1" x14ac:dyDescent="0.2">
      <c r="A855" s="413"/>
      <c r="B855" s="270"/>
      <c r="C855" s="197"/>
      <c r="D855" s="197"/>
      <c r="E855" s="861"/>
      <c r="F855" s="1099"/>
    </row>
    <row r="856" spans="1:6" x14ac:dyDescent="0.2">
      <c r="A856" s="265" t="s">
        <v>279</v>
      </c>
      <c r="B856" s="272" t="s">
        <v>216</v>
      </c>
      <c r="C856" s="241"/>
      <c r="D856" s="241"/>
      <c r="E856" s="241"/>
      <c r="F856" s="951"/>
    </row>
    <row r="857" spans="1:6" x14ac:dyDescent="0.2">
      <c r="A857" s="264" t="s">
        <v>280</v>
      </c>
      <c r="B857" s="169" t="s">
        <v>540</v>
      </c>
      <c r="C857" s="239">
        <f>'33_sz_ melléklet'!C154</f>
        <v>0</v>
      </c>
      <c r="D857" s="239">
        <f>'33_sz_ melléklet'!D154</f>
        <v>84473</v>
      </c>
      <c r="E857" s="239">
        <f>'33_sz_ melléklet'!E154</f>
        <v>0</v>
      </c>
      <c r="F857" s="952">
        <f>E857/D857</f>
        <v>0</v>
      </c>
    </row>
    <row r="858" spans="1:6" x14ac:dyDescent="0.2">
      <c r="A858" s="264" t="s">
        <v>281</v>
      </c>
      <c r="B858" s="169" t="s">
        <v>541</v>
      </c>
      <c r="C858" s="239"/>
      <c r="D858" s="121"/>
      <c r="E858" s="239"/>
      <c r="F858" s="952">
        <v>0</v>
      </c>
    </row>
    <row r="859" spans="1:6" x14ac:dyDescent="0.2">
      <c r="A859" s="264" t="s">
        <v>283</v>
      </c>
      <c r="B859" s="169" t="s">
        <v>542</v>
      </c>
      <c r="C859" s="198">
        <f>C860+C861+C862+C863+C864+C865+C866</f>
        <v>0</v>
      </c>
      <c r="D859" s="198">
        <f>D860+D861+D862+D863+D864+D865+D866</f>
        <v>0</v>
      </c>
      <c r="E859" s="198">
        <f>E860+E861+E862+E863+E864+E865+E866</f>
        <v>0</v>
      </c>
      <c r="F859" s="952">
        <v>0</v>
      </c>
    </row>
    <row r="860" spans="1:6" x14ac:dyDescent="0.2">
      <c r="A860" s="264" t="s">
        <v>284</v>
      </c>
      <c r="B860" s="271" t="s">
        <v>543</v>
      </c>
      <c r="C860" s="239"/>
      <c r="D860" s="121"/>
      <c r="E860" s="239"/>
      <c r="F860" s="952">
        <v>0</v>
      </c>
    </row>
    <row r="861" spans="1:6" x14ac:dyDescent="0.2">
      <c r="A861" s="264" t="s">
        <v>285</v>
      </c>
      <c r="B861" s="271" t="s">
        <v>544</v>
      </c>
      <c r="C861" s="239"/>
      <c r="D861" s="121"/>
      <c r="E861" s="239"/>
      <c r="F861" s="952">
        <v>0</v>
      </c>
    </row>
    <row r="862" spans="1:6" x14ac:dyDescent="0.2">
      <c r="A862" s="264" t="s">
        <v>286</v>
      </c>
      <c r="B862" s="271" t="s">
        <v>545</v>
      </c>
      <c r="C862" s="239"/>
      <c r="D862" s="121"/>
      <c r="E862" s="239"/>
      <c r="F862" s="952">
        <v>0</v>
      </c>
    </row>
    <row r="863" spans="1:6" x14ac:dyDescent="0.2">
      <c r="A863" s="264" t="s">
        <v>287</v>
      </c>
      <c r="B863" s="271" t="s">
        <v>546</v>
      </c>
      <c r="C863" s="239"/>
      <c r="D863" s="121"/>
      <c r="E863" s="239"/>
      <c r="F863" s="952">
        <v>0</v>
      </c>
    </row>
    <row r="864" spans="1:6" x14ac:dyDescent="0.2">
      <c r="A864" s="264" t="s">
        <v>288</v>
      </c>
      <c r="B864" s="536" t="s">
        <v>547</v>
      </c>
      <c r="C864" s="239"/>
      <c r="D864" s="121"/>
      <c r="E864" s="239"/>
      <c r="F864" s="952">
        <v>0</v>
      </c>
    </row>
    <row r="865" spans="1:6" x14ac:dyDescent="0.2">
      <c r="A865" s="264" t="s">
        <v>289</v>
      </c>
      <c r="B865" s="230" t="s">
        <v>548</v>
      </c>
      <c r="C865" s="239"/>
      <c r="D865" s="121"/>
      <c r="E865" s="239"/>
      <c r="F865" s="952">
        <v>0</v>
      </c>
    </row>
    <row r="866" spans="1:6" x14ac:dyDescent="0.2">
      <c r="A866" s="264" t="s">
        <v>290</v>
      </c>
      <c r="B866" s="686" t="s">
        <v>549</v>
      </c>
      <c r="C866" s="239"/>
      <c r="D866" s="121"/>
      <c r="E866" s="239"/>
      <c r="F866" s="952">
        <v>0</v>
      </c>
    </row>
    <row r="867" spans="1:6" x14ac:dyDescent="0.2">
      <c r="A867" s="264" t="s">
        <v>291</v>
      </c>
      <c r="B867" s="169"/>
      <c r="C867" s="239"/>
      <c r="D867" s="121"/>
      <c r="E867" s="239"/>
      <c r="F867" s="952"/>
    </row>
    <row r="868" spans="1:6" ht="13.5" thickBot="1" x14ac:dyDescent="0.25">
      <c r="A868" s="264" t="s">
        <v>292</v>
      </c>
      <c r="B868" s="171"/>
      <c r="C868" s="242"/>
      <c r="D868" s="242"/>
      <c r="E868" s="242"/>
      <c r="F868" s="1146"/>
    </row>
    <row r="869" spans="1:6" ht="13.5" thickBot="1" x14ac:dyDescent="0.25">
      <c r="A869" s="421" t="s">
        <v>765</v>
      </c>
      <c r="B869" s="422" t="s">
        <v>6</v>
      </c>
      <c r="C869" s="567">
        <f>C857+C858+C859+C867+C868</f>
        <v>0</v>
      </c>
      <c r="D869" s="567">
        <f>D857+D858+D859+D867+D868</f>
        <v>84473</v>
      </c>
      <c r="E869" s="862">
        <f>E857+E858+E859+E867+E868</f>
        <v>0</v>
      </c>
      <c r="F869" s="1129">
        <f>E869/D869</f>
        <v>0</v>
      </c>
    </row>
    <row r="870" spans="1:6" ht="27" thickTop="1" thickBot="1" x14ac:dyDescent="0.25">
      <c r="A870" s="421" t="s">
        <v>294</v>
      </c>
      <c r="B870" s="426" t="s">
        <v>403</v>
      </c>
      <c r="C870" s="566">
        <f>C854+C869</f>
        <v>130398</v>
      </c>
      <c r="D870" s="566">
        <f>D854+D869</f>
        <v>178976</v>
      </c>
      <c r="E870" s="863">
        <f>E854+E869</f>
        <v>94503</v>
      </c>
      <c r="F870" s="1346">
        <f>E870/D870</f>
        <v>0.52802051671732519</v>
      </c>
    </row>
    <row r="871" spans="1:6" ht="13.5" thickTop="1" x14ac:dyDescent="0.2">
      <c r="A871" s="413"/>
      <c r="B871" s="550"/>
      <c r="C871" s="129"/>
      <c r="D871" s="27"/>
      <c r="E871" s="197"/>
      <c r="F871" s="1099"/>
    </row>
    <row r="872" spans="1:6" x14ac:dyDescent="0.2">
      <c r="A872" s="265" t="s">
        <v>295</v>
      </c>
      <c r="B872" s="341" t="s">
        <v>404</v>
      </c>
      <c r="C872" s="124"/>
      <c r="D872" s="130"/>
      <c r="E872" s="241"/>
      <c r="F872" s="951"/>
    </row>
    <row r="873" spans="1:6" x14ac:dyDescent="0.2">
      <c r="A873" s="264" t="s">
        <v>296</v>
      </c>
      <c r="B873" s="170" t="s">
        <v>565</v>
      </c>
      <c r="C873" s="121"/>
      <c r="D873" s="100"/>
      <c r="E873" s="239"/>
      <c r="F873" s="952">
        <v>0</v>
      </c>
    </row>
    <row r="874" spans="1:6" x14ac:dyDescent="0.2">
      <c r="A874" s="264" t="s">
        <v>297</v>
      </c>
      <c r="B874" s="480" t="s">
        <v>563</v>
      </c>
      <c r="C874" s="121"/>
      <c r="D874" s="100"/>
      <c r="E874" s="239"/>
      <c r="F874" s="952">
        <v>0</v>
      </c>
    </row>
    <row r="875" spans="1:6" x14ac:dyDescent="0.2">
      <c r="A875" s="264" t="s">
        <v>298</v>
      </c>
      <c r="B875" s="480" t="s">
        <v>562</v>
      </c>
      <c r="C875" s="121"/>
      <c r="D875" s="100"/>
      <c r="E875" s="239"/>
      <c r="F875" s="952">
        <v>0</v>
      </c>
    </row>
    <row r="876" spans="1:6" x14ac:dyDescent="0.2">
      <c r="A876" s="264" t="s">
        <v>299</v>
      </c>
      <c r="B876" s="480" t="s">
        <v>564</v>
      </c>
      <c r="C876" s="121"/>
      <c r="D876" s="100"/>
      <c r="E876" s="239"/>
      <c r="F876" s="952">
        <v>0</v>
      </c>
    </row>
    <row r="877" spans="1:6" x14ac:dyDescent="0.2">
      <c r="A877" s="264" t="s">
        <v>300</v>
      </c>
      <c r="B877" s="538" t="s">
        <v>566</v>
      </c>
      <c r="C877" s="121"/>
      <c r="D877" s="100"/>
      <c r="E877" s="239"/>
      <c r="F877" s="952">
        <v>0</v>
      </c>
    </row>
    <row r="878" spans="1:6" x14ac:dyDescent="0.2">
      <c r="A878" s="264" t="s">
        <v>301</v>
      </c>
      <c r="B878" s="539" t="s">
        <v>569</v>
      </c>
      <c r="C878" s="121"/>
      <c r="D878" s="100"/>
      <c r="E878" s="239"/>
      <c r="F878" s="952">
        <v>0</v>
      </c>
    </row>
    <row r="879" spans="1:6" x14ac:dyDescent="0.2">
      <c r="A879" s="264" t="s">
        <v>302</v>
      </c>
      <c r="B879" s="540" t="s">
        <v>568</v>
      </c>
      <c r="C879" s="121"/>
      <c r="D879" s="100"/>
      <c r="E879" s="239"/>
      <c r="F879" s="952">
        <v>0</v>
      </c>
    </row>
    <row r="880" spans="1:6" x14ac:dyDescent="0.2">
      <c r="A880" s="264" t="s">
        <v>303</v>
      </c>
      <c r="B880" s="1708" t="s">
        <v>567</v>
      </c>
      <c r="C880" s="121"/>
      <c r="D880" s="100"/>
      <c r="E880" s="239"/>
      <c r="F880" s="952">
        <v>0</v>
      </c>
    </row>
    <row r="881" spans="1:6" ht="13.5" thickBot="1" x14ac:dyDescent="0.25">
      <c r="A881" s="264" t="s">
        <v>304</v>
      </c>
      <c r="B881" s="1712" t="s">
        <v>1083</v>
      </c>
      <c r="C881" s="129"/>
      <c r="D881" s="27"/>
      <c r="E881" s="197"/>
      <c r="F881" s="952">
        <v>0</v>
      </c>
    </row>
    <row r="882" spans="1:6" ht="13.5" thickBot="1" x14ac:dyDescent="0.25">
      <c r="A882" s="282" t="s">
        <v>305</v>
      </c>
      <c r="B882" s="231" t="s">
        <v>570</v>
      </c>
      <c r="C882" s="128">
        <f>C873+C874+C875+C876+C877+C878+C879+C880+C881</f>
        <v>0</v>
      </c>
      <c r="D882" s="128">
        <f>D873+D874+D875+D876+D877+D878+D879+D880</f>
        <v>0</v>
      </c>
      <c r="E882" s="201">
        <f>E873+E874+E875+E876+E877+E878+E879+E880</f>
        <v>0</v>
      </c>
      <c r="F882" s="991">
        <v>0</v>
      </c>
    </row>
    <row r="883" spans="1:6" x14ac:dyDescent="0.2">
      <c r="A883" s="413"/>
      <c r="B883" s="35"/>
      <c r="C883" s="129"/>
      <c r="D883" s="27"/>
      <c r="E883" s="197"/>
      <c r="F883" s="1136"/>
    </row>
    <row r="884" spans="1:6" ht="13.5" thickBot="1" x14ac:dyDescent="0.25">
      <c r="A884" s="325" t="s">
        <v>306</v>
      </c>
      <c r="B884" s="833" t="s">
        <v>406</v>
      </c>
      <c r="C884" s="246">
        <f>C870+C882</f>
        <v>130398</v>
      </c>
      <c r="D884" s="246">
        <f>D870+D882</f>
        <v>178976</v>
      </c>
      <c r="E884" s="821">
        <f>E870+E882</f>
        <v>94503</v>
      </c>
      <c r="F884" s="1138">
        <f>E884/D884</f>
        <v>0.52802051671732519</v>
      </c>
    </row>
    <row r="887" spans="1:6" x14ac:dyDescent="0.2">
      <c r="A887" s="281"/>
      <c r="B887" s="504"/>
      <c r="C887" s="27"/>
      <c r="D887" s="27"/>
      <c r="E887" s="27"/>
    </row>
    <row r="888" spans="1:6" x14ac:dyDescent="0.2">
      <c r="A888" s="2263">
        <v>16</v>
      </c>
      <c r="B888" s="2263"/>
      <c r="C888" s="2263"/>
      <c r="D888" s="2263"/>
      <c r="E888" s="2263"/>
    </row>
    <row r="889" spans="1:6" x14ac:dyDescent="0.2">
      <c r="A889" s="13"/>
      <c r="B889" s="13"/>
      <c r="C889" s="13"/>
      <c r="D889" s="13"/>
      <c r="E889" s="13"/>
    </row>
    <row r="890" spans="1:6" ht="15" x14ac:dyDescent="0.25">
      <c r="A890" s="2249" t="s">
        <v>1644</v>
      </c>
      <c r="B890" s="2249"/>
      <c r="C890" s="2249"/>
      <c r="D890" s="2249"/>
      <c r="E890" s="2249"/>
      <c r="F890" s="16"/>
    </row>
    <row r="891" spans="1:6" ht="15" x14ac:dyDescent="0.25">
      <c r="A891" s="275"/>
      <c r="B891" s="275"/>
      <c r="C891" s="275"/>
      <c r="D891" s="275"/>
      <c r="E891" s="275"/>
      <c r="F891" s="16"/>
    </row>
    <row r="892" spans="1:6" ht="15.75" x14ac:dyDescent="0.25">
      <c r="B892" s="2268" t="s">
        <v>1463</v>
      </c>
      <c r="C892" s="2268"/>
      <c r="D892" s="2268"/>
      <c r="E892" s="2268"/>
      <c r="F892" s="33"/>
    </row>
    <row r="893" spans="1:6" ht="15.75" x14ac:dyDescent="0.25">
      <c r="B893" s="18"/>
      <c r="C893" s="18"/>
      <c r="D893" s="18"/>
      <c r="E893" s="18"/>
      <c r="F893" s="33"/>
    </row>
    <row r="894" spans="1:6" ht="13.5" thickBot="1" x14ac:dyDescent="0.25">
      <c r="B894" s="1"/>
      <c r="C894" s="1"/>
      <c r="D894" s="1"/>
      <c r="E894" s="19" t="s">
        <v>7</v>
      </c>
    </row>
    <row r="895" spans="1:6" ht="13.5" thickBot="1" x14ac:dyDescent="0.25">
      <c r="A895" s="2272" t="s">
        <v>258</v>
      </c>
      <c r="B895" s="2274" t="s">
        <v>11</v>
      </c>
      <c r="C895" s="2269" t="s">
        <v>407</v>
      </c>
      <c r="D895" s="2270"/>
      <c r="E895" s="2270"/>
      <c r="F895" s="2271"/>
    </row>
    <row r="896" spans="1:6" ht="26.25" thickBot="1" x14ac:dyDescent="0.25">
      <c r="A896" s="2273"/>
      <c r="B896" s="2275"/>
      <c r="C896" s="859" t="s">
        <v>198</v>
      </c>
      <c r="D896" s="860" t="s">
        <v>199</v>
      </c>
      <c r="E896" s="859" t="s">
        <v>775</v>
      </c>
      <c r="F896" s="857" t="s">
        <v>201</v>
      </c>
    </row>
    <row r="897" spans="1:6" ht="13.5" thickBot="1" x14ac:dyDescent="0.25">
      <c r="A897" s="865" t="s">
        <v>259</v>
      </c>
      <c r="B897" s="866" t="s">
        <v>260</v>
      </c>
      <c r="C897" s="867" t="s">
        <v>261</v>
      </c>
      <c r="D897" s="868" t="s">
        <v>262</v>
      </c>
      <c r="E897" s="867" t="s">
        <v>282</v>
      </c>
      <c r="F897" s="868" t="s">
        <v>307</v>
      </c>
    </row>
    <row r="898" spans="1:6" x14ac:dyDescent="0.2">
      <c r="A898" s="265" t="s">
        <v>263</v>
      </c>
      <c r="B898" s="270" t="s">
        <v>215</v>
      </c>
      <c r="C898" s="241"/>
      <c r="D898" s="124"/>
      <c r="E898" s="241"/>
      <c r="F898" s="951"/>
    </row>
    <row r="899" spans="1:6" x14ac:dyDescent="0.2">
      <c r="A899" s="264" t="s">
        <v>264</v>
      </c>
      <c r="B899" s="152" t="s">
        <v>526</v>
      </c>
      <c r="C899" s="239"/>
      <c r="D899" s="121"/>
      <c r="E899" s="239"/>
      <c r="F899" s="952">
        <v>0</v>
      </c>
    </row>
    <row r="900" spans="1:6" x14ac:dyDescent="0.2">
      <c r="A900" s="264" t="s">
        <v>265</v>
      </c>
      <c r="B900" s="169" t="s">
        <v>528</v>
      </c>
      <c r="C900" s="239"/>
      <c r="D900" s="121"/>
      <c r="E900" s="239"/>
      <c r="F900" s="952">
        <v>0</v>
      </c>
    </row>
    <row r="901" spans="1:6" x14ac:dyDescent="0.2">
      <c r="A901" s="264" t="s">
        <v>266</v>
      </c>
      <c r="B901" s="169" t="s">
        <v>527</v>
      </c>
      <c r="C901" s="239">
        <v>5500</v>
      </c>
      <c r="D901" s="121">
        <v>9300</v>
      </c>
      <c r="E901" s="239">
        <v>9251</v>
      </c>
      <c r="F901" s="952">
        <f>E901/D901</f>
        <v>0.99473118279569894</v>
      </c>
    </row>
    <row r="902" spans="1:6" x14ac:dyDescent="0.2">
      <c r="A902" s="264" t="s">
        <v>267</v>
      </c>
      <c r="B902" s="169" t="s">
        <v>529</v>
      </c>
      <c r="C902" s="239"/>
      <c r="D902" s="121"/>
      <c r="E902" s="239"/>
      <c r="F902" s="952">
        <v>0</v>
      </c>
    </row>
    <row r="903" spans="1:6" x14ac:dyDescent="0.2">
      <c r="A903" s="264" t="s">
        <v>268</v>
      </c>
      <c r="B903" s="169" t="s">
        <v>530</v>
      </c>
      <c r="C903" s="239"/>
      <c r="D903" s="121"/>
      <c r="E903" s="239"/>
      <c r="F903" s="952">
        <v>0</v>
      </c>
    </row>
    <row r="904" spans="1:6" x14ac:dyDescent="0.2">
      <c r="A904" s="264" t="s">
        <v>269</v>
      </c>
      <c r="B904" s="169" t="s">
        <v>531</v>
      </c>
      <c r="C904" s="239">
        <f>C905+C906+C907+C908+C909+C910+C911</f>
        <v>5000</v>
      </c>
      <c r="D904" s="239">
        <f>D905+D906+D907+D908+D909+D910+D911</f>
        <v>5000</v>
      </c>
      <c r="E904" s="239">
        <f>E905+E906+E907+E908+E909+E910+E911</f>
        <v>3585</v>
      </c>
      <c r="F904" s="952">
        <f>E904/D904</f>
        <v>0.71699999999999997</v>
      </c>
    </row>
    <row r="905" spans="1:6" x14ac:dyDescent="0.2">
      <c r="A905" s="264" t="s">
        <v>270</v>
      </c>
      <c r="B905" s="169" t="s">
        <v>535</v>
      </c>
      <c r="C905" s="239">
        <f>'6 7_sz_melléklet'!C23</f>
        <v>5000</v>
      </c>
      <c r="D905" s="239">
        <f>'6 7_sz_melléklet'!D23</f>
        <v>5000</v>
      </c>
      <c r="E905" s="239">
        <f>'6 7_sz_melléklet'!E23</f>
        <v>3585</v>
      </c>
      <c r="F905" s="952">
        <f>E905/D905</f>
        <v>0.71699999999999997</v>
      </c>
    </row>
    <row r="906" spans="1:6" x14ac:dyDescent="0.2">
      <c r="A906" s="264" t="s">
        <v>271</v>
      </c>
      <c r="B906" s="169" t="s">
        <v>536</v>
      </c>
      <c r="C906" s="239"/>
      <c r="D906" s="121"/>
      <c r="E906" s="239"/>
      <c r="F906" s="952">
        <v>0</v>
      </c>
    </row>
    <row r="907" spans="1:6" x14ac:dyDescent="0.2">
      <c r="A907" s="264" t="s">
        <v>272</v>
      </c>
      <c r="B907" s="169" t="s">
        <v>537</v>
      </c>
      <c r="C907" s="239"/>
      <c r="D907" s="121"/>
      <c r="E907" s="239"/>
      <c r="F907" s="952">
        <v>0</v>
      </c>
    </row>
    <row r="908" spans="1:6" x14ac:dyDescent="0.2">
      <c r="A908" s="264" t="s">
        <v>273</v>
      </c>
      <c r="B908" s="271" t="s">
        <v>533</v>
      </c>
      <c r="C908" s="198"/>
      <c r="D908" s="125"/>
      <c r="E908" s="239"/>
      <c r="F908" s="952">
        <v>0</v>
      </c>
    </row>
    <row r="909" spans="1:6" x14ac:dyDescent="0.2">
      <c r="A909" s="264" t="s">
        <v>274</v>
      </c>
      <c r="B909" s="536" t="s">
        <v>534</v>
      </c>
      <c r="C909" s="242"/>
      <c r="D909" s="122"/>
      <c r="E909" s="239"/>
      <c r="F909" s="952">
        <v>0</v>
      </c>
    </row>
    <row r="910" spans="1:6" x14ac:dyDescent="0.2">
      <c r="A910" s="264" t="s">
        <v>275</v>
      </c>
      <c r="B910" s="537" t="s">
        <v>532</v>
      </c>
      <c r="C910" s="242"/>
      <c r="D910" s="122"/>
      <c r="E910" s="239"/>
      <c r="F910" s="952">
        <v>0</v>
      </c>
    </row>
    <row r="911" spans="1:6" x14ac:dyDescent="0.2">
      <c r="A911" s="264" t="s">
        <v>276</v>
      </c>
      <c r="B911" s="108" t="s">
        <v>764</v>
      </c>
      <c r="C911" s="242"/>
      <c r="D911" s="122"/>
      <c r="E911" s="239"/>
      <c r="F911" s="952">
        <v>0</v>
      </c>
    </row>
    <row r="912" spans="1:6" ht="13.5" thickBot="1" x14ac:dyDescent="0.25">
      <c r="A912" s="264" t="s">
        <v>277</v>
      </c>
      <c r="B912" s="171" t="s">
        <v>539</v>
      </c>
      <c r="C912" s="240">
        <f>' 8 10 sz. melléklet'!C22</f>
        <v>80620</v>
      </c>
      <c r="D912" s="240">
        <f>' 8 10 sz. melléklet'!D22</f>
        <v>87197</v>
      </c>
      <c r="E912" s="240">
        <f>' 8 10 sz. melléklet'!E22</f>
        <v>75387</v>
      </c>
      <c r="F912" s="952">
        <f>E912/D912</f>
        <v>0.86455956053533956</v>
      </c>
    </row>
    <row r="913" spans="1:6" ht="13.5" thickBot="1" x14ac:dyDescent="0.25">
      <c r="A913" s="421" t="s">
        <v>278</v>
      </c>
      <c r="B913" s="422" t="s">
        <v>5</v>
      </c>
      <c r="C913" s="432">
        <f>C899+C900+C901+C902+C904+C912</f>
        <v>91120</v>
      </c>
      <c r="D913" s="432">
        <f>D899+D900+D901+D902+D904+D912</f>
        <v>101497</v>
      </c>
      <c r="E913" s="432">
        <f>E899+E900+E901+E902+E904+E912</f>
        <v>88223</v>
      </c>
      <c r="F913" s="1336">
        <f>E913/D913</f>
        <v>0.86921780939338111</v>
      </c>
    </row>
    <row r="914" spans="1:6" ht="13.5" thickTop="1" x14ac:dyDescent="0.2">
      <c r="A914" s="413"/>
      <c r="B914" s="270"/>
      <c r="C914" s="197"/>
      <c r="D914" s="197"/>
      <c r="E914" s="861"/>
      <c r="F914" s="1099"/>
    </row>
    <row r="915" spans="1:6" x14ac:dyDescent="0.2">
      <c r="A915" s="265" t="s">
        <v>279</v>
      </c>
      <c r="B915" s="272" t="s">
        <v>216</v>
      </c>
      <c r="C915" s="241"/>
      <c r="D915" s="241"/>
      <c r="E915" s="241"/>
      <c r="F915" s="951"/>
    </row>
    <row r="916" spans="1:6" x14ac:dyDescent="0.2">
      <c r="A916" s="264" t="s">
        <v>280</v>
      </c>
      <c r="B916" s="169" t="s">
        <v>540</v>
      </c>
      <c r="C916" s="239"/>
      <c r="D916" s="239"/>
      <c r="E916" s="239"/>
      <c r="F916" s="952">
        <v>0</v>
      </c>
    </row>
    <row r="917" spans="1:6" x14ac:dyDescent="0.2">
      <c r="A917" s="264" t="s">
        <v>281</v>
      </c>
      <c r="B917" s="169" t="s">
        <v>541</v>
      </c>
      <c r="C917" s="239"/>
      <c r="D917" s="121"/>
      <c r="E917" s="239"/>
      <c r="F917" s="952">
        <v>0</v>
      </c>
    </row>
    <row r="918" spans="1:6" x14ac:dyDescent="0.2">
      <c r="A918" s="264" t="s">
        <v>283</v>
      </c>
      <c r="B918" s="169" t="s">
        <v>542</v>
      </c>
      <c r="C918" s="239">
        <f>C919+C920+C921+C922+C923+C924+C925</f>
        <v>0</v>
      </c>
      <c r="D918" s="239">
        <f>D919+D920+D921+D922+D923+D924+D925</f>
        <v>0</v>
      </c>
      <c r="E918" s="239">
        <f>E919+E920+E921+E922+E923+E924+E925</f>
        <v>0</v>
      </c>
      <c r="F918" s="952">
        <v>0</v>
      </c>
    </row>
    <row r="919" spans="1:6" x14ac:dyDescent="0.2">
      <c r="A919" s="264" t="s">
        <v>284</v>
      </c>
      <c r="B919" s="271" t="s">
        <v>543</v>
      </c>
      <c r="C919" s="239"/>
      <c r="D919" s="121"/>
      <c r="E919" s="239"/>
      <c r="F919" s="952">
        <v>0</v>
      </c>
    </row>
    <row r="920" spans="1:6" x14ac:dyDescent="0.2">
      <c r="A920" s="264" t="s">
        <v>285</v>
      </c>
      <c r="B920" s="271" t="s">
        <v>544</v>
      </c>
      <c r="C920" s="239"/>
      <c r="D920" s="121"/>
      <c r="E920" s="239"/>
      <c r="F920" s="952">
        <v>0</v>
      </c>
    </row>
    <row r="921" spans="1:6" x14ac:dyDescent="0.2">
      <c r="A921" s="264" t="s">
        <v>286</v>
      </c>
      <c r="B921" s="271" t="s">
        <v>545</v>
      </c>
      <c r="C921" s="239"/>
      <c r="D921" s="121"/>
      <c r="E921" s="239"/>
      <c r="F921" s="952">
        <v>0</v>
      </c>
    </row>
    <row r="922" spans="1:6" x14ac:dyDescent="0.2">
      <c r="A922" s="264" t="s">
        <v>287</v>
      </c>
      <c r="B922" s="271" t="s">
        <v>546</v>
      </c>
      <c r="C922" s="239"/>
      <c r="D922" s="121"/>
      <c r="E922" s="239"/>
      <c r="F922" s="952">
        <v>0</v>
      </c>
    </row>
    <row r="923" spans="1:6" x14ac:dyDescent="0.2">
      <c r="A923" s="264" t="s">
        <v>288</v>
      </c>
      <c r="B923" s="536" t="s">
        <v>547</v>
      </c>
      <c r="C923" s="239"/>
      <c r="D923" s="121"/>
      <c r="E923" s="239"/>
      <c r="F923" s="952">
        <v>0</v>
      </c>
    </row>
    <row r="924" spans="1:6" x14ac:dyDescent="0.2">
      <c r="A924" s="264" t="s">
        <v>289</v>
      </c>
      <c r="B924" s="230" t="s">
        <v>548</v>
      </c>
      <c r="C924" s="239"/>
      <c r="D924" s="121"/>
      <c r="E924" s="239"/>
      <c r="F924" s="952">
        <v>0</v>
      </c>
    </row>
    <row r="925" spans="1:6" x14ac:dyDescent="0.2">
      <c r="A925" s="264" t="s">
        <v>290</v>
      </c>
      <c r="B925" s="686" t="s">
        <v>549</v>
      </c>
      <c r="C925" s="239">
        <f>-C902</f>
        <v>0</v>
      </c>
      <c r="D925" s="239">
        <f>-D902</f>
        <v>0</v>
      </c>
      <c r="E925" s="239">
        <f>-E902</f>
        <v>0</v>
      </c>
      <c r="F925" s="952">
        <v>0</v>
      </c>
    </row>
    <row r="926" spans="1:6" x14ac:dyDescent="0.2">
      <c r="A926" s="264" t="s">
        <v>291</v>
      </c>
      <c r="B926" s="169"/>
      <c r="C926" s="239"/>
      <c r="D926" s="121"/>
      <c r="E926" s="239"/>
      <c r="F926" s="952"/>
    </row>
    <row r="927" spans="1:6" ht="13.5" thickBot="1" x14ac:dyDescent="0.25">
      <c r="A927" s="264" t="s">
        <v>292</v>
      </c>
      <c r="B927" s="171"/>
      <c r="C927" s="242"/>
      <c r="D927" s="242"/>
      <c r="E927" s="242"/>
      <c r="F927" s="952"/>
    </row>
    <row r="928" spans="1:6" ht="13.5" thickBot="1" x14ac:dyDescent="0.25">
      <c r="A928" s="421" t="s">
        <v>765</v>
      </c>
      <c r="B928" s="422" t="s">
        <v>6</v>
      </c>
      <c r="C928" s="567">
        <f>C916+C917+C918+C926+C927</f>
        <v>0</v>
      </c>
      <c r="D928" s="567">
        <f>D916+D917+D918+D926+D927</f>
        <v>0</v>
      </c>
      <c r="E928" s="862">
        <f>E916+E917+E918+E926+E927</f>
        <v>0</v>
      </c>
      <c r="F928" s="1343">
        <v>0</v>
      </c>
    </row>
    <row r="929" spans="1:6" ht="27" thickTop="1" thickBot="1" x14ac:dyDescent="0.25">
      <c r="A929" s="421" t="s">
        <v>294</v>
      </c>
      <c r="B929" s="426" t="s">
        <v>403</v>
      </c>
      <c r="C929" s="566">
        <f>C913+C928</f>
        <v>91120</v>
      </c>
      <c r="D929" s="566">
        <f>D913+D928</f>
        <v>101497</v>
      </c>
      <c r="E929" s="863">
        <f>E913+E928</f>
        <v>88223</v>
      </c>
      <c r="F929" s="1346">
        <f>E929/D929</f>
        <v>0.86921780939338111</v>
      </c>
    </row>
    <row r="930" spans="1:6" ht="13.5" thickTop="1" x14ac:dyDescent="0.2">
      <c r="A930" s="413"/>
      <c r="B930" s="550"/>
      <c r="C930" s="129"/>
      <c r="D930" s="27"/>
      <c r="E930" s="197"/>
      <c r="F930" s="1099"/>
    </row>
    <row r="931" spans="1:6" x14ac:dyDescent="0.2">
      <c r="A931" s="265" t="s">
        <v>295</v>
      </c>
      <c r="B931" s="341" t="s">
        <v>404</v>
      </c>
      <c r="C931" s="124"/>
      <c r="D931" s="130"/>
      <c r="E931" s="241"/>
      <c r="F931" s="951"/>
    </row>
    <row r="932" spans="1:6" x14ac:dyDescent="0.2">
      <c r="A932" s="264" t="s">
        <v>296</v>
      </c>
      <c r="B932" s="170" t="s">
        <v>565</v>
      </c>
      <c r="C932" s="121"/>
      <c r="D932" s="100"/>
      <c r="E932" s="239"/>
      <c r="F932" s="952">
        <v>0</v>
      </c>
    </row>
    <row r="933" spans="1:6" x14ac:dyDescent="0.2">
      <c r="A933" s="264" t="s">
        <v>297</v>
      </c>
      <c r="B933" s="480" t="s">
        <v>563</v>
      </c>
      <c r="C933" s="121"/>
      <c r="D933" s="100"/>
      <c r="E933" s="239"/>
      <c r="F933" s="952">
        <v>0</v>
      </c>
    </row>
    <row r="934" spans="1:6" x14ac:dyDescent="0.2">
      <c r="A934" s="264" t="s">
        <v>298</v>
      </c>
      <c r="B934" s="480" t="s">
        <v>562</v>
      </c>
      <c r="C934" s="121"/>
      <c r="D934" s="100"/>
      <c r="E934" s="239"/>
      <c r="F934" s="952">
        <v>0</v>
      </c>
    </row>
    <row r="935" spans="1:6" x14ac:dyDescent="0.2">
      <c r="A935" s="264" t="s">
        <v>299</v>
      </c>
      <c r="B935" s="480" t="s">
        <v>564</v>
      </c>
      <c r="C935" s="121"/>
      <c r="D935" s="100"/>
      <c r="E935" s="239"/>
      <c r="F935" s="952">
        <v>0</v>
      </c>
    </row>
    <row r="936" spans="1:6" x14ac:dyDescent="0.2">
      <c r="A936" s="264" t="s">
        <v>300</v>
      </c>
      <c r="B936" s="538" t="s">
        <v>566</v>
      </c>
      <c r="C936" s="121"/>
      <c r="D936" s="100"/>
      <c r="E936" s="239"/>
      <c r="F936" s="952">
        <v>0</v>
      </c>
    </row>
    <row r="937" spans="1:6" x14ac:dyDescent="0.2">
      <c r="A937" s="264" t="s">
        <v>301</v>
      </c>
      <c r="B937" s="539" t="s">
        <v>569</v>
      </c>
      <c r="C937" s="121"/>
      <c r="D937" s="100"/>
      <c r="E937" s="239"/>
      <c r="F937" s="952">
        <v>0</v>
      </c>
    </row>
    <row r="938" spans="1:6" x14ac:dyDescent="0.2">
      <c r="A938" s="264" t="s">
        <v>302</v>
      </c>
      <c r="B938" s="540" t="s">
        <v>568</v>
      </c>
      <c r="C938" s="121"/>
      <c r="D938" s="100"/>
      <c r="E938" s="239"/>
      <c r="F938" s="952">
        <v>0</v>
      </c>
    </row>
    <row r="939" spans="1:6" x14ac:dyDescent="0.2">
      <c r="A939" s="264" t="s">
        <v>303</v>
      </c>
      <c r="B939" s="1708" t="s">
        <v>567</v>
      </c>
      <c r="C939" s="121"/>
      <c r="D939" s="100"/>
      <c r="E939" s="239"/>
      <c r="F939" s="952">
        <v>0</v>
      </c>
    </row>
    <row r="940" spans="1:6" ht="13.5" thickBot="1" x14ac:dyDescent="0.25">
      <c r="A940" s="264" t="s">
        <v>304</v>
      </c>
      <c r="B940" s="1712" t="s">
        <v>1083</v>
      </c>
      <c r="C940" s="129"/>
      <c r="D940" s="27"/>
      <c r="E940" s="197"/>
      <c r="F940" s="952">
        <v>0</v>
      </c>
    </row>
    <row r="941" spans="1:6" ht="13.5" thickBot="1" x14ac:dyDescent="0.25">
      <c r="A941" s="282" t="s">
        <v>305</v>
      </c>
      <c r="B941" s="231" t="s">
        <v>570</v>
      </c>
      <c r="C941" s="128">
        <f>C932+C933+C934+C935+C936+C937+C938+C939+C940</f>
        <v>0</v>
      </c>
      <c r="D941" s="128">
        <f>D932+D933+D934+D935+D936+D937+D938+D939+D940</f>
        <v>0</v>
      </c>
      <c r="E941" s="128">
        <f>E932+E933+E934+E935+E936+E937+E938+E939+E940</f>
        <v>0</v>
      </c>
      <c r="F941" s="991">
        <v>0</v>
      </c>
    </row>
    <row r="942" spans="1:6" x14ac:dyDescent="0.2">
      <c r="A942" s="413"/>
      <c r="B942" s="35"/>
      <c r="C942" s="129"/>
      <c r="D942" s="27"/>
      <c r="E942" s="197"/>
      <c r="F942" s="1136"/>
    </row>
    <row r="943" spans="1:6" ht="13.5" thickBot="1" x14ac:dyDescent="0.25">
      <c r="A943" s="325" t="s">
        <v>306</v>
      </c>
      <c r="B943" s="833" t="s">
        <v>406</v>
      </c>
      <c r="C943" s="246">
        <f>C929+C941</f>
        <v>91120</v>
      </c>
      <c r="D943" s="246">
        <f>D929+D941</f>
        <v>101497</v>
      </c>
      <c r="E943" s="821">
        <f>E929+E941</f>
        <v>88223</v>
      </c>
      <c r="F943" s="1138">
        <f>E943/D943</f>
        <v>0.86921780939338111</v>
      </c>
    </row>
    <row r="947" spans="1:6" x14ac:dyDescent="0.2">
      <c r="A947" s="281"/>
      <c r="B947" s="504"/>
      <c r="C947" s="27"/>
      <c r="D947" s="27"/>
      <c r="E947" s="27"/>
    </row>
    <row r="948" spans="1:6" x14ac:dyDescent="0.2">
      <c r="A948" s="2263">
        <v>17</v>
      </c>
      <c r="B948" s="2263"/>
      <c r="C948" s="2263"/>
      <c r="D948" s="2263"/>
      <c r="E948" s="2263"/>
    </row>
    <row r="949" spans="1:6" x14ac:dyDescent="0.2">
      <c r="A949" s="13"/>
      <c r="B949" s="13"/>
      <c r="C949" s="13"/>
      <c r="D949" s="13"/>
      <c r="E949" s="13"/>
    </row>
    <row r="950" spans="1:6" ht="15" x14ac:dyDescent="0.25">
      <c r="A950" s="2249" t="s">
        <v>1644</v>
      </c>
      <c r="B950" s="2249"/>
      <c r="C950" s="2249"/>
      <c r="D950" s="2249"/>
      <c r="E950" s="2249"/>
      <c r="F950" s="16"/>
    </row>
    <row r="951" spans="1:6" ht="15" x14ac:dyDescent="0.25">
      <c r="A951" s="275"/>
      <c r="B951" s="275"/>
      <c r="C951" s="275"/>
      <c r="D951" s="275"/>
      <c r="E951" s="275"/>
      <c r="F951" s="16"/>
    </row>
    <row r="952" spans="1:6" ht="15.75" x14ac:dyDescent="0.25">
      <c r="B952" s="2268" t="s">
        <v>1463</v>
      </c>
      <c r="C952" s="2268"/>
      <c r="D952" s="2268"/>
      <c r="E952" s="2268"/>
      <c r="F952" s="33"/>
    </row>
    <row r="953" spans="1:6" ht="15.75" x14ac:dyDescent="0.25">
      <c r="B953" s="18"/>
      <c r="C953" s="18"/>
      <c r="D953" s="18"/>
      <c r="E953" s="18"/>
      <c r="F953" s="33"/>
    </row>
    <row r="954" spans="1:6" ht="13.5" thickBot="1" x14ac:dyDescent="0.25">
      <c r="B954" s="1"/>
      <c r="C954" s="1"/>
      <c r="D954" s="1"/>
      <c r="E954" s="19" t="s">
        <v>7</v>
      </c>
    </row>
    <row r="955" spans="1:6" ht="13.5" thickBot="1" x14ac:dyDescent="0.25">
      <c r="A955" s="2272" t="s">
        <v>258</v>
      </c>
      <c r="B955" s="2274" t="s">
        <v>11</v>
      </c>
      <c r="C955" s="2269" t="s">
        <v>1589</v>
      </c>
      <c r="D955" s="2270"/>
      <c r="E955" s="2270"/>
      <c r="F955" s="2271"/>
    </row>
    <row r="956" spans="1:6" ht="26.25" thickBot="1" x14ac:dyDescent="0.25">
      <c r="A956" s="2273"/>
      <c r="B956" s="2275"/>
      <c r="C956" s="859" t="s">
        <v>198</v>
      </c>
      <c r="D956" s="860" t="s">
        <v>199</v>
      </c>
      <c r="E956" s="859" t="s">
        <v>775</v>
      </c>
      <c r="F956" s="857" t="s">
        <v>201</v>
      </c>
    </row>
    <row r="957" spans="1:6" ht="13.5" thickBot="1" x14ac:dyDescent="0.25">
      <c r="A957" s="865" t="s">
        <v>259</v>
      </c>
      <c r="B957" s="866" t="s">
        <v>260</v>
      </c>
      <c r="C957" s="867" t="s">
        <v>261</v>
      </c>
      <c r="D957" s="868" t="s">
        <v>262</v>
      </c>
      <c r="E957" s="867" t="s">
        <v>282</v>
      </c>
      <c r="F957" s="868" t="s">
        <v>307</v>
      </c>
    </row>
    <row r="958" spans="1:6" x14ac:dyDescent="0.2">
      <c r="A958" s="265" t="s">
        <v>263</v>
      </c>
      <c r="B958" s="270" t="s">
        <v>215</v>
      </c>
      <c r="C958" s="241"/>
      <c r="D958" s="124"/>
      <c r="E958" s="241"/>
      <c r="F958" s="951"/>
    </row>
    <row r="959" spans="1:6" x14ac:dyDescent="0.2">
      <c r="A959" s="264" t="s">
        <v>264</v>
      </c>
      <c r="B959" s="152" t="s">
        <v>526</v>
      </c>
      <c r="C959" s="239"/>
      <c r="D959" s="121"/>
      <c r="E959" s="239"/>
      <c r="F959" s="952">
        <v>0</v>
      </c>
    </row>
    <row r="960" spans="1:6" x14ac:dyDescent="0.2">
      <c r="A960" s="264" t="s">
        <v>265</v>
      </c>
      <c r="B960" s="169" t="s">
        <v>528</v>
      </c>
      <c r="C960" s="239"/>
      <c r="D960" s="121"/>
      <c r="E960" s="239"/>
      <c r="F960" s="952">
        <v>0</v>
      </c>
    </row>
    <row r="961" spans="1:6" x14ac:dyDescent="0.2">
      <c r="A961" s="264" t="s">
        <v>266</v>
      </c>
      <c r="B961" s="169" t="s">
        <v>527</v>
      </c>
      <c r="C961" s="239">
        <v>2600</v>
      </c>
      <c r="D961" s="121">
        <v>2600</v>
      </c>
      <c r="E961" s="239">
        <v>1408</v>
      </c>
      <c r="F961" s="952">
        <f>E961/D961</f>
        <v>0.54153846153846152</v>
      </c>
    </row>
    <row r="962" spans="1:6" x14ac:dyDescent="0.2">
      <c r="A962" s="264" t="s">
        <v>267</v>
      </c>
      <c r="B962" s="169" t="s">
        <v>529</v>
      </c>
      <c r="C962" s="239"/>
      <c r="D962" s="121"/>
      <c r="E962" s="239"/>
      <c r="F962" s="952">
        <v>0</v>
      </c>
    </row>
    <row r="963" spans="1:6" x14ac:dyDescent="0.2">
      <c r="A963" s="264" t="s">
        <v>268</v>
      </c>
      <c r="B963" s="169" t="s">
        <v>530</v>
      </c>
      <c r="C963" s="239"/>
      <c r="D963" s="121"/>
      <c r="E963" s="239"/>
      <c r="F963" s="952">
        <v>0</v>
      </c>
    </row>
    <row r="964" spans="1:6" x14ac:dyDescent="0.2">
      <c r="A964" s="264" t="s">
        <v>269</v>
      </c>
      <c r="B964" s="169" t="s">
        <v>531</v>
      </c>
      <c r="C964" s="239">
        <f>C965+C966+C967+C968+C969+C970+C971</f>
        <v>58000</v>
      </c>
      <c r="D964" s="239">
        <f>D965+D966+D967+D968+D969+D970+D971</f>
        <v>54083</v>
      </c>
      <c r="E964" s="239">
        <f>E965+E966+E967+E968+E969+E970+E971</f>
        <v>54083</v>
      </c>
      <c r="F964" s="952">
        <f>E964/D964</f>
        <v>1</v>
      </c>
    </row>
    <row r="965" spans="1:6" x14ac:dyDescent="0.2">
      <c r="A965" s="264" t="s">
        <v>270</v>
      </c>
      <c r="B965" s="169" t="s">
        <v>535</v>
      </c>
      <c r="C965" s="239"/>
      <c r="D965" s="121"/>
      <c r="E965" s="239"/>
      <c r="F965" s="952">
        <v>0</v>
      </c>
    </row>
    <row r="966" spans="1:6" x14ac:dyDescent="0.2">
      <c r="A966" s="264" t="s">
        <v>271</v>
      </c>
      <c r="B966" s="169" t="s">
        <v>536</v>
      </c>
      <c r="C966" s="239"/>
      <c r="D966" s="121"/>
      <c r="E966" s="239"/>
      <c r="F966" s="952">
        <v>0</v>
      </c>
    </row>
    <row r="967" spans="1:6" x14ac:dyDescent="0.2">
      <c r="A967" s="264" t="s">
        <v>272</v>
      </c>
      <c r="B967" s="169" t="s">
        <v>537</v>
      </c>
      <c r="C967" s="239"/>
      <c r="D967" s="121"/>
      <c r="E967" s="239"/>
      <c r="F967" s="952">
        <v>0</v>
      </c>
    </row>
    <row r="968" spans="1:6" x14ac:dyDescent="0.2">
      <c r="A968" s="264" t="s">
        <v>273</v>
      </c>
      <c r="B968" s="271" t="s">
        <v>533</v>
      </c>
      <c r="C968" s="239">
        <f>'6 7_sz_melléklet'!C92+'6 7_sz_melléklet'!C79</f>
        <v>58000</v>
      </c>
      <c r="D968" s="239">
        <f>'6 7_sz_melléklet'!D92+'6 7_sz_melléklet'!D79</f>
        <v>54083</v>
      </c>
      <c r="E968" s="239">
        <f>'6 7_sz_melléklet'!E92+'6 7_sz_melléklet'!E79</f>
        <v>54083</v>
      </c>
      <c r="F968" s="952">
        <f>E968/D968</f>
        <v>1</v>
      </c>
    </row>
    <row r="969" spans="1:6" x14ac:dyDescent="0.2">
      <c r="A969" s="264" t="s">
        <v>274</v>
      </c>
      <c r="B969" s="536" t="s">
        <v>534</v>
      </c>
      <c r="C969" s="242"/>
      <c r="D969" s="122"/>
      <c r="E969" s="239"/>
      <c r="F969" s="952">
        <v>0</v>
      </c>
    </row>
    <row r="970" spans="1:6" x14ac:dyDescent="0.2">
      <c r="A970" s="264" t="s">
        <v>275</v>
      </c>
      <c r="B970" s="537" t="s">
        <v>532</v>
      </c>
      <c r="C970" s="242"/>
      <c r="D970" s="122"/>
      <c r="E970" s="239"/>
      <c r="F970" s="952">
        <v>0</v>
      </c>
    </row>
    <row r="971" spans="1:6" x14ac:dyDescent="0.2">
      <c r="A971" s="264" t="s">
        <v>276</v>
      </c>
      <c r="B971" s="108" t="s">
        <v>764</v>
      </c>
      <c r="C971" s="242"/>
      <c r="D971" s="122"/>
      <c r="E971" s="239"/>
      <c r="F971" s="952">
        <v>0</v>
      </c>
    </row>
    <row r="972" spans="1:6" ht="13.5" thickBot="1" x14ac:dyDescent="0.25">
      <c r="A972" s="264" t="s">
        <v>277</v>
      </c>
      <c r="B972" s="171" t="s">
        <v>539</v>
      </c>
      <c r="C972" s="240"/>
      <c r="D972" s="126"/>
      <c r="E972" s="239"/>
      <c r="F972" s="952">
        <v>0</v>
      </c>
    </row>
    <row r="973" spans="1:6" ht="13.5" thickBot="1" x14ac:dyDescent="0.25">
      <c r="A973" s="421" t="s">
        <v>278</v>
      </c>
      <c r="B973" s="422" t="s">
        <v>5</v>
      </c>
      <c r="C973" s="432">
        <f>C959+C960+C961+C962+C964+C972</f>
        <v>60600</v>
      </c>
      <c r="D973" s="432">
        <f>D959+D960+D961+D962+D964+D972</f>
        <v>56683</v>
      </c>
      <c r="E973" s="432">
        <f>E959+E960+E961+E962+E964+E972</f>
        <v>55491</v>
      </c>
      <c r="F973" s="1336">
        <f>E973/D973</f>
        <v>0.97897076724943988</v>
      </c>
    </row>
    <row r="974" spans="1:6" ht="13.5" thickTop="1" x14ac:dyDescent="0.2">
      <c r="A974" s="413"/>
      <c r="B974" s="270"/>
      <c r="C974" s="197"/>
      <c r="D974" s="197"/>
      <c r="E974" s="861"/>
      <c r="F974" s="1099"/>
    </row>
    <row r="975" spans="1:6" x14ac:dyDescent="0.2">
      <c r="A975" s="265" t="s">
        <v>279</v>
      </c>
      <c r="B975" s="272" t="s">
        <v>216</v>
      </c>
      <c r="C975" s="241"/>
      <c r="D975" s="241"/>
      <c r="E975" s="241"/>
      <c r="F975" s="951"/>
    </row>
    <row r="976" spans="1:6" x14ac:dyDescent="0.2">
      <c r="A976" s="264" t="s">
        <v>280</v>
      </c>
      <c r="B976" s="169" t="s">
        <v>540</v>
      </c>
      <c r="C976" s="239"/>
      <c r="D976" s="239">
        <f>'33_sz_ melléklet'!D76</f>
        <v>0</v>
      </c>
      <c r="E976" s="239">
        <f>'33_sz_ melléklet'!E76</f>
        <v>0</v>
      </c>
      <c r="F976" s="952">
        <v>0</v>
      </c>
    </row>
    <row r="977" spans="1:6" x14ac:dyDescent="0.2">
      <c r="A977" s="264" t="s">
        <v>281</v>
      </c>
      <c r="B977" s="169" t="s">
        <v>541</v>
      </c>
      <c r="C977" s="239"/>
      <c r="D977" s="239"/>
      <c r="E977" s="239"/>
      <c r="F977" s="952">
        <v>0</v>
      </c>
    </row>
    <row r="978" spans="1:6" x14ac:dyDescent="0.2">
      <c r="A978" s="264" t="s">
        <v>283</v>
      </c>
      <c r="B978" s="169" t="s">
        <v>542</v>
      </c>
      <c r="C978" s="239">
        <f>C979+C980+C981+C982+C983+C984+C985</f>
        <v>0</v>
      </c>
      <c r="D978" s="239">
        <f>D979+D980+D981+D982+D983+D984+D985</f>
        <v>5340</v>
      </c>
      <c r="E978" s="239">
        <f>E979+E980+E981+E982+E983+E984+E985</f>
        <v>5340</v>
      </c>
      <c r="F978" s="952">
        <f>E978/D978</f>
        <v>1</v>
      </c>
    </row>
    <row r="979" spans="1:6" x14ac:dyDescent="0.2">
      <c r="A979" s="264" t="s">
        <v>284</v>
      </c>
      <c r="B979" s="271" t="s">
        <v>543</v>
      </c>
      <c r="C979" s="239"/>
      <c r="D979" s="121"/>
      <c r="E979" s="239"/>
      <c r="F979" s="952">
        <v>0</v>
      </c>
    </row>
    <row r="980" spans="1:6" x14ac:dyDescent="0.2">
      <c r="A980" s="264" t="s">
        <v>285</v>
      </c>
      <c r="B980" s="271" t="s">
        <v>544</v>
      </c>
      <c r="C980" s="239"/>
      <c r="D980" s="121"/>
      <c r="E980" s="239"/>
      <c r="F980" s="952">
        <v>0</v>
      </c>
    </row>
    <row r="981" spans="1:6" x14ac:dyDescent="0.2">
      <c r="A981" s="264" t="s">
        <v>286</v>
      </c>
      <c r="B981" s="271" t="s">
        <v>545</v>
      </c>
      <c r="C981" s="239"/>
      <c r="D981" s="239"/>
      <c r="E981" s="239"/>
      <c r="F981" s="952">
        <v>0</v>
      </c>
    </row>
    <row r="982" spans="1:6" x14ac:dyDescent="0.2">
      <c r="A982" s="264" t="s">
        <v>287</v>
      </c>
      <c r="B982" s="271" t="s">
        <v>1248</v>
      </c>
      <c r="C982" s="239"/>
      <c r="D982" s="239">
        <f>' 8 10 sz. melléklet'!D44</f>
        <v>5340</v>
      </c>
      <c r="E982" s="239">
        <f>' 8 10 sz. melléklet'!E44</f>
        <v>5340</v>
      </c>
      <c r="F982" s="952">
        <f>E982/D982</f>
        <v>1</v>
      </c>
    </row>
    <row r="983" spans="1:6" x14ac:dyDescent="0.2">
      <c r="A983" s="264" t="s">
        <v>288</v>
      </c>
      <c r="B983" s="536" t="s">
        <v>547</v>
      </c>
      <c r="C983" s="239">
        <f>'11 12 sz_melléklet'!C42</f>
        <v>0</v>
      </c>
      <c r="D983" s="239">
        <f>'11 12 sz_melléklet'!D42</f>
        <v>0</v>
      </c>
      <c r="E983" s="239">
        <f>'11 12 sz_melléklet'!E42</f>
        <v>0</v>
      </c>
      <c r="F983" s="952">
        <v>0</v>
      </c>
    </row>
    <row r="984" spans="1:6" x14ac:dyDescent="0.2">
      <c r="A984" s="264" t="s">
        <v>289</v>
      </c>
      <c r="B984" s="230" t="s">
        <v>548</v>
      </c>
      <c r="C984" s="239"/>
      <c r="D984" s="121"/>
      <c r="E984" s="239"/>
      <c r="F984" s="952">
        <v>0</v>
      </c>
    </row>
    <row r="985" spans="1:6" x14ac:dyDescent="0.2">
      <c r="A985" s="264" t="s">
        <v>290</v>
      </c>
      <c r="B985" s="686" t="s">
        <v>549</v>
      </c>
      <c r="C985" s="239">
        <f>-C962</f>
        <v>0</v>
      </c>
      <c r="D985" s="239">
        <f>-D962</f>
        <v>0</v>
      </c>
      <c r="E985" s="239">
        <f>-E962</f>
        <v>0</v>
      </c>
      <c r="F985" s="952">
        <v>0</v>
      </c>
    </row>
    <row r="986" spans="1:6" x14ac:dyDescent="0.2">
      <c r="A986" s="264" t="s">
        <v>291</v>
      </c>
      <c r="B986" s="169"/>
      <c r="C986" s="239"/>
      <c r="D986" s="121"/>
      <c r="E986" s="239"/>
      <c r="F986" s="952"/>
    </row>
    <row r="987" spans="1:6" ht="13.5" thickBot="1" x14ac:dyDescent="0.25">
      <c r="A987" s="264" t="s">
        <v>292</v>
      </c>
      <c r="B987" s="171"/>
      <c r="C987" s="242"/>
      <c r="D987" s="242"/>
      <c r="E987" s="242"/>
      <c r="F987" s="1133"/>
    </row>
    <row r="988" spans="1:6" ht="13.5" thickBot="1" x14ac:dyDescent="0.25">
      <c r="A988" s="421" t="s">
        <v>765</v>
      </c>
      <c r="B988" s="422" t="s">
        <v>6</v>
      </c>
      <c r="C988" s="567">
        <f>C976+C977+C978+C986+C987</f>
        <v>0</v>
      </c>
      <c r="D988" s="567">
        <f>D976+D977+D978+D986+D987</f>
        <v>5340</v>
      </c>
      <c r="E988" s="862">
        <f>E976+E977+E978+E986+E987</f>
        <v>5340</v>
      </c>
      <c r="F988" s="1336">
        <f>E988/D988</f>
        <v>1</v>
      </c>
    </row>
    <row r="989" spans="1:6" ht="27" thickTop="1" thickBot="1" x14ac:dyDescent="0.25">
      <c r="A989" s="421" t="s">
        <v>294</v>
      </c>
      <c r="B989" s="426" t="s">
        <v>403</v>
      </c>
      <c r="C989" s="566">
        <f>C973+C988</f>
        <v>60600</v>
      </c>
      <c r="D989" s="566">
        <f>D973+D988</f>
        <v>62023</v>
      </c>
      <c r="E989" s="863">
        <f>E973+E988</f>
        <v>60831</v>
      </c>
      <c r="F989" s="1346">
        <f>E989/D989</f>
        <v>0.98078132305757537</v>
      </c>
    </row>
    <row r="990" spans="1:6" ht="13.5" thickTop="1" x14ac:dyDescent="0.2">
      <c r="A990" s="413"/>
      <c r="B990" s="550"/>
      <c r="C990" s="129"/>
      <c r="D990" s="27"/>
      <c r="E990" s="197"/>
      <c r="F990" s="1099"/>
    </row>
    <row r="991" spans="1:6" x14ac:dyDescent="0.2">
      <c r="A991" s="265" t="s">
        <v>295</v>
      </c>
      <c r="B991" s="341" t="s">
        <v>404</v>
      </c>
      <c r="C991" s="124"/>
      <c r="D991" s="130"/>
      <c r="E991" s="241"/>
      <c r="F991" s="951"/>
    </row>
    <row r="992" spans="1:6" x14ac:dyDescent="0.2">
      <c r="A992" s="264" t="s">
        <v>296</v>
      </c>
      <c r="B992" s="170" t="s">
        <v>565</v>
      </c>
      <c r="C992" s="121"/>
      <c r="D992" s="100"/>
      <c r="E992" s="239"/>
      <c r="F992" s="952">
        <v>0</v>
      </c>
    </row>
    <row r="993" spans="1:6" x14ac:dyDescent="0.2">
      <c r="A993" s="264" t="s">
        <v>297</v>
      </c>
      <c r="B993" s="480" t="s">
        <v>563</v>
      </c>
      <c r="C993" s="121"/>
      <c r="D993" s="100"/>
      <c r="E993" s="239"/>
      <c r="F993" s="952">
        <v>0</v>
      </c>
    </row>
    <row r="994" spans="1:6" x14ac:dyDescent="0.2">
      <c r="A994" s="264" t="s">
        <v>298</v>
      </c>
      <c r="B994" s="480" t="s">
        <v>562</v>
      </c>
      <c r="C994" s="121"/>
      <c r="D994" s="100"/>
      <c r="E994" s="239"/>
      <c r="F994" s="952">
        <v>0</v>
      </c>
    </row>
    <row r="995" spans="1:6" x14ac:dyDescent="0.2">
      <c r="A995" s="264" t="s">
        <v>299</v>
      </c>
      <c r="B995" s="480" t="s">
        <v>564</v>
      </c>
      <c r="C995" s="121"/>
      <c r="D995" s="100"/>
      <c r="E995" s="239"/>
      <c r="F995" s="952">
        <v>0</v>
      </c>
    </row>
    <row r="996" spans="1:6" x14ac:dyDescent="0.2">
      <c r="A996" s="264" t="s">
        <v>300</v>
      </c>
      <c r="B996" s="538" t="s">
        <v>566</v>
      </c>
      <c r="C996" s="121"/>
      <c r="D996" s="100"/>
      <c r="E996" s="239"/>
      <c r="F996" s="952">
        <v>0</v>
      </c>
    </row>
    <row r="997" spans="1:6" x14ac:dyDescent="0.2">
      <c r="A997" s="264" t="s">
        <v>301</v>
      </c>
      <c r="B997" s="539" t="s">
        <v>569</v>
      </c>
      <c r="C997" s="121"/>
      <c r="D997" s="100"/>
      <c r="E997" s="239"/>
      <c r="F997" s="952">
        <v>0</v>
      </c>
    </row>
    <row r="998" spans="1:6" x14ac:dyDescent="0.2">
      <c r="A998" s="264" t="s">
        <v>302</v>
      </c>
      <c r="B998" s="540" t="s">
        <v>568</v>
      </c>
      <c r="C998" s="121"/>
      <c r="D998" s="100"/>
      <c r="E998" s="239"/>
      <c r="F998" s="952">
        <v>0</v>
      </c>
    </row>
    <row r="999" spans="1:6" x14ac:dyDescent="0.2">
      <c r="A999" s="264" t="s">
        <v>303</v>
      </c>
      <c r="B999" s="1708" t="s">
        <v>567</v>
      </c>
      <c r="C999" s="121"/>
      <c r="D999" s="100"/>
      <c r="E999" s="239"/>
      <c r="F999" s="952">
        <v>0</v>
      </c>
    </row>
    <row r="1000" spans="1:6" ht="13.5" thickBot="1" x14ac:dyDescent="0.25">
      <c r="A1000" s="264" t="s">
        <v>304</v>
      </c>
      <c r="B1000" s="1712" t="s">
        <v>1083</v>
      </c>
      <c r="C1000" s="129"/>
      <c r="D1000" s="27"/>
      <c r="E1000" s="197"/>
      <c r="F1000" s="952">
        <v>0</v>
      </c>
    </row>
    <row r="1001" spans="1:6" ht="13.5" thickBot="1" x14ac:dyDescent="0.25">
      <c r="A1001" s="282" t="s">
        <v>305</v>
      </c>
      <c r="B1001" s="231" t="s">
        <v>570</v>
      </c>
      <c r="C1001" s="128">
        <f>C992+C993+C994+C995+C996+C997+C998+C999+C1000</f>
        <v>0</v>
      </c>
      <c r="D1001" s="128">
        <f>D992+D993+D994+D995+D996+D997+D998+D999</f>
        <v>0</v>
      </c>
      <c r="E1001" s="201">
        <f>E992+E993+E994+E995+E996+E997+E998+E999</f>
        <v>0</v>
      </c>
      <c r="F1001" s="991">
        <v>0</v>
      </c>
    </row>
    <row r="1002" spans="1:6" x14ac:dyDescent="0.2">
      <c r="A1002" s="413"/>
      <c r="B1002" s="35"/>
      <c r="C1002" s="129"/>
      <c r="D1002" s="27"/>
      <c r="E1002" s="197"/>
      <c r="F1002" s="1099"/>
    </row>
    <row r="1003" spans="1:6" ht="13.5" thickBot="1" x14ac:dyDescent="0.25">
      <c r="A1003" s="325" t="s">
        <v>306</v>
      </c>
      <c r="B1003" s="833" t="s">
        <v>406</v>
      </c>
      <c r="C1003" s="246">
        <f>C989+C1001</f>
        <v>60600</v>
      </c>
      <c r="D1003" s="246">
        <f>D989+D1001</f>
        <v>62023</v>
      </c>
      <c r="E1003" s="821">
        <f>E989+E1001</f>
        <v>60831</v>
      </c>
      <c r="F1003" s="1138">
        <f>E1003/D1003</f>
        <v>0.98078132305757537</v>
      </c>
    </row>
    <row r="1005" spans="1:6" x14ac:dyDescent="0.2">
      <c r="A1005" s="281"/>
      <c r="B1005" s="504"/>
      <c r="C1005" s="27"/>
      <c r="D1005" s="27"/>
      <c r="E1005" s="27"/>
    </row>
    <row r="1006" spans="1:6" x14ac:dyDescent="0.2">
      <c r="A1006" s="2263">
        <v>18</v>
      </c>
      <c r="B1006" s="2263"/>
      <c r="C1006" s="2263"/>
      <c r="D1006" s="2263"/>
      <c r="E1006" s="2263"/>
    </row>
    <row r="1007" spans="1:6" x14ac:dyDescent="0.2">
      <c r="A1007" s="13"/>
      <c r="B1007" s="13"/>
      <c r="C1007" s="13"/>
      <c r="D1007" s="13"/>
      <c r="E1007" s="13"/>
    </row>
    <row r="1008" spans="1:6" ht="15" x14ac:dyDescent="0.25">
      <c r="A1008" s="2249" t="s">
        <v>1644</v>
      </c>
      <c r="B1008" s="2249"/>
      <c r="C1008" s="2249"/>
      <c r="D1008" s="2249"/>
      <c r="E1008" s="2249"/>
      <c r="F1008" s="16"/>
    </row>
    <row r="1009" spans="1:6" ht="15" x14ac:dyDescent="0.25">
      <c r="A1009" s="275"/>
      <c r="B1009" s="275"/>
      <c r="C1009" s="275"/>
      <c r="D1009" s="275"/>
      <c r="E1009" s="275"/>
      <c r="F1009" s="16"/>
    </row>
    <row r="1010" spans="1:6" ht="15.75" x14ac:dyDescent="0.25">
      <c r="B1010" s="2268" t="s">
        <v>1463</v>
      </c>
      <c r="C1010" s="2268"/>
      <c r="D1010" s="2268"/>
      <c r="E1010" s="2268"/>
      <c r="F1010" s="33"/>
    </row>
    <row r="1011" spans="1:6" ht="15.75" x14ac:dyDescent="0.25">
      <c r="B1011" s="18"/>
      <c r="C1011" s="18"/>
      <c r="D1011" s="18"/>
      <c r="E1011" s="18"/>
      <c r="F1011" s="33"/>
    </row>
    <row r="1012" spans="1:6" ht="13.5" thickBot="1" x14ac:dyDescent="0.25">
      <c r="B1012" s="1"/>
      <c r="C1012" s="1"/>
      <c r="D1012" s="1"/>
      <c r="E1012" s="19" t="s">
        <v>7</v>
      </c>
    </row>
    <row r="1013" spans="1:6" ht="13.5" thickBot="1" x14ac:dyDescent="0.25">
      <c r="A1013" s="2272" t="s">
        <v>258</v>
      </c>
      <c r="B1013" s="2274" t="s">
        <v>11</v>
      </c>
      <c r="C1013" s="2269" t="s">
        <v>1209</v>
      </c>
      <c r="D1013" s="2270"/>
      <c r="E1013" s="2270"/>
      <c r="F1013" s="2271"/>
    </row>
    <row r="1014" spans="1:6" ht="26.25" thickBot="1" x14ac:dyDescent="0.25">
      <c r="A1014" s="2273"/>
      <c r="B1014" s="2275"/>
      <c r="C1014" s="859" t="s">
        <v>198</v>
      </c>
      <c r="D1014" s="860" t="s">
        <v>199</v>
      </c>
      <c r="E1014" s="859" t="s">
        <v>775</v>
      </c>
      <c r="F1014" s="857" t="s">
        <v>201</v>
      </c>
    </row>
    <row r="1015" spans="1:6" ht="13.5" thickBot="1" x14ac:dyDescent="0.25">
      <c r="A1015" s="865" t="s">
        <v>259</v>
      </c>
      <c r="B1015" s="866" t="s">
        <v>260</v>
      </c>
      <c r="C1015" s="867" t="s">
        <v>261</v>
      </c>
      <c r="D1015" s="868" t="s">
        <v>262</v>
      </c>
      <c r="E1015" s="867" t="s">
        <v>282</v>
      </c>
      <c r="F1015" s="868" t="s">
        <v>307</v>
      </c>
    </row>
    <row r="1016" spans="1:6" x14ac:dyDescent="0.2">
      <c r="A1016" s="265" t="s">
        <v>263</v>
      </c>
      <c r="B1016" s="270" t="s">
        <v>215</v>
      </c>
      <c r="C1016" s="241"/>
      <c r="D1016" s="124"/>
      <c r="E1016" s="241"/>
      <c r="F1016" s="951"/>
    </row>
    <row r="1017" spans="1:6" x14ac:dyDescent="0.2">
      <c r="A1017" s="264" t="s">
        <v>264</v>
      </c>
      <c r="B1017" s="152" t="s">
        <v>526</v>
      </c>
      <c r="C1017" s="239"/>
      <c r="D1017" s="121"/>
      <c r="E1017" s="239"/>
      <c r="F1017" s="952">
        <v>0</v>
      </c>
    </row>
    <row r="1018" spans="1:6" x14ac:dyDescent="0.2">
      <c r="A1018" s="264" t="s">
        <v>265</v>
      </c>
      <c r="B1018" s="169" t="s">
        <v>528</v>
      </c>
      <c r="C1018" s="239"/>
      <c r="D1018" s="121"/>
      <c r="E1018" s="239"/>
      <c r="F1018" s="952">
        <v>0</v>
      </c>
    </row>
    <row r="1019" spans="1:6" x14ac:dyDescent="0.2">
      <c r="A1019" s="264" t="s">
        <v>266</v>
      </c>
      <c r="B1019" s="169" t="s">
        <v>527</v>
      </c>
      <c r="C1019" s="239"/>
      <c r="D1019" s="121">
        <v>0</v>
      </c>
      <c r="E1019" s="239"/>
      <c r="F1019" s="952">
        <v>0</v>
      </c>
    </row>
    <row r="1020" spans="1:6" x14ac:dyDescent="0.2">
      <c r="A1020" s="264" t="s">
        <v>267</v>
      </c>
      <c r="B1020" s="169" t="s">
        <v>529</v>
      </c>
      <c r="C1020" s="239"/>
      <c r="D1020" s="121"/>
      <c r="E1020" s="239"/>
      <c r="F1020" s="952">
        <v>0</v>
      </c>
    </row>
    <row r="1021" spans="1:6" x14ac:dyDescent="0.2">
      <c r="A1021" s="264" t="s">
        <v>268</v>
      </c>
      <c r="B1021" s="169" t="s">
        <v>530</v>
      </c>
      <c r="C1021" s="239"/>
      <c r="D1021" s="121"/>
      <c r="E1021" s="239"/>
      <c r="F1021" s="952">
        <v>0</v>
      </c>
    </row>
    <row r="1022" spans="1:6" x14ac:dyDescent="0.2">
      <c r="A1022" s="264" t="s">
        <v>269</v>
      </c>
      <c r="B1022" s="169" t="s">
        <v>531</v>
      </c>
      <c r="C1022" s="239">
        <f>C1023+C1024+C1025+C1026+C1027+C1028+C1029</f>
        <v>25575</v>
      </c>
      <c r="D1022" s="239">
        <f>D1023+D1024+D1025+D1026+D1027+D1028+D1029</f>
        <v>25575</v>
      </c>
      <c r="E1022" s="239">
        <f>E1023+E1024+E1025+E1026+E1027+E1028+E1029</f>
        <v>25575</v>
      </c>
      <c r="F1022" s="952">
        <f>E1022/D1022</f>
        <v>1</v>
      </c>
    </row>
    <row r="1023" spans="1:6" x14ac:dyDescent="0.2">
      <c r="A1023" s="264" t="s">
        <v>270</v>
      </c>
      <c r="B1023" s="169" t="s">
        <v>535</v>
      </c>
      <c r="C1023" s="239"/>
      <c r="D1023" s="121"/>
      <c r="E1023" s="239"/>
      <c r="F1023" s="952">
        <v>0</v>
      </c>
    </row>
    <row r="1024" spans="1:6" x14ac:dyDescent="0.2">
      <c r="A1024" s="264" t="s">
        <v>271</v>
      </c>
      <c r="B1024" s="169" t="s">
        <v>536</v>
      </c>
      <c r="C1024" s="239"/>
      <c r="D1024" s="121"/>
      <c r="E1024" s="239"/>
      <c r="F1024" s="952">
        <v>0</v>
      </c>
    </row>
    <row r="1025" spans="1:6" x14ac:dyDescent="0.2">
      <c r="A1025" s="264" t="s">
        <v>272</v>
      </c>
      <c r="B1025" s="169" t="s">
        <v>537</v>
      </c>
      <c r="C1025" s="239"/>
      <c r="D1025" s="121"/>
      <c r="E1025" s="239"/>
      <c r="F1025" s="952">
        <v>0</v>
      </c>
    </row>
    <row r="1026" spans="1:6" x14ac:dyDescent="0.2">
      <c r="A1026" s="264" t="s">
        <v>273</v>
      </c>
      <c r="B1026" s="271" t="s">
        <v>533</v>
      </c>
      <c r="C1026" s="239">
        <f>'6 7_sz_melléklet'!C80</f>
        <v>25575</v>
      </c>
      <c r="D1026" s="239">
        <f>'6 7_sz_melléklet'!D80</f>
        <v>25575</v>
      </c>
      <c r="E1026" s="239">
        <f>'6 7_sz_melléklet'!E80</f>
        <v>25575</v>
      </c>
      <c r="F1026" s="952">
        <f>E1026/D1026</f>
        <v>1</v>
      </c>
    </row>
    <row r="1027" spans="1:6" x14ac:dyDescent="0.2">
      <c r="A1027" s="264" t="s">
        <v>274</v>
      </c>
      <c r="B1027" s="536" t="s">
        <v>534</v>
      </c>
      <c r="C1027" s="242"/>
      <c r="D1027" s="122"/>
      <c r="E1027" s="239"/>
      <c r="F1027" s="952">
        <v>0</v>
      </c>
    </row>
    <row r="1028" spans="1:6" x14ac:dyDescent="0.2">
      <c r="A1028" s="264" t="s">
        <v>275</v>
      </c>
      <c r="B1028" s="537" t="s">
        <v>532</v>
      </c>
      <c r="C1028" s="242"/>
      <c r="D1028" s="122"/>
      <c r="E1028" s="239"/>
      <c r="F1028" s="952">
        <v>0</v>
      </c>
    </row>
    <row r="1029" spans="1:6" x14ac:dyDescent="0.2">
      <c r="A1029" s="264" t="s">
        <v>276</v>
      </c>
      <c r="B1029" s="108" t="s">
        <v>764</v>
      </c>
      <c r="C1029" s="242"/>
      <c r="D1029" s="122"/>
      <c r="E1029" s="239"/>
      <c r="F1029" s="952">
        <v>0</v>
      </c>
    </row>
    <row r="1030" spans="1:6" ht="13.5" thickBot="1" x14ac:dyDescent="0.25">
      <c r="A1030" s="264" t="s">
        <v>277</v>
      </c>
      <c r="B1030" s="171" t="s">
        <v>539</v>
      </c>
      <c r="C1030" s="240"/>
      <c r="D1030" s="126"/>
      <c r="E1030" s="239"/>
      <c r="F1030" s="952">
        <v>0</v>
      </c>
    </row>
    <row r="1031" spans="1:6" ht="13.5" thickBot="1" x14ac:dyDescent="0.25">
      <c r="A1031" s="421" t="s">
        <v>278</v>
      </c>
      <c r="B1031" s="422" t="s">
        <v>5</v>
      </c>
      <c r="C1031" s="432">
        <f>C1017+C1018+C1019+C1020+C1022+C1030</f>
        <v>25575</v>
      </c>
      <c r="D1031" s="432">
        <f>D1017+D1018+D1019+D1020+D1022+D1030</f>
        <v>25575</v>
      </c>
      <c r="E1031" s="432">
        <f>E1017+E1018+E1019+E1020+E1022+E1030</f>
        <v>25575</v>
      </c>
      <c r="F1031" s="1336">
        <f>E1031/D1031</f>
        <v>1</v>
      </c>
    </row>
    <row r="1032" spans="1:6" ht="13.5" thickTop="1" x14ac:dyDescent="0.2">
      <c r="A1032" s="413"/>
      <c r="B1032" s="270"/>
      <c r="C1032" s="197"/>
      <c r="D1032" s="197"/>
      <c r="E1032" s="861"/>
      <c r="F1032" s="1099"/>
    </row>
    <row r="1033" spans="1:6" x14ac:dyDescent="0.2">
      <c r="A1033" s="265" t="s">
        <v>279</v>
      </c>
      <c r="B1033" s="272" t="s">
        <v>216</v>
      </c>
      <c r="C1033" s="241"/>
      <c r="D1033" s="241"/>
      <c r="E1033" s="241"/>
      <c r="F1033" s="951"/>
    </row>
    <row r="1034" spans="1:6" x14ac:dyDescent="0.2">
      <c r="A1034" s="264" t="s">
        <v>280</v>
      </c>
      <c r="B1034" s="169" t="s">
        <v>540</v>
      </c>
      <c r="C1034" s="239"/>
      <c r="D1034" s="239"/>
      <c r="E1034" s="239"/>
      <c r="F1034" s="952">
        <v>0</v>
      </c>
    </row>
    <row r="1035" spans="1:6" x14ac:dyDescent="0.2">
      <c r="A1035" s="264" t="s">
        <v>281</v>
      </c>
      <c r="B1035" s="169" t="s">
        <v>541</v>
      </c>
      <c r="C1035" s="239"/>
      <c r="D1035" s="121"/>
      <c r="E1035" s="239"/>
      <c r="F1035" s="952">
        <v>0</v>
      </c>
    </row>
    <row r="1036" spans="1:6" x14ac:dyDescent="0.2">
      <c r="A1036" s="264" t="s">
        <v>283</v>
      </c>
      <c r="B1036" s="169" t="s">
        <v>542</v>
      </c>
      <c r="C1036" s="239">
        <f>C1037+C1038+C1039+C1040+C1041+C1042+C1043</f>
        <v>0</v>
      </c>
      <c r="D1036" s="239">
        <f>D1037+D1038+D1039+D1040+D1041+D1042+D1043</f>
        <v>0</v>
      </c>
      <c r="E1036" s="239">
        <f>E1037+E1038+E1039+E1040+E1041+E1042+E1043</f>
        <v>0</v>
      </c>
      <c r="F1036" s="952">
        <v>0</v>
      </c>
    </row>
    <row r="1037" spans="1:6" x14ac:dyDescent="0.2">
      <c r="A1037" s="264" t="s">
        <v>284</v>
      </c>
      <c r="B1037" s="271" t="s">
        <v>543</v>
      </c>
      <c r="C1037" s="239"/>
      <c r="D1037" s="121"/>
      <c r="E1037" s="239"/>
      <c r="F1037" s="952">
        <v>0</v>
      </c>
    </row>
    <row r="1038" spans="1:6" x14ac:dyDescent="0.2">
      <c r="A1038" s="264" t="s">
        <v>285</v>
      </c>
      <c r="B1038" s="271" t="s">
        <v>544</v>
      </c>
      <c r="C1038" s="239"/>
      <c r="D1038" s="121"/>
      <c r="E1038" s="239"/>
      <c r="F1038" s="952">
        <v>0</v>
      </c>
    </row>
    <row r="1039" spans="1:6" x14ac:dyDescent="0.2">
      <c r="A1039" s="264" t="s">
        <v>286</v>
      </c>
      <c r="B1039" s="271" t="s">
        <v>545</v>
      </c>
      <c r="C1039" s="239"/>
      <c r="D1039" s="121"/>
      <c r="E1039" s="239"/>
      <c r="F1039" s="952">
        <v>0</v>
      </c>
    </row>
    <row r="1040" spans="1:6" x14ac:dyDescent="0.2">
      <c r="A1040" s="264" t="s">
        <v>287</v>
      </c>
      <c r="B1040" s="271" t="s">
        <v>546</v>
      </c>
      <c r="C1040" s="239"/>
      <c r="D1040" s="239"/>
      <c r="E1040" s="239"/>
      <c r="F1040" s="952">
        <v>0</v>
      </c>
    </row>
    <row r="1041" spans="1:6" x14ac:dyDescent="0.2">
      <c r="A1041" s="264" t="s">
        <v>288</v>
      </c>
      <c r="B1041" s="536" t="s">
        <v>547</v>
      </c>
      <c r="C1041" s="239"/>
      <c r="D1041" s="121"/>
      <c r="E1041" s="239"/>
      <c r="F1041" s="952">
        <v>0</v>
      </c>
    </row>
    <row r="1042" spans="1:6" x14ac:dyDescent="0.2">
      <c r="A1042" s="264" t="s">
        <v>289</v>
      </c>
      <c r="B1042" s="230" t="s">
        <v>548</v>
      </c>
      <c r="C1042" s="239"/>
      <c r="D1042" s="121"/>
      <c r="E1042" s="239"/>
      <c r="F1042" s="952">
        <v>0</v>
      </c>
    </row>
    <row r="1043" spans="1:6" x14ac:dyDescent="0.2">
      <c r="A1043" s="264" t="s">
        <v>290</v>
      </c>
      <c r="B1043" s="686" t="s">
        <v>549</v>
      </c>
      <c r="C1043" s="239">
        <f>-C1020</f>
        <v>0</v>
      </c>
      <c r="D1043" s="239">
        <f>-D1020</f>
        <v>0</v>
      </c>
      <c r="E1043" s="239">
        <f>-E1020</f>
        <v>0</v>
      </c>
      <c r="F1043" s="952">
        <v>0</v>
      </c>
    </row>
    <row r="1044" spans="1:6" x14ac:dyDescent="0.2">
      <c r="A1044" s="264" t="s">
        <v>291</v>
      </c>
      <c r="B1044" s="169"/>
      <c r="C1044" s="239"/>
      <c r="D1044" s="121"/>
      <c r="E1044" s="239"/>
      <c r="F1044" s="952"/>
    </row>
    <row r="1045" spans="1:6" ht="13.5" thickBot="1" x14ac:dyDescent="0.25">
      <c r="A1045" s="264" t="s">
        <v>292</v>
      </c>
      <c r="B1045" s="171"/>
      <c r="C1045" s="242"/>
      <c r="D1045" s="242"/>
      <c r="E1045" s="242"/>
      <c r="F1045" s="1315"/>
    </row>
    <row r="1046" spans="1:6" ht="13.5" thickBot="1" x14ac:dyDescent="0.25">
      <c r="A1046" s="421" t="s">
        <v>765</v>
      </c>
      <c r="B1046" s="422" t="s">
        <v>6</v>
      </c>
      <c r="C1046" s="567">
        <f>C1034+C1035+C1036+C1044+C1045</f>
        <v>0</v>
      </c>
      <c r="D1046" s="567">
        <f>D1034+D1035+D1036+D1044+D1045</f>
        <v>0</v>
      </c>
      <c r="E1046" s="862">
        <f>E1034+E1035+E1036+E1044+E1045</f>
        <v>0</v>
      </c>
      <c r="F1046" s="1336">
        <v>0</v>
      </c>
    </row>
    <row r="1047" spans="1:6" ht="27" thickTop="1" thickBot="1" x14ac:dyDescent="0.25">
      <c r="A1047" s="421" t="s">
        <v>294</v>
      </c>
      <c r="B1047" s="426" t="s">
        <v>403</v>
      </c>
      <c r="C1047" s="566">
        <f>C1031+C1046</f>
        <v>25575</v>
      </c>
      <c r="D1047" s="566">
        <f>D1031+D1046</f>
        <v>25575</v>
      </c>
      <c r="E1047" s="863">
        <f>E1031+E1046</f>
        <v>25575</v>
      </c>
      <c r="F1047" s="1346">
        <f>E1047/D1047</f>
        <v>1</v>
      </c>
    </row>
    <row r="1048" spans="1:6" ht="13.5" thickTop="1" x14ac:dyDescent="0.2">
      <c r="A1048" s="413"/>
      <c r="B1048" s="550"/>
      <c r="C1048" s="129"/>
      <c r="D1048" s="27"/>
      <c r="E1048" s="197"/>
      <c r="F1048" s="1099"/>
    </row>
    <row r="1049" spans="1:6" x14ac:dyDescent="0.2">
      <c r="A1049" s="265" t="s">
        <v>295</v>
      </c>
      <c r="B1049" s="341" t="s">
        <v>404</v>
      </c>
      <c r="C1049" s="124"/>
      <c r="D1049" s="130"/>
      <c r="E1049" s="241"/>
      <c r="F1049" s="951"/>
    </row>
    <row r="1050" spans="1:6" x14ac:dyDescent="0.2">
      <c r="A1050" s="264" t="s">
        <v>296</v>
      </c>
      <c r="B1050" s="170" t="s">
        <v>565</v>
      </c>
      <c r="C1050" s="121"/>
      <c r="D1050" s="100"/>
      <c r="E1050" s="239"/>
      <c r="F1050" s="952">
        <v>0</v>
      </c>
    </row>
    <row r="1051" spans="1:6" x14ac:dyDescent="0.2">
      <c r="A1051" s="264" t="s">
        <v>297</v>
      </c>
      <c r="B1051" s="480" t="s">
        <v>563</v>
      </c>
      <c r="C1051" s="121"/>
      <c r="D1051" s="100"/>
      <c r="E1051" s="239"/>
      <c r="F1051" s="952">
        <v>0</v>
      </c>
    </row>
    <row r="1052" spans="1:6" x14ac:dyDescent="0.2">
      <c r="A1052" s="264" t="s">
        <v>298</v>
      </c>
      <c r="B1052" s="480" t="s">
        <v>562</v>
      </c>
      <c r="C1052" s="121"/>
      <c r="D1052" s="100"/>
      <c r="E1052" s="239"/>
      <c r="F1052" s="952">
        <v>0</v>
      </c>
    </row>
    <row r="1053" spans="1:6" x14ac:dyDescent="0.2">
      <c r="A1053" s="264" t="s">
        <v>299</v>
      </c>
      <c r="B1053" s="480" t="s">
        <v>564</v>
      </c>
      <c r="C1053" s="121"/>
      <c r="D1053" s="100"/>
      <c r="E1053" s="239"/>
      <c r="F1053" s="952">
        <v>0</v>
      </c>
    </row>
    <row r="1054" spans="1:6" x14ac:dyDescent="0.2">
      <c r="A1054" s="264" t="s">
        <v>300</v>
      </c>
      <c r="B1054" s="538" t="s">
        <v>566</v>
      </c>
      <c r="C1054" s="121"/>
      <c r="D1054" s="100"/>
      <c r="E1054" s="239"/>
      <c r="F1054" s="952">
        <v>0</v>
      </c>
    </row>
    <row r="1055" spans="1:6" x14ac:dyDescent="0.2">
      <c r="A1055" s="264" t="s">
        <v>301</v>
      </c>
      <c r="B1055" s="539" t="s">
        <v>569</v>
      </c>
      <c r="C1055" s="121"/>
      <c r="D1055" s="100"/>
      <c r="E1055" s="239"/>
      <c r="F1055" s="952">
        <v>0</v>
      </c>
    </row>
    <row r="1056" spans="1:6" x14ac:dyDescent="0.2">
      <c r="A1056" s="264" t="s">
        <v>302</v>
      </c>
      <c r="B1056" s="540" t="s">
        <v>568</v>
      </c>
      <c r="C1056" s="121"/>
      <c r="D1056" s="100"/>
      <c r="E1056" s="239"/>
      <c r="F1056" s="952">
        <v>0</v>
      </c>
    </row>
    <row r="1057" spans="1:6" x14ac:dyDescent="0.2">
      <c r="A1057" s="264" t="s">
        <v>303</v>
      </c>
      <c r="B1057" s="1708" t="s">
        <v>567</v>
      </c>
      <c r="C1057" s="121"/>
      <c r="D1057" s="100"/>
      <c r="E1057" s="239"/>
      <c r="F1057" s="952">
        <v>0</v>
      </c>
    </row>
    <row r="1058" spans="1:6" ht="13.5" thickBot="1" x14ac:dyDescent="0.25">
      <c r="A1058" s="264" t="s">
        <v>304</v>
      </c>
      <c r="B1058" s="1712" t="s">
        <v>1083</v>
      </c>
      <c r="C1058" s="129"/>
      <c r="D1058" s="27"/>
      <c r="E1058" s="197"/>
      <c r="F1058" s="952">
        <v>0</v>
      </c>
    </row>
    <row r="1059" spans="1:6" ht="13.5" thickBot="1" x14ac:dyDescent="0.25">
      <c r="A1059" s="282" t="s">
        <v>305</v>
      </c>
      <c r="B1059" s="231" t="s">
        <v>570</v>
      </c>
      <c r="C1059" s="128">
        <f>C1050+C1051+C1052+C1053+C1054+C1055+C1056+C1057+C1058</f>
        <v>0</v>
      </c>
      <c r="D1059" s="128">
        <f>D1050+D1051+D1052+D1053+D1054+D1055+D1056+D1057</f>
        <v>0</v>
      </c>
      <c r="E1059" s="201">
        <f>E1050+E1051+E1052+E1053+E1054+E1055+E1056+E1057</f>
        <v>0</v>
      </c>
      <c r="F1059" s="991">
        <v>0</v>
      </c>
    </row>
    <row r="1060" spans="1:6" x14ac:dyDescent="0.2">
      <c r="A1060" s="413"/>
      <c r="B1060" s="35"/>
      <c r="C1060" s="129"/>
      <c r="D1060" s="27"/>
      <c r="E1060" s="197"/>
      <c r="F1060" s="1136"/>
    </row>
    <row r="1061" spans="1:6" ht="13.5" thickBot="1" x14ac:dyDescent="0.25">
      <c r="A1061" s="325" t="s">
        <v>306</v>
      </c>
      <c r="B1061" s="833" t="s">
        <v>406</v>
      </c>
      <c r="C1061" s="246">
        <f>C1047+C1059</f>
        <v>25575</v>
      </c>
      <c r="D1061" s="246">
        <f>D1047+D1059</f>
        <v>25575</v>
      </c>
      <c r="E1061" s="821">
        <f>E1047+E1059</f>
        <v>25575</v>
      </c>
      <c r="F1061" s="1138">
        <f>E1061/D1061</f>
        <v>1</v>
      </c>
    </row>
    <row r="1064" spans="1:6" x14ac:dyDescent="0.2">
      <c r="A1064" s="281"/>
      <c r="B1064" s="504"/>
      <c r="C1064" s="27"/>
      <c r="D1064" s="27"/>
      <c r="E1064" s="27"/>
    </row>
    <row r="1065" spans="1:6" x14ac:dyDescent="0.2">
      <c r="A1065" s="2263">
        <v>19</v>
      </c>
      <c r="B1065" s="2263"/>
      <c r="C1065" s="2263"/>
      <c r="D1065" s="2263"/>
      <c r="E1065" s="2263"/>
    </row>
    <row r="1066" spans="1:6" x14ac:dyDescent="0.2">
      <c r="A1066" s="13"/>
      <c r="B1066" s="13"/>
      <c r="C1066" s="13"/>
      <c r="D1066" s="13"/>
      <c r="E1066" s="13"/>
    </row>
    <row r="1067" spans="1:6" ht="15" x14ac:dyDescent="0.25">
      <c r="A1067" s="2249" t="s">
        <v>1644</v>
      </c>
      <c r="B1067" s="2249"/>
      <c r="C1067" s="2249"/>
      <c r="D1067" s="2249"/>
      <c r="E1067" s="2249"/>
      <c r="F1067" s="16"/>
    </row>
    <row r="1068" spans="1:6" ht="15" x14ac:dyDescent="0.25">
      <c r="A1068" s="275"/>
      <c r="B1068" s="275"/>
      <c r="C1068" s="275"/>
      <c r="D1068" s="275"/>
      <c r="E1068" s="275"/>
      <c r="F1068" s="16"/>
    </row>
    <row r="1069" spans="1:6" ht="15.75" x14ac:dyDescent="0.25">
      <c r="B1069" s="2268" t="s">
        <v>1463</v>
      </c>
      <c r="C1069" s="2268"/>
      <c r="D1069" s="2268"/>
      <c r="E1069" s="2268"/>
      <c r="F1069" s="33"/>
    </row>
    <row r="1070" spans="1:6" ht="15.75" x14ac:dyDescent="0.25">
      <c r="B1070" s="18"/>
      <c r="C1070" s="18"/>
      <c r="D1070" s="18"/>
      <c r="E1070" s="18"/>
      <c r="F1070" s="33"/>
    </row>
    <row r="1071" spans="1:6" ht="13.5" thickBot="1" x14ac:dyDescent="0.25">
      <c r="B1071" s="1"/>
      <c r="C1071" s="1"/>
      <c r="D1071" s="1"/>
      <c r="E1071" s="19" t="s">
        <v>7</v>
      </c>
    </row>
    <row r="1072" spans="1:6" ht="13.5" thickBot="1" x14ac:dyDescent="0.25">
      <c r="A1072" s="2272" t="s">
        <v>258</v>
      </c>
      <c r="B1072" s="2274" t="s">
        <v>11</v>
      </c>
      <c r="C1072" s="2269" t="s">
        <v>1210</v>
      </c>
      <c r="D1072" s="2270"/>
      <c r="E1072" s="2270"/>
      <c r="F1072" s="2271"/>
    </row>
    <row r="1073" spans="1:6" ht="26.25" thickBot="1" x14ac:dyDescent="0.25">
      <c r="A1073" s="2273"/>
      <c r="B1073" s="2275"/>
      <c r="C1073" s="859" t="s">
        <v>198</v>
      </c>
      <c r="D1073" s="860" t="s">
        <v>199</v>
      </c>
      <c r="E1073" s="859" t="s">
        <v>775</v>
      </c>
      <c r="F1073" s="857" t="s">
        <v>201</v>
      </c>
    </row>
    <row r="1074" spans="1:6" ht="13.5" thickBot="1" x14ac:dyDescent="0.25">
      <c r="A1074" s="865" t="s">
        <v>259</v>
      </c>
      <c r="B1074" s="866" t="s">
        <v>260</v>
      </c>
      <c r="C1074" s="867" t="s">
        <v>261</v>
      </c>
      <c r="D1074" s="868" t="s">
        <v>262</v>
      </c>
      <c r="E1074" s="867" t="s">
        <v>282</v>
      </c>
      <c r="F1074" s="868" t="s">
        <v>307</v>
      </c>
    </row>
    <row r="1075" spans="1:6" x14ac:dyDescent="0.2">
      <c r="A1075" s="265" t="s">
        <v>263</v>
      </c>
      <c r="B1075" s="270" t="s">
        <v>215</v>
      </c>
      <c r="C1075" s="241"/>
      <c r="D1075" s="124"/>
      <c r="E1075" s="241"/>
      <c r="F1075" s="951"/>
    </row>
    <row r="1076" spans="1:6" x14ac:dyDescent="0.2">
      <c r="A1076" s="264" t="s">
        <v>264</v>
      </c>
      <c r="B1076" s="152" t="s">
        <v>526</v>
      </c>
      <c r="C1076" s="239">
        <v>1286</v>
      </c>
      <c r="D1076" s="121">
        <v>5910</v>
      </c>
      <c r="E1076" s="239">
        <v>2309</v>
      </c>
      <c r="F1076" s="952">
        <f t="shared" ref="F1076:F1077" si="1">E1076/D1076</f>
        <v>0.39069373942470387</v>
      </c>
    </row>
    <row r="1077" spans="1:6" x14ac:dyDescent="0.2">
      <c r="A1077" s="264" t="s">
        <v>265</v>
      </c>
      <c r="B1077" s="169" t="s">
        <v>528</v>
      </c>
      <c r="C1077" s="239">
        <v>150</v>
      </c>
      <c r="D1077" s="121">
        <v>180</v>
      </c>
      <c r="E1077" s="239">
        <v>176</v>
      </c>
      <c r="F1077" s="952">
        <f t="shared" si="1"/>
        <v>0.97777777777777775</v>
      </c>
    </row>
    <row r="1078" spans="1:6" x14ac:dyDescent="0.2">
      <c r="A1078" s="264" t="s">
        <v>266</v>
      </c>
      <c r="B1078" s="169" t="s">
        <v>527</v>
      </c>
      <c r="C1078" s="239">
        <v>10305</v>
      </c>
      <c r="D1078" s="121">
        <v>186578</v>
      </c>
      <c r="E1078" s="239">
        <v>145661</v>
      </c>
      <c r="F1078" s="952">
        <f>E1078/D1078</f>
        <v>0.78069761708239982</v>
      </c>
    </row>
    <row r="1079" spans="1:6" x14ac:dyDescent="0.2">
      <c r="A1079" s="264" t="s">
        <v>267</v>
      </c>
      <c r="B1079" s="169" t="s">
        <v>529</v>
      </c>
      <c r="C1079" s="239"/>
      <c r="D1079" s="121"/>
      <c r="E1079" s="239"/>
      <c r="F1079" s="952">
        <v>0</v>
      </c>
    </row>
    <row r="1080" spans="1:6" x14ac:dyDescent="0.2">
      <c r="A1080" s="264" t="s">
        <v>268</v>
      </c>
      <c r="B1080" s="169" t="s">
        <v>530</v>
      </c>
      <c r="C1080" s="239"/>
      <c r="D1080" s="121"/>
      <c r="E1080" s="239"/>
      <c r="F1080" s="952">
        <v>0</v>
      </c>
    </row>
    <row r="1081" spans="1:6" x14ac:dyDescent="0.2">
      <c r="A1081" s="264" t="s">
        <v>269</v>
      </c>
      <c r="B1081" s="169" t="s">
        <v>531</v>
      </c>
      <c r="C1081" s="239">
        <f>C1082+C1083+C1084+C1085+C1086+C1087+C1088</f>
        <v>1000</v>
      </c>
      <c r="D1081" s="239">
        <f>D1082+D1083+D1084+D1085+D1086+D1087+D1088</f>
        <v>558</v>
      </c>
      <c r="E1081" s="239">
        <f>E1082+E1083+E1084+E1085+E1086+E1087+E1088</f>
        <v>558</v>
      </c>
      <c r="F1081" s="952">
        <f>E1081/D1081</f>
        <v>1</v>
      </c>
    </row>
    <row r="1082" spans="1:6" x14ac:dyDescent="0.2">
      <c r="A1082" s="264" t="s">
        <v>270</v>
      </c>
      <c r="B1082" s="169" t="s">
        <v>535</v>
      </c>
      <c r="C1082" s="239"/>
      <c r="D1082" s="121"/>
      <c r="E1082" s="239"/>
      <c r="F1082" s="952">
        <v>0</v>
      </c>
    </row>
    <row r="1083" spans="1:6" x14ac:dyDescent="0.2">
      <c r="A1083" s="264" t="s">
        <v>271</v>
      </c>
      <c r="B1083" s="169" t="s">
        <v>536</v>
      </c>
      <c r="C1083" s="239"/>
      <c r="D1083" s="121"/>
      <c r="E1083" s="239"/>
      <c r="F1083" s="952">
        <v>0</v>
      </c>
    </row>
    <row r="1084" spans="1:6" x14ac:dyDescent="0.2">
      <c r="A1084" s="264" t="s">
        <v>272</v>
      </c>
      <c r="B1084" s="169" t="s">
        <v>537</v>
      </c>
      <c r="C1084" s="239"/>
      <c r="D1084" s="121"/>
      <c r="E1084" s="239"/>
      <c r="F1084" s="952">
        <v>0</v>
      </c>
    </row>
    <row r="1085" spans="1:6" x14ac:dyDescent="0.2">
      <c r="A1085" s="264" t="s">
        <v>273</v>
      </c>
      <c r="B1085" s="271" t="s">
        <v>533</v>
      </c>
      <c r="C1085" s="239">
        <f>'6 7_sz_melléklet'!C89</f>
        <v>1000</v>
      </c>
      <c r="D1085" s="239">
        <f>'6 7_sz_melléklet'!D89</f>
        <v>558</v>
      </c>
      <c r="E1085" s="239">
        <f>'6 7_sz_melléklet'!E89</f>
        <v>558</v>
      </c>
      <c r="F1085" s="952">
        <f>E1085/D1085</f>
        <v>1</v>
      </c>
    </row>
    <row r="1086" spans="1:6" x14ac:dyDescent="0.2">
      <c r="A1086" s="264" t="s">
        <v>274</v>
      </c>
      <c r="B1086" s="536" t="s">
        <v>534</v>
      </c>
      <c r="C1086" s="242"/>
      <c r="D1086" s="122"/>
      <c r="E1086" s="239"/>
      <c r="F1086" s="952">
        <v>0</v>
      </c>
    </row>
    <row r="1087" spans="1:6" x14ac:dyDescent="0.2">
      <c r="A1087" s="264" t="s">
        <v>275</v>
      </c>
      <c r="B1087" s="537" t="s">
        <v>532</v>
      </c>
      <c r="C1087" s="242"/>
      <c r="D1087" s="122"/>
      <c r="E1087" s="239"/>
      <c r="F1087" s="952">
        <v>0</v>
      </c>
    </row>
    <row r="1088" spans="1:6" x14ac:dyDescent="0.2">
      <c r="A1088" s="264" t="s">
        <v>276</v>
      </c>
      <c r="B1088" s="108" t="s">
        <v>764</v>
      </c>
      <c r="C1088" s="242"/>
      <c r="D1088" s="122"/>
      <c r="E1088" s="239"/>
      <c r="F1088" s="952">
        <v>0</v>
      </c>
    </row>
    <row r="1089" spans="1:6" ht="13.5" thickBot="1" x14ac:dyDescent="0.25">
      <c r="A1089" s="264" t="s">
        <v>277</v>
      </c>
      <c r="B1089" s="171" t="s">
        <v>539</v>
      </c>
      <c r="C1089" s="240"/>
      <c r="D1089" s="126"/>
      <c r="E1089" s="239"/>
      <c r="F1089" s="952">
        <v>0</v>
      </c>
    </row>
    <row r="1090" spans="1:6" ht="13.5" thickBot="1" x14ac:dyDescent="0.25">
      <c r="A1090" s="421" t="s">
        <v>278</v>
      </c>
      <c r="B1090" s="422" t="s">
        <v>5</v>
      </c>
      <c r="C1090" s="432">
        <f>C1076+C1077+C1078+C1079+C1081+C1089</f>
        <v>12741</v>
      </c>
      <c r="D1090" s="432">
        <f>D1076+D1077+D1078+D1079+D1081+D1089</f>
        <v>193226</v>
      </c>
      <c r="E1090" s="432">
        <f>E1076+E1077+E1078+E1079+E1081+E1089</f>
        <v>148704</v>
      </c>
      <c r="F1090" s="1336">
        <f>E1090/D1090</f>
        <v>0.76958587353668761</v>
      </c>
    </row>
    <row r="1091" spans="1:6" ht="13.5" thickTop="1" x14ac:dyDescent="0.2">
      <c r="A1091" s="413"/>
      <c r="B1091" s="270"/>
      <c r="C1091" s="197"/>
      <c r="D1091" s="197"/>
      <c r="E1091" s="861"/>
      <c r="F1091" s="1099"/>
    </row>
    <row r="1092" spans="1:6" x14ac:dyDescent="0.2">
      <c r="A1092" s="265" t="s">
        <v>279</v>
      </c>
      <c r="B1092" s="272" t="s">
        <v>216</v>
      </c>
      <c r="C1092" s="241"/>
      <c r="D1092" s="241"/>
      <c r="E1092" s="241"/>
      <c r="F1092" s="951"/>
    </row>
    <row r="1093" spans="1:6" x14ac:dyDescent="0.2">
      <c r="A1093" s="264" t="s">
        <v>280</v>
      </c>
      <c r="B1093" s="169" t="s">
        <v>540</v>
      </c>
      <c r="C1093" s="239">
        <f>'33_sz_ melléklet'!C87</f>
        <v>482238</v>
      </c>
      <c r="D1093" s="239">
        <f>'33_sz_ melléklet'!D87</f>
        <v>522723</v>
      </c>
      <c r="E1093" s="239">
        <f>'33_sz_ melléklet'!E87</f>
        <v>355121</v>
      </c>
      <c r="F1093" s="952">
        <f>E1093/D1093</f>
        <v>0.67936746613407106</v>
      </c>
    </row>
    <row r="1094" spans="1:6" x14ac:dyDescent="0.2">
      <c r="A1094" s="264" t="s">
        <v>281</v>
      </c>
      <c r="B1094" s="169" t="s">
        <v>541</v>
      </c>
      <c r="C1094" s="239"/>
      <c r="D1094" s="121"/>
      <c r="E1094" s="239"/>
      <c r="F1094" s="952">
        <v>0</v>
      </c>
    </row>
    <row r="1095" spans="1:6" x14ac:dyDescent="0.2">
      <c r="A1095" s="264" t="s">
        <v>283</v>
      </c>
      <c r="B1095" s="169" t="s">
        <v>542</v>
      </c>
      <c r="C1095" s="239">
        <f>C1096+C1097+C1098+C1099+C1100+C1101+C1102</f>
        <v>1000</v>
      </c>
      <c r="D1095" s="239">
        <f>D1096+D1097+D1098+D1099+D1100+D1101+D1102</f>
        <v>973</v>
      </c>
      <c r="E1095" s="239">
        <f>E1096+E1097+E1098+E1099+E1100+E1101+E1102</f>
        <v>709</v>
      </c>
      <c r="F1095" s="952">
        <f>E1095/D1095</f>
        <v>0.72867420349434742</v>
      </c>
    </row>
    <row r="1096" spans="1:6" x14ac:dyDescent="0.2">
      <c r="A1096" s="264" t="s">
        <v>284</v>
      </c>
      <c r="B1096" s="271" t="s">
        <v>543</v>
      </c>
      <c r="C1096" s="239"/>
      <c r="D1096" s="121"/>
      <c r="E1096" s="239"/>
      <c r="F1096" s="952">
        <v>0</v>
      </c>
    </row>
    <row r="1097" spans="1:6" x14ac:dyDescent="0.2">
      <c r="A1097" s="264" t="s">
        <v>285</v>
      </c>
      <c r="B1097" s="271" t="s">
        <v>544</v>
      </c>
      <c r="C1097" s="239"/>
      <c r="D1097" s="121"/>
      <c r="E1097" s="239"/>
      <c r="F1097" s="952">
        <v>0</v>
      </c>
    </row>
    <row r="1098" spans="1:6" x14ac:dyDescent="0.2">
      <c r="A1098" s="264" t="s">
        <v>286</v>
      </c>
      <c r="B1098" s="271" t="s">
        <v>545</v>
      </c>
      <c r="C1098" s="239"/>
      <c r="D1098" s="121"/>
      <c r="E1098" s="239"/>
      <c r="F1098" s="952">
        <v>0</v>
      </c>
    </row>
    <row r="1099" spans="1:6" x14ac:dyDescent="0.2">
      <c r="A1099" s="264" t="s">
        <v>287</v>
      </c>
      <c r="B1099" s="271" t="s">
        <v>546</v>
      </c>
      <c r="C1099" s="239">
        <f>' 8 10 sz. melléklet'!C43</f>
        <v>1000</v>
      </c>
      <c r="D1099" s="239">
        <f>' 8 10 sz. melléklet'!D43</f>
        <v>973</v>
      </c>
      <c r="E1099" s="239">
        <f>' 8 10 sz. melléklet'!E43</f>
        <v>709</v>
      </c>
      <c r="F1099" s="952">
        <f>E1099/D1099</f>
        <v>0.72867420349434742</v>
      </c>
    </row>
    <row r="1100" spans="1:6" x14ac:dyDescent="0.2">
      <c r="A1100" s="264" t="s">
        <v>288</v>
      </c>
      <c r="B1100" s="536" t="s">
        <v>547</v>
      </c>
      <c r="C1100" s="239"/>
      <c r="D1100" s="121"/>
      <c r="E1100" s="239"/>
      <c r="F1100" s="952">
        <v>0</v>
      </c>
    </row>
    <row r="1101" spans="1:6" x14ac:dyDescent="0.2">
      <c r="A1101" s="264" t="s">
        <v>289</v>
      </c>
      <c r="B1101" s="230" t="s">
        <v>548</v>
      </c>
      <c r="C1101" s="239"/>
      <c r="D1101" s="121"/>
      <c r="E1101" s="239"/>
      <c r="F1101" s="952">
        <v>0</v>
      </c>
    </row>
    <row r="1102" spans="1:6" x14ac:dyDescent="0.2">
      <c r="A1102" s="264" t="s">
        <v>290</v>
      </c>
      <c r="B1102" s="686" t="s">
        <v>549</v>
      </c>
      <c r="C1102" s="239">
        <f>-C1079</f>
        <v>0</v>
      </c>
      <c r="D1102" s="239">
        <f>-D1079</f>
        <v>0</v>
      </c>
      <c r="E1102" s="239">
        <f>-E1079</f>
        <v>0</v>
      </c>
      <c r="F1102" s="952">
        <v>0</v>
      </c>
    </row>
    <row r="1103" spans="1:6" x14ac:dyDescent="0.2">
      <c r="A1103" s="264" t="s">
        <v>291</v>
      </c>
      <c r="B1103" s="169"/>
      <c r="C1103" s="239"/>
      <c r="D1103" s="121"/>
      <c r="E1103" s="239"/>
      <c r="F1103" s="952"/>
    </row>
    <row r="1104" spans="1:6" ht="13.5" thickBot="1" x14ac:dyDescent="0.25">
      <c r="A1104" s="264" t="s">
        <v>292</v>
      </c>
      <c r="B1104" s="171"/>
      <c r="C1104" s="242"/>
      <c r="D1104" s="242"/>
      <c r="E1104" s="242"/>
      <c r="F1104" s="952"/>
    </row>
    <row r="1105" spans="1:6" ht="13.5" thickBot="1" x14ac:dyDescent="0.25">
      <c r="A1105" s="421" t="s">
        <v>765</v>
      </c>
      <c r="B1105" s="422" t="s">
        <v>6</v>
      </c>
      <c r="C1105" s="567">
        <f>C1093+C1094+C1095+C1103+C1104</f>
        <v>483238</v>
      </c>
      <c r="D1105" s="567">
        <f>D1093+D1094+D1095+D1103+D1104</f>
        <v>523696</v>
      </c>
      <c r="E1105" s="862">
        <f>E1093+E1094+E1095+E1103+E1104</f>
        <v>355830</v>
      </c>
      <c r="F1105" s="1336">
        <f>E1105/D1105</f>
        <v>0.67945907549417983</v>
      </c>
    </row>
    <row r="1106" spans="1:6" ht="27" thickTop="1" thickBot="1" x14ac:dyDescent="0.25">
      <c r="A1106" s="421" t="s">
        <v>294</v>
      </c>
      <c r="B1106" s="426" t="s">
        <v>403</v>
      </c>
      <c r="C1106" s="566">
        <f>C1090+C1105</f>
        <v>495979</v>
      </c>
      <c r="D1106" s="566">
        <f>D1090+D1105</f>
        <v>716922</v>
      </c>
      <c r="E1106" s="863">
        <f>E1090+E1105</f>
        <v>504534</v>
      </c>
      <c r="F1106" s="1346">
        <f>E1106/D1106</f>
        <v>0.703750198766393</v>
      </c>
    </row>
    <row r="1107" spans="1:6" ht="13.5" thickTop="1" x14ac:dyDescent="0.2">
      <c r="A1107" s="413"/>
      <c r="B1107" s="550"/>
      <c r="C1107" s="129"/>
      <c r="D1107" s="27"/>
      <c r="E1107" s="197"/>
      <c r="F1107" s="1099"/>
    </row>
    <row r="1108" spans="1:6" x14ac:dyDescent="0.2">
      <c r="A1108" s="265" t="s">
        <v>295</v>
      </c>
      <c r="B1108" s="341" t="s">
        <v>404</v>
      </c>
      <c r="C1108" s="124"/>
      <c r="D1108" s="130"/>
      <c r="E1108" s="241"/>
      <c r="F1108" s="951"/>
    </row>
    <row r="1109" spans="1:6" x14ac:dyDescent="0.2">
      <c r="A1109" s="264" t="s">
        <v>296</v>
      </c>
      <c r="B1109" s="170" t="s">
        <v>565</v>
      </c>
      <c r="C1109" s="121"/>
      <c r="D1109" s="100"/>
      <c r="E1109" s="239"/>
      <c r="F1109" s="952">
        <v>0</v>
      </c>
    </row>
    <row r="1110" spans="1:6" x14ac:dyDescent="0.2">
      <c r="A1110" s="264" t="s">
        <v>297</v>
      </c>
      <c r="B1110" s="480" t="s">
        <v>563</v>
      </c>
      <c r="C1110" s="121"/>
      <c r="D1110" s="100"/>
      <c r="E1110" s="239"/>
      <c r="F1110" s="952">
        <v>0</v>
      </c>
    </row>
    <row r="1111" spans="1:6" x14ac:dyDescent="0.2">
      <c r="A1111" s="264" t="s">
        <v>298</v>
      </c>
      <c r="B1111" s="480" t="s">
        <v>562</v>
      </c>
      <c r="C1111" s="121"/>
      <c r="D1111" s="100"/>
      <c r="E1111" s="239"/>
      <c r="F1111" s="952">
        <v>0</v>
      </c>
    </row>
    <row r="1112" spans="1:6" x14ac:dyDescent="0.2">
      <c r="A1112" s="264" t="s">
        <v>299</v>
      </c>
      <c r="B1112" s="480" t="s">
        <v>564</v>
      </c>
      <c r="C1112" s="121"/>
      <c r="D1112" s="100"/>
      <c r="E1112" s="239"/>
      <c r="F1112" s="952">
        <v>0</v>
      </c>
    </row>
    <row r="1113" spans="1:6" x14ac:dyDescent="0.2">
      <c r="A1113" s="264" t="s">
        <v>300</v>
      </c>
      <c r="B1113" s="538" t="s">
        <v>566</v>
      </c>
      <c r="C1113" s="121"/>
      <c r="D1113" s="100"/>
      <c r="E1113" s="239"/>
      <c r="F1113" s="952">
        <v>0</v>
      </c>
    </row>
    <row r="1114" spans="1:6" x14ac:dyDescent="0.2">
      <c r="A1114" s="264" t="s">
        <v>301</v>
      </c>
      <c r="B1114" s="539" t="s">
        <v>569</v>
      </c>
      <c r="C1114" s="121"/>
      <c r="D1114" s="100"/>
      <c r="E1114" s="239"/>
      <c r="F1114" s="952">
        <v>0</v>
      </c>
    </row>
    <row r="1115" spans="1:6" x14ac:dyDescent="0.2">
      <c r="A1115" s="264" t="s">
        <v>302</v>
      </c>
      <c r="B1115" s="540" t="s">
        <v>568</v>
      </c>
      <c r="C1115" s="121"/>
      <c r="D1115" s="100"/>
      <c r="E1115" s="239"/>
      <c r="F1115" s="952">
        <v>0</v>
      </c>
    </row>
    <row r="1116" spans="1:6" x14ac:dyDescent="0.2">
      <c r="A1116" s="264" t="s">
        <v>303</v>
      </c>
      <c r="B1116" s="1708" t="s">
        <v>567</v>
      </c>
      <c r="C1116" s="121"/>
      <c r="D1116" s="100"/>
      <c r="E1116" s="239"/>
      <c r="F1116" s="952">
        <v>0</v>
      </c>
    </row>
    <row r="1117" spans="1:6" ht="13.5" thickBot="1" x14ac:dyDescent="0.25">
      <c r="A1117" s="264" t="s">
        <v>304</v>
      </c>
      <c r="B1117" s="1712" t="s">
        <v>1083</v>
      </c>
      <c r="C1117" s="129"/>
      <c r="D1117" s="27"/>
      <c r="E1117" s="197"/>
      <c r="F1117" s="952">
        <v>0</v>
      </c>
    </row>
    <row r="1118" spans="1:6" ht="13.5" thickBot="1" x14ac:dyDescent="0.25">
      <c r="A1118" s="282" t="s">
        <v>305</v>
      </c>
      <c r="B1118" s="231" t="s">
        <v>570</v>
      </c>
      <c r="C1118" s="128">
        <f>C1109+C1110+C1111+C1112+C1113+C1114+C1115+C1116+C1117</f>
        <v>0</v>
      </c>
      <c r="D1118" s="128">
        <f>D1109+D1110+D1111+D1112+D1113+D1114+D1115+D1116</f>
        <v>0</v>
      </c>
      <c r="E1118" s="201">
        <f>E1109+E1110+E1111+E1112+E1113+E1114+E1115+E1116</f>
        <v>0</v>
      </c>
      <c r="F1118" s="998">
        <v>0</v>
      </c>
    </row>
    <row r="1119" spans="1:6" x14ac:dyDescent="0.2">
      <c r="A1119" s="413"/>
      <c r="B1119" s="35"/>
      <c r="C1119" s="129"/>
      <c r="D1119" s="27"/>
      <c r="E1119" s="197"/>
      <c r="F1119" s="1099"/>
    </row>
    <row r="1120" spans="1:6" ht="13.5" thickBot="1" x14ac:dyDescent="0.25">
      <c r="A1120" s="325" t="s">
        <v>306</v>
      </c>
      <c r="B1120" s="833" t="s">
        <v>406</v>
      </c>
      <c r="C1120" s="246">
        <f>C1106+C1118</f>
        <v>495979</v>
      </c>
      <c r="D1120" s="246">
        <f>D1106+D1118</f>
        <v>716922</v>
      </c>
      <c r="E1120" s="821">
        <f>E1106+E1118</f>
        <v>504534</v>
      </c>
      <c r="F1120" s="1138">
        <f>E1120/D1120</f>
        <v>0.703750198766393</v>
      </c>
    </row>
    <row r="1123" spans="1:6" x14ac:dyDescent="0.2">
      <c r="A1123" s="281"/>
      <c r="B1123" s="504"/>
      <c r="C1123" s="27"/>
      <c r="D1123" s="27"/>
      <c r="E1123" s="27"/>
    </row>
    <row r="1124" spans="1:6" x14ac:dyDescent="0.2">
      <c r="A1124" s="2263">
        <v>20</v>
      </c>
      <c r="B1124" s="2263"/>
      <c r="C1124" s="2263"/>
      <c r="D1124" s="2263"/>
      <c r="E1124" s="2263"/>
    </row>
    <row r="1125" spans="1:6" x14ac:dyDescent="0.2">
      <c r="A1125" s="13"/>
      <c r="B1125" s="13"/>
      <c r="C1125" s="13"/>
      <c r="D1125" s="13"/>
      <c r="E1125" s="13"/>
    </row>
    <row r="1126" spans="1:6" ht="15" x14ac:dyDescent="0.25">
      <c r="A1126" s="2249" t="s">
        <v>1644</v>
      </c>
      <c r="B1126" s="2249"/>
      <c r="C1126" s="2249"/>
      <c r="D1126" s="2249"/>
      <c r="E1126" s="2249"/>
      <c r="F1126" s="16"/>
    </row>
    <row r="1127" spans="1:6" ht="15" x14ac:dyDescent="0.25">
      <c r="A1127" s="275"/>
      <c r="B1127" s="275"/>
      <c r="C1127" s="275"/>
      <c r="D1127" s="275"/>
      <c r="E1127" s="275"/>
      <c r="F1127" s="16"/>
    </row>
    <row r="1128" spans="1:6" ht="15.75" x14ac:dyDescent="0.25">
      <c r="B1128" s="2268" t="s">
        <v>1463</v>
      </c>
      <c r="C1128" s="2268"/>
      <c r="D1128" s="2268"/>
      <c r="E1128" s="2268"/>
      <c r="F1128" s="33"/>
    </row>
    <row r="1129" spans="1:6" ht="15.75" x14ac:dyDescent="0.25">
      <c r="B1129" s="18"/>
      <c r="C1129" s="18"/>
      <c r="D1129" s="18"/>
      <c r="E1129" s="18"/>
      <c r="F1129" s="33"/>
    </row>
    <row r="1130" spans="1:6" ht="13.5" thickBot="1" x14ac:dyDescent="0.25">
      <c r="B1130" s="1"/>
      <c r="C1130" s="1"/>
      <c r="D1130" s="1"/>
      <c r="E1130" s="19" t="s">
        <v>7</v>
      </c>
    </row>
    <row r="1131" spans="1:6" ht="13.5" thickBot="1" x14ac:dyDescent="0.25">
      <c r="A1131" s="2272" t="s">
        <v>258</v>
      </c>
      <c r="B1131" s="2274" t="s">
        <v>11</v>
      </c>
      <c r="C1131" s="2269" t="s">
        <v>1590</v>
      </c>
      <c r="D1131" s="2270"/>
      <c r="E1131" s="2270"/>
      <c r="F1131" s="2271"/>
    </row>
    <row r="1132" spans="1:6" ht="26.25" thickBot="1" x14ac:dyDescent="0.25">
      <c r="A1132" s="2273"/>
      <c r="B1132" s="2275"/>
      <c r="C1132" s="859" t="s">
        <v>198</v>
      </c>
      <c r="D1132" s="860" t="s">
        <v>199</v>
      </c>
      <c r="E1132" s="859" t="s">
        <v>775</v>
      </c>
      <c r="F1132" s="857" t="s">
        <v>201</v>
      </c>
    </row>
    <row r="1133" spans="1:6" ht="13.5" thickBot="1" x14ac:dyDescent="0.25">
      <c r="A1133" s="865" t="s">
        <v>259</v>
      </c>
      <c r="B1133" s="866" t="s">
        <v>260</v>
      </c>
      <c r="C1133" s="867" t="s">
        <v>261</v>
      </c>
      <c r="D1133" s="868" t="s">
        <v>262</v>
      </c>
      <c r="E1133" s="867" t="s">
        <v>282</v>
      </c>
      <c r="F1133" s="868" t="s">
        <v>307</v>
      </c>
    </row>
    <row r="1134" spans="1:6" x14ac:dyDescent="0.2">
      <c r="A1134" s="265" t="s">
        <v>263</v>
      </c>
      <c r="B1134" s="270" t="s">
        <v>215</v>
      </c>
      <c r="C1134" s="241"/>
      <c r="D1134" s="124"/>
      <c r="E1134" s="241"/>
      <c r="F1134" s="869"/>
    </row>
    <row r="1135" spans="1:6" x14ac:dyDescent="0.2">
      <c r="A1135" s="264" t="s">
        <v>264</v>
      </c>
      <c r="B1135" s="152" t="s">
        <v>526</v>
      </c>
      <c r="C1135" s="239"/>
      <c r="D1135" s="121"/>
      <c r="E1135" s="239"/>
      <c r="F1135" s="952">
        <v>0</v>
      </c>
    </row>
    <row r="1136" spans="1:6" x14ac:dyDescent="0.2">
      <c r="A1136" s="264" t="s">
        <v>265</v>
      </c>
      <c r="B1136" s="169" t="s">
        <v>528</v>
      </c>
      <c r="C1136" s="239"/>
      <c r="D1136" s="121"/>
      <c r="E1136" s="239"/>
      <c r="F1136" s="952">
        <v>0</v>
      </c>
    </row>
    <row r="1137" spans="1:6" x14ac:dyDescent="0.2">
      <c r="A1137" s="264" t="s">
        <v>266</v>
      </c>
      <c r="B1137" s="169" t="s">
        <v>527</v>
      </c>
      <c r="C1137" s="239"/>
      <c r="D1137" s="121"/>
      <c r="E1137" s="239"/>
      <c r="F1137" s="952">
        <v>0</v>
      </c>
    </row>
    <row r="1138" spans="1:6" x14ac:dyDescent="0.2">
      <c r="A1138" s="264" t="s">
        <v>267</v>
      </c>
      <c r="B1138" s="169" t="s">
        <v>529</v>
      </c>
      <c r="C1138" s="239"/>
      <c r="D1138" s="121"/>
      <c r="E1138" s="239"/>
      <c r="F1138" s="952">
        <v>0</v>
      </c>
    </row>
    <row r="1139" spans="1:6" x14ac:dyDescent="0.2">
      <c r="A1139" s="264" t="s">
        <v>268</v>
      </c>
      <c r="B1139" s="169" t="s">
        <v>530</v>
      </c>
      <c r="C1139" s="239"/>
      <c r="D1139" s="121"/>
      <c r="E1139" s="239"/>
      <c r="F1139" s="952">
        <v>0</v>
      </c>
    </row>
    <row r="1140" spans="1:6" x14ac:dyDescent="0.2">
      <c r="A1140" s="264" t="s">
        <v>269</v>
      </c>
      <c r="B1140" s="169" t="s">
        <v>531</v>
      </c>
      <c r="C1140" s="239">
        <f>C1141+C1142+C1143+C1144+C1145+C1146+C1147</f>
        <v>208000</v>
      </c>
      <c r="D1140" s="239">
        <f>D1141+D1142+D1143+D1144+D1145+D1146+D1147</f>
        <v>208000</v>
      </c>
      <c r="E1140" s="239">
        <f>E1141+E1142+E1143+E1144+E1145+E1146+E1147</f>
        <v>208000</v>
      </c>
      <c r="F1140" s="952">
        <f>E1140/D1140</f>
        <v>1</v>
      </c>
    </row>
    <row r="1141" spans="1:6" x14ac:dyDescent="0.2">
      <c r="A1141" s="264" t="s">
        <v>270</v>
      </c>
      <c r="B1141" s="169" t="s">
        <v>535</v>
      </c>
      <c r="C1141" s="239"/>
      <c r="D1141" s="121"/>
      <c r="E1141" s="239"/>
      <c r="F1141" s="952">
        <v>0</v>
      </c>
    </row>
    <row r="1142" spans="1:6" x14ac:dyDescent="0.2">
      <c r="A1142" s="264" t="s">
        <v>271</v>
      </c>
      <c r="B1142" s="169" t="s">
        <v>536</v>
      </c>
      <c r="C1142" s="239"/>
      <c r="D1142" s="121"/>
      <c r="E1142" s="239"/>
      <c r="F1142" s="952">
        <v>0</v>
      </c>
    </row>
    <row r="1143" spans="1:6" x14ac:dyDescent="0.2">
      <c r="A1143" s="264" t="s">
        <v>272</v>
      </c>
      <c r="B1143" s="169" t="s">
        <v>537</v>
      </c>
      <c r="C1143" s="239"/>
      <c r="D1143" s="121"/>
      <c r="E1143" s="239"/>
      <c r="F1143" s="952">
        <v>0</v>
      </c>
    </row>
    <row r="1144" spans="1:6" x14ac:dyDescent="0.2">
      <c r="A1144" s="264" t="s">
        <v>273</v>
      </c>
      <c r="B1144" s="271" t="s">
        <v>533</v>
      </c>
      <c r="C1144" s="239">
        <f>'6 7_sz_melléklet'!C85+'6 7_sz_melléklet'!C84+'6 7_sz_melléklet'!C86</f>
        <v>208000</v>
      </c>
      <c r="D1144" s="239">
        <f>'6 7_sz_melléklet'!D85+'6 7_sz_melléklet'!D84+'6 7_sz_melléklet'!D86</f>
        <v>208000</v>
      </c>
      <c r="E1144" s="239">
        <f>'6 7_sz_melléklet'!E85+'6 7_sz_melléklet'!E84+'6 7_sz_melléklet'!E86</f>
        <v>208000</v>
      </c>
      <c r="F1144" s="952">
        <f>E1144/D1144</f>
        <v>1</v>
      </c>
    </row>
    <row r="1145" spans="1:6" x14ac:dyDescent="0.2">
      <c r="A1145" s="264" t="s">
        <v>274</v>
      </c>
      <c r="B1145" s="536" t="s">
        <v>534</v>
      </c>
      <c r="C1145" s="242"/>
      <c r="D1145" s="122"/>
      <c r="E1145" s="239"/>
      <c r="F1145" s="952">
        <v>0</v>
      </c>
    </row>
    <row r="1146" spans="1:6" x14ac:dyDescent="0.2">
      <c r="A1146" s="264" t="s">
        <v>275</v>
      </c>
      <c r="B1146" s="537" t="s">
        <v>532</v>
      </c>
      <c r="C1146" s="242"/>
      <c r="D1146" s="122"/>
      <c r="E1146" s="239"/>
      <c r="F1146" s="952">
        <v>0</v>
      </c>
    </row>
    <row r="1147" spans="1:6" x14ac:dyDescent="0.2">
      <c r="A1147" s="264" t="s">
        <v>276</v>
      </c>
      <c r="B1147" s="108" t="s">
        <v>764</v>
      </c>
      <c r="C1147" s="242"/>
      <c r="D1147" s="122"/>
      <c r="E1147" s="239"/>
      <c r="F1147" s="952">
        <v>0</v>
      </c>
    </row>
    <row r="1148" spans="1:6" ht="13.5" thickBot="1" x14ac:dyDescent="0.25">
      <c r="A1148" s="264" t="s">
        <v>277</v>
      </c>
      <c r="B1148" s="171" t="s">
        <v>539</v>
      </c>
      <c r="C1148" s="240"/>
      <c r="D1148" s="126"/>
      <c r="E1148" s="239"/>
      <c r="F1148" s="952">
        <v>0</v>
      </c>
    </row>
    <row r="1149" spans="1:6" ht="13.5" thickBot="1" x14ac:dyDescent="0.25">
      <c r="A1149" s="421" t="s">
        <v>278</v>
      </c>
      <c r="B1149" s="422" t="s">
        <v>5</v>
      </c>
      <c r="C1149" s="432">
        <f>C1135+C1136+C1137+C1138+C1140+C1148</f>
        <v>208000</v>
      </c>
      <c r="D1149" s="432">
        <f>D1135+D1136+D1137+D1138+D1140+D1148</f>
        <v>208000</v>
      </c>
      <c r="E1149" s="432">
        <f>E1135+E1136+E1137+E1138+E1140+E1148</f>
        <v>208000</v>
      </c>
      <c r="F1149" s="1336">
        <f>E1149/D1149</f>
        <v>1</v>
      </c>
    </row>
    <row r="1150" spans="1:6" ht="13.5" thickTop="1" x14ac:dyDescent="0.2">
      <c r="A1150" s="413"/>
      <c r="B1150" s="270"/>
      <c r="C1150" s="197"/>
      <c r="D1150" s="197"/>
      <c r="E1150" s="861"/>
      <c r="F1150" s="1099"/>
    </row>
    <row r="1151" spans="1:6" x14ac:dyDescent="0.2">
      <c r="A1151" s="265" t="s">
        <v>279</v>
      </c>
      <c r="B1151" s="272" t="s">
        <v>216</v>
      </c>
      <c r="C1151" s="241"/>
      <c r="D1151" s="241"/>
      <c r="E1151" s="241"/>
      <c r="F1151" s="951"/>
    </row>
    <row r="1152" spans="1:6" x14ac:dyDescent="0.2">
      <c r="A1152" s="264" t="s">
        <v>280</v>
      </c>
      <c r="B1152" s="169" t="s">
        <v>540</v>
      </c>
      <c r="C1152" s="239">
        <f>'33_sz_ melléklet'!C104</f>
        <v>0</v>
      </c>
      <c r="D1152" s="239">
        <f>'33_sz_ melléklet'!D104</f>
        <v>0</v>
      </c>
      <c r="E1152" s="239">
        <f>'33_sz_ melléklet'!E104</f>
        <v>0</v>
      </c>
      <c r="F1152" s="952">
        <v>0</v>
      </c>
    </row>
    <row r="1153" spans="1:6" x14ac:dyDescent="0.2">
      <c r="A1153" s="264" t="s">
        <v>281</v>
      </c>
      <c r="B1153" s="169" t="s">
        <v>541</v>
      </c>
      <c r="C1153" s="239">
        <f>'32_sz_ melléklet'!C53</f>
        <v>0</v>
      </c>
      <c r="D1153" s="239">
        <f>'32_sz_ melléklet'!D53</f>
        <v>0</v>
      </c>
      <c r="E1153" s="239">
        <f>'32_sz_ melléklet'!E53</f>
        <v>0</v>
      </c>
      <c r="F1153" s="952">
        <v>0</v>
      </c>
    </row>
    <row r="1154" spans="1:6" x14ac:dyDescent="0.2">
      <c r="A1154" s="264" t="s">
        <v>283</v>
      </c>
      <c r="B1154" s="169" t="s">
        <v>542</v>
      </c>
      <c r="C1154" s="239">
        <f>C1155+C1156+C1157+C1158+C1159+C1160+C1161</f>
        <v>14000</v>
      </c>
      <c r="D1154" s="239">
        <f>D1155+D1156+D1157+D1158+D1159+D1160+D1161</f>
        <v>14027</v>
      </c>
      <c r="E1154" s="239">
        <f>E1155+E1156+E1157+E1158+E1159+E1160+E1161</f>
        <v>14027</v>
      </c>
      <c r="F1154" s="952">
        <f>E1154/D1154</f>
        <v>1</v>
      </c>
    </row>
    <row r="1155" spans="1:6" x14ac:dyDescent="0.2">
      <c r="A1155" s="264" t="s">
        <v>284</v>
      </c>
      <c r="B1155" s="271" t="s">
        <v>543</v>
      </c>
      <c r="C1155" s="239"/>
      <c r="D1155" s="121"/>
      <c r="E1155" s="239"/>
      <c r="F1155" s="952">
        <v>0</v>
      </c>
    </row>
    <row r="1156" spans="1:6" x14ac:dyDescent="0.2">
      <c r="A1156" s="264" t="s">
        <v>285</v>
      </c>
      <c r="B1156" s="271" t="s">
        <v>544</v>
      </c>
      <c r="C1156" s="239"/>
      <c r="D1156" s="121"/>
      <c r="E1156" s="239"/>
      <c r="F1156" s="952">
        <v>0</v>
      </c>
    </row>
    <row r="1157" spans="1:6" x14ac:dyDescent="0.2">
      <c r="A1157" s="264" t="s">
        <v>286</v>
      </c>
      <c r="B1157" s="271" t="s">
        <v>545</v>
      </c>
      <c r="C1157" s="239"/>
      <c r="D1157" s="121"/>
      <c r="E1157" s="239"/>
      <c r="F1157" s="952">
        <v>0</v>
      </c>
    </row>
    <row r="1158" spans="1:6" x14ac:dyDescent="0.2">
      <c r="A1158" s="264" t="s">
        <v>287</v>
      </c>
      <c r="B1158" s="271" t="s">
        <v>546</v>
      </c>
      <c r="C1158" s="239">
        <f>' 8 10 sz. melléklet'!C42+' 8 10 sz. melléklet'!C46</f>
        <v>14000</v>
      </c>
      <c r="D1158" s="239">
        <f>' 8 10 sz. melléklet'!D42+' 8 10 sz. melléklet'!D46</f>
        <v>14027</v>
      </c>
      <c r="E1158" s="239">
        <f>' 8 10 sz. melléklet'!E42+' 8 10 sz. melléklet'!E46</f>
        <v>14027</v>
      </c>
      <c r="F1158" s="952">
        <f>E1158/D1158</f>
        <v>1</v>
      </c>
    </row>
    <row r="1159" spans="1:6" x14ac:dyDescent="0.2">
      <c r="A1159" s="264" t="s">
        <v>288</v>
      </c>
      <c r="B1159" s="536" t="s">
        <v>547</v>
      </c>
      <c r="C1159" s="239"/>
      <c r="D1159" s="121"/>
      <c r="E1159" s="239"/>
      <c r="F1159" s="952">
        <v>0</v>
      </c>
    </row>
    <row r="1160" spans="1:6" x14ac:dyDescent="0.2">
      <c r="A1160" s="264" t="s">
        <v>289</v>
      </c>
      <c r="B1160" s="230" t="s">
        <v>548</v>
      </c>
      <c r="C1160" s="239"/>
      <c r="D1160" s="121"/>
      <c r="E1160" s="239"/>
      <c r="F1160" s="952">
        <v>0</v>
      </c>
    </row>
    <row r="1161" spans="1:6" x14ac:dyDescent="0.2">
      <c r="A1161" s="264" t="s">
        <v>290</v>
      </c>
      <c r="B1161" s="686" t="s">
        <v>549</v>
      </c>
      <c r="C1161" s="239">
        <f>-C1138</f>
        <v>0</v>
      </c>
      <c r="D1161" s="239">
        <f>-D1138</f>
        <v>0</v>
      </c>
      <c r="E1161" s="239">
        <f>-E1138</f>
        <v>0</v>
      </c>
      <c r="F1161" s="952">
        <v>0</v>
      </c>
    </row>
    <row r="1162" spans="1:6" x14ac:dyDescent="0.2">
      <c r="A1162" s="264" t="s">
        <v>291</v>
      </c>
      <c r="B1162" s="169"/>
      <c r="C1162" s="239"/>
      <c r="D1162" s="121"/>
      <c r="E1162" s="239"/>
      <c r="F1162" s="952"/>
    </row>
    <row r="1163" spans="1:6" ht="13.5" thickBot="1" x14ac:dyDescent="0.25">
      <c r="A1163" s="264" t="s">
        <v>292</v>
      </c>
      <c r="B1163" s="171"/>
      <c r="C1163" s="242"/>
      <c r="D1163" s="242"/>
      <c r="E1163" s="242"/>
      <c r="F1163" s="1133"/>
    </row>
    <row r="1164" spans="1:6" ht="13.5" thickBot="1" x14ac:dyDescent="0.25">
      <c r="A1164" s="421" t="s">
        <v>765</v>
      </c>
      <c r="B1164" s="422" t="s">
        <v>6</v>
      </c>
      <c r="C1164" s="567">
        <f>C1152+C1153+C1154+C1162+C1163</f>
        <v>14000</v>
      </c>
      <c r="D1164" s="567">
        <f>D1152+D1153+D1154+D1162+D1163</f>
        <v>14027</v>
      </c>
      <c r="E1164" s="862">
        <f>E1152+E1153+E1154+E1162+E1163</f>
        <v>14027</v>
      </c>
      <c r="F1164" s="1336">
        <f>E1164/D1164</f>
        <v>1</v>
      </c>
    </row>
    <row r="1165" spans="1:6" ht="27" thickTop="1" thickBot="1" x14ac:dyDescent="0.25">
      <c r="A1165" s="421" t="s">
        <v>294</v>
      </c>
      <c r="B1165" s="426" t="s">
        <v>403</v>
      </c>
      <c r="C1165" s="566">
        <f>C1149+C1164</f>
        <v>222000</v>
      </c>
      <c r="D1165" s="566">
        <f>D1149+D1164</f>
        <v>222027</v>
      </c>
      <c r="E1165" s="863">
        <f>E1149+E1164</f>
        <v>222027</v>
      </c>
      <c r="F1165" s="1346">
        <f>E1165/D1165</f>
        <v>1</v>
      </c>
    </row>
    <row r="1166" spans="1:6" ht="13.5" thickTop="1" x14ac:dyDescent="0.2">
      <c r="A1166" s="413"/>
      <c r="B1166" s="550"/>
      <c r="C1166" s="129"/>
      <c r="D1166" s="27"/>
      <c r="E1166" s="197"/>
      <c r="F1166" s="1099"/>
    </row>
    <row r="1167" spans="1:6" x14ac:dyDescent="0.2">
      <c r="A1167" s="265" t="s">
        <v>295</v>
      </c>
      <c r="B1167" s="341" t="s">
        <v>404</v>
      </c>
      <c r="C1167" s="124"/>
      <c r="D1167" s="130"/>
      <c r="E1167" s="241"/>
      <c r="F1167" s="951"/>
    </row>
    <row r="1168" spans="1:6" x14ac:dyDescent="0.2">
      <c r="A1168" s="264" t="s">
        <v>296</v>
      </c>
      <c r="B1168" s="170" t="s">
        <v>565</v>
      </c>
      <c r="C1168" s="121"/>
      <c r="D1168" s="100"/>
      <c r="E1168" s="239"/>
      <c r="F1168" s="952">
        <v>0</v>
      </c>
    </row>
    <row r="1169" spans="1:6" x14ac:dyDescent="0.2">
      <c r="A1169" s="264" t="s">
        <v>297</v>
      </c>
      <c r="B1169" s="480" t="s">
        <v>563</v>
      </c>
      <c r="C1169" s="121"/>
      <c r="D1169" s="100"/>
      <c r="E1169" s="239"/>
      <c r="F1169" s="952">
        <v>0</v>
      </c>
    </row>
    <row r="1170" spans="1:6" x14ac:dyDescent="0.2">
      <c r="A1170" s="264" t="s">
        <v>298</v>
      </c>
      <c r="B1170" s="480" t="s">
        <v>562</v>
      </c>
      <c r="C1170" s="121"/>
      <c r="D1170" s="100"/>
      <c r="E1170" s="239"/>
      <c r="F1170" s="952">
        <v>0</v>
      </c>
    </row>
    <row r="1171" spans="1:6" x14ac:dyDescent="0.2">
      <c r="A1171" s="264" t="s">
        <v>299</v>
      </c>
      <c r="B1171" s="480" t="s">
        <v>564</v>
      </c>
      <c r="C1171" s="121"/>
      <c r="D1171" s="100"/>
      <c r="E1171" s="239"/>
      <c r="F1171" s="952">
        <v>0</v>
      </c>
    </row>
    <row r="1172" spans="1:6" x14ac:dyDescent="0.2">
      <c r="A1172" s="264" t="s">
        <v>300</v>
      </c>
      <c r="B1172" s="538" t="s">
        <v>566</v>
      </c>
      <c r="C1172" s="121"/>
      <c r="D1172" s="100"/>
      <c r="E1172" s="239"/>
      <c r="F1172" s="952">
        <v>0</v>
      </c>
    </row>
    <row r="1173" spans="1:6" x14ac:dyDescent="0.2">
      <c r="A1173" s="264" t="s">
        <v>301</v>
      </c>
      <c r="B1173" s="539" t="s">
        <v>569</v>
      </c>
      <c r="C1173" s="121"/>
      <c r="D1173" s="100"/>
      <c r="E1173" s="239"/>
      <c r="F1173" s="952">
        <v>0</v>
      </c>
    </row>
    <row r="1174" spans="1:6" x14ac:dyDescent="0.2">
      <c r="A1174" s="264" t="s">
        <v>302</v>
      </c>
      <c r="B1174" s="540" t="s">
        <v>568</v>
      </c>
      <c r="C1174" s="121"/>
      <c r="D1174" s="100"/>
      <c r="E1174" s="239"/>
      <c r="F1174" s="952">
        <v>0</v>
      </c>
    </row>
    <row r="1175" spans="1:6" x14ac:dyDescent="0.2">
      <c r="A1175" s="264" t="s">
        <v>303</v>
      </c>
      <c r="B1175" s="1708" t="s">
        <v>567</v>
      </c>
      <c r="C1175" s="121"/>
      <c r="D1175" s="100"/>
      <c r="E1175" s="239"/>
      <c r="F1175" s="952">
        <v>0</v>
      </c>
    </row>
    <row r="1176" spans="1:6" ht="13.5" thickBot="1" x14ac:dyDescent="0.25">
      <c r="A1176" s="264" t="s">
        <v>304</v>
      </c>
      <c r="B1176" s="1712" t="s">
        <v>1083</v>
      </c>
      <c r="C1176" s="129"/>
      <c r="D1176" s="27"/>
      <c r="E1176" s="197"/>
      <c r="F1176" s="952">
        <v>0</v>
      </c>
    </row>
    <row r="1177" spans="1:6" ht="13.5" thickBot="1" x14ac:dyDescent="0.25">
      <c r="A1177" s="282" t="s">
        <v>305</v>
      </c>
      <c r="B1177" s="231" t="s">
        <v>570</v>
      </c>
      <c r="C1177" s="128">
        <f>C1168+C1169+C1170+C1171+C1172+C1173+C1174+C1175+C1176</f>
        <v>0</v>
      </c>
      <c r="D1177" s="128">
        <f>D1168+D1169+D1170+D1171+D1172+D1173+D1174+D1175</f>
        <v>0</v>
      </c>
      <c r="E1177" s="201">
        <f>E1168+E1169+E1170+E1171+E1172+E1173+E1174+E1175</f>
        <v>0</v>
      </c>
      <c r="F1177" s="991">
        <v>0</v>
      </c>
    </row>
    <row r="1178" spans="1:6" x14ac:dyDescent="0.2">
      <c r="A1178" s="413"/>
      <c r="B1178" s="35"/>
      <c r="C1178" s="129"/>
      <c r="D1178" s="27"/>
      <c r="E1178" s="197"/>
      <c r="F1178" s="1136"/>
    </row>
    <row r="1179" spans="1:6" ht="13.5" thickBot="1" x14ac:dyDescent="0.25">
      <c r="A1179" s="325" t="s">
        <v>306</v>
      </c>
      <c r="B1179" s="833" t="s">
        <v>406</v>
      </c>
      <c r="C1179" s="246">
        <f>C1165+C1177</f>
        <v>222000</v>
      </c>
      <c r="D1179" s="246">
        <f>D1165+D1177</f>
        <v>222027</v>
      </c>
      <c r="E1179" s="821">
        <f>E1165+E1177</f>
        <v>222027</v>
      </c>
      <c r="F1179" s="1138">
        <f>E1179/D1179</f>
        <v>1</v>
      </c>
    </row>
    <row r="1182" spans="1:6" x14ac:dyDescent="0.2">
      <c r="A1182" s="281"/>
      <c r="B1182" s="504"/>
      <c r="C1182" s="27"/>
      <c r="D1182" s="27"/>
      <c r="E1182" s="27"/>
    </row>
    <row r="1183" spans="1:6" x14ac:dyDescent="0.2">
      <c r="A1183" s="2263">
        <v>21</v>
      </c>
      <c r="B1183" s="2263"/>
      <c r="C1183" s="2263"/>
      <c r="D1183" s="2263"/>
      <c r="E1183" s="2263"/>
    </row>
    <row r="1184" spans="1:6" x14ac:dyDescent="0.2">
      <c r="A1184" s="13"/>
      <c r="B1184" s="13"/>
      <c r="C1184" s="13"/>
      <c r="D1184" s="13"/>
      <c r="E1184" s="13"/>
    </row>
    <row r="1185" spans="1:6" ht="15" x14ac:dyDescent="0.25">
      <c r="A1185" s="2249" t="s">
        <v>1644</v>
      </c>
      <c r="B1185" s="2249"/>
      <c r="C1185" s="2249"/>
      <c r="D1185" s="2249"/>
      <c r="E1185" s="2249"/>
      <c r="F1185" s="16"/>
    </row>
    <row r="1186" spans="1:6" ht="15" x14ac:dyDescent="0.25">
      <c r="A1186" s="275"/>
      <c r="B1186" s="275"/>
      <c r="C1186" s="275"/>
      <c r="D1186" s="275"/>
      <c r="E1186" s="275"/>
      <c r="F1186" s="16"/>
    </row>
    <row r="1187" spans="1:6" ht="15.75" x14ac:dyDescent="0.25">
      <c r="B1187" s="2268" t="s">
        <v>1463</v>
      </c>
      <c r="C1187" s="2268"/>
      <c r="D1187" s="2268"/>
      <c r="E1187" s="2268"/>
      <c r="F1187" s="33"/>
    </row>
    <row r="1188" spans="1:6" ht="15.75" x14ac:dyDescent="0.25">
      <c r="B1188" s="18"/>
      <c r="C1188" s="18"/>
      <c r="D1188" s="18"/>
      <c r="E1188" s="18"/>
      <c r="F1188" s="33"/>
    </row>
    <row r="1189" spans="1:6" ht="13.5" thickBot="1" x14ac:dyDescent="0.25">
      <c r="B1189" s="1"/>
      <c r="C1189" s="1"/>
      <c r="D1189" s="1"/>
      <c r="E1189" s="19" t="s">
        <v>7</v>
      </c>
    </row>
    <row r="1190" spans="1:6" ht="13.5" thickBot="1" x14ac:dyDescent="0.25">
      <c r="A1190" s="2272" t="s">
        <v>258</v>
      </c>
      <c r="B1190" s="2274" t="s">
        <v>11</v>
      </c>
      <c r="C1190" s="2269" t="s">
        <v>385</v>
      </c>
      <c r="D1190" s="2270"/>
      <c r="E1190" s="2270"/>
      <c r="F1190" s="2271"/>
    </row>
    <row r="1191" spans="1:6" ht="26.25" thickBot="1" x14ac:dyDescent="0.25">
      <c r="A1191" s="2273"/>
      <c r="B1191" s="2275"/>
      <c r="C1191" s="859" t="s">
        <v>198</v>
      </c>
      <c r="D1191" s="860" t="s">
        <v>199</v>
      </c>
      <c r="E1191" s="859" t="s">
        <v>775</v>
      </c>
      <c r="F1191" s="857" t="s">
        <v>201</v>
      </c>
    </row>
    <row r="1192" spans="1:6" ht="13.5" thickBot="1" x14ac:dyDescent="0.25">
      <c r="A1192" s="865" t="s">
        <v>259</v>
      </c>
      <c r="B1192" s="866" t="s">
        <v>260</v>
      </c>
      <c r="C1192" s="867" t="s">
        <v>261</v>
      </c>
      <c r="D1192" s="868" t="s">
        <v>262</v>
      </c>
      <c r="E1192" s="867" t="s">
        <v>282</v>
      </c>
      <c r="F1192" s="868" t="s">
        <v>307</v>
      </c>
    </row>
    <row r="1193" spans="1:6" x14ac:dyDescent="0.2">
      <c r="A1193" s="265" t="s">
        <v>263</v>
      </c>
      <c r="B1193" s="270" t="s">
        <v>215</v>
      </c>
      <c r="C1193" s="241"/>
      <c r="D1193" s="124"/>
      <c r="E1193" s="241"/>
      <c r="F1193" s="951"/>
    </row>
    <row r="1194" spans="1:6" x14ac:dyDescent="0.2">
      <c r="A1194" s="264" t="s">
        <v>264</v>
      </c>
      <c r="B1194" s="152" t="s">
        <v>526</v>
      </c>
      <c r="C1194" s="239">
        <v>1560</v>
      </c>
      <c r="D1194" s="121">
        <v>1560</v>
      </c>
      <c r="E1194" s="239">
        <v>1560</v>
      </c>
      <c r="F1194" s="952">
        <f>E1194/D1194</f>
        <v>1</v>
      </c>
    </row>
    <row r="1195" spans="1:6" x14ac:dyDescent="0.2">
      <c r="A1195" s="264" t="s">
        <v>265</v>
      </c>
      <c r="B1195" s="169" t="s">
        <v>528</v>
      </c>
      <c r="C1195" s="239">
        <v>203</v>
      </c>
      <c r="D1195" s="121"/>
      <c r="E1195" s="239"/>
      <c r="F1195" s="952">
        <v>0</v>
      </c>
    </row>
    <row r="1196" spans="1:6" x14ac:dyDescent="0.2">
      <c r="A1196" s="264" t="s">
        <v>266</v>
      </c>
      <c r="B1196" s="169" t="s">
        <v>527</v>
      </c>
      <c r="C1196" s="239">
        <v>11505</v>
      </c>
      <c r="D1196" s="121">
        <v>11481</v>
      </c>
      <c r="E1196" s="239">
        <v>11453</v>
      </c>
      <c r="F1196" s="952">
        <f>E1196/D1196</f>
        <v>0.99756118804982141</v>
      </c>
    </row>
    <row r="1197" spans="1:6" x14ac:dyDescent="0.2">
      <c r="A1197" s="264" t="s">
        <v>267</v>
      </c>
      <c r="B1197" s="169" t="s">
        <v>529</v>
      </c>
      <c r="C1197" s="239"/>
      <c r="D1197" s="121"/>
      <c r="E1197" s="239"/>
      <c r="F1197" s="952">
        <v>0</v>
      </c>
    </row>
    <row r="1198" spans="1:6" x14ac:dyDescent="0.2">
      <c r="A1198" s="264" t="s">
        <v>268</v>
      </c>
      <c r="B1198" s="169" t="s">
        <v>530</v>
      </c>
      <c r="C1198" s="239"/>
      <c r="D1198" s="121"/>
      <c r="E1198" s="239"/>
      <c r="F1198" s="952">
        <v>0</v>
      </c>
    </row>
    <row r="1199" spans="1:6" x14ac:dyDescent="0.2">
      <c r="A1199" s="264" t="s">
        <v>269</v>
      </c>
      <c r="B1199" s="169" t="s">
        <v>531</v>
      </c>
      <c r="C1199" s="239">
        <f>C1200+C1201+C1202+C1203+C1204+C1205+C1206</f>
        <v>1440</v>
      </c>
      <c r="D1199" s="239">
        <f>D1200+D1201+D1202+D1203+D1204+D1205+D1206</f>
        <v>720</v>
      </c>
      <c r="E1199" s="239">
        <f>E1200+E1201+E1202+E1203+E1204+E1205+E1206</f>
        <v>720</v>
      </c>
      <c r="F1199" s="952">
        <f>E1199/D1199</f>
        <v>1</v>
      </c>
    </row>
    <row r="1200" spans="1:6" x14ac:dyDescent="0.2">
      <c r="A1200" s="264" t="s">
        <v>270</v>
      </c>
      <c r="B1200" s="169" t="s">
        <v>535</v>
      </c>
      <c r="C1200" s="239"/>
      <c r="D1200" s="121"/>
      <c r="E1200" s="239"/>
      <c r="F1200" s="952">
        <v>0</v>
      </c>
    </row>
    <row r="1201" spans="1:6" x14ac:dyDescent="0.2">
      <c r="A1201" s="264" t="s">
        <v>271</v>
      </c>
      <c r="B1201" s="169" t="s">
        <v>536</v>
      </c>
      <c r="C1201" s="239"/>
      <c r="D1201" s="121"/>
      <c r="E1201" s="239"/>
      <c r="F1201" s="952">
        <v>0</v>
      </c>
    </row>
    <row r="1202" spans="1:6" x14ac:dyDescent="0.2">
      <c r="A1202" s="264" t="s">
        <v>272</v>
      </c>
      <c r="B1202" s="169" t="s">
        <v>537</v>
      </c>
      <c r="C1202" s="239"/>
      <c r="D1202" s="121"/>
      <c r="E1202" s="239"/>
      <c r="F1202" s="952">
        <v>0</v>
      </c>
    </row>
    <row r="1203" spans="1:6" x14ac:dyDescent="0.2">
      <c r="A1203" s="264" t="s">
        <v>273</v>
      </c>
      <c r="B1203" s="271" t="s">
        <v>533</v>
      </c>
      <c r="C1203" s="239">
        <f>'6 7_sz_melléklet'!C90</f>
        <v>1440</v>
      </c>
      <c r="D1203" s="239">
        <f>'6 7_sz_melléklet'!D90</f>
        <v>720</v>
      </c>
      <c r="E1203" s="239">
        <f>'6 7_sz_melléklet'!E90</f>
        <v>720</v>
      </c>
      <c r="F1203" s="952">
        <f>E1203/D1203</f>
        <v>1</v>
      </c>
    </row>
    <row r="1204" spans="1:6" x14ac:dyDescent="0.2">
      <c r="A1204" s="264" t="s">
        <v>274</v>
      </c>
      <c r="B1204" s="536" t="s">
        <v>534</v>
      </c>
      <c r="C1204" s="242"/>
      <c r="D1204" s="122"/>
      <c r="E1204" s="239"/>
      <c r="F1204" s="952">
        <v>0</v>
      </c>
    </row>
    <row r="1205" spans="1:6" x14ac:dyDescent="0.2">
      <c r="A1205" s="264" t="s">
        <v>275</v>
      </c>
      <c r="B1205" s="537" t="s">
        <v>532</v>
      </c>
      <c r="C1205" s="242"/>
      <c r="D1205" s="122"/>
      <c r="E1205" s="239"/>
      <c r="F1205" s="952">
        <v>0</v>
      </c>
    </row>
    <row r="1206" spans="1:6" x14ac:dyDescent="0.2">
      <c r="A1206" s="264" t="s">
        <v>276</v>
      </c>
      <c r="B1206" s="108" t="s">
        <v>764</v>
      </c>
      <c r="C1206" s="242"/>
      <c r="D1206" s="122"/>
      <c r="E1206" s="239"/>
      <c r="F1206" s="952">
        <v>0</v>
      </c>
    </row>
    <row r="1207" spans="1:6" ht="13.5" thickBot="1" x14ac:dyDescent="0.25">
      <c r="A1207" s="264" t="s">
        <v>277</v>
      </c>
      <c r="B1207" s="171" t="s">
        <v>539</v>
      </c>
      <c r="C1207" s="240"/>
      <c r="D1207" s="126"/>
      <c r="E1207" s="239"/>
      <c r="F1207" s="952">
        <v>0</v>
      </c>
    </row>
    <row r="1208" spans="1:6" ht="13.5" thickBot="1" x14ac:dyDescent="0.25">
      <c r="A1208" s="421" t="s">
        <v>278</v>
      </c>
      <c r="B1208" s="422" t="s">
        <v>5</v>
      </c>
      <c r="C1208" s="432">
        <f>C1194+C1195+C1196+C1197+C1199+C1207</f>
        <v>14708</v>
      </c>
      <c r="D1208" s="432">
        <f>D1194+D1195+D1196+D1197+D1199+D1207</f>
        <v>13761</v>
      </c>
      <c r="E1208" s="432">
        <f>E1194+E1195+E1196+E1197+E1199+E1207</f>
        <v>13733</v>
      </c>
      <c r="F1208" s="1336">
        <f>E1208/D1208</f>
        <v>0.99796526415231446</v>
      </c>
    </row>
    <row r="1209" spans="1:6" ht="13.5" thickTop="1" x14ac:dyDescent="0.2">
      <c r="A1209" s="413"/>
      <c r="B1209" s="270"/>
      <c r="C1209" s="197"/>
      <c r="D1209" s="197"/>
      <c r="E1209" s="861"/>
      <c r="F1209" s="1099"/>
    </row>
    <row r="1210" spans="1:6" x14ac:dyDescent="0.2">
      <c r="A1210" s="265" t="s">
        <v>279</v>
      </c>
      <c r="B1210" s="272" t="s">
        <v>216</v>
      </c>
      <c r="C1210" s="241"/>
      <c r="D1210" s="241"/>
      <c r="E1210" s="241"/>
      <c r="F1210" s="951"/>
    </row>
    <row r="1211" spans="1:6" x14ac:dyDescent="0.2">
      <c r="A1211" s="264" t="s">
        <v>280</v>
      </c>
      <c r="B1211" s="169" t="s">
        <v>540</v>
      </c>
      <c r="C1211" s="239">
        <f>'33_sz_ melléklet'!C119-'33_sz_ melléklet'!C115</f>
        <v>0</v>
      </c>
      <c r="D1211" s="239">
        <f>'33_sz_ melléklet'!D119</f>
        <v>242</v>
      </c>
      <c r="E1211" s="239">
        <f>'33_sz_ melléklet'!E119</f>
        <v>240</v>
      </c>
      <c r="F1211" s="952">
        <f>E1211/D1211</f>
        <v>0.99173553719008267</v>
      </c>
    </row>
    <row r="1212" spans="1:6" x14ac:dyDescent="0.2">
      <c r="A1212" s="264" t="s">
        <v>281</v>
      </c>
      <c r="B1212" s="169" t="s">
        <v>541</v>
      </c>
      <c r="C1212" s="239"/>
      <c r="D1212" s="121"/>
      <c r="E1212" s="239"/>
      <c r="F1212" s="952">
        <v>0</v>
      </c>
    </row>
    <row r="1213" spans="1:6" x14ac:dyDescent="0.2">
      <c r="A1213" s="264" t="s">
        <v>283</v>
      </c>
      <c r="B1213" s="169" t="s">
        <v>542</v>
      </c>
      <c r="C1213" s="239">
        <f>C1214+C1215+C1216+C1217+C1218+C1219+C1220</f>
        <v>2400</v>
      </c>
      <c r="D1213" s="239">
        <f>D1214+D1215+D1216+D1217+D1218+D1219+D1220</f>
        <v>3500</v>
      </c>
      <c r="E1213" s="239">
        <f>E1214+E1215+E1216+E1217+E1218+E1219+E1220</f>
        <v>3500</v>
      </c>
      <c r="F1213" s="952">
        <f>E1213/D1213</f>
        <v>1</v>
      </c>
    </row>
    <row r="1214" spans="1:6" x14ac:dyDescent="0.2">
      <c r="A1214" s="264" t="s">
        <v>284</v>
      </c>
      <c r="B1214" s="271" t="s">
        <v>543</v>
      </c>
      <c r="C1214" s="239"/>
      <c r="D1214" s="121"/>
      <c r="E1214" s="239"/>
      <c r="F1214" s="952">
        <v>0</v>
      </c>
    </row>
    <row r="1215" spans="1:6" x14ac:dyDescent="0.2">
      <c r="A1215" s="264" t="s">
        <v>285</v>
      </c>
      <c r="B1215" s="271" t="s">
        <v>544</v>
      </c>
      <c r="C1215" s="239"/>
      <c r="D1215" s="121"/>
      <c r="E1215" s="239"/>
      <c r="F1215" s="952">
        <v>0</v>
      </c>
    </row>
    <row r="1216" spans="1:6" x14ac:dyDescent="0.2">
      <c r="A1216" s="264" t="s">
        <v>286</v>
      </c>
      <c r="B1216" s="271" t="s">
        <v>545</v>
      </c>
      <c r="C1216" s="239"/>
      <c r="D1216" s="121"/>
      <c r="E1216" s="239"/>
      <c r="F1216" s="952">
        <v>0</v>
      </c>
    </row>
    <row r="1217" spans="1:6" x14ac:dyDescent="0.2">
      <c r="A1217" s="264" t="s">
        <v>287</v>
      </c>
      <c r="B1217" s="271" t="s">
        <v>546</v>
      </c>
      <c r="C1217" s="239"/>
      <c r="D1217" s="121"/>
      <c r="E1217" s="239"/>
      <c r="F1217" s="952">
        <v>0</v>
      </c>
    </row>
    <row r="1218" spans="1:6" x14ac:dyDescent="0.2">
      <c r="A1218" s="264" t="s">
        <v>288</v>
      </c>
      <c r="B1218" s="536" t="s">
        <v>547</v>
      </c>
      <c r="C1218" s="121">
        <f>'11 12 sz_melléklet'!C40</f>
        <v>2400</v>
      </c>
      <c r="D1218" s="121">
        <f>'11 12 sz_melléklet'!D40</f>
        <v>3500</v>
      </c>
      <c r="E1218" s="121">
        <f>'11 12 sz_melléklet'!E40</f>
        <v>3500</v>
      </c>
      <c r="F1218" s="952">
        <f>E1218/D1218</f>
        <v>1</v>
      </c>
    </row>
    <row r="1219" spans="1:6" x14ac:dyDescent="0.2">
      <c r="A1219" s="264" t="s">
        <v>289</v>
      </c>
      <c r="B1219" s="230" t="s">
        <v>548</v>
      </c>
      <c r="C1219" s="239"/>
      <c r="D1219" s="121"/>
      <c r="E1219" s="239"/>
      <c r="F1219" s="952">
        <v>0</v>
      </c>
    </row>
    <row r="1220" spans="1:6" x14ac:dyDescent="0.2">
      <c r="A1220" s="264" t="s">
        <v>290</v>
      </c>
      <c r="B1220" s="686" t="s">
        <v>549</v>
      </c>
      <c r="C1220" s="239">
        <f>-C1197</f>
        <v>0</v>
      </c>
      <c r="D1220" s="239">
        <f>-D1197</f>
        <v>0</v>
      </c>
      <c r="E1220" s="239">
        <f>-E1197</f>
        <v>0</v>
      </c>
      <c r="F1220" s="952">
        <v>0</v>
      </c>
    </row>
    <row r="1221" spans="1:6" x14ac:dyDescent="0.2">
      <c r="A1221" s="264" t="s">
        <v>291</v>
      </c>
      <c r="B1221" s="169"/>
      <c r="C1221" s="239"/>
      <c r="D1221" s="121"/>
      <c r="E1221" s="239"/>
      <c r="F1221" s="952"/>
    </row>
    <row r="1222" spans="1:6" ht="13.5" thickBot="1" x14ac:dyDescent="0.25">
      <c r="A1222" s="264" t="s">
        <v>292</v>
      </c>
      <c r="B1222" s="171"/>
      <c r="C1222" s="242"/>
      <c r="D1222" s="242"/>
      <c r="E1222" s="242"/>
      <c r="F1222" s="952"/>
    </row>
    <row r="1223" spans="1:6" ht="13.5" thickBot="1" x14ac:dyDescent="0.25">
      <c r="A1223" s="421" t="s">
        <v>765</v>
      </c>
      <c r="B1223" s="422" t="s">
        <v>6</v>
      </c>
      <c r="C1223" s="567">
        <f>C1211+C1212+C1213+C1221+C1222</f>
        <v>2400</v>
      </c>
      <c r="D1223" s="567">
        <f>D1211+D1212+D1213+D1221+D1222</f>
        <v>3742</v>
      </c>
      <c r="E1223" s="862">
        <f>E1211+E1212+E1213+E1221+E1222</f>
        <v>3740</v>
      </c>
      <c r="F1223" s="1336">
        <f>E1223/D1223</f>
        <v>0.99946552645644038</v>
      </c>
    </row>
    <row r="1224" spans="1:6" ht="27" thickTop="1" thickBot="1" x14ac:dyDescent="0.25">
      <c r="A1224" s="421" t="s">
        <v>294</v>
      </c>
      <c r="B1224" s="426" t="s">
        <v>403</v>
      </c>
      <c r="C1224" s="566">
        <f>C1208+C1223</f>
        <v>17108</v>
      </c>
      <c r="D1224" s="566">
        <f>D1208+D1223</f>
        <v>17503</v>
      </c>
      <c r="E1224" s="863">
        <f>E1208+E1223</f>
        <v>17473</v>
      </c>
      <c r="F1224" s="1346">
        <f>E1224/D1224</f>
        <v>0.99828600811289492</v>
      </c>
    </row>
    <row r="1225" spans="1:6" ht="13.5" thickTop="1" x14ac:dyDescent="0.2">
      <c r="A1225" s="413"/>
      <c r="B1225" s="550"/>
      <c r="C1225" s="129"/>
      <c r="D1225" s="27"/>
      <c r="E1225" s="197"/>
      <c r="F1225" s="1099"/>
    </row>
    <row r="1226" spans="1:6" x14ac:dyDescent="0.2">
      <c r="A1226" s="265" t="s">
        <v>295</v>
      </c>
      <c r="B1226" s="341" t="s">
        <v>404</v>
      </c>
      <c r="C1226" s="124"/>
      <c r="D1226" s="130"/>
      <c r="E1226" s="241"/>
      <c r="F1226" s="951"/>
    </row>
    <row r="1227" spans="1:6" x14ac:dyDescent="0.2">
      <c r="A1227" s="264" t="s">
        <v>296</v>
      </c>
      <c r="B1227" s="170" t="s">
        <v>565</v>
      </c>
      <c r="C1227" s="121"/>
      <c r="D1227" s="100"/>
      <c r="E1227" s="239"/>
      <c r="F1227" s="952">
        <v>0</v>
      </c>
    </row>
    <row r="1228" spans="1:6" x14ac:dyDescent="0.2">
      <c r="A1228" s="264" t="s">
        <v>297</v>
      </c>
      <c r="B1228" s="480" t="s">
        <v>563</v>
      </c>
      <c r="C1228" s="121"/>
      <c r="D1228" s="100"/>
      <c r="E1228" s="239"/>
      <c r="F1228" s="952">
        <v>0</v>
      </c>
    </row>
    <row r="1229" spans="1:6" x14ac:dyDescent="0.2">
      <c r="A1229" s="264" t="s">
        <v>298</v>
      </c>
      <c r="B1229" s="480" t="s">
        <v>562</v>
      </c>
      <c r="C1229" s="121"/>
      <c r="D1229" s="100"/>
      <c r="E1229" s="239"/>
      <c r="F1229" s="952">
        <v>0</v>
      </c>
    </row>
    <row r="1230" spans="1:6" x14ac:dyDescent="0.2">
      <c r="A1230" s="264" t="s">
        <v>299</v>
      </c>
      <c r="B1230" s="480" t="s">
        <v>564</v>
      </c>
      <c r="C1230" s="121"/>
      <c r="D1230" s="100"/>
      <c r="E1230" s="239"/>
      <c r="F1230" s="952">
        <v>0</v>
      </c>
    </row>
    <row r="1231" spans="1:6" x14ac:dyDescent="0.2">
      <c r="A1231" s="264" t="s">
        <v>300</v>
      </c>
      <c r="B1231" s="538" t="s">
        <v>566</v>
      </c>
      <c r="C1231" s="121"/>
      <c r="D1231" s="100"/>
      <c r="E1231" s="239"/>
      <c r="F1231" s="952">
        <v>0</v>
      </c>
    </row>
    <row r="1232" spans="1:6" x14ac:dyDescent="0.2">
      <c r="A1232" s="264" t="s">
        <v>301</v>
      </c>
      <c r="B1232" s="539" t="s">
        <v>569</v>
      </c>
      <c r="C1232" s="121"/>
      <c r="D1232" s="100"/>
      <c r="E1232" s="239"/>
      <c r="F1232" s="952">
        <v>0</v>
      </c>
    </row>
    <row r="1233" spans="1:6" x14ac:dyDescent="0.2">
      <c r="A1233" s="264" t="s">
        <v>302</v>
      </c>
      <c r="B1233" s="540" t="s">
        <v>568</v>
      </c>
      <c r="C1233" s="121"/>
      <c r="D1233" s="100"/>
      <c r="E1233" s="239"/>
      <c r="F1233" s="952">
        <v>0</v>
      </c>
    </row>
    <row r="1234" spans="1:6" x14ac:dyDescent="0.2">
      <c r="A1234" s="264" t="s">
        <v>303</v>
      </c>
      <c r="B1234" s="1708" t="s">
        <v>567</v>
      </c>
      <c r="C1234" s="121"/>
      <c r="D1234" s="100"/>
      <c r="E1234" s="239"/>
      <c r="F1234" s="952">
        <v>0</v>
      </c>
    </row>
    <row r="1235" spans="1:6" ht="13.5" thickBot="1" x14ac:dyDescent="0.25">
      <c r="A1235" s="264" t="s">
        <v>304</v>
      </c>
      <c r="B1235" s="1712" t="s">
        <v>1083</v>
      </c>
      <c r="C1235" s="129"/>
      <c r="D1235" s="27"/>
      <c r="E1235" s="197"/>
      <c r="F1235" s="952">
        <v>0</v>
      </c>
    </row>
    <row r="1236" spans="1:6" ht="13.5" thickBot="1" x14ac:dyDescent="0.25">
      <c r="A1236" s="282" t="s">
        <v>305</v>
      </c>
      <c r="B1236" s="231" t="s">
        <v>570</v>
      </c>
      <c r="C1236" s="128">
        <f>C1227+C1228+C1229+C1230+C1231+C1232+C1233+C1234</f>
        <v>0</v>
      </c>
      <c r="D1236" s="128">
        <f>D1227+D1228+D1229+D1230+D1231+D1232+D1233+D1234</f>
        <v>0</v>
      </c>
      <c r="E1236" s="201">
        <f>E1227+E1228+E1229+E1230+E1231+E1232+E1233+E1234</f>
        <v>0</v>
      </c>
      <c r="F1236" s="998">
        <v>0</v>
      </c>
    </row>
    <row r="1237" spans="1:6" x14ac:dyDescent="0.2">
      <c r="A1237" s="413"/>
      <c r="B1237" s="35"/>
      <c r="C1237" s="129"/>
      <c r="D1237" s="27"/>
      <c r="E1237" s="197"/>
      <c r="F1237" s="1099"/>
    </row>
    <row r="1238" spans="1:6" ht="13.5" thickBot="1" x14ac:dyDescent="0.25">
      <c r="A1238" s="325" t="s">
        <v>306</v>
      </c>
      <c r="B1238" s="833" t="s">
        <v>406</v>
      </c>
      <c r="C1238" s="246">
        <f>C1224+C1236</f>
        <v>17108</v>
      </c>
      <c r="D1238" s="246">
        <f>D1224+D1236</f>
        <v>17503</v>
      </c>
      <c r="E1238" s="821">
        <f>E1224+E1236</f>
        <v>17473</v>
      </c>
      <c r="F1238" s="1138">
        <f>E1238/D1238</f>
        <v>0.99828600811289492</v>
      </c>
    </row>
    <row r="1241" spans="1:6" x14ac:dyDescent="0.2">
      <c r="A1241" s="281"/>
      <c r="B1241" s="504"/>
      <c r="C1241" s="27"/>
      <c r="D1241" s="27"/>
      <c r="E1241" s="27"/>
    </row>
    <row r="1242" spans="1:6" x14ac:dyDescent="0.2">
      <c r="A1242" s="2263">
        <v>22</v>
      </c>
      <c r="B1242" s="2263"/>
      <c r="C1242" s="2263"/>
      <c r="D1242" s="2263"/>
      <c r="E1242" s="2263"/>
    </row>
    <row r="1243" spans="1:6" x14ac:dyDescent="0.2">
      <c r="A1243" s="13"/>
      <c r="B1243" s="13"/>
      <c r="C1243" s="13"/>
      <c r="D1243" s="13"/>
      <c r="E1243" s="13"/>
    </row>
    <row r="1244" spans="1:6" ht="15" x14ac:dyDescent="0.25">
      <c r="A1244" s="2249" t="s">
        <v>1644</v>
      </c>
      <c r="B1244" s="2249"/>
      <c r="C1244" s="2249"/>
      <c r="D1244" s="2249"/>
      <c r="E1244" s="2249"/>
      <c r="F1244" s="16"/>
    </row>
    <row r="1245" spans="1:6" ht="15" x14ac:dyDescent="0.25">
      <c r="A1245" s="275"/>
      <c r="B1245" s="275"/>
      <c r="C1245" s="275"/>
      <c r="D1245" s="275"/>
      <c r="E1245" s="275"/>
      <c r="F1245" s="16"/>
    </row>
    <row r="1246" spans="1:6" ht="15.75" x14ac:dyDescent="0.25">
      <c r="B1246" s="2268" t="s">
        <v>1463</v>
      </c>
      <c r="C1246" s="2268"/>
      <c r="D1246" s="2268"/>
      <c r="E1246" s="2268"/>
      <c r="F1246" s="33"/>
    </row>
    <row r="1247" spans="1:6" ht="15.75" x14ac:dyDescent="0.25">
      <c r="B1247" s="18"/>
      <c r="C1247" s="18"/>
      <c r="D1247" s="18"/>
      <c r="E1247" s="18"/>
      <c r="F1247" s="33"/>
    </row>
    <row r="1248" spans="1:6" ht="13.5" thickBot="1" x14ac:dyDescent="0.25">
      <c r="B1248" s="1"/>
      <c r="C1248" s="1"/>
      <c r="D1248" s="1"/>
      <c r="E1248" s="19" t="s">
        <v>7</v>
      </c>
    </row>
    <row r="1249" spans="1:6" ht="13.5" thickBot="1" x14ac:dyDescent="0.25">
      <c r="A1249" s="2272" t="s">
        <v>258</v>
      </c>
      <c r="B1249" s="2274" t="s">
        <v>11</v>
      </c>
      <c r="C1249" s="2269" t="s">
        <v>386</v>
      </c>
      <c r="D1249" s="2270"/>
      <c r="E1249" s="2270"/>
      <c r="F1249" s="2271"/>
    </row>
    <row r="1250" spans="1:6" ht="26.25" thickBot="1" x14ac:dyDescent="0.25">
      <c r="A1250" s="2273"/>
      <c r="B1250" s="2275"/>
      <c r="C1250" s="859" t="s">
        <v>198</v>
      </c>
      <c r="D1250" s="860" t="s">
        <v>199</v>
      </c>
      <c r="E1250" s="859" t="s">
        <v>775</v>
      </c>
      <c r="F1250" s="857" t="s">
        <v>201</v>
      </c>
    </row>
    <row r="1251" spans="1:6" ht="13.5" thickBot="1" x14ac:dyDescent="0.25">
      <c r="A1251" s="865" t="s">
        <v>259</v>
      </c>
      <c r="B1251" s="866" t="s">
        <v>260</v>
      </c>
      <c r="C1251" s="867" t="s">
        <v>261</v>
      </c>
      <c r="D1251" s="868" t="s">
        <v>262</v>
      </c>
      <c r="E1251" s="867" t="s">
        <v>282</v>
      </c>
      <c r="F1251" s="868" t="s">
        <v>307</v>
      </c>
    </row>
    <row r="1252" spans="1:6" x14ac:dyDescent="0.2">
      <c r="A1252" s="265" t="s">
        <v>263</v>
      </c>
      <c r="B1252" s="270" t="s">
        <v>215</v>
      </c>
      <c r="C1252" s="241"/>
      <c r="D1252" s="124"/>
      <c r="E1252" s="241"/>
      <c r="F1252" s="951"/>
    </row>
    <row r="1253" spans="1:6" x14ac:dyDescent="0.2">
      <c r="A1253" s="264" t="s">
        <v>264</v>
      </c>
      <c r="B1253" s="152" t="s">
        <v>526</v>
      </c>
      <c r="C1253" s="239"/>
      <c r="D1253" s="239"/>
      <c r="E1253" s="239"/>
      <c r="F1253" s="952">
        <v>0</v>
      </c>
    </row>
    <row r="1254" spans="1:6" x14ac:dyDescent="0.2">
      <c r="A1254" s="264" t="s">
        <v>265</v>
      </c>
      <c r="B1254" s="169" t="s">
        <v>528</v>
      </c>
      <c r="C1254" s="239"/>
      <c r="D1254" s="239"/>
      <c r="E1254" s="239"/>
      <c r="F1254" s="952">
        <v>0</v>
      </c>
    </row>
    <row r="1255" spans="1:6" x14ac:dyDescent="0.2">
      <c r="A1255" s="264" t="s">
        <v>266</v>
      </c>
      <c r="B1255" s="169" t="s">
        <v>527</v>
      </c>
      <c r="C1255" s="239"/>
      <c r="D1255" s="239"/>
      <c r="E1255" s="239"/>
      <c r="F1255" s="952">
        <v>0</v>
      </c>
    </row>
    <row r="1256" spans="1:6" x14ac:dyDescent="0.2">
      <c r="A1256" s="264" t="s">
        <v>267</v>
      </c>
      <c r="B1256" s="169" t="s">
        <v>529</v>
      </c>
      <c r="C1256" s="239"/>
      <c r="D1256" s="121"/>
      <c r="E1256" s="239"/>
      <c r="F1256" s="952">
        <v>0</v>
      </c>
    </row>
    <row r="1257" spans="1:6" x14ac:dyDescent="0.2">
      <c r="A1257" s="264" t="s">
        <v>268</v>
      </c>
      <c r="B1257" s="169" t="s">
        <v>530</v>
      </c>
      <c r="C1257" s="239"/>
      <c r="D1257" s="121"/>
      <c r="E1257" s="239"/>
      <c r="F1257" s="952">
        <v>0</v>
      </c>
    </row>
    <row r="1258" spans="1:6" x14ac:dyDescent="0.2">
      <c r="A1258" s="264" t="s">
        <v>269</v>
      </c>
      <c r="B1258" s="169" t="s">
        <v>531</v>
      </c>
      <c r="C1258" s="239">
        <f>C1259+C1260+C1261+C1262+C1263+C1264+C1265</f>
        <v>51320</v>
      </c>
      <c r="D1258" s="239">
        <f>D1259+D1260+D1261+D1262+D1263+D1264+D1265</f>
        <v>42241</v>
      </c>
      <c r="E1258" s="239">
        <f>E1259+E1260+E1261+E1262+E1263+E1264+E1265</f>
        <v>42241</v>
      </c>
      <c r="F1258" s="952">
        <f>E1258/D1258</f>
        <v>1</v>
      </c>
    </row>
    <row r="1259" spans="1:6" x14ac:dyDescent="0.2">
      <c r="A1259" s="264" t="s">
        <v>270</v>
      </c>
      <c r="B1259" s="169" t="s">
        <v>535</v>
      </c>
      <c r="C1259" s="239"/>
      <c r="D1259" s="121"/>
      <c r="E1259" s="239"/>
      <c r="F1259" s="952">
        <v>0</v>
      </c>
    </row>
    <row r="1260" spans="1:6" x14ac:dyDescent="0.2">
      <c r="A1260" s="264" t="s">
        <v>271</v>
      </c>
      <c r="B1260" s="169" t="s">
        <v>536</v>
      </c>
      <c r="C1260" s="239"/>
      <c r="D1260" s="121"/>
      <c r="E1260" s="239"/>
      <c r="F1260" s="952">
        <v>0</v>
      </c>
    </row>
    <row r="1261" spans="1:6" x14ac:dyDescent="0.2">
      <c r="A1261" s="264" t="s">
        <v>272</v>
      </c>
      <c r="B1261" s="169" t="s">
        <v>537</v>
      </c>
      <c r="C1261" s="239"/>
      <c r="D1261" s="121"/>
      <c r="E1261" s="239"/>
      <c r="F1261" s="952">
        <v>0</v>
      </c>
    </row>
    <row r="1262" spans="1:6" x14ac:dyDescent="0.2">
      <c r="A1262" s="264" t="s">
        <v>273</v>
      </c>
      <c r="B1262" s="271" t="s">
        <v>533</v>
      </c>
      <c r="C1262" s="239">
        <f>'6 7_sz_melléklet'!C77</f>
        <v>51320</v>
      </c>
      <c r="D1262" s="239">
        <f>'6 7_sz_melléklet'!D77</f>
        <v>42241</v>
      </c>
      <c r="E1262" s="239">
        <f>'6 7_sz_melléklet'!E77</f>
        <v>42241</v>
      </c>
      <c r="F1262" s="952">
        <f>E1262/D1262</f>
        <v>1</v>
      </c>
    </row>
    <row r="1263" spans="1:6" x14ac:dyDescent="0.2">
      <c r="A1263" s="264" t="s">
        <v>274</v>
      </c>
      <c r="B1263" s="536" t="s">
        <v>534</v>
      </c>
      <c r="C1263" s="242"/>
      <c r="D1263" s="122"/>
      <c r="E1263" s="239"/>
      <c r="F1263" s="952">
        <v>0</v>
      </c>
    </row>
    <row r="1264" spans="1:6" x14ac:dyDescent="0.2">
      <c r="A1264" s="264" t="s">
        <v>275</v>
      </c>
      <c r="B1264" s="537" t="s">
        <v>532</v>
      </c>
      <c r="C1264" s="242"/>
      <c r="D1264" s="122"/>
      <c r="E1264" s="239"/>
      <c r="F1264" s="952">
        <v>0</v>
      </c>
    </row>
    <row r="1265" spans="1:6" x14ac:dyDescent="0.2">
      <c r="A1265" s="264" t="s">
        <v>276</v>
      </c>
      <c r="B1265" s="108" t="s">
        <v>764</v>
      </c>
      <c r="C1265" s="242"/>
      <c r="D1265" s="122"/>
      <c r="E1265" s="239"/>
      <c r="F1265" s="952">
        <v>0</v>
      </c>
    </row>
    <row r="1266" spans="1:6" ht="13.5" thickBot="1" x14ac:dyDescent="0.25">
      <c r="A1266" s="264" t="s">
        <v>277</v>
      </c>
      <c r="B1266" s="171" t="s">
        <v>539</v>
      </c>
      <c r="C1266" s="240"/>
      <c r="D1266" s="126"/>
      <c r="E1266" s="239"/>
      <c r="F1266" s="952">
        <v>0</v>
      </c>
    </row>
    <row r="1267" spans="1:6" ht="13.5" thickBot="1" x14ac:dyDescent="0.25">
      <c r="A1267" s="421" t="s">
        <v>278</v>
      </c>
      <c r="B1267" s="422" t="s">
        <v>5</v>
      </c>
      <c r="C1267" s="432">
        <f>C1253+C1254+C1255+C1256+C1258+C1266</f>
        <v>51320</v>
      </c>
      <c r="D1267" s="432">
        <f>D1253+D1254+D1255+D1256+D1258+D1266</f>
        <v>42241</v>
      </c>
      <c r="E1267" s="432">
        <f>E1253+E1254+E1255+E1256+E1258+E1266</f>
        <v>42241</v>
      </c>
      <c r="F1267" s="1336">
        <f>E1267/D1267</f>
        <v>1</v>
      </c>
    </row>
    <row r="1268" spans="1:6" ht="13.5" thickTop="1" x14ac:dyDescent="0.2">
      <c r="A1268" s="413"/>
      <c r="B1268" s="270"/>
      <c r="C1268" s="197"/>
      <c r="D1268" s="197"/>
      <c r="E1268" s="861"/>
      <c r="F1268" s="1099"/>
    </row>
    <row r="1269" spans="1:6" x14ac:dyDescent="0.2">
      <c r="A1269" s="265" t="s">
        <v>279</v>
      </c>
      <c r="B1269" s="272" t="s">
        <v>216</v>
      </c>
      <c r="C1269" s="241"/>
      <c r="D1269" s="241"/>
      <c r="E1269" s="241"/>
      <c r="F1269" s="951"/>
    </row>
    <row r="1270" spans="1:6" x14ac:dyDescent="0.2">
      <c r="A1270" s="264" t="s">
        <v>280</v>
      </c>
      <c r="B1270" s="169" t="s">
        <v>540</v>
      </c>
      <c r="C1270" s="239">
        <f>'33_sz_ melléklet'!C142</f>
        <v>0</v>
      </c>
      <c r="D1270" s="239"/>
      <c r="E1270" s="239"/>
      <c r="F1270" s="952">
        <v>0</v>
      </c>
    </row>
    <row r="1271" spans="1:6" x14ac:dyDescent="0.2">
      <c r="A1271" s="264" t="s">
        <v>281</v>
      </c>
      <c r="B1271" s="169" t="s">
        <v>541</v>
      </c>
      <c r="C1271" s="239"/>
      <c r="D1271" s="121"/>
      <c r="E1271" s="239"/>
      <c r="F1271" s="952">
        <v>0</v>
      </c>
    </row>
    <row r="1272" spans="1:6" x14ac:dyDescent="0.2">
      <c r="A1272" s="264" t="s">
        <v>283</v>
      </c>
      <c r="B1272" s="169" t="s">
        <v>542</v>
      </c>
      <c r="C1272" s="198">
        <f>C1273+C1274+C1275+C1276+C1277+C1278+C1279</f>
        <v>0</v>
      </c>
      <c r="D1272" s="198">
        <f>D1273+D1274+D1275+D1276+D1277+D1278+D1279</f>
        <v>0</v>
      </c>
      <c r="E1272" s="198">
        <f>E1273+E1274+E1275+E1276+E1277+E1278+E1279</f>
        <v>0</v>
      </c>
      <c r="F1272" s="952">
        <v>0</v>
      </c>
    </row>
    <row r="1273" spans="1:6" x14ac:dyDescent="0.2">
      <c r="A1273" s="264" t="s">
        <v>284</v>
      </c>
      <c r="B1273" s="271" t="s">
        <v>543</v>
      </c>
      <c r="C1273" s="239"/>
      <c r="D1273" s="121"/>
      <c r="E1273" s="239"/>
      <c r="F1273" s="952">
        <v>0</v>
      </c>
    </row>
    <row r="1274" spans="1:6" x14ac:dyDescent="0.2">
      <c r="A1274" s="264" t="s">
        <v>285</v>
      </c>
      <c r="B1274" s="271" t="s">
        <v>544</v>
      </c>
      <c r="C1274" s="239"/>
      <c r="D1274" s="121"/>
      <c r="E1274" s="239"/>
      <c r="F1274" s="952">
        <v>0</v>
      </c>
    </row>
    <row r="1275" spans="1:6" x14ac:dyDescent="0.2">
      <c r="A1275" s="264" t="s">
        <v>286</v>
      </c>
      <c r="B1275" s="271" t="s">
        <v>545</v>
      </c>
      <c r="C1275" s="239"/>
      <c r="D1275" s="121"/>
      <c r="E1275" s="239"/>
      <c r="F1275" s="952">
        <v>0</v>
      </c>
    </row>
    <row r="1276" spans="1:6" x14ac:dyDescent="0.2">
      <c r="A1276" s="264" t="s">
        <v>287</v>
      </c>
      <c r="B1276" s="271" t="s">
        <v>546</v>
      </c>
      <c r="C1276" s="239"/>
      <c r="D1276" s="121"/>
      <c r="E1276" s="239"/>
      <c r="F1276" s="952">
        <v>0</v>
      </c>
    </row>
    <row r="1277" spans="1:6" x14ac:dyDescent="0.2">
      <c r="A1277" s="264" t="s">
        <v>288</v>
      </c>
      <c r="B1277" s="536" t="s">
        <v>547</v>
      </c>
      <c r="C1277" s="239"/>
      <c r="D1277" s="121"/>
      <c r="E1277" s="239"/>
      <c r="F1277" s="952">
        <v>0</v>
      </c>
    </row>
    <row r="1278" spans="1:6" x14ac:dyDescent="0.2">
      <c r="A1278" s="264" t="s">
        <v>289</v>
      </c>
      <c r="B1278" s="230" t="s">
        <v>548</v>
      </c>
      <c r="C1278" s="239"/>
      <c r="D1278" s="121"/>
      <c r="E1278" s="239"/>
      <c r="F1278" s="952">
        <v>0</v>
      </c>
    </row>
    <row r="1279" spans="1:6" x14ac:dyDescent="0.2">
      <c r="A1279" s="264" t="s">
        <v>290</v>
      </c>
      <c r="B1279" s="686" t="s">
        <v>549</v>
      </c>
      <c r="C1279" s="239">
        <f>-C1256</f>
        <v>0</v>
      </c>
      <c r="D1279" s="239">
        <f>-D1256</f>
        <v>0</v>
      </c>
      <c r="E1279" s="239">
        <f>-E1256</f>
        <v>0</v>
      </c>
      <c r="F1279" s="952">
        <v>0</v>
      </c>
    </row>
    <row r="1280" spans="1:6" x14ac:dyDescent="0.2">
      <c r="A1280" s="264" t="s">
        <v>291</v>
      </c>
      <c r="B1280" s="169"/>
      <c r="C1280" s="239"/>
      <c r="D1280" s="121"/>
      <c r="E1280" s="239"/>
      <c r="F1280" s="952"/>
    </row>
    <row r="1281" spans="1:6" ht="13.5" thickBot="1" x14ac:dyDescent="0.25">
      <c r="A1281" s="264" t="s">
        <v>292</v>
      </c>
      <c r="B1281" s="171"/>
      <c r="C1281" s="242"/>
      <c r="D1281" s="242"/>
      <c r="E1281" s="242"/>
      <c r="F1281" s="952"/>
    </row>
    <row r="1282" spans="1:6" ht="13.5" thickBot="1" x14ac:dyDescent="0.25">
      <c r="A1282" s="421" t="s">
        <v>765</v>
      </c>
      <c r="B1282" s="422" t="s">
        <v>6</v>
      </c>
      <c r="C1282" s="567">
        <f>C1270+C1271+C1272+C1280+C1281</f>
        <v>0</v>
      </c>
      <c r="D1282" s="567">
        <f>D1270+D1271+D1272+D1280+D1281</f>
        <v>0</v>
      </c>
      <c r="E1282" s="862">
        <f>E1270+E1271+E1272+E1280+E1281</f>
        <v>0</v>
      </c>
      <c r="F1282" s="1336">
        <v>0</v>
      </c>
    </row>
    <row r="1283" spans="1:6" ht="27" thickTop="1" thickBot="1" x14ac:dyDescent="0.25">
      <c r="A1283" s="421" t="s">
        <v>294</v>
      </c>
      <c r="B1283" s="426" t="s">
        <v>403</v>
      </c>
      <c r="C1283" s="566">
        <f>C1267+C1282</f>
        <v>51320</v>
      </c>
      <c r="D1283" s="566">
        <f>D1267+D1282</f>
        <v>42241</v>
      </c>
      <c r="E1283" s="863">
        <f>E1267+E1282</f>
        <v>42241</v>
      </c>
      <c r="F1283" s="1346">
        <f>E1283/D1283</f>
        <v>1</v>
      </c>
    </row>
    <row r="1284" spans="1:6" ht="13.5" thickTop="1" x14ac:dyDescent="0.2">
      <c r="A1284" s="413"/>
      <c r="B1284" s="550"/>
      <c r="C1284" s="129"/>
      <c r="D1284" s="27"/>
      <c r="E1284" s="197"/>
      <c r="F1284" s="1099"/>
    </row>
    <row r="1285" spans="1:6" x14ac:dyDescent="0.2">
      <c r="A1285" s="265" t="s">
        <v>295</v>
      </c>
      <c r="B1285" s="341" t="s">
        <v>404</v>
      </c>
      <c r="C1285" s="124"/>
      <c r="D1285" s="130"/>
      <c r="E1285" s="241"/>
      <c r="F1285" s="951"/>
    </row>
    <row r="1286" spans="1:6" x14ac:dyDescent="0.2">
      <c r="A1286" s="264" t="s">
        <v>296</v>
      </c>
      <c r="B1286" s="170" t="s">
        <v>565</v>
      </c>
      <c r="C1286" s="121"/>
      <c r="D1286" s="100"/>
      <c r="E1286" s="239"/>
      <c r="F1286" s="952">
        <v>0</v>
      </c>
    </row>
    <row r="1287" spans="1:6" x14ac:dyDescent="0.2">
      <c r="A1287" s="264" t="s">
        <v>297</v>
      </c>
      <c r="B1287" s="480" t="s">
        <v>563</v>
      </c>
      <c r="C1287" s="121"/>
      <c r="D1287" s="100"/>
      <c r="E1287" s="239"/>
      <c r="F1287" s="952">
        <v>0</v>
      </c>
    </row>
    <row r="1288" spans="1:6" x14ac:dyDescent="0.2">
      <c r="A1288" s="264" t="s">
        <v>298</v>
      </c>
      <c r="B1288" s="480" t="s">
        <v>562</v>
      </c>
      <c r="C1288" s="121"/>
      <c r="D1288" s="100"/>
      <c r="E1288" s="239"/>
      <c r="F1288" s="952">
        <v>0</v>
      </c>
    </row>
    <row r="1289" spans="1:6" x14ac:dyDescent="0.2">
      <c r="A1289" s="264" t="s">
        <v>299</v>
      </c>
      <c r="B1289" s="480" t="s">
        <v>564</v>
      </c>
      <c r="C1289" s="121"/>
      <c r="D1289" s="100"/>
      <c r="E1289" s="239"/>
      <c r="F1289" s="952">
        <v>0</v>
      </c>
    </row>
    <row r="1290" spans="1:6" x14ac:dyDescent="0.2">
      <c r="A1290" s="264" t="s">
        <v>300</v>
      </c>
      <c r="B1290" s="538" t="s">
        <v>566</v>
      </c>
      <c r="C1290" s="121"/>
      <c r="D1290" s="100"/>
      <c r="E1290" s="239"/>
      <c r="F1290" s="952">
        <v>0</v>
      </c>
    </row>
    <row r="1291" spans="1:6" x14ac:dyDescent="0.2">
      <c r="A1291" s="264" t="s">
        <v>301</v>
      </c>
      <c r="B1291" s="539" t="s">
        <v>569</v>
      </c>
      <c r="C1291" s="121"/>
      <c r="D1291" s="100"/>
      <c r="E1291" s="239"/>
      <c r="F1291" s="952">
        <v>0</v>
      </c>
    </row>
    <row r="1292" spans="1:6" x14ac:dyDescent="0.2">
      <c r="A1292" s="264" t="s">
        <v>302</v>
      </c>
      <c r="B1292" s="540" t="s">
        <v>568</v>
      </c>
      <c r="C1292" s="121"/>
      <c r="D1292" s="100"/>
      <c r="E1292" s="239"/>
      <c r="F1292" s="952">
        <v>0</v>
      </c>
    </row>
    <row r="1293" spans="1:6" x14ac:dyDescent="0.2">
      <c r="A1293" s="264" t="s">
        <v>303</v>
      </c>
      <c r="B1293" s="1708" t="s">
        <v>567</v>
      </c>
      <c r="C1293" s="121"/>
      <c r="D1293" s="100"/>
      <c r="E1293" s="239"/>
      <c r="F1293" s="952">
        <v>0</v>
      </c>
    </row>
    <row r="1294" spans="1:6" ht="13.5" thickBot="1" x14ac:dyDescent="0.25">
      <c r="A1294" s="264" t="s">
        <v>304</v>
      </c>
      <c r="B1294" s="1712" t="s">
        <v>1083</v>
      </c>
      <c r="C1294" s="129"/>
      <c r="D1294" s="27"/>
      <c r="E1294" s="197"/>
      <c r="F1294" s="952">
        <v>0</v>
      </c>
    </row>
    <row r="1295" spans="1:6" ht="13.5" thickBot="1" x14ac:dyDescent="0.25">
      <c r="A1295" s="282" t="s">
        <v>305</v>
      </c>
      <c r="B1295" s="231" t="s">
        <v>570</v>
      </c>
      <c r="C1295" s="128">
        <f>C1286+C1287+C1288+C1289+C1290+C1291+C1292+C1293</f>
        <v>0</v>
      </c>
      <c r="D1295" s="128">
        <f>D1286+D1287+D1288+D1289+D1290+D1291+D1292+D1293</f>
        <v>0</v>
      </c>
      <c r="E1295" s="201">
        <f>E1286+E1287+E1288+E1289+E1290+E1291+E1292+E1293</f>
        <v>0</v>
      </c>
      <c r="F1295" s="991">
        <v>0</v>
      </c>
    </row>
    <row r="1296" spans="1:6" x14ac:dyDescent="0.2">
      <c r="A1296" s="413"/>
      <c r="B1296" s="35"/>
      <c r="C1296" s="129"/>
      <c r="D1296" s="27"/>
      <c r="E1296" s="197"/>
      <c r="F1296" s="1099"/>
    </row>
    <row r="1297" spans="1:6" ht="13.5" thickBot="1" x14ac:dyDescent="0.25">
      <c r="A1297" s="325" t="s">
        <v>306</v>
      </c>
      <c r="B1297" s="833" t="s">
        <v>406</v>
      </c>
      <c r="C1297" s="246">
        <f>C1283+C1295</f>
        <v>51320</v>
      </c>
      <c r="D1297" s="246">
        <f>D1283+D1295</f>
        <v>42241</v>
      </c>
      <c r="E1297" s="821">
        <f>E1283+E1295</f>
        <v>42241</v>
      </c>
      <c r="F1297" s="1138">
        <f>E1297/D1297</f>
        <v>1</v>
      </c>
    </row>
    <row r="1300" spans="1:6" x14ac:dyDescent="0.2">
      <c r="A1300" s="281"/>
      <c r="B1300" s="504"/>
      <c r="C1300" s="27"/>
      <c r="D1300" s="27"/>
      <c r="E1300" s="27"/>
    </row>
    <row r="1301" spans="1:6" x14ac:dyDescent="0.2">
      <c r="A1301" s="2263">
        <v>23</v>
      </c>
      <c r="B1301" s="2263"/>
      <c r="C1301" s="2263"/>
      <c r="D1301" s="2263"/>
      <c r="E1301" s="2263"/>
    </row>
    <row r="1302" spans="1:6" x14ac:dyDescent="0.2">
      <c r="A1302" s="13"/>
      <c r="B1302" s="13"/>
      <c r="C1302" s="13"/>
      <c r="D1302" s="13"/>
      <c r="E1302" s="13"/>
    </row>
    <row r="1303" spans="1:6" ht="15" x14ac:dyDescent="0.25">
      <c r="A1303" s="2249" t="s">
        <v>1644</v>
      </c>
      <c r="B1303" s="2249"/>
      <c r="C1303" s="2249"/>
      <c r="D1303" s="2249"/>
      <c r="E1303" s="2249"/>
      <c r="F1303" s="16"/>
    </row>
    <row r="1304" spans="1:6" ht="15" x14ac:dyDescent="0.25">
      <c r="A1304" s="275"/>
      <c r="B1304" s="275"/>
      <c r="C1304" s="275"/>
      <c r="D1304" s="275"/>
      <c r="E1304" s="275"/>
      <c r="F1304" s="16"/>
    </row>
    <row r="1305" spans="1:6" ht="15.75" x14ac:dyDescent="0.25">
      <c r="B1305" s="2268" t="s">
        <v>1463</v>
      </c>
      <c r="C1305" s="2268"/>
      <c r="D1305" s="2268"/>
      <c r="E1305" s="2268"/>
      <c r="F1305" s="33"/>
    </row>
    <row r="1306" spans="1:6" ht="15.75" x14ac:dyDescent="0.25">
      <c r="B1306" s="18"/>
      <c r="C1306" s="18"/>
      <c r="D1306" s="18"/>
      <c r="E1306" s="18"/>
      <c r="F1306" s="33"/>
    </row>
    <row r="1307" spans="1:6" ht="13.5" thickBot="1" x14ac:dyDescent="0.25">
      <c r="B1307" s="1"/>
      <c r="C1307" s="1"/>
      <c r="D1307" s="1"/>
      <c r="E1307" s="19" t="s">
        <v>7</v>
      </c>
    </row>
    <row r="1308" spans="1:6" ht="13.5" thickBot="1" x14ac:dyDescent="0.25">
      <c r="A1308" s="2272" t="s">
        <v>258</v>
      </c>
      <c r="B1308" s="2274" t="s">
        <v>11</v>
      </c>
      <c r="C1308" s="2269" t="s">
        <v>1211</v>
      </c>
      <c r="D1308" s="2270"/>
      <c r="E1308" s="2270"/>
      <c r="F1308" s="2271"/>
    </row>
    <row r="1309" spans="1:6" ht="26.25" thickBot="1" x14ac:dyDescent="0.25">
      <c r="A1309" s="2273"/>
      <c r="B1309" s="2275"/>
      <c r="C1309" s="859" t="s">
        <v>198</v>
      </c>
      <c r="D1309" s="860" t="s">
        <v>199</v>
      </c>
      <c r="E1309" s="859" t="s">
        <v>775</v>
      </c>
      <c r="F1309" s="857" t="s">
        <v>201</v>
      </c>
    </row>
    <row r="1310" spans="1:6" ht="13.5" thickBot="1" x14ac:dyDescent="0.25">
      <c r="A1310" s="865" t="s">
        <v>259</v>
      </c>
      <c r="B1310" s="866" t="s">
        <v>260</v>
      </c>
      <c r="C1310" s="867" t="s">
        <v>261</v>
      </c>
      <c r="D1310" s="868" t="s">
        <v>262</v>
      </c>
      <c r="E1310" s="867" t="s">
        <v>282</v>
      </c>
      <c r="F1310" s="868" t="s">
        <v>307</v>
      </c>
    </row>
    <row r="1311" spans="1:6" x14ac:dyDescent="0.2">
      <c r="A1311" s="265" t="s">
        <v>263</v>
      </c>
      <c r="B1311" s="270" t="s">
        <v>215</v>
      </c>
      <c r="C1311" s="241"/>
      <c r="D1311" s="124"/>
      <c r="E1311" s="241"/>
      <c r="F1311" s="951"/>
    </row>
    <row r="1312" spans="1:6" x14ac:dyDescent="0.2">
      <c r="A1312" s="264" t="s">
        <v>264</v>
      </c>
      <c r="B1312" s="152" t="s">
        <v>526</v>
      </c>
      <c r="C1312" s="239">
        <v>24559</v>
      </c>
      <c r="D1312" s="239">
        <v>24559</v>
      </c>
      <c r="E1312" s="239">
        <v>12000</v>
      </c>
      <c r="F1312" s="952">
        <f>E1312/D1312</f>
        <v>0.48861924345453805</v>
      </c>
    </row>
    <row r="1313" spans="1:6" x14ac:dyDescent="0.2">
      <c r="A1313" s="264" t="s">
        <v>265</v>
      </c>
      <c r="B1313" s="169" t="s">
        <v>528</v>
      </c>
      <c r="C1313" s="239">
        <v>3191</v>
      </c>
      <c r="D1313" s="239">
        <v>3191</v>
      </c>
      <c r="E1313" s="239">
        <v>1770</v>
      </c>
      <c r="F1313" s="952">
        <f>E1313/D1313</f>
        <v>0.55468505170792859</v>
      </c>
    </row>
    <row r="1314" spans="1:6" x14ac:dyDescent="0.2">
      <c r="A1314" s="264" t="s">
        <v>266</v>
      </c>
      <c r="B1314" s="169" t="s">
        <v>527</v>
      </c>
      <c r="C1314" s="239">
        <v>9185</v>
      </c>
      <c r="D1314" s="239">
        <v>10108</v>
      </c>
      <c r="E1314" s="239">
        <v>1026</v>
      </c>
      <c r="F1314" s="952">
        <f>E1314/D1314</f>
        <v>0.10150375939849623</v>
      </c>
    </row>
    <row r="1315" spans="1:6" x14ac:dyDescent="0.2">
      <c r="A1315" s="264" t="s">
        <v>267</v>
      </c>
      <c r="B1315" s="169" t="s">
        <v>529</v>
      </c>
      <c r="C1315" s="239"/>
      <c r="D1315" s="121"/>
      <c r="E1315" s="239"/>
      <c r="F1315" s="952">
        <v>0</v>
      </c>
    </row>
    <row r="1316" spans="1:6" x14ac:dyDescent="0.2">
      <c r="A1316" s="264" t="s">
        <v>268</v>
      </c>
      <c r="B1316" s="169" t="s">
        <v>530</v>
      </c>
      <c r="C1316" s="239"/>
      <c r="D1316" s="121"/>
      <c r="E1316" s="239"/>
      <c r="F1316" s="952">
        <v>0</v>
      </c>
    </row>
    <row r="1317" spans="1:6" x14ac:dyDescent="0.2">
      <c r="A1317" s="264" t="s">
        <v>269</v>
      </c>
      <c r="B1317" s="169" t="s">
        <v>531</v>
      </c>
      <c r="C1317" s="239">
        <f>C1318+C1319+C1320+C1321+C1322+C1323+C1324</f>
        <v>0</v>
      </c>
      <c r="D1317" s="239">
        <f>SUM(D1318:D1322)</f>
        <v>0</v>
      </c>
      <c r="E1317" s="239">
        <f>SUM(E1318:E1322)</f>
        <v>0</v>
      </c>
      <c r="F1317" s="952">
        <v>0</v>
      </c>
    </row>
    <row r="1318" spans="1:6" x14ac:dyDescent="0.2">
      <c r="A1318" s="264" t="s">
        <v>270</v>
      </c>
      <c r="B1318" s="169" t="s">
        <v>535</v>
      </c>
      <c r="C1318" s="239"/>
      <c r="D1318" s="121"/>
      <c r="E1318" s="239"/>
      <c r="F1318" s="952">
        <v>0</v>
      </c>
    </row>
    <row r="1319" spans="1:6" x14ac:dyDescent="0.2">
      <c r="A1319" s="264" t="s">
        <v>271</v>
      </c>
      <c r="B1319" s="169" t="s">
        <v>536</v>
      </c>
      <c r="C1319" s="239"/>
      <c r="D1319" s="121"/>
      <c r="E1319" s="239"/>
      <c r="F1319" s="952">
        <v>0</v>
      </c>
    </row>
    <row r="1320" spans="1:6" x14ac:dyDescent="0.2">
      <c r="A1320" s="264" t="s">
        <v>272</v>
      </c>
      <c r="B1320" s="169" t="s">
        <v>537</v>
      </c>
      <c r="C1320" s="239"/>
      <c r="D1320" s="121"/>
      <c r="E1320" s="239"/>
      <c r="F1320" s="952">
        <v>0</v>
      </c>
    </row>
    <row r="1321" spans="1:6" x14ac:dyDescent="0.2">
      <c r="A1321" s="264" t="s">
        <v>273</v>
      </c>
      <c r="B1321" s="271" t="s">
        <v>533</v>
      </c>
      <c r="C1321" s="239">
        <f>'6 7_sz_melléklet'!C87</f>
        <v>0</v>
      </c>
      <c r="D1321" s="239">
        <f>'6 7_sz_melléklet'!D87</f>
        <v>0</v>
      </c>
      <c r="E1321" s="239">
        <f>'6 7_sz_melléklet'!E87</f>
        <v>0</v>
      </c>
      <c r="F1321" s="952">
        <v>0</v>
      </c>
    </row>
    <row r="1322" spans="1:6" x14ac:dyDescent="0.2">
      <c r="A1322" s="264" t="s">
        <v>274</v>
      </c>
      <c r="B1322" s="536" t="s">
        <v>534</v>
      </c>
      <c r="C1322" s="242"/>
      <c r="D1322" s="122"/>
      <c r="E1322" s="239"/>
      <c r="F1322" s="952">
        <v>0</v>
      </c>
    </row>
    <row r="1323" spans="1:6" x14ac:dyDescent="0.2">
      <c r="A1323" s="264" t="s">
        <v>275</v>
      </c>
      <c r="B1323" s="537" t="s">
        <v>532</v>
      </c>
      <c r="C1323" s="240"/>
      <c r="D1323" s="126"/>
      <c r="E1323" s="239"/>
      <c r="F1323" s="952">
        <v>0</v>
      </c>
    </row>
    <row r="1324" spans="1:6" x14ac:dyDescent="0.2">
      <c r="A1324" s="264" t="s">
        <v>276</v>
      </c>
      <c r="B1324" s="108" t="s">
        <v>764</v>
      </c>
      <c r="C1324" s="240"/>
      <c r="D1324" s="240"/>
      <c r="E1324" s="240"/>
      <c r="F1324" s="952">
        <v>0</v>
      </c>
    </row>
    <row r="1325" spans="1:6" ht="13.5" thickBot="1" x14ac:dyDescent="0.25">
      <c r="A1325" s="264" t="s">
        <v>277</v>
      </c>
      <c r="B1325" s="171" t="s">
        <v>539</v>
      </c>
      <c r="C1325" s="240"/>
      <c r="D1325" s="126"/>
      <c r="E1325" s="239"/>
      <c r="F1325" s="952">
        <v>0</v>
      </c>
    </row>
    <row r="1326" spans="1:6" ht="13.5" thickBot="1" x14ac:dyDescent="0.25">
      <c r="A1326" s="421" t="s">
        <v>278</v>
      </c>
      <c r="B1326" s="422" t="s">
        <v>5</v>
      </c>
      <c r="C1326" s="432">
        <f>C1312+C1313+C1314+C1315+C1317+C1325</f>
        <v>36935</v>
      </c>
      <c r="D1326" s="432">
        <f>D1312+D1313+D1314+D1315+D1317+D1325</f>
        <v>37858</v>
      </c>
      <c r="E1326" s="432">
        <f>E1312+E1313+E1314+E1315+E1317+E1325</f>
        <v>14796</v>
      </c>
      <c r="F1326" s="1336">
        <f>E1326/D1326</f>
        <v>0.39082888689312695</v>
      </c>
    </row>
    <row r="1327" spans="1:6" ht="13.5" thickTop="1" x14ac:dyDescent="0.2">
      <c r="A1327" s="413"/>
      <c r="B1327" s="270"/>
      <c r="C1327" s="197"/>
      <c r="D1327" s="197"/>
      <c r="E1327" s="861"/>
      <c r="F1327" s="1099"/>
    </row>
    <row r="1328" spans="1:6" x14ac:dyDescent="0.2">
      <c r="A1328" s="265" t="s">
        <v>279</v>
      </c>
      <c r="B1328" s="272" t="s">
        <v>216</v>
      </c>
      <c r="C1328" s="241"/>
      <c r="D1328" s="241"/>
      <c r="E1328" s="241"/>
      <c r="F1328" s="951"/>
    </row>
    <row r="1329" spans="1:6" x14ac:dyDescent="0.2">
      <c r="A1329" s="264" t="s">
        <v>280</v>
      </c>
      <c r="B1329" s="169" t="s">
        <v>540</v>
      </c>
      <c r="C1329" s="239">
        <f>'33_sz_ melléklet'!C147</f>
        <v>0</v>
      </c>
      <c r="D1329" s="239">
        <f>'33_sz_ melléklet'!D147</f>
        <v>265</v>
      </c>
      <c r="E1329" s="239">
        <f>'33_sz_ melléklet'!E147</f>
        <v>265</v>
      </c>
      <c r="F1329" s="952">
        <f>E1329/D1329</f>
        <v>1</v>
      </c>
    </row>
    <row r="1330" spans="1:6" x14ac:dyDescent="0.2">
      <c r="A1330" s="264" t="s">
        <v>281</v>
      </c>
      <c r="B1330" s="169" t="s">
        <v>541</v>
      </c>
      <c r="C1330" s="239"/>
      <c r="D1330" s="121"/>
      <c r="E1330" s="239"/>
      <c r="F1330" s="952">
        <v>0</v>
      </c>
    </row>
    <row r="1331" spans="1:6" x14ac:dyDescent="0.2">
      <c r="A1331" s="264" t="s">
        <v>283</v>
      </c>
      <c r="B1331" s="169" t="s">
        <v>542</v>
      </c>
      <c r="C1331" s="198">
        <f>C1332+C1333+C1334+C1335+C1336+C1337+C1338</f>
        <v>0</v>
      </c>
      <c r="D1331" s="198">
        <f>D1332+D1333+D1334+D1335+D1336+D1337+D1338</f>
        <v>0</v>
      </c>
      <c r="E1331" s="198">
        <f>E1332+E1333+E1334+E1335+E1336+E1337+E1338</f>
        <v>0</v>
      </c>
      <c r="F1331" s="952">
        <v>0</v>
      </c>
    </row>
    <row r="1332" spans="1:6" x14ac:dyDescent="0.2">
      <c r="A1332" s="264" t="s">
        <v>284</v>
      </c>
      <c r="B1332" s="271" t="s">
        <v>543</v>
      </c>
      <c r="C1332" s="239"/>
      <c r="D1332" s="121"/>
      <c r="E1332" s="239"/>
      <c r="F1332" s="952">
        <v>0</v>
      </c>
    </row>
    <row r="1333" spans="1:6" x14ac:dyDescent="0.2">
      <c r="A1333" s="264" t="s">
        <v>285</v>
      </c>
      <c r="B1333" s="271" t="s">
        <v>544</v>
      </c>
      <c r="C1333" s="239"/>
      <c r="D1333" s="121"/>
      <c r="E1333" s="239"/>
      <c r="F1333" s="952">
        <v>0</v>
      </c>
    </row>
    <row r="1334" spans="1:6" x14ac:dyDescent="0.2">
      <c r="A1334" s="264" t="s">
        <v>286</v>
      </c>
      <c r="B1334" s="271" t="s">
        <v>545</v>
      </c>
      <c r="C1334" s="239"/>
      <c r="D1334" s="121"/>
      <c r="E1334" s="239"/>
      <c r="F1334" s="952">
        <v>0</v>
      </c>
    </row>
    <row r="1335" spans="1:6" x14ac:dyDescent="0.2">
      <c r="A1335" s="264" t="s">
        <v>287</v>
      </c>
      <c r="B1335" s="271" t="s">
        <v>546</v>
      </c>
      <c r="C1335" s="239"/>
      <c r="D1335" s="121"/>
      <c r="E1335" s="239"/>
      <c r="F1335" s="952">
        <v>0</v>
      </c>
    </row>
    <row r="1336" spans="1:6" x14ac:dyDescent="0.2">
      <c r="A1336" s="264" t="s">
        <v>288</v>
      </c>
      <c r="B1336" s="536" t="s">
        <v>547</v>
      </c>
      <c r="C1336" s="239"/>
      <c r="D1336" s="121"/>
      <c r="E1336" s="239"/>
      <c r="F1336" s="952">
        <v>0</v>
      </c>
    </row>
    <row r="1337" spans="1:6" x14ac:dyDescent="0.2">
      <c r="A1337" s="264" t="s">
        <v>289</v>
      </c>
      <c r="B1337" s="230" t="s">
        <v>548</v>
      </c>
      <c r="C1337" s="239"/>
      <c r="D1337" s="121"/>
      <c r="E1337" s="239"/>
      <c r="F1337" s="952">
        <v>0</v>
      </c>
    </row>
    <row r="1338" spans="1:6" x14ac:dyDescent="0.2">
      <c r="A1338" s="264" t="s">
        <v>290</v>
      </c>
      <c r="B1338" s="686" t="s">
        <v>549</v>
      </c>
      <c r="C1338" s="239">
        <f>-C1315</f>
        <v>0</v>
      </c>
      <c r="D1338" s="239">
        <f>-D1315</f>
        <v>0</v>
      </c>
      <c r="E1338" s="239">
        <f>-E1315</f>
        <v>0</v>
      </c>
      <c r="F1338" s="952">
        <v>0</v>
      </c>
    </row>
    <row r="1339" spans="1:6" x14ac:dyDescent="0.2">
      <c r="A1339" s="264" t="s">
        <v>291</v>
      </c>
      <c r="B1339" s="169"/>
      <c r="C1339" s="239"/>
      <c r="D1339" s="121"/>
      <c r="E1339" s="239"/>
      <c r="F1339" s="952"/>
    </row>
    <row r="1340" spans="1:6" ht="13.5" thickBot="1" x14ac:dyDescent="0.25">
      <c r="A1340" s="264" t="s">
        <v>292</v>
      </c>
      <c r="B1340" s="171"/>
      <c r="C1340" s="242"/>
      <c r="D1340" s="242"/>
      <c r="E1340" s="242"/>
      <c r="F1340" s="1133"/>
    </row>
    <row r="1341" spans="1:6" ht="13.5" thickBot="1" x14ac:dyDescent="0.25">
      <c r="A1341" s="421" t="s">
        <v>765</v>
      </c>
      <c r="B1341" s="422" t="s">
        <v>6</v>
      </c>
      <c r="C1341" s="567">
        <f>C1329+C1330+C1331+C1339+C1340</f>
        <v>0</v>
      </c>
      <c r="D1341" s="567">
        <f>D1329+D1330+D1331+D1339+D1340</f>
        <v>265</v>
      </c>
      <c r="E1341" s="862">
        <f>E1329+E1330+E1331+E1339+E1340</f>
        <v>265</v>
      </c>
      <c r="F1341" s="1336">
        <f>E1341/D1341</f>
        <v>1</v>
      </c>
    </row>
    <row r="1342" spans="1:6" ht="27" thickTop="1" thickBot="1" x14ac:dyDescent="0.25">
      <c r="A1342" s="421" t="s">
        <v>294</v>
      </c>
      <c r="B1342" s="426" t="s">
        <v>403</v>
      </c>
      <c r="C1342" s="566">
        <f>C1326+C1341</f>
        <v>36935</v>
      </c>
      <c r="D1342" s="566">
        <f>D1326+D1341</f>
        <v>38123</v>
      </c>
      <c r="E1342" s="863">
        <f>E1326+E1341</f>
        <v>15061</v>
      </c>
      <c r="F1342" s="1346">
        <f>E1342/D1342</f>
        <v>0.39506334758544709</v>
      </c>
    </row>
    <row r="1343" spans="1:6" ht="13.5" thickTop="1" x14ac:dyDescent="0.2">
      <c r="A1343" s="413"/>
      <c r="B1343" s="550"/>
      <c r="C1343" s="129"/>
      <c r="D1343" s="27"/>
      <c r="E1343" s="197"/>
      <c r="F1343" s="1099"/>
    </row>
    <row r="1344" spans="1:6" x14ac:dyDescent="0.2">
      <c r="A1344" s="265" t="s">
        <v>295</v>
      </c>
      <c r="B1344" s="341" t="s">
        <v>404</v>
      </c>
      <c r="C1344" s="124"/>
      <c r="D1344" s="130"/>
      <c r="E1344" s="241"/>
      <c r="F1344" s="951"/>
    </row>
    <row r="1345" spans="1:6" x14ac:dyDescent="0.2">
      <c r="A1345" s="264" t="s">
        <v>296</v>
      </c>
      <c r="B1345" s="170" t="s">
        <v>565</v>
      </c>
      <c r="C1345" s="121"/>
      <c r="D1345" s="100"/>
      <c r="E1345" s="239"/>
      <c r="F1345" s="952">
        <v>0</v>
      </c>
    </row>
    <row r="1346" spans="1:6" x14ac:dyDescent="0.2">
      <c r="A1346" s="264" t="s">
        <v>297</v>
      </c>
      <c r="B1346" s="480" t="s">
        <v>563</v>
      </c>
      <c r="C1346" s="121"/>
      <c r="D1346" s="100"/>
      <c r="E1346" s="239"/>
      <c r="F1346" s="952">
        <v>0</v>
      </c>
    </row>
    <row r="1347" spans="1:6" x14ac:dyDescent="0.2">
      <c r="A1347" s="264" t="s">
        <v>298</v>
      </c>
      <c r="B1347" s="480" t="s">
        <v>562</v>
      </c>
      <c r="C1347" s="121"/>
      <c r="D1347" s="100"/>
      <c r="E1347" s="239"/>
      <c r="F1347" s="952">
        <v>0</v>
      </c>
    </row>
    <row r="1348" spans="1:6" x14ac:dyDescent="0.2">
      <c r="A1348" s="264" t="s">
        <v>299</v>
      </c>
      <c r="B1348" s="480" t="s">
        <v>564</v>
      </c>
      <c r="C1348" s="121"/>
      <c r="D1348" s="100"/>
      <c r="E1348" s="239"/>
      <c r="F1348" s="952">
        <v>0</v>
      </c>
    </row>
    <row r="1349" spans="1:6" x14ac:dyDescent="0.2">
      <c r="A1349" s="264" t="s">
        <v>300</v>
      </c>
      <c r="B1349" s="538" t="s">
        <v>566</v>
      </c>
      <c r="C1349" s="121"/>
      <c r="D1349" s="100"/>
      <c r="E1349" s="239"/>
      <c r="F1349" s="952">
        <v>0</v>
      </c>
    </row>
    <row r="1350" spans="1:6" x14ac:dyDescent="0.2">
      <c r="A1350" s="264" t="s">
        <v>301</v>
      </c>
      <c r="B1350" s="539" t="s">
        <v>569</v>
      </c>
      <c r="C1350" s="121"/>
      <c r="D1350" s="100"/>
      <c r="E1350" s="239"/>
      <c r="F1350" s="952">
        <v>0</v>
      </c>
    </row>
    <row r="1351" spans="1:6" x14ac:dyDescent="0.2">
      <c r="A1351" s="264" t="s">
        <v>302</v>
      </c>
      <c r="B1351" s="540" t="s">
        <v>568</v>
      </c>
      <c r="C1351" s="121"/>
      <c r="D1351" s="100"/>
      <c r="E1351" s="239"/>
      <c r="F1351" s="952">
        <v>0</v>
      </c>
    </row>
    <row r="1352" spans="1:6" x14ac:dyDescent="0.2">
      <c r="A1352" s="264" t="s">
        <v>303</v>
      </c>
      <c r="B1352" s="1708" t="s">
        <v>567</v>
      </c>
      <c r="C1352" s="121"/>
      <c r="D1352" s="100"/>
      <c r="E1352" s="239"/>
      <c r="F1352" s="952">
        <v>0</v>
      </c>
    </row>
    <row r="1353" spans="1:6" ht="13.5" thickBot="1" x14ac:dyDescent="0.25">
      <c r="A1353" s="264" t="s">
        <v>304</v>
      </c>
      <c r="B1353" s="1712" t="s">
        <v>1083</v>
      </c>
      <c r="C1353" s="129"/>
      <c r="D1353" s="27"/>
      <c r="E1353" s="197"/>
      <c r="F1353" s="952">
        <v>0</v>
      </c>
    </row>
    <row r="1354" spans="1:6" ht="13.5" thickBot="1" x14ac:dyDescent="0.25">
      <c r="A1354" s="282" t="s">
        <v>305</v>
      </c>
      <c r="B1354" s="231" t="s">
        <v>570</v>
      </c>
      <c r="C1354" s="128">
        <f>C1345+C1346+C1347+C1348+C1349+C1350+C1351+C1352+C1353</f>
        <v>0</v>
      </c>
      <c r="D1354" s="128">
        <f>D1345+D1346+D1347+D1348+D1349+D1350+D1351+D1352+D1353</f>
        <v>0</v>
      </c>
      <c r="E1354" s="128">
        <f>E1345+E1346+E1347+E1348+E1349+E1350+E1351+E1352+E1353</f>
        <v>0</v>
      </c>
      <c r="F1354" s="991">
        <v>0</v>
      </c>
    </row>
    <row r="1355" spans="1:6" x14ac:dyDescent="0.2">
      <c r="A1355" s="413"/>
      <c r="B1355" s="35"/>
      <c r="C1355" s="129"/>
      <c r="D1355" s="27"/>
      <c r="E1355" s="197"/>
      <c r="F1355" s="1099"/>
    </row>
    <row r="1356" spans="1:6" ht="13.5" thickBot="1" x14ac:dyDescent="0.25">
      <c r="A1356" s="325" t="s">
        <v>306</v>
      </c>
      <c r="B1356" s="833" t="s">
        <v>406</v>
      </c>
      <c r="C1356" s="246">
        <f>C1342+C1354</f>
        <v>36935</v>
      </c>
      <c r="D1356" s="246">
        <f>D1342+D1354</f>
        <v>38123</v>
      </c>
      <c r="E1356" s="821">
        <f>E1342+E1354</f>
        <v>15061</v>
      </c>
      <c r="F1356" s="1138">
        <f>E1356/D1356</f>
        <v>0.39506334758544709</v>
      </c>
    </row>
    <row r="1359" spans="1:6" x14ac:dyDescent="0.2">
      <c r="A1359" s="281"/>
      <c r="B1359" s="504"/>
      <c r="C1359" s="27"/>
      <c r="D1359" s="27"/>
      <c r="E1359" s="27"/>
    </row>
    <row r="1360" spans="1:6" x14ac:dyDescent="0.2">
      <c r="A1360" s="2263">
        <v>24</v>
      </c>
      <c r="B1360" s="2263"/>
      <c r="C1360" s="2263"/>
      <c r="D1360" s="2263"/>
      <c r="E1360" s="2263"/>
    </row>
    <row r="1361" spans="1:6" x14ac:dyDescent="0.2">
      <c r="A1361" s="13"/>
      <c r="B1361" s="13"/>
      <c r="C1361" s="13"/>
      <c r="D1361" s="13"/>
      <c r="E1361" s="13"/>
    </row>
    <row r="1362" spans="1:6" ht="15" x14ac:dyDescent="0.25">
      <c r="A1362" s="2249" t="s">
        <v>1644</v>
      </c>
      <c r="B1362" s="2249"/>
      <c r="C1362" s="2249"/>
      <c r="D1362" s="2249"/>
      <c r="E1362" s="2249"/>
      <c r="F1362" s="16"/>
    </row>
    <row r="1363" spans="1:6" ht="15" x14ac:dyDescent="0.25">
      <c r="A1363" s="275"/>
      <c r="B1363" s="275"/>
      <c r="C1363" s="275"/>
      <c r="D1363" s="275"/>
      <c r="E1363" s="275"/>
      <c r="F1363" s="16"/>
    </row>
    <row r="1364" spans="1:6" ht="15.75" x14ac:dyDescent="0.25">
      <c r="B1364" s="2268" t="s">
        <v>1463</v>
      </c>
      <c r="C1364" s="2268"/>
      <c r="D1364" s="2268"/>
      <c r="E1364" s="2268"/>
      <c r="F1364" s="33"/>
    </row>
    <row r="1365" spans="1:6" ht="15.75" x14ac:dyDescent="0.25">
      <c r="B1365" s="18"/>
      <c r="C1365" s="18"/>
      <c r="D1365" s="18"/>
      <c r="E1365" s="18"/>
      <c r="F1365" s="33"/>
    </row>
    <row r="1366" spans="1:6" ht="13.5" thickBot="1" x14ac:dyDescent="0.25">
      <c r="B1366" s="1"/>
      <c r="C1366" s="1"/>
      <c r="D1366" s="1"/>
      <c r="E1366" s="19" t="s">
        <v>7</v>
      </c>
    </row>
    <row r="1367" spans="1:6" ht="13.5" thickBot="1" x14ac:dyDescent="0.25">
      <c r="A1367" s="2272" t="s">
        <v>258</v>
      </c>
      <c r="B1367" s="2274" t="s">
        <v>11</v>
      </c>
      <c r="C1367" s="2269" t="s">
        <v>1591</v>
      </c>
      <c r="D1367" s="2270"/>
      <c r="E1367" s="2270"/>
      <c r="F1367" s="2271"/>
    </row>
    <row r="1368" spans="1:6" ht="26.25" thickBot="1" x14ac:dyDescent="0.25">
      <c r="A1368" s="2273"/>
      <c r="B1368" s="2275"/>
      <c r="C1368" s="859" t="s">
        <v>198</v>
      </c>
      <c r="D1368" s="860" t="s">
        <v>199</v>
      </c>
      <c r="E1368" s="859" t="s">
        <v>775</v>
      </c>
      <c r="F1368" s="857" t="s">
        <v>201</v>
      </c>
    </row>
    <row r="1369" spans="1:6" ht="13.5" thickBot="1" x14ac:dyDescent="0.25">
      <c r="A1369" s="865" t="s">
        <v>259</v>
      </c>
      <c r="B1369" s="866" t="s">
        <v>260</v>
      </c>
      <c r="C1369" s="867" t="s">
        <v>261</v>
      </c>
      <c r="D1369" s="868" t="s">
        <v>262</v>
      </c>
      <c r="E1369" s="867" t="s">
        <v>282</v>
      </c>
      <c r="F1369" s="868" t="s">
        <v>307</v>
      </c>
    </row>
    <row r="1370" spans="1:6" x14ac:dyDescent="0.2">
      <c r="A1370" s="265" t="s">
        <v>263</v>
      </c>
      <c r="B1370" s="270" t="s">
        <v>215</v>
      </c>
      <c r="C1370" s="241"/>
      <c r="D1370" s="124"/>
      <c r="E1370" s="241"/>
      <c r="F1370" s="951"/>
    </row>
    <row r="1371" spans="1:6" x14ac:dyDescent="0.2">
      <c r="A1371" s="264" t="s">
        <v>264</v>
      </c>
      <c r="B1371" s="152" t="s">
        <v>526</v>
      </c>
      <c r="C1371" s="239"/>
      <c r="D1371" s="121"/>
      <c r="E1371" s="239"/>
      <c r="F1371" s="952">
        <v>0</v>
      </c>
    </row>
    <row r="1372" spans="1:6" x14ac:dyDescent="0.2">
      <c r="A1372" s="264" t="s">
        <v>265</v>
      </c>
      <c r="B1372" s="169" t="s">
        <v>528</v>
      </c>
      <c r="C1372" s="239"/>
      <c r="D1372" s="121"/>
      <c r="E1372" s="239"/>
      <c r="F1372" s="952">
        <v>0</v>
      </c>
    </row>
    <row r="1373" spans="1:6" x14ac:dyDescent="0.2">
      <c r="A1373" s="264" t="s">
        <v>266</v>
      </c>
      <c r="B1373" s="169" t="s">
        <v>527</v>
      </c>
      <c r="C1373" s="239"/>
      <c r="D1373" s="121"/>
      <c r="E1373" s="239"/>
      <c r="F1373" s="952">
        <v>0</v>
      </c>
    </row>
    <row r="1374" spans="1:6" x14ac:dyDescent="0.2">
      <c r="A1374" s="264" t="s">
        <v>267</v>
      </c>
      <c r="B1374" s="169" t="s">
        <v>529</v>
      </c>
      <c r="C1374" s="239"/>
      <c r="D1374" s="121"/>
      <c r="E1374" s="239"/>
      <c r="F1374" s="952">
        <v>0</v>
      </c>
    </row>
    <row r="1375" spans="1:6" x14ac:dyDescent="0.2">
      <c r="A1375" s="264" t="s">
        <v>268</v>
      </c>
      <c r="B1375" s="169" t="s">
        <v>530</v>
      </c>
      <c r="C1375" s="239"/>
      <c r="D1375" s="121"/>
      <c r="E1375" s="239"/>
      <c r="F1375" s="952">
        <v>0</v>
      </c>
    </row>
    <row r="1376" spans="1:6" x14ac:dyDescent="0.2">
      <c r="A1376" s="264" t="s">
        <v>269</v>
      </c>
      <c r="B1376" s="169" t="s">
        <v>531</v>
      </c>
      <c r="C1376" s="239">
        <f>C1377+C1378+C1379+C1380+C1381+C1382+C1383</f>
        <v>383040</v>
      </c>
      <c r="D1376" s="239">
        <f>D1377+D1378+D1379+D1380+D1381+D1382+D1383</f>
        <v>468996</v>
      </c>
      <c r="E1376" s="239">
        <f>E1377+E1378+E1379+E1380+E1381+E1382+E1383</f>
        <v>462777</v>
      </c>
      <c r="F1376" s="952">
        <f>E1376/D1376</f>
        <v>0.98673975897449018</v>
      </c>
    </row>
    <row r="1377" spans="1:6" x14ac:dyDescent="0.2">
      <c r="A1377" s="264" t="s">
        <v>270</v>
      </c>
      <c r="B1377" s="169" t="s">
        <v>535</v>
      </c>
      <c r="C1377" s="239">
        <f>'6 7_sz_melléklet'!C17+'6 7_sz_melléklet'!C21+'6 7_sz_melléklet'!C22</f>
        <v>383040</v>
      </c>
      <c r="D1377" s="239">
        <f>'6 7_sz_melléklet'!D17+'6 7_sz_melléklet'!D21+'6 7_sz_melléklet'!D22</f>
        <v>468996</v>
      </c>
      <c r="E1377" s="239">
        <f>'6 7_sz_melléklet'!E17+'6 7_sz_melléklet'!E21+'6 7_sz_melléklet'!E22</f>
        <v>462777</v>
      </c>
      <c r="F1377" s="952">
        <f>E1377/D1377</f>
        <v>0.98673975897449018</v>
      </c>
    </row>
    <row r="1378" spans="1:6" x14ac:dyDescent="0.2">
      <c r="A1378" s="264" t="s">
        <v>271</v>
      </c>
      <c r="B1378" s="169" t="s">
        <v>536</v>
      </c>
      <c r="C1378" s="239"/>
      <c r="D1378" s="121"/>
      <c r="E1378" s="239"/>
      <c r="F1378" s="952">
        <v>0</v>
      </c>
    </row>
    <row r="1379" spans="1:6" x14ac:dyDescent="0.2">
      <c r="A1379" s="264" t="s">
        <v>272</v>
      </c>
      <c r="B1379" s="169" t="s">
        <v>537</v>
      </c>
      <c r="C1379" s="239"/>
      <c r="D1379" s="121"/>
      <c r="E1379" s="239"/>
      <c r="F1379" s="952">
        <v>0</v>
      </c>
    </row>
    <row r="1380" spans="1:6" x14ac:dyDescent="0.2">
      <c r="A1380" s="264" t="s">
        <v>273</v>
      </c>
      <c r="B1380" s="271" t="s">
        <v>533</v>
      </c>
      <c r="C1380" s="198"/>
      <c r="D1380" s="125"/>
      <c r="E1380" s="239"/>
      <c r="F1380" s="952">
        <v>0</v>
      </c>
    </row>
    <row r="1381" spans="1:6" x14ac:dyDescent="0.2">
      <c r="A1381" s="264" t="s">
        <v>274</v>
      </c>
      <c r="B1381" s="536" t="s">
        <v>534</v>
      </c>
      <c r="C1381" s="242"/>
      <c r="D1381" s="122"/>
      <c r="E1381" s="239"/>
      <c r="F1381" s="952">
        <v>0</v>
      </c>
    </row>
    <row r="1382" spans="1:6" x14ac:dyDescent="0.2">
      <c r="A1382" s="264" t="s">
        <v>275</v>
      </c>
      <c r="B1382" s="537" t="s">
        <v>532</v>
      </c>
      <c r="C1382" s="242"/>
      <c r="D1382" s="122"/>
      <c r="E1382" s="239"/>
      <c r="F1382" s="952">
        <v>0</v>
      </c>
    </row>
    <row r="1383" spans="1:6" x14ac:dyDescent="0.2">
      <c r="A1383" s="264" t="s">
        <v>276</v>
      </c>
      <c r="B1383" s="108" t="s">
        <v>764</v>
      </c>
      <c r="C1383" s="242"/>
      <c r="D1383" s="122"/>
      <c r="E1383" s="239"/>
      <c r="F1383" s="952">
        <v>0</v>
      </c>
    </row>
    <row r="1384" spans="1:6" ht="13.5" thickBot="1" x14ac:dyDescent="0.25">
      <c r="A1384" s="264" t="s">
        <v>277</v>
      </c>
      <c r="B1384" s="171" t="s">
        <v>539</v>
      </c>
      <c r="C1384" s="240"/>
      <c r="D1384" s="126"/>
      <c r="E1384" s="239"/>
      <c r="F1384" s="952">
        <v>0</v>
      </c>
    </row>
    <row r="1385" spans="1:6" ht="13.5" thickBot="1" x14ac:dyDescent="0.25">
      <c r="A1385" s="421" t="s">
        <v>278</v>
      </c>
      <c r="B1385" s="422" t="s">
        <v>5</v>
      </c>
      <c r="C1385" s="432">
        <f>C1371+C1372+C1373+C1376+C1384</f>
        <v>383040</v>
      </c>
      <c r="D1385" s="432">
        <f>D1371+D1372+D1373+D1374+D1376+D1384</f>
        <v>468996</v>
      </c>
      <c r="E1385" s="432">
        <f>E1371+E1372+E1373+E1374+E1376+E1384</f>
        <v>462777</v>
      </c>
      <c r="F1385" s="1336">
        <f>E1385/D1385</f>
        <v>0.98673975897449018</v>
      </c>
    </row>
    <row r="1386" spans="1:6" ht="13.5" thickTop="1" x14ac:dyDescent="0.2">
      <c r="A1386" s="413"/>
      <c r="B1386" s="270"/>
      <c r="C1386" s="197"/>
      <c r="D1386" s="197"/>
      <c r="E1386" s="861"/>
      <c r="F1386" s="1099"/>
    </row>
    <row r="1387" spans="1:6" x14ac:dyDescent="0.2">
      <c r="A1387" s="265" t="s">
        <v>279</v>
      </c>
      <c r="B1387" s="272" t="s">
        <v>216</v>
      </c>
      <c r="C1387" s="241"/>
      <c r="D1387" s="241"/>
      <c r="E1387" s="241"/>
      <c r="F1387" s="951"/>
    </row>
    <row r="1388" spans="1:6" x14ac:dyDescent="0.2">
      <c r="A1388" s="264" t="s">
        <v>280</v>
      </c>
      <c r="B1388" s="169" t="s">
        <v>540</v>
      </c>
      <c r="C1388" s="239"/>
      <c r="D1388" s="239"/>
      <c r="E1388" s="239">
        <v>0</v>
      </c>
      <c r="F1388" s="952">
        <v>0</v>
      </c>
    </row>
    <row r="1389" spans="1:6" x14ac:dyDescent="0.2">
      <c r="A1389" s="264" t="s">
        <v>281</v>
      </c>
      <c r="B1389" s="169" t="s">
        <v>541</v>
      </c>
      <c r="C1389" s="239">
        <f>'32_sz_ melléklet'!C50</f>
        <v>0</v>
      </c>
      <c r="D1389" s="239">
        <f>'32_sz_ melléklet'!D50</f>
        <v>0</v>
      </c>
      <c r="E1389" s="239">
        <f>'32_sz_ melléklet'!E50</f>
        <v>0</v>
      </c>
      <c r="F1389" s="952">
        <v>0</v>
      </c>
    </row>
    <row r="1390" spans="1:6" x14ac:dyDescent="0.2">
      <c r="A1390" s="264" t="s">
        <v>283</v>
      </c>
      <c r="B1390" s="169" t="s">
        <v>542</v>
      </c>
      <c r="C1390" s="198">
        <f>C1391+C1392+C1393+C1394+C1395+C1396+C1397</f>
        <v>0</v>
      </c>
      <c r="D1390" s="239">
        <f>D1391+D1392+D1393+D1394+D1395+D1396+D1397</f>
        <v>0</v>
      </c>
      <c r="E1390" s="239">
        <f>E1391+E1392+E1393+E1394+E1395+E1396+E1397</f>
        <v>0</v>
      </c>
      <c r="F1390" s="952">
        <v>0</v>
      </c>
    </row>
    <row r="1391" spans="1:6" x14ac:dyDescent="0.2">
      <c r="A1391" s="264" t="s">
        <v>284</v>
      </c>
      <c r="B1391" s="271" t="s">
        <v>543</v>
      </c>
      <c r="C1391" s="239"/>
      <c r="D1391" s="121"/>
      <c r="E1391" s="239"/>
      <c r="F1391" s="952">
        <v>0</v>
      </c>
    </row>
    <row r="1392" spans="1:6" x14ac:dyDescent="0.2">
      <c r="A1392" s="264" t="s">
        <v>285</v>
      </c>
      <c r="B1392" s="271" t="s">
        <v>544</v>
      </c>
      <c r="C1392" s="239"/>
      <c r="D1392" s="121"/>
      <c r="E1392" s="239"/>
      <c r="F1392" s="952">
        <v>0</v>
      </c>
    </row>
    <row r="1393" spans="1:6" x14ac:dyDescent="0.2">
      <c r="A1393" s="264" t="s">
        <v>286</v>
      </c>
      <c r="B1393" s="271" t="s">
        <v>545</v>
      </c>
      <c r="C1393" s="239"/>
      <c r="D1393" s="121"/>
      <c r="E1393" s="239"/>
      <c r="F1393" s="952">
        <v>0</v>
      </c>
    </row>
    <row r="1394" spans="1:6" x14ac:dyDescent="0.2">
      <c r="A1394" s="264" t="s">
        <v>287</v>
      </c>
      <c r="B1394" s="271" t="s">
        <v>546</v>
      </c>
      <c r="C1394" s="239"/>
      <c r="D1394" s="121"/>
      <c r="E1394" s="121"/>
      <c r="F1394" s="952">
        <v>0</v>
      </c>
    </row>
    <row r="1395" spans="1:6" x14ac:dyDescent="0.2">
      <c r="A1395" s="264" t="s">
        <v>288</v>
      </c>
      <c r="B1395" s="536" t="s">
        <v>547</v>
      </c>
      <c r="C1395" s="239"/>
      <c r="D1395" s="121"/>
      <c r="E1395" s="121"/>
      <c r="F1395" s="952">
        <v>0</v>
      </c>
    </row>
    <row r="1396" spans="1:6" x14ac:dyDescent="0.2">
      <c r="A1396" s="264" t="s">
        <v>289</v>
      </c>
      <c r="B1396" s="230" t="s">
        <v>548</v>
      </c>
      <c r="C1396" s="239"/>
      <c r="D1396" s="121"/>
      <c r="E1396" s="239"/>
      <c r="F1396" s="952">
        <v>0</v>
      </c>
    </row>
    <row r="1397" spans="1:6" x14ac:dyDescent="0.2">
      <c r="A1397" s="264" t="s">
        <v>290</v>
      </c>
      <c r="B1397" s="686" t="s">
        <v>549</v>
      </c>
      <c r="C1397" s="239"/>
      <c r="D1397" s="239">
        <f>-D1374</f>
        <v>0</v>
      </c>
      <c r="E1397" s="239">
        <f>-E1374</f>
        <v>0</v>
      </c>
      <c r="F1397" s="952">
        <v>0</v>
      </c>
    </row>
    <row r="1398" spans="1:6" x14ac:dyDescent="0.2">
      <c r="A1398" s="264" t="s">
        <v>291</v>
      </c>
      <c r="B1398" s="169"/>
      <c r="C1398" s="239"/>
      <c r="D1398" s="121"/>
      <c r="E1398" s="239"/>
      <c r="F1398" s="952"/>
    </row>
    <row r="1399" spans="1:6" ht="13.5" thickBot="1" x14ac:dyDescent="0.25">
      <c r="A1399" s="264" t="s">
        <v>292</v>
      </c>
      <c r="B1399" s="171"/>
      <c r="C1399" s="242"/>
      <c r="D1399" s="242"/>
      <c r="E1399" s="242"/>
      <c r="F1399" s="1133"/>
    </row>
    <row r="1400" spans="1:6" ht="13.5" thickBot="1" x14ac:dyDescent="0.25">
      <c r="A1400" s="421" t="s">
        <v>765</v>
      </c>
      <c r="B1400" s="422" t="s">
        <v>6</v>
      </c>
      <c r="C1400" s="567">
        <f>C1388+C1389+C1390+C1398+C1399</f>
        <v>0</v>
      </c>
      <c r="D1400" s="567">
        <f>D1388+D1389+D1390+D1398+D1399</f>
        <v>0</v>
      </c>
      <c r="E1400" s="862">
        <f>E1388+E1389+E1390+E1398+E1399</f>
        <v>0</v>
      </c>
      <c r="F1400" s="1336">
        <v>0</v>
      </c>
    </row>
    <row r="1401" spans="1:6" ht="27" thickTop="1" thickBot="1" x14ac:dyDescent="0.25">
      <c r="A1401" s="421" t="s">
        <v>294</v>
      </c>
      <c r="B1401" s="426" t="s">
        <v>403</v>
      </c>
      <c r="C1401" s="566">
        <f>C1385+C1400</f>
        <v>383040</v>
      </c>
      <c r="D1401" s="566">
        <f>D1385+D1400</f>
        <v>468996</v>
      </c>
      <c r="E1401" s="863">
        <f>E1385+E1400</f>
        <v>462777</v>
      </c>
      <c r="F1401" s="1346">
        <f>E1401/D1401</f>
        <v>0.98673975897449018</v>
      </c>
    </row>
    <row r="1402" spans="1:6" ht="13.5" thickTop="1" x14ac:dyDescent="0.2">
      <c r="A1402" s="413"/>
      <c r="B1402" s="550"/>
      <c r="C1402" s="129"/>
      <c r="D1402" s="27"/>
      <c r="E1402" s="197"/>
      <c r="F1402" s="1099"/>
    </row>
    <row r="1403" spans="1:6" x14ac:dyDescent="0.2">
      <c r="A1403" s="265" t="s">
        <v>295</v>
      </c>
      <c r="B1403" s="341" t="s">
        <v>404</v>
      </c>
      <c r="C1403" s="124"/>
      <c r="D1403" s="130"/>
      <c r="E1403" s="241"/>
      <c r="F1403" s="951"/>
    </row>
    <row r="1404" spans="1:6" x14ac:dyDescent="0.2">
      <c r="A1404" s="264" t="s">
        <v>296</v>
      </c>
      <c r="B1404" s="170" t="s">
        <v>565</v>
      </c>
      <c r="C1404" s="121"/>
      <c r="D1404" s="100"/>
      <c r="E1404" s="239"/>
      <c r="F1404" s="952">
        <v>0</v>
      </c>
    </row>
    <row r="1405" spans="1:6" x14ac:dyDescent="0.2">
      <c r="A1405" s="264" t="s">
        <v>297</v>
      </c>
      <c r="B1405" s="480" t="s">
        <v>563</v>
      </c>
      <c r="C1405" s="121"/>
      <c r="D1405" s="100"/>
      <c r="E1405" s="239"/>
      <c r="F1405" s="952">
        <v>0</v>
      </c>
    </row>
    <row r="1406" spans="1:6" x14ac:dyDescent="0.2">
      <c r="A1406" s="264" t="s">
        <v>298</v>
      </c>
      <c r="B1406" s="480" t="s">
        <v>562</v>
      </c>
      <c r="C1406" s="121"/>
      <c r="D1406" s="100"/>
      <c r="E1406" s="239"/>
      <c r="F1406" s="952">
        <v>0</v>
      </c>
    </row>
    <row r="1407" spans="1:6" x14ac:dyDescent="0.2">
      <c r="A1407" s="264" t="s">
        <v>299</v>
      </c>
      <c r="B1407" s="480" t="s">
        <v>564</v>
      </c>
      <c r="C1407" s="121"/>
      <c r="D1407" s="100"/>
      <c r="E1407" s="239"/>
      <c r="F1407" s="952">
        <v>0</v>
      </c>
    </row>
    <row r="1408" spans="1:6" x14ac:dyDescent="0.2">
      <c r="A1408" s="264" t="s">
        <v>300</v>
      </c>
      <c r="B1408" s="538" t="s">
        <v>566</v>
      </c>
      <c r="C1408" s="121"/>
      <c r="D1408" s="100"/>
      <c r="E1408" s="239"/>
      <c r="F1408" s="952">
        <v>0</v>
      </c>
    </row>
    <row r="1409" spans="1:6" x14ac:dyDescent="0.2">
      <c r="A1409" s="264" t="s">
        <v>301</v>
      </c>
      <c r="B1409" s="539" t="s">
        <v>569</v>
      </c>
      <c r="C1409" s="121"/>
      <c r="D1409" s="100"/>
      <c r="E1409" s="239"/>
      <c r="F1409" s="952">
        <v>0</v>
      </c>
    </row>
    <row r="1410" spans="1:6" x14ac:dyDescent="0.2">
      <c r="A1410" s="264" t="s">
        <v>302</v>
      </c>
      <c r="B1410" s="540" t="s">
        <v>568</v>
      </c>
      <c r="C1410" s="121"/>
      <c r="D1410" s="100"/>
      <c r="E1410" s="239"/>
      <c r="F1410" s="952">
        <v>0</v>
      </c>
    </row>
    <row r="1411" spans="1:6" x14ac:dyDescent="0.2">
      <c r="A1411" s="264" t="s">
        <v>303</v>
      </c>
      <c r="B1411" s="540" t="s">
        <v>567</v>
      </c>
      <c r="C1411" s="121"/>
      <c r="D1411" s="100"/>
      <c r="E1411" s="239"/>
      <c r="F1411" s="952">
        <v>0</v>
      </c>
    </row>
    <row r="1412" spans="1:6" ht="13.5" thickBot="1" x14ac:dyDescent="0.25">
      <c r="A1412" s="264" t="s">
        <v>304</v>
      </c>
      <c r="B1412" s="1712" t="s">
        <v>1083</v>
      </c>
      <c r="C1412" s="129"/>
      <c r="D1412" s="27"/>
      <c r="E1412" s="197"/>
      <c r="F1412" s="952">
        <v>0</v>
      </c>
    </row>
    <row r="1413" spans="1:6" ht="13.5" thickBot="1" x14ac:dyDescent="0.25">
      <c r="A1413" s="282" t="s">
        <v>305</v>
      </c>
      <c r="B1413" s="231" t="s">
        <v>570</v>
      </c>
      <c r="C1413" s="128">
        <f>C1404+C1405+C1406+C1407+C1408+C1409+C1410+C1411</f>
        <v>0</v>
      </c>
      <c r="D1413" s="128">
        <f>D1404+D1405+D1406+D1407+D1408+D1409+D1410+D1411</f>
        <v>0</v>
      </c>
      <c r="E1413" s="201">
        <f>E1404+E1405+E1406+E1407+E1408+E1409+E1410+E1411</f>
        <v>0</v>
      </c>
      <c r="F1413" s="991">
        <v>0</v>
      </c>
    </row>
    <row r="1414" spans="1:6" x14ac:dyDescent="0.2">
      <c r="A1414" s="413"/>
      <c r="B1414" s="35"/>
      <c r="C1414" s="129"/>
      <c r="D1414" s="27"/>
      <c r="E1414" s="197"/>
      <c r="F1414" s="1136"/>
    </row>
    <row r="1415" spans="1:6" ht="13.5" thickBot="1" x14ac:dyDescent="0.25">
      <c r="A1415" s="325" t="s">
        <v>306</v>
      </c>
      <c r="B1415" s="833" t="s">
        <v>406</v>
      </c>
      <c r="C1415" s="246">
        <f>C1401+C1413</f>
        <v>383040</v>
      </c>
      <c r="D1415" s="246">
        <f>D1401+D1413</f>
        <v>468996</v>
      </c>
      <c r="E1415" s="821">
        <f>E1401+E1413</f>
        <v>462777</v>
      </c>
      <c r="F1415" s="1138">
        <f>E1415/D1415</f>
        <v>0.98673975897449018</v>
      </c>
    </row>
    <row r="1419" spans="1:6" x14ac:dyDescent="0.2">
      <c r="A1419" s="2263">
        <v>25</v>
      </c>
      <c r="B1419" s="2263"/>
      <c r="C1419" s="2263"/>
      <c r="D1419" s="2263"/>
      <c r="E1419" s="2263"/>
    </row>
    <row r="1420" spans="1:6" x14ac:dyDescent="0.2">
      <c r="A1420" s="13"/>
      <c r="B1420" s="13"/>
      <c r="C1420" s="13"/>
      <c r="D1420" s="13"/>
      <c r="E1420" s="13"/>
    </row>
    <row r="1421" spans="1:6" ht="15" x14ac:dyDescent="0.25">
      <c r="A1421" s="2249" t="s">
        <v>1644</v>
      </c>
      <c r="B1421" s="2249"/>
      <c r="C1421" s="2249"/>
      <c r="D1421" s="2249"/>
      <c r="E1421" s="2249"/>
      <c r="F1421" s="16"/>
    </row>
    <row r="1422" spans="1:6" ht="15" x14ac:dyDescent="0.25">
      <c r="A1422" s="275"/>
      <c r="B1422" s="275"/>
      <c r="C1422" s="275"/>
      <c r="D1422" s="275"/>
      <c r="E1422" s="275"/>
      <c r="F1422" s="16"/>
    </row>
    <row r="1423" spans="1:6" ht="15.75" x14ac:dyDescent="0.25">
      <c r="B1423" s="2268" t="s">
        <v>1463</v>
      </c>
      <c r="C1423" s="2268"/>
      <c r="D1423" s="2268"/>
      <c r="E1423" s="2268"/>
      <c r="F1423" s="33"/>
    </row>
    <row r="1424" spans="1:6" ht="15.75" x14ac:dyDescent="0.25">
      <c r="B1424" s="18"/>
      <c r="C1424" s="18"/>
      <c r="D1424" s="18"/>
      <c r="E1424" s="18"/>
      <c r="F1424" s="33"/>
    </row>
    <row r="1425" spans="1:6" ht="13.5" thickBot="1" x14ac:dyDescent="0.25">
      <c r="B1425" s="1"/>
      <c r="C1425" s="1"/>
      <c r="D1425" s="1"/>
      <c r="E1425" s="19" t="s">
        <v>7</v>
      </c>
    </row>
    <row r="1426" spans="1:6" ht="13.5" thickBot="1" x14ac:dyDescent="0.25">
      <c r="A1426" s="2272" t="s">
        <v>258</v>
      </c>
      <c r="B1426" s="2274" t="s">
        <v>11</v>
      </c>
      <c r="C1426" s="2269" t="s">
        <v>402</v>
      </c>
      <c r="D1426" s="2270"/>
      <c r="E1426" s="2270"/>
      <c r="F1426" s="2271"/>
    </row>
    <row r="1427" spans="1:6" ht="26.25" thickBot="1" x14ac:dyDescent="0.25">
      <c r="A1427" s="2273"/>
      <c r="B1427" s="2275"/>
      <c r="C1427" s="859" t="s">
        <v>198</v>
      </c>
      <c r="D1427" s="860" t="s">
        <v>199</v>
      </c>
      <c r="E1427" s="859" t="s">
        <v>775</v>
      </c>
      <c r="F1427" s="857" t="s">
        <v>201</v>
      </c>
    </row>
    <row r="1428" spans="1:6" ht="13.5" thickBot="1" x14ac:dyDescent="0.25">
      <c r="A1428" s="865" t="s">
        <v>259</v>
      </c>
      <c r="B1428" s="866" t="s">
        <v>260</v>
      </c>
      <c r="C1428" s="867" t="s">
        <v>261</v>
      </c>
      <c r="D1428" s="868" t="s">
        <v>262</v>
      </c>
      <c r="E1428" s="867" t="s">
        <v>282</v>
      </c>
      <c r="F1428" s="868" t="s">
        <v>307</v>
      </c>
    </row>
    <row r="1429" spans="1:6" x14ac:dyDescent="0.2">
      <c r="A1429" s="265" t="s">
        <v>263</v>
      </c>
      <c r="B1429" s="270" t="s">
        <v>215</v>
      </c>
      <c r="C1429" s="241"/>
      <c r="D1429" s="124"/>
      <c r="E1429" s="241"/>
      <c r="F1429" s="951"/>
    </row>
    <row r="1430" spans="1:6" x14ac:dyDescent="0.2">
      <c r="A1430" s="264" t="s">
        <v>264</v>
      </c>
      <c r="B1430" s="152" t="s">
        <v>526</v>
      </c>
      <c r="C1430" s="239"/>
      <c r="D1430" s="121"/>
      <c r="E1430" s="239"/>
      <c r="F1430" s="952">
        <v>0</v>
      </c>
    </row>
    <row r="1431" spans="1:6" x14ac:dyDescent="0.2">
      <c r="A1431" s="264" t="s">
        <v>265</v>
      </c>
      <c r="B1431" s="169" t="s">
        <v>528</v>
      </c>
      <c r="C1431" s="239"/>
      <c r="D1431" s="121"/>
      <c r="E1431" s="239"/>
      <c r="F1431" s="952">
        <v>0</v>
      </c>
    </row>
    <row r="1432" spans="1:6" x14ac:dyDescent="0.2">
      <c r="A1432" s="264" t="s">
        <v>266</v>
      </c>
      <c r="B1432" s="169" t="s">
        <v>527</v>
      </c>
      <c r="C1432" s="239">
        <v>1875</v>
      </c>
      <c r="D1432" s="121">
        <v>5386</v>
      </c>
      <c r="E1432" s="239">
        <v>5258</v>
      </c>
      <c r="F1432" s="952">
        <f>E1432/D1432</f>
        <v>0.97623468251021162</v>
      </c>
    </row>
    <row r="1433" spans="1:6" x14ac:dyDescent="0.2">
      <c r="A1433" s="264" t="s">
        <v>267</v>
      </c>
      <c r="B1433" s="169" t="s">
        <v>529</v>
      </c>
      <c r="C1433" s="239"/>
      <c r="D1433" s="121"/>
      <c r="E1433" s="239"/>
      <c r="F1433" s="952">
        <v>0</v>
      </c>
    </row>
    <row r="1434" spans="1:6" x14ac:dyDescent="0.2">
      <c r="A1434" s="264" t="s">
        <v>268</v>
      </c>
      <c r="B1434" s="169" t="s">
        <v>530</v>
      </c>
      <c r="C1434" s="239"/>
      <c r="D1434" s="121"/>
      <c r="E1434" s="239"/>
      <c r="F1434" s="952">
        <v>0</v>
      </c>
    </row>
    <row r="1435" spans="1:6" x14ac:dyDescent="0.2">
      <c r="A1435" s="264" t="s">
        <v>269</v>
      </c>
      <c r="B1435" s="169" t="s">
        <v>531</v>
      </c>
      <c r="C1435" s="239">
        <f>C1436+C1437+C1438+C1439+C1440+C1441+C1442</f>
        <v>63301</v>
      </c>
      <c r="D1435" s="239">
        <f>D1436+D1437+D1438+D1439+D1440+D1441+D1442</f>
        <v>63269</v>
      </c>
      <c r="E1435" s="239">
        <f>E1436+E1437+E1438+E1439+E1440+E1441+E1442</f>
        <v>63269</v>
      </c>
      <c r="F1435" s="952">
        <f>E1435/D1435</f>
        <v>1</v>
      </c>
    </row>
    <row r="1436" spans="1:6" x14ac:dyDescent="0.2">
      <c r="A1436" s="264" t="s">
        <v>270</v>
      </c>
      <c r="B1436" s="169" t="s">
        <v>535</v>
      </c>
      <c r="C1436" s="239"/>
      <c r="D1436" s="121"/>
      <c r="E1436" s="239"/>
      <c r="F1436" s="952">
        <v>0</v>
      </c>
    </row>
    <row r="1437" spans="1:6" x14ac:dyDescent="0.2">
      <c r="A1437" s="264" t="s">
        <v>271</v>
      </c>
      <c r="B1437" s="169" t="s">
        <v>536</v>
      </c>
      <c r="C1437" s="239"/>
      <c r="D1437" s="121"/>
      <c r="E1437" s="239"/>
      <c r="F1437" s="952">
        <v>0</v>
      </c>
    </row>
    <row r="1438" spans="1:6" x14ac:dyDescent="0.2">
      <c r="A1438" s="264" t="s">
        <v>272</v>
      </c>
      <c r="B1438" s="169" t="s">
        <v>537</v>
      </c>
      <c r="C1438" s="239"/>
      <c r="D1438" s="121"/>
      <c r="E1438" s="239"/>
      <c r="F1438" s="952">
        <v>0</v>
      </c>
    </row>
    <row r="1439" spans="1:6" x14ac:dyDescent="0.2">
      <c r="A1439" s="264" t="s">
        <v>273</v>
      </c>
      <c r="B1439" s="271" t="s">
        <v>533</v>
      </c>
      <c r="C1439" s="239">
        <f>'6 7_sz_melléklet'!C76</f>
        <v>63301</v>
      </c>
      <c r="D1439" s="239">
        <f>'6 7_sz_melléklet'!D76</f>
        <v>63269</v>
      </c>
      <c r="E1439" s="239">
        <f>'6 7_sz_melléklet'!E76</f>
        <v>63269</v>
      </c>
      <c r="F1439" s="952">
        <f>E1439/D1439</f>
        <v>1</v>
      </c>
    </row>
    <row r="1440" spans="1:6" x14ac:dyDescent="0.2">
      <c r="A1440" s="264" t="s">
        <v>274</v>
      </c>
      <c r="B1440" s="536" t="s">
        <v>534</v>
      </c>
      <c r="C1440" s="242"/>
      <c r="D1440" s="122"/>
      <c r="E1440" s="239"/>
      <c r="F1440" s="952">
        <v>0</v>
      </c>
    </row>
    <row r="1441" spans="1:6" x14ac:dyDescent="0.2">
      <c r="A1441" s="264" t="s">
        <v>275</v>
      </c>
      <c r="B1441" s="537" t="s">
        <v>532</v>
      </c>
      <c r="C1441" s="242"/>
      <c r="D1441" s="122"/>
      <c r="E1441" s="239"/>
      <c r="F1441" s="952">
        <v>0</v>
      </c>
    </row>
    <row r="1442" spans="1:6" x14ac:dyDescent="0.2">
      <c r="A1442" s="264" t="s">
        <v>276</v>
      </c>
      <c r="B1442" s="108" t="s">
        <v>764</v>
      </c>
      <c r="C1442" s="242"/>
      <c r="D1442" s="122"/>
      <c r="E1442" s="239"/>
      <c r="F1442" s="952">
        <v>0</v>
      </c>
    </row>
    <row r="1443" spans="1:6" ht="13.5" thickBot="1" x14ac:dyDescent="0.25">
      <c r="A1443" s="264" t="s">
        <v>277</v>
      </c>
      <c r="B1443" s="171" t="s">
        <v>539</v>
      </c>
      <c r="C1443" s="240"/>
      <c r="D1443" s="126"/>
      <c r="E1443" s="239"/>
      <c r="F1443" s="952">
        <v>0</v>
      </c>
    </row>
    <row r="1444" spans="1:6" ht="13.5" thickBot="1" x14ac:dyDescent="0.25">
      <c r="A1444" s="421" t="s">
        <v>278</v>
      </c>
      <c r="B1444" s="422" t="s">
        <v>5</v>
      </c>
      <c r="C1444" s="432">
        <f>C1430+C1431+C1432+C1433+C1435+C1443</f>
        <v>65176</v>
      </c>
      <c r="D1444" s="432">
        <f>D1430+D1431+D1432+D1433+D1435+D1443</f>
        <v>68655</v>
      </c>
      <c r="E1444" s="432">
        <f>E1430+E1431+E1432+E1433+E1435+E1443</f>
        <v>68527</v>
      </c>
      <c r="F1444" s="1336">
        <f>E1444/D1444</f>
        <v>0.99813560556405212</v>
      </c>
    </row>
    <row r="1445" spans="1:6" ht="13.5" thickTop="1" x14ac:dyDescent="0.2">
      <c r="A1445" s="413"/>
      <c r="B1445" s="270"/>
      <c r="C1445" s="197"/>
      <c r="D1445" s="197"/>
      <c r="E1445" s="861"/>
      <c r="F1445" s="1099"/>
    </row>
    <row r="1446" spans="1:6" x14ac:dyDescent="0.2">
      <c r="A1446" s="265" t="s">
        <v>279</v>
      </c>
      <c r="B1446" s="272" t="s">
        <v>216</v>
      </c>
      <c r="C1446" s="241"/>
      <c r="D1446" s="241"/>
      <c r="E1446" s="241"/>
      <c r="F1446" s="951"/>
    </row>
    <row r="1447" spans="1:6" x14ac:dyDescent="0.2">
      <c r="A1447" s="264" t="s">
        <v>280</v>
      </c>
      <c r="B1447" s="169" t="s">
        <v>540</v>
      </c>
      <c r="C1447" s="239">
        <f>'33_sz_ melléklet'!C112</f>
        <v>0</v>
      </c>
      <c r="D1447" s="239">
        <f>'33_sz_ melléklet'!D112</f>
        <v>0</v>
      </c>
      <c r="E1447" s="239">
        <f>'33_sz_ melléklet'!E112</f>
        <v>0</v>
      </c>
      <c r="F1447" s="952">
        <v>0</v>
      </c>
    </row>
    <row r="1448" spans="1:6" x14ac:dyDescent="0.2">
      <c r="A1448" s="264" t="s">
        <v>281</v>
      </c>
      <c r="B1448" s="169" t="s">
        <v>541</v>
      </c>
      <c r="C1448" s="239"/>
      <c r="D1448" s="121"/>
      <c r="E1448" s="121"/>
      <c r="F1448" s="952">
        <v>0</v>
      </c>
    </row>
    <row r="1449" spans="1:6" x14ac:dyDescent="0.2">
      <c r="A1449" s="264" t="s">
        <v>283</v>
      </c>
      <c r="B1449" s="169" t="s">
        <v>542</v>
      </c>
      <c r="C1449" s="198">
        <f>C1450+C1451+C1452+C1453+C1454+C1455+C1456</f>
        <v>0</v>
      </c>
      <c r="D1449" s="198">
        <f>D1450+D1451+D1452+D1453+D1454+D1455+D1456</f>
        <v>0</v>
      </c>
      <c r="E1449" s="198">
        <f>E1450+E1451+E1452+E1453+E1454+E1455+E1456</f>
        <v>0</v>
      </c>
      <c r="F1449" s="952">
        <v>0</v>
      </c>
    </row>
    <row r="1450" spans="1:6" x14ac:dyDescent="0.2">
      <c r="A1450" s="264" t="s">
        <v>284</v>
      </c>
      <c r="B1450" s="271" t="s">
        <v>543</v>
      </c>
      <c r="C1450" s="239"/>
      <c r="D1450" s="121"/>
      <c r="E1450" s="239"/>
      <c r="F1450" s="952">
        <v>0</v>
      </c>
    </row>
    <row r="1451" spans="1:6" x14ac:dyDescent="0.2">
      <c r="A1451" s="264" t="s">
        <v>285</v>
      </c>
      <c r="B1451" s="271" t="s">
        <v>544</v>
      </c>
      <c r="C1451" s="239"/>
      <c r="D1451" s="121"/>
      <c r="E1451" s="239"/>
      <c r="F1451" s="952">
        <v>0</v>
      </c>
    </row>
    <row r="1452" spans="1:6" x14ac:dyDescent="0.2">
      <c r="A1452" s="264" t="s">
        <v>286</v>
      </c>
      <c r="B1452" s="271" t="s">
        <v>545</v>
      </c>
      <c r="C1452" s="239"/>
      <c r="D1452" s="121"/>
      <c r="E1452" s="239"/>
      <c r="F1452" s="952">
        <v>0</v>
      </c>
    </row>
    <row r="1453" spans="1:6" x14ac:dyDescent="0.2">
      <c r="A1453" s="264" t="s">
        <v>287</v>
      </c>
      <c r="B1453" s="271" t="s">
        <v>546</v>
      </c>
      <c r="C1453" s="239"/>
      <c r="D1453" s="121"/>
      <c r="E1453" s="239"/>
      <c r="F1453" s="952">
        <v>0</v>
      </c>
    </row>
    <row r="1454" spans="1:6" x14ac:dyDescent="0.2">
      <c r="A1454" s="264" t="s">
        <v>288</v>
      </c>
      <c r="B1454" s="536" t="s">
        <v>547</v>
      </c>
      <c r="C1454" s="239"/>
      <c r="D1454" s="121"/>
      <c r="E1454" s="239"/>
      <c r="F1454" s="952">
        <v>0</v>
      </c>
    </row>
    <row r="1455" spans="1:6" x14ac:dyDescent="0.2">
      <c r="A1455" s="264" t="s">
        <v>289</v>
      </c>
      <c r="B1455" s="230" t="s">
        <v>548</v>
      </c>
      <c r="C1455" s="239"/>
      <c r="D1455" s="121"/>
      <c r="E1455" s="239"/>
      <c r="F1455" s="952">
        <v>0</v>
      </c>
    </row>
    <row r="1456" spans="1:6" x14ac:dyDescent="0.2">
      <c r="A1456" s="264" t="s">
        <v>290</v>
      </c>
      <c r="B1456" s="686" t="s">
        <v>549</v>
      </c>
      <c r="C1456" s="239">
        <f>-C1433</f>
        <v>0</v>
      </c>
      <c r="D1456" s="239">
        <f>-D1433</f>
        <v>0</v>
      </c>
      <c r="E1456" s="239">
        <f>-E1433</f>
        <v>0</v>
      </c>
      <c r="F1456" s="952">
        <v>0</v>
      </c>
    </row>
    <row r="1457" spans="1:6" x14ac:dyDescent="0.2">
      <c r="A1457" s="264" t="s">
        <v>291</v>
      </c>
      <c r="B1457" s="169"/>
      <c r="C1457" s="239"/>
      <c r="D1457" s="121"/>
      <c r="E1457" s="239"/>
      <c r="F1457" s="952"/>
    </row>
    <row r="1458" spans="1:6" ht="13.5" thickBot="1" x14ac:dyDescent="0.25">
      <c r="A1458" s="264" t="s">
        <v>292</v>
      </c>
      <c r="B1458" s="171"/>
      <c r="C1458" s="242"/>
      <c r="D1458" s="242"/>
      <c r="E1458" s="242"/>
      <c r="F1458" s="1133"/>
    </row>
    <row r="1459" spans="1:6" ht="13.5" thickBot="1" x14ac:dyDescent="0.25">
      <c r="A1459" s="421" t="s">
        <v>765</v>
      </c>
      <c r="B1459" s="422" t="s">
        <v>6</v>
      </c>
      <c r="C1459" s="567">
        <f>C1447+C1448+C1449+C1457+C1458</f>
        <v>0</v>
      </c>
      <c r="D1459" s="567">
        <f>D1447+D1448+D1449+D1457+D1458</f>
        <v>0</v>
      </c>
      <c r="E1459" s="862">
        <f>E1447+E1448+E1449+E1457+E1458</f>
        <v>0</v>
      </c>
      <c r="F1459" s="1336">
        <v>0</v>
      </c>
    </row>
    <row r="1460" spans="1:6" ht="27" thickTop="1" thickBot="1" x14ac:dyDescent="0.25">
      <c r="A1460" s="421" t="s">
        <v>294</v>
      </c>
      <c r="B1460" s="426" t="s">
        <v>403</v>
      </c>
      <c r="C1460" s="566">
        <f>C1444+C1459</f>
        <v>65176</v>
      </c>
      <c r="D1460" s="566">
        <f>D1444+D1459</f>
        <v>68655</v>
      </c>
      <c r="E1460" s="863">
        <f>E1444+E1459</f>
        <v>68527</v>
      </c>
      <c r="F1460" s="1346">
        <f>E1460/D1460</f>
        <v>0.99813560556405212</v>
      </c>
    </row>
    <row r="1461" spans="1:6" ht="13.5" thickTop="1" x14ac:dyDescent="0.2">
      <c r="A1461" s="413"/>
      <c r="B1461" s="550"/>
      <c r="C1461" s="129"/>
      <c r="D1461" s="27"/>
      <c r="E1461" s="197"/>
      <c r="F1461" s="1099"/>
    </row>
    <row r="1462" spans="1:6" x14ac:dyDescent="0.2">
      <c r="A1462" s="265" t="s">
        <v>295</v>
      </c>
      <c r="B1462" s="341" t="s">
        <v>404</v>
      </c>
      <c r="C1462" s="124"/>
      <c r="D1462" s="130"/>
      <c r="E1462" s="241"/>
      <c r="F1462" s="951"/>
    </row>
    <row r="1463" spans="1:6" x14ac:dyDescent="0.2">
      <c r="A1463" s="264" t="s">
        <v>296</v>
      </c>
      <c r="B1463" s="170" t="s">
        <v>565</v>
      </c>
      <c r="C1463" s="121"/>
      <c r="D1463" s="100"/>
      <c r="E1463" s="239"/>
      <c r="F1463" s="952">
        <v>0</v>
      </c>
    </row>
    <row r="1464" spans="1:6" x14ac:dyDescent="0.2">
      <c r="A1464" s="264" t="s">
        <v>297</v>
      </c>
      <c r="B1464" s="480" t="s">
        <v>563</v>
      </c>
      <c r="C1464" s="121"/>
      <c r="D1464" s="100"/>
      <c r="E1464" s="239"/>
      <c r="F1464" s="952">
        <v>0</v>
      </c>
    </row>
    <row r="1465" spans="1:6" x14ac:dyDescent="0.2">
      <c r="A1465" s="264" t="s">
        <v>298</v>
      </c>
      <c r="B1465" s="480" t="s">
        <v>562</v>
      </c>
      <c r="C1465" s="121"/>
      <c r="D1465" s="100"/>
      <c r="E1465" s="239"/>
      <c r="F1465" s="952">
        <v>0</v>
      </c>
    </row>
    <row r="1466" spans="1:6" x14ac:dyDescent="0.2">
      <c r="A1466" s="264" t="s">
        <v>299</v>
      </c>
      <c r="B1466" s="480" t="s">
        <v>564</v>
      </c>
      <c r="C1466" s="121"/>
      <c r="D1466" s="100"/>
      <c r="E1466" s="239"/>
      <c r="F1466" s="952">
        <v>0</v>
      </c>
    </row>
    <row r="1467" spans="1:6" x14ac:dyDescent="0.2">
      <c r="A1467" s="264" t="s">
        <v>300</v>
      </c>
      <c r="B1467" s="538" t="s">
        <v>566</v>
      </c>
      <c r="C1467" s="121"/>
      <c r="D1467" s="100"/>
      <c r="E1467" s="239"/>
      <c r="F1467" s="952">
        <v>0</v>
      </c>
    </row>
    <row r="1468" spans="1:6" x14ac:dyDescent="0.2">
      <c r="A1468" s="264" t="s">
        <v>301</v>
      </c>
      <c r="B1468" s="539" t="s">
        <v>569</v>
      </c>
      <c r="C1468" s="121"/>
      <c r="D1468" s="100"/>
      <c r="E1468" s="239"/>
      <c r="F1468" s="952">
        <v>0</v>
      </c>
    </row>
    <row r="1469" spans="1:6" x14ac:dyDescent="0.2">
      <c r="A1469" s="264" t="s">
        <v>302</v>
      </c>
      <c r="B1469" s="540" t="s">
        <v>568</v>
      </c>
      <c r="C1469" s="121"/>
      <c r="D1469" s="100"/>
      <c r="E1469" s="239"/>
      <c r="F1469" s="952">
        <v>0</v>
      </c>
    </row>
    <row r="1470" spans="1:6" x14ac:dyDescent="0.2">
      <c r="A1470" s="264" t="s">
        <v>303</v>
      </c>
      <c r="B1470" s="1708" t="s">
        <v>567</v>
      </c>
      <c r="C1470" s="121"/>
      <c r="D1470" s="100"/>
      <c r="E1470" s="239"/>
      <c r="F1470" s="952">
        <v>0</v>
      </c>
    </row>
    <row r="1471" spans="1:6" ht="13.5" thickBot="1" x14ac:dyDescent="0.25">
      <c r="A1471" s="264" t="s">
        <v>304</v>
      </c>
      <c r="B1471" s="1712" t="s">
        <v>1083</v>
      </c>
      <c r="C1471" s="129"/>
      <c r="D1471" s="27"/>
      <c r="E1471" s="197"/>
      <c r="F1471" s="952">
        <v>0</v>
      </c>
    </row>
    <row r="1472" spans="1:6" ht="13.5" thickBot="1" x14ac:dyDescent="0.25">
      <c r="A1472" s="282" t="s">
        <v>305</v>
      </c>
      <c r="B1472" s="231" t="s">
        <v>570</v>
      </c>
      <c r="C1472" s="128">
        <f>C1463+C1464+C1465+C1466+C1467+C1468+C1469+C1470</f>
        <v>0</v>
      </c>
      <c r="D1472" s="128">
        <f>D1463+D1464+D1465+D1466+D1467+D1468+D1469+D1470</f>
        <v>0</v>
      </c>
      <c r="E1472" s="201">
        <f>E1463+E1464+E1465+E1466+E1467+E1468+E1469+E1470</f>
        <v>0</v>
      </c>
      <c r="F1472" s="991">
        <v>0</v>
      </c>
    </row>
    <row r="1473" spans="1:6" x14ac:dyDescent="0.2">
      <c r="A1473" s="413"/>
      <c r="B1473" s="35"/>
      <c r="C1473" s="129"/>
      <c r="D1473" s="27"/>
      <c r="E1473" s="197"/>
      <c r="F1473" s="1136"/>
    </row>
    <row r="1474" spans="1:6" ht="13.5" thickBot="1" x14ac:dyDescent="0.25">
      <c r="A1474" s="325" t="s">
        <v>306</v>
      </c>
      <c r="B1474" s="833" t="s">
        <v>406</v>
      </c>
      <c r="C1474" s="246">
        <f>C1460+C1472</f>
        <v>65176</v>
      </c>
      <c r="D1474" s="246">
        <f>D1460+D1472</f>
        <v>68655</v>
      </c>
      <c r="E1474" s="821">
        <f>E1460+E1472</f>
        <v>68527</v>
      </c>
      <c r="F1474" s="1138">
        <f>E1474/D1474</f>
        <v>0.99813560556405212</v>
      </c>
    </row>
    <row r="1475" spans="1:6" x14ac:dyDescent="0.2">
      <c r="F1475" s="15"/>
    </row>
    <row r="1477" spans="1:6" x14ac:dyDescent="0.2">
      <c r="A1477" s="281"/>
      <c r="B1477" s="504"/>
      <c r="C1477" s="27"/>
      <c r="D1477" s="27"/>
      <c r="E1477" s="27"/>
    </row>
    <row r="1478" spans="1:6" x14ac:dyDescent="0.2">
      <c r="A1478" s="2263">
        <v>26</v>
      </c>
      <c r="B1478" s="2263"/>
      <c r="C1478" s="2263"/>
      <c r="D1478" s="2263"/>
      <c r="E1478" s="2263"/>
    </row>
    <row r="1479" spans="1:6" x14ac:dyDescent="0.2">
      <c r="A1479" s="13"/>
      <c r="B1479" s="13"/>
      <c r="C1479" s="13"/>
      <c r="D1479" s="13"/>
      <c r="E1479" s="13"/>
    </row>
    <row r="1480" spans="1:6" ht="15" x14ac:dyDescent="0.25">
      <c r="A1480" s="2249" t="s">
        <v>1644</v>
      </c>
      <c r="B1480" s="2249"/>
      <c r="C1480" s="2249"/>
      <c r="D1480" s="2249"/>
      <c r="E1480" s="2249"/>
      <c r="F1480" s="16"/>
    </row>
    <row r="1481" spans="1:6" ht="15" x14ac:dyDescent="0.25">
      <c r="A1481" s="275"/>
      <c r="B1481" s="275"/>
      <c r="C1481" s="275"/>
      <c r="D1481" s="275"/>
      <c r="E1481" s="275"/>
      <c r="F1481" s="16"/>
    </row>
    <row r="1482" spans="1:6" ht="15.75" x14ac:dyDescent="0.25">
      <c r="B1482" s="2268" t="s">
        <v>1463</v>
      </c>
      <c r="C1482" s="2268"/>
      <c r="D1482" s="2268"/>
      <c r="E1482" s="2268"/>
      <c r="F1482" s="33"/>
    </row>
    <row r="1483" spans="1:6" ht="15.75" x14ac:dyDescent="0.25">
      <c r="B1483" s="18"/>
      <c r="C1483" s="18"/>
      <c r="D1483" s="18"/>
      <c r="E1483" s="18"/>
      <c r="F1483" s="33"/>
    </row>
    <row r="1484" spans="1:6" ht="13.5" thickBot="1" x14ac:dyDescent="0.25">
      <c r="B1484" s="1"/>
      <c r="C1484" s="1"/>
      <c r="D1484" s="1"/>
      <c r="E1484" s="19" t="s">
        <v>7</v>
      </c>
    </row>
    <row r="1485" spans="1:6" ht="13.5" thickBot="1" x14ac:dyDescent="0.25">
      <c r="A1485" s="2272" t="s">
        <v>258</v>
      </c>
      <c r="B1485" s="2274" t="s">
        <v>11</v>
      </c>
      <c r="C1485" s="2269" t="s">
        <v>390</v>
      </c>
      <c r="D1485" s="2270"/>
      <c r="E1485" s="2270"/>
      <c r="F1485" s="2271"/>
    </row>
    <row r="1486" spans="1:6" ht="26.25" thickBot="1" x14ac:dyDescent="0.25">
      <c r="A1486" s="2273"/>
      <c r="B1486" s="2275"/>
      <c r="C1486" s="859" t="s">
        <v>198</v>
      </c>
      <c r="D1486" s="860" t="s">
        <v>199</v>
      </c>
      <c r="E1486" s="859" t="s">
        <v>775</v>
      </c>
      <c r="F1486" s="857" t="s">
        <v>201</v>
      </c>
    </row>
    <row r="1487" spans="1:6" ht="13.5" thickBot="1" x14ac:dyDescent="0.25">
      <c r="A1487" s="865" t="s">
        <v>259</v>
      </c>
      <c r="B1487" s="866" t="s">
        <v>260</v>
      </c>
      <c r="C1487" s="867" t="s">
        <v>261</v>
      </c>
      <c r="D1487" s="868" t="s">
        <v>262</v>
      </c>
      <c r="E1487" s="867" t="s">
        <v>282</v>
      </c>
      <c r="F1487" s="868" t="s">
        <v>307</v>
      </c>
    </row>
    <row r="1488" spans="1:6" x14ac:dyDescent="0.2">
      <c r="A1488" s="265" t="s">
        <v>263</v>
      </c>
      <c r="B1488" s="270" t="s">
        <v>215</v>
      </c>
      <c r="C1488" s="241"/>
      <c r="D1488" s="124"/>
      <c r="E1488" s="241"/>
      <c r="F1488" s="951"/>
    </row>
    <row r="1489" spans="1:6" x14ac:dyDescent="0.2">
      <c r="A1489" s="264" t="s">
        <v>264</v>
      </c>
      <c r="B1489" s="152" t="s">
        <v>526</v>
      </c>
      <c r="C1489" s="239"/>
      <c r="D1489" s="121"/>
      <c r="E1489" s="239"/>
      <c r="F1489" s="952">
        <v>0</v>
      </c>
    </row>
    <row r="1490" spans="1:6" x14ac:dyDescent="0.2">
      <c r="A1490" s="264" t="s">
        <v>265</v>
      </c>
      <c r="B1490" s="169" t="s">
        <v>528</v>
      </c>
      <c r="C1490" s="239"/>
      <c r="D1490" s="121"/>
      <c r="E1490" s="239"/>
      <c r="F1490" s="952">
        <v>0</v>
      </c>
    </row>
    <row r="1491" spans="1:6" x14ac:dyDescent="0.2">
      <c r="A1491" s="264" t="s">
        <v>266</v>
      </c>
      <c r="B1491" s="169" t="s">
        <v>527</v>
      </c>
      <c r="C1491" s="239">
        <v>1000</v>
      </c>
      <c r="D1491" s="121"/>
      <c r="E1491" s="239"/>
      <c r="F1491" s="952">
        <v>0</v>
      </c>
    </row>
    <row r="1492" spans="1:6" x14ac:dyDescent="0.2">
      <c r="A1492" s="264" t="s">
        <v>267</v>
      </c>
      <c r="B1492" s="169" t="s">
        <v>529</v>
      </c>
      <c r="C1492" s="239"/>
      <c r="D1492" s="121"/>
      <c r="E1492" s="239"/>
      <c r="F1492" s="952">
        <v>0</v>
      </c>
    </row>
    <row r="1493" spans="1:6" x14ac:dyDescent="0.2">
      <c r="A1493" s="264" t="s">
        <v>268</v>
      </c>
      <c r="B1493" s="169" t="s">
        <v>530</v>
      </c>
      <c r="C1493" s="239">
        <v>1000</v>
      </c>
      <c r="D1493" s="121"/>
      <c r="E1493" s="239"/>
      <c r="F1493" s="952">
        <v>0</v>
      </c>
    </row>
    <row r="1494" spans="1:6" x14ac:dyDescent="0.2">
      <c r="A1494" s="264" t="s">
        <v>269</v>
      </c>
      <c r="B1494" s="169" t="s">
        <v>531</v>
      </c>
      <c r="C1494" s="239">
        <f>C1495+C1496+C1497+C1498+C1499+C1500+C1501</f>
        <v>135304</v>
      </c>
      <c r="D1494" s="239">
        <f>D1495+D1496+D1497+D1498+D1499+D1500+D1501</f>
        <v>187474</v>
      </c>
      <c r="E1494" s="239">
        <f>E1495+E1496+E1497+E1498+E1499+E1500+E1501</f>
        <v>187474</v>
      </c>
      <c r="F1494" s="952">
        <f>E1494/D1494</f>
        <v>1</v>
      </c>
    </row>
    <row r="1495" spans="1:6" x14ac:dyDescent="0.2">
      <c r="A1495" s="264" t="s">
        <v>270</v>
      </c>
      <c r="B1495" s="169" t="s">
        <v>535</v>
      </c>
      <c r="C1495" s="239"/>
      <c r="D1495" s="121"/>
      <c r="E1495" s="239"/>
      <c r="F1495" s="952">
        <v>0</v>
      </c>
    </row>
    <row r="1496" spans="1:6" x14ac:dyDescent="0.2">
      <c r="A1496" s="264" t="s">
        <v>271</v>
      </c>
      <c r="B1496" s="169" t="s">
        <v>536</v>
      </c>
      <c r="C1496" s="239"/>
      <c r="D1496" s="121"/>
      <c r="E1496" s="239"/>
      <c r="F1496" s="952">
        <v>0</v>
      </c>
    </row>
    <row r="1497" spans="1:6" x14ac:dyDescent="0.2">
      <c r="A1497" s="264" t="s">
        <v>272</v>
      </c>
      <c r="B1497" s="169" t="s">
        <v>537</v>
      </c>
      <c r="C1497" s="239"/>
      <c r="D1497" s="121"/>
      <c r="E1497" s="239"/>
      <c r="F1497" s="952">
        <v>0</v>
      </c>
    </row>
    <row r="1498" spans="1:6" x14ac:dyDescent="0.2">
      <c r="A1498" s="264" t="s">
        <v>273</v>
      </c>
      <c r="B1498" s="271" t="s">
        <v>533</v>
      </c>
      <c r="C1498" s="198"/>
      <c r="D1498" s="125"/>
      <c r="E1498" s="239"/>
      <c r="F1498" s="952">
        <v>0</v>
      </c>
    </row>
    <row r="1499" spans="1:6" x14ac:dyDescent="0.2">
      <c r="A1499" s="264" t="s">
        <v>274</v>
      </c>
      <c r="B1499" s="536" t="s">
        <v>534</v>
      </c>
      <c r="C1499" s="242"/>
      <c r="D1499" s="122"/>
      <c r="E1499" s="239"/>
      <c r="F1499" s="952">
        <v>0</v>
      </c>
    </row>
    <row r="1500" spans="1:6" x14ac:dyDescent="0.2">
      <c r="A1500" s="264" t="s">
        <v>275</v>
      </c>
      <c r="B1500" s="537" t="s">
        <v>532</v>
      </c>
      <c r="C1500" s="242"/>
      <c r="D1500" s="122"/>
      <c r="E1500" s="239"/>
      <c r="F1500" s="952">
        <v>0</v>
      </c>
    </row>
    <row r="1501" spans="1:6" x14ac:dyDescent="0.2">
      <c r="A1501" s="264" t="s">
        <v>276</v>
      </c>
      <c r="B1501" s="108" t="s">
        <v>764</v>
      </c>
      <c r="C1501" s="240">
        <f>'6 7_sz_melléklet'!C47</f>
        <v>135304</v>
      </c>
      <c r="D1501" s="240">
        <f>'6 7_sz_melléklet'!D47</f>
        <v>187474</v>
      </c>
      <c r="E1501" s="240">
        <f>'6 7_sz_melléklet'!E47</f>
        <v>187474</v>
      </c>
      <c r="F1501" s="952">
        <f>E1501/D1501</f>
        <v>1</v>
      </c>
    </row>
    <row r="1502" spans="1:6" ht="13.5" thickBot="1" x14ac:dyDescent="0.25">
      <c r="A1502" s="264" t="s">
        <v>277</v>
      </c>
      <c r="B1502" s="171" t="s">
        <v>539</v>
      </c>
      <c r="C1502" s="240"/>
      <c r="D1502" s="126"/>
      <c r="E1502" s="239"/>
      <c r="F1502" s="1133">
        <v>0</v>
      </c>
    </row>
    <row r="1503" spans="1:6" ht="13.5" thickBot="1" x14ac:dyDescent="0.25">
      <c r="A1503" s="421" t="s">
        <v>278</v>
      </c>
      <c r="B1503" s="422" t="s">
        <v>5</v>
      </c>
      <c r="C1503" s="432">
        <f>C1489+C1490+C1491+C1492+C1494+C1502</f>
        <v>136304</v>
      </c>
      <c r="D1503" s="432">
        <f>D1489+D1490+D1491+D1492+D1494+D1502</f>
        <v>187474</v>
      </c>
      <c r="E1503" s="432">
        <f>E1489+E1490+E1491+E1492+E1494+E1502</f>
        <v>187474</v>
      </c>
      <c r="F1503" s="1336">
        <f>E1503/D1503</f>
        <v>1</v>
      </c>
    </row>
    <row r="1504" spans="1:6" ht="13.5" thickTop="1" x14ac:dyDescent="0.2">
      <c r="A1504" s="413"/>
      <c r="B1504" s="270"/>
      <c r="C1504" s="197"/>
      <c r="D1504" s="197"/>
      <c r="E1504" s="861"/>
      <c r="F1504" s="1099"/>
    </row>
    <row r="1505" spans="1:6" x14ac:dyDescent="0.2">
      <c r="A1505" s="265" t="s">
        <v>279</v>
      </c>
      <c r="B1505" s="272" t="s">
        <v>216</v>
      </c>
      <c r="C1505" s="241"/>
      <c r="D1505" s="241"/>
      <c r="E1505" s="241"/>
      <c r="F1505" s="951"/>
    </row>
    <row r="1506" spans="1:6" x14ac:dyDescent="0.2">
      <c r="A1506" s="264" t="s">
        <v>280</v>
      </c>
      <c r="B1506" s="169" t="s">
        <v>540</v>
      </c>
      <c r="C1506" s="239"/>
      <c r="D1506" s="239"/>
      <c r="E1506" s="239"/>
      <c r="F1506" s="952">
        <v>0</v>
      </c>
    </row>
    <row r="1507" spans="1:6" x14ac:dyDescent="0.2">
      <c r="A1507" s="264" t="s">
        <v>281</v>
      </c>
      <c r="B1507" s="169" t="s">
        <v>541</v>
      </c>
      <c r="C1507" s="239"/>
      <c r="D1507" s="121"/>
      <c r="E1507" s="239"/>
      <c r="F1507" s="952">
        <v>0</v>
      </c>
    </row>
    <row r="1508" spans="1:6" x14ac:dyDescent="0.2">
      <c r="A1508" s="264" t="s">
        <v>283</v>
      </c>
      <c r="B1508" s="169" t="s">
        <v>542</v>
      </c>
      <c r="C1508" s="239">
        <f>C1509+C1510+C1511+C1512+C1513+C1514+C1515</f>
        <v>0</v>
      </c>
      <c r="D1508" s="239">
        <f>D1509+D1510+D1511+D1512+D1513+D1514+D1515</f>
        <v>391</v>
      </c>
      <c r="E1508" s="239">
        <f>E1509+E1510+E1511+E1512+E1513+E1514+E1515</f>
        <v>391</v>
      </c>
      <c r="F1508" s="952">
        <f>E1508/D1508</f>
        <v>1</v>
      </c>
    </row>
    <row r="1509" spans="1:6" x14ac:dyDescent="0.2">
      <c r="A1509" s="264" t="s">
        <v>284</v>
      </c>
      <c r="B1509" s="271" t="s">
        <v>543</v>
      </c>
      <c r="C1509" s="239"/>
      <c r="D1509" s="121">
        <f>' 8 10 sz. melléklet'!D32</f>
        <v>391</v>
      </c>
      <c r="E1509" s="121">
        <f>' 8 10 sz. melléklet'!E32</f>
        <v>391</v>
      </c>
      <c r="F1509" s="952">
        <f>E1509/D1509</f>
        <v>1</v>
      </c>
    </row>
    <row r="1510" spans="1:6" x14ac:dyDescent="0.2">
      <c r="A1510" s="264" t="s">
        <v>285</v>
      </c>
      <c r="B1510" s="271" t="s">
        <v>544</v>
      </c>
      <c r="C1510" s="239"/>
      <c r="D1510" s="121"/>
      <c r="E1510" s="239"/>
      <c r="F1510" s="952">
        <v>0</v>
      </c>
    </row>
    <row r="1511" spans="1:6" x14ac:dyDescent="0.2">
      <c r="A1511" s="264" t="s">
        <v>286</v>
      </c>
      <c r="B1511" s="271" t="s">
        <v>545</v>
      </c>
      <c r="C1511" s="239"/>
      <c r="D1511" s="121"/>
      <c r="E1511" s="239"/>
      <c r="F1511" s="952">
        <v>0</v>
      </c>
    </row>
    <row r="1512" spans="1:6" x14ac:dyDescent="0.2">
      <c r="A1512" s="264" t="s">
        <v>287</v>
      </c>
      <c r="B1512" s="271" t="s">
        <v>546</v>
      </c>
      <c r="C1512" s="239"/>
      <c r="D1512" s="121"/>
      <c r="E1512" s="239"/>
      <c r="F1512" s="952">
        <v>0</v>
      </c>
    </row>
    <row r="1513" spans="1:6" x14ac:dyDescent="0.2">
      <c r="A1513" s="264" t="s">
        <v>288</v>
      </c>
      <c r="B1513" s="536" t="s">
        <v>547</v>
      </c>
      <c r="C1513" s="239"/>
      <c r="D1513" s="121"/>
      <c r="E1513" s="239"/>
      <c r="F1513" s="952">
        <v>0</v>
      </c>
    </row>
    <row r="1514" spans="1:6" x14ac:dyDescent="0.2">
      <c r="A1514" s="264" t="s">
        <v>289</v>
      </c>
      <c r="B1514" s="230" t="s">
        <v>548</v>
      </c>
      <c r="C1514" s="239"/>
      <c r="D1514" s="121"/>
      <c r="E1514" s="239"/>
      <c r="F1514" s="952">
        <v>0</v>
      </c>
    </row>
    <row r="1515" spans="1:6" x14ac:dyDescent="0.2">
      <c r="A1515" s="264" t="s">
        <v>290</v>
      </c>
      <c r="B1515" s="686" t="s">
        <v>549</v>
      </c>
      <c r="C1515" s="239">
        <f>-C1492</f>
        <v>0</v>
      </c>
      <c r="D1515" s="239">
        <f>-D1492</f>
        <v>0</v>
      </c>
      <c r="E1515" s="239">
        <f>-E1492</f>
        <v>0</v>
      </c>
      <c r="F1515" s="952">
        <v>0</v>
      </c>
    </row>
    <row r="1516" spans="1:6" x14ac:dyDescent="0.2">
      <c r="A1516" s="264" t="s">
        <v>291</v>
      </c>
      <c r="B1516" s="169"/>
      <c r="C1516" s="239"/>
      <c r="D1516" s="121"/>
      <c r="E1516" s="239"/>
      <c r="F1516" s="952"/>
    </row>
    <row r="1517" spans="1:6" ht="13.5" thickBot="1" x14ac:dyDescent="0.25">
      <c r="A1517" s="264" t="s">
        <v>292</v>
      </c>
      <c r="B1517" s="171"/>
      <c r="C1517" s="242"/>
      <c r="D1517" s="242"/>
      <c r="E1517" s="242"/>
      <c r="F1517" s="1133"/>
    </row>
    <row r="1518" spans="1:6" ht="13.5" thickBot="1" x14ac:dyDescent="0.25">
      <c r="A1518" s="421" t="s">
        <v>765</v>
      </c>
      <c r="B1518" s="422" t="s">
        <v>6</v>
      </c>
      <c r="C1518" s="567">
        <f>C1506+C1507+C1508+C1516+C1517</f>
        <v>0</v>
      </c>
      <c r="D1518" s="567">
        <f>D1506+D1507+D1508+D1516+D1517</f>
        <v>391</v>
      </c>
      <c r="E1518" s="1820">
        <f>E1506+E1507+E1508+E1516+E1517</f>
        <v>391</v>
      </c>
      <c r="F1518" s="1336">
        <f>E1518/D1518</f>
        <v>1</v>
      </c>
    </row>
    <row r="1519" spans="1:6" ht="27" thickTop="1" thickBot="1" x14ac:dyDescent="0.25">
      <c r="A1519" s="421" t="s">
        <v>294</v>
      </c>
      <c r="B1519" s="426" t="s">
        <v>403</v>
      </c>
      <c r="C1519" s="566">
        <f>C1503+C1518</f>
        <v>136304</v>
      </c>
      <c r="D1519" s="566">
        <f>D1503+D1518</f>
        <v>187865</v>
      </c>
      <c r="E1519" s="1821">
        <f>E1503+E1518</f>
        <v>187865</v>
      </c>
      <c r="F1519" s="1346">
        <f>E1519/D1519</f>
        <v>1</v>
      </c>
    </row>
    <row r="1520" spans="1:6" ht="13.5" thickTop="1" x14ac:dyDescent="0.2">
      <c r="A1520" s="413"/>
      <c r="B1520" s="550"/>
      <c r="C1520" s="129"/>
      <c r="D1520" s="129"/>
      <c r="E1520" s="27"/>
      <c r="F1520" s="1099"/>
    </row>
    <row r="1521" spans="1:6" x14ac:dyDescent="0.2">
      <c r="A1521" s="265" t="s">
        <v>295</v>
      </c>
      <c r="B1521" s="341" t="s">
        <v>404</v>
      </c>
      <c r="C1521" s="124"/>
      <c r="D1521" s="124"/>
      <c r="E1521" s="130"/>
      <c r="F1521" s="951"/>
    </row>
    <row r="1522" spans="1:6" x14ac:dyDescent="0.2">
      <c r="A1522" s="264" t="s">
        <v>296</v>
      </c>
      <c r="B1522" s="170" t="s">
        <v>565</v>
      </c>
      <c r="C1522" s="121"/>
      <c r="D1522" s="121"/>
      <c r="E1522" s="100"/>
      <c r="F1522" s="952">
        <v>0</v>
      </c>
    </row>
    <row r="1523" spans="1:6" x14ac:dyDescent="0.2">
      <c r="A1523" s="264" t="s">
        <v>297</v>
      </c>
      <c r="B1523" s="480" t="s">
        <v>563</v>
      </c>
      <c r="C1523" s="121">
        <v>5000000</v>
      </c>
      <c r="D1523" s="121">
        <v>12180910</v>
      </c>
      <c r="E1523" s="100">
        <v>12180910</v>
      </c>
      <c r="F1523" s="952">
        <f>E1523/D1523</f>
        <v>1</v>
      </c>
    </row>
    <row r="1524" spans="1:6" x14ac:dyDescent="0.2">
      <c r="A1524" s="264" t="s">
        <v>298</v>
      </c>
      <c r="B1524" s="480" t="s">
        <v>562</v>
      </c>
      <c r="C1524" s="121">
        <f>'30_ sz_ melléklet'!C176+'31_sz_ melléklet'!C233</f>
        <v>1468489</v>
      </c>
      <c r="D1524" s="121">
        <f>'30_ sz_ melléklet'!D176+'31_sz_ melléklet'!D233</f>
        <v>1472628</v>
      </c>
      <c r="E1524" s="121">
        <f>'30_ sz_ melléklet'!E176+'31_sz_ melléklet'!E233</f>
        <v>1348962</v>
      </c>
      <c r="F1524" s="952">
        <f>E1524/D1524</f>
        <v>0.91602359862775939</v>
      </c>
    </row>
    <row r="1525" spans="1:6" x14ac:dyDescent="0.2">
      <c r="A1525" s="264" t="s">
        <v>299</v>
      </c>
      <c r="B1525" s="480" t="s">
        <v>564</v>
      </c>
      <c r="C1525" s="121"/>
      <c r="D1525" s="121"/>
      <c r="E1525" s="100"/>
      <c r="F1525" s="952">
        <v>0</v>
      </c>
    </row>
    <row r="1526" spans="1:6" x14ac:dyDescent="0.2">
      <c r="A1526" s="264" t="s">
        <v>300</v>
      </c>
      <c r="B1526" s="538" t="s">
        <v>566</v>
      </c>
      <c r="C1526" s="121"/>
      <c r="D1526" s="121"/>
      <c r="E1526" s="100"/>
      <c r="F1526" s="952">
        <v>0</v>
      </c>
    </row>
    <row r="1527" spans="1:6" x14ac:dyDescent="0.2">
      <c r="A1527" s="264" t="s">
        <v>301</v>
      </c>
      <c r="B1527" s="539" t="s">
        <v>569</v>
      </c>
      <c r="C1527" s="121">
        <v>300000</v>
      </c>
      <c r="D1527" s="121">
        <v>1373250</v>
      </c>
      <c r="E1527" s="100">
        <v>1373250</v>
      </c>
      <c r="F1527" s="952">
        <f>E1527/D1527</f>
        <v>1</v>
      </c>
    </row>
    <row r="1528" spans="1:6" x14ac:dyDescent="0.2">
      <c r="A1528" s="264" t="s">
        <v>302</v>
      </c>
      <c r="B1528" s="540" t="s">
        <v>568</v>
      </c>
      <c r="C1528" s="121"/>
      <c r="D1528" s="121"/>
      <c r="E1528" s="100"/>
      <c r="F1528" s="952">
        <v>0</v>
      </c>
    </row>
    <row r="1529" spans="1:6" x14ac:dyDescent="0.2">
      <c r="A1529" s="264" t="s">
        <v>303</v>
      </c>
      <c r="B1529" s="1708" t="s">
        <v>567</v>
      </c>
      <c r="C1529" s="121"/>
      <c r="D1529" s="121"/>
      <c r="E1529" s="100"/>
      <c r="F1529" s="952">
        <v>0</v>
      </c>
    </row>
    <row r="1530" spans="1:6" ht="13.5" thickBot="1" x14ac:dyDescent="0.25">
      <c r="A1530" s="264" t="s">
        <v>304</v>
      </c>
      <c r="B1530" s="1712" t="s">
        <v>1083</v>
      </c>
      <c r="C1530" s="129">
        <v>55418</v>
      </c>
      <c r="D1530" s="340">
        <v>57312</v>
      </c>
      <c r="E1530" s="27">
        <v>57312</v>
      </c>
      <c r="F1530" s="952">
        <f>E1530/D1530</f>
        <v>1</v>
      </c>
    </row>
    <row r="1531" spans="1:6" ht="13.5" thickBot="1" x14ac:dyDescent="0.25">
      <c r="A1531" s="282" t="s">
        <v>305</v>
      </c>
      <c r="B1531" s="231" t="s">
        <v>570</v>
      </c>
      <c r="C1531" s="128">
        <f>SUM(C1522:C1530)</f>
        <v>6823907</v>
      </c>
      <c r="D1531" s="128">
        <f>D1522+D1523+D1524+D1525+D1526+D1527+D1528+D1529+D1530</f>
        <v>15084100</v>
      </c>
      <c r="E1531" s="128">
        <f>E1522+E1523+E1524+E1525+E1526+E1527+E1528+E1529+E1530</f>
        <v>14960434</v>
      </c>
      <c r="F1531" s="991">
        <f>E1531/D1531</f>
        <v>0.99180156588725876</v>
      </c>
    </row>
    <row r="1532" spans="1:6" x14ac:dyDescent="0.2">
      <c r="A1532" s="413"/>
      <c r="B1532" s="35"/>
      <c r="C1532" s="129"/>
      <c r="D1532" s="27"/>
      <c r="E1532" s="197"/>
      <c r="F1532" s="1136"/>
    </row>
    <row r="1533" spans="1:6" ht="13.5" thickBot="1" x14ac:dyDescent="0.25">
      <c r="A1533" s="325" t="s">
        <v>306</v>
      </c>
      <c r="B1533" s="833" t="s">
        <v>406</v>
      </c>
      <c r="C1533" s="246">
        <f>C1519+C1531</f>
        <v>6960211</v>
      </c>
      <c r="D1533" s="246">
        <f>D1519+D1531</f>
        <v>15271965</v>
      </c>
      <c r="E1533" s="821">
        <f>E1519+E1531</f>
        <v>15148299</v>
      </c>
      <c r="F1533" s="1138">
        <f>E1533/D1533</f>
        <v>0.99190241727243356</v>
      </c>
    </row>
    <row r="1536" spans="1:6" x14ac:dyDescent="0.2">
      <c r="A1536" s="281"/>
      <c r="B1536" s="504"/>
      <c r="C1536" s="27"/>
      <c r="D1536" s="27"/>
      <c r="E1536" s="27"/>
    </row>
    <row r="1537" spans="1:6" x14ac:dyDescent="0.2">
      <c r="A1537" s="2263">
        <v>27</v>
      </c>
      <c r="B1537" s="2263"/>
      <c r="C1537" s="2263"/>
      <c r="D1537" s="2263"/>
      <c r="E1537" s="2263"/>
    </row>
    <row r="1538" spans="1:6" x14ac:dyDescent="0.2">
      <c r="A1538" s="13"/>
      <c r="B1538" s="13"/>
      <c r="C1538" s="13"/>
      <c r="D1538" s="13"/>
      <c r="E1538" s="13"/>
    </row>
    <row r="1539" spans="1:6" ht="15" x14ac:dyDescent="0.25">
      <c r="A1539" s="2249" t="s">
        <v>1644</v>
      </c>
      <c r="B1539" s="2249"/>
      <c r="C1539" s="2249"/>
      <c r="D1539" s="2249"/>
      <c r="E1539" s="2249"/>
      <c r="F1539" s="16"/>
    </row>
    <row r="1540" spans="1:6" ht="15" x14ac:dyDescent="0.25">
      <c r="A1540" s="275"/>
      <c r="B1540" s="275"/>
      <c r="C1540" s="275"/>
      <c r="D1540" s="275"/>
      <c r="E1540" s="275"/>
      <c r="F1540" s="16"/>
    </row>
    <row r="1541" spans="1:6" ht="15.75" x14ac:dyDescent="0.25">
      <c r="B1541" s="2268" t="s">
        <v>1463</v>
      </c>
      <c r="C1541" s="2268"/>
      <c r="D1541" s="2268"/>
      <c r="E1541" s="2268"/>
      <c r="F1541" s="33"/>
    </row>
    <row r="1542" spans="1:6" ht="15.75" x14ac:dyDescent="0.25">
      <c r="B1542" s="18"/>
      <c r="C1542" s="18"/>
      <c r="D1542" s="18"/>
      <c r="E1542" s="18"/>
      <c r="F1542" s="33"/>
    </row>
    <row r="1543" spans="1:6" ht="13.5" thickBot="1" x14ac:dyDescent="0.25">
      <c r="B1543" s="1"/>
      <c r="C1543" s="1"/>
      <c r="D1543" s="1"/>
      <c r="E1543" s="19" t="s">
        <v>7</v>
      </c>
    </row>
    <row r="1544" spans="1:6" ht="13.5" thickBot="1" x14ac:dyDescent="0.25">
      <c r="A1544" s="2272" t="s">
        <v>258</v>
      </c>
      <c r="B1544" s="2274" t="s">
        <v>11</v>
      </c>
      <c r="C1544" s="2269" t="s">
        <v>1085</v>
      </c>
      <c r="D1544" s="2270"/>
      <c r="E1544" s="2270"/>
      <c r="F1544" s="2271"/>
    </row>
    <row r="1545" spans="1:6" ht="26.25" thickBot="1" x14ac:dyDescent="0.25">
      <c r="A1545" s="2273"/>
      <c r="B1545" s="2275"/>
      <c r="C1545" s="859" t="s">
        <v>198</v>
      </c>
      <c r="D1545" s="860" t="s">
        <v>199</v>
      </c>
      <c r="E1545" s="859" t="s">
        <v>775</v>
      </c>
      <c r="F1545" s="857" t="s">
        <v>201</v>
      </c>
    </row>
    <row r="1546" spans="1:6" ht="13.5" thickBot="1" x14ac:dyDescent="0.25">
      <c r="A1546" s="865" t="s">
        <v>259</v>
      </c>
      <c r="B1546" s="866" t="s">
        <v>260</v>
      </c>
      <c r="C1546" s="867" t="s">
        <v>261</v>
      </c>
      <c r="D1546" s="868" t="s">
        <v>262</v>
      </c>
      <c r="E1546" s="867" t="s">
        <v>282</v>
      </c>
      <c r="F1546" s="868" t="s">
        <v>307</v>
      </c>
    </row>
    <row r="1547" spans="1:6" x14ac:dyDescent="0.2">
      <c r="A1547" s="265" t="s">
        <v>263</v>
      </c>
      <c r="B1547" s="270" t="s">
        <v>215</v>
      </c>
      <c r="C1547" s="241"/>
      <c r="D1547" s="124"/>
      <c r="E1547" s="241"/>
      <c r="F1547" s="951"/>
    </row>
    <row r="1548" spans="1:6" x14ac:dyDescent="0.2">
      <c r="A1548" s="264" t="s">
        <v>264</v>
      </c>
      <c r="B1548" s="152" t="s">
        <v>526</v>
      </c>
      <c r="C1548" s="239"/>
      <c r="D1548" s="121"/>
      <c r="E1548" s="239"/>
      <c r="F1548" s="952">
        <v>0</v>
      </c>
    </row>
    <row r="1549" spans="1:6" x14ac:dyDescent="0.2">
      <c r="A1549" s="264" t="s">
        <v>265</v>
      </c>
      <c r="B1549" s="169" t="s">
        <v>528</v>
      </c>
      <c r="C1549" s="239"/>
      <c r="D1549" s="121"/>
      <c r="E1549" s="239"/>
      <c r="F1549" s="952">
        <v>0</v>
      </c>
    </row>
    <row r="1550" spans="1:6" x14ac:dyDescent="0.2">
      <c r="A1550" s="264" t="s">
        <v>266</v>
      </c>
      <c r="B1550" s="169" t="s">
        <v>527</v>
      </c>
      <c r="C1550" s="239"/>
      <c r="D1550" s="121"/>
      <c r="E1550" s="239"/>
      <c r="F1550" s="952">
        <v>0</v>
      </c>
    </row>
    <row r="1551" spans="1:6" x14ac:dyDescent="0.2">
      <c r="A1551" s="264" t="s">
        <v>267</v>
      </c>
      <c r="B1551" s="169" t="s">
        <v>529</v>
      </c>
      <c r="C1551" s="239"/>
      <c r="D1551" s="121"/>
      <c r="E1551" s="239"/>
      <c r="F1551" s="952">
        <v>0</v>
      </c>
    </row>
    <row r="1552" spans="1:6" x14ac:dyDescent="0.2">
      <c r="A1552" s="264" t="s">
        <v>268</v>
      </c>
      <c r="B1552" s="169" t="s">
        <v>530</v>
      </c>
      <c r="C1552" s="239"/>
      <c r="D1552" s="121"/>
      <c r="E1552" s="239"/>
      <c r="F1552" s="952">
        <v>0</v>
      </c>
    </row>
    <row r="1553" spans="1:6" x14ac:dyDescent="0.2">
      <c r="A1553" s="264" t="s">
        <v>269</v>
      </c>
      <c r="B1553" s="169" t="s">
        <v>531</v>
      </c>
      <c r="C1553" s="239">
        <f>C1554+C1555+C1556+C1557+C1558+C1559+C1560</f>
        <v>5000</v>
      </c>
      <c r="D1553" s="239">
        <f>D1554+D1555+D1556+D1557+D1558+D1559+D1560</f>
        <v>10000</v>
      </c>
      <c r="E1553" s="239">
        <f>E1554+E1555+E1556+E1557+E1558+E1559+E1560</f>
        <v>10000</v>
      </c>
      <c r="F1553" s="952">
        <f>E1553/D1553</f>
        <v>1</v>
      </c>
    </row>
    <row r="1554" spans="1:6" x14ac:dyDescent="0.2">
      <c r="A1554" s="264" t="s">
        <v>270</v>
      </c>
      <c r="B1554" s="169" t="s">
        <v>535</v>
      </c>
      <c r="C1554" s="239"/>
      <c r="D1554" s="121"/>
      <c r="E1554" s="239"/>
      <c r="F1554" s="952">
        <v>0</v>
      </c>
    </row>
    <row r="1555" spans="1:6" x14ac:dyDescent="0.2">
      <c r="A1555" s="264" t="s">
        <v>271</v>
      </c>
      <c r="B1555" s="169" t="s">
        <v>536</v>
      </c>
      <c r="C1555" s="239"/>
      <c r="D1555" s="121"/>
      <c r="E1555" s="239"/>
      <c r="F1555" s="952">
        <v>0</v>
      </c>
    </row>
    <row r="1556" spans="1:6" x14ac:dyDescent="0.2">
      <c r="A1556" s="264" t="s">
        <v>272</v>
      </c>
      <c r="B1556" s="169" t="s">
        <v>537</v>
      </c>
      <c r="C1556" s="239"/>
      <c r="D1556" s="121"/>
      <c r="E1556" s="239"/>
      <c r="F1556" s="952">
        <v>0</v>
      </c>
    </row>
    <row r="1557" spans="1:6" x14ac:dyDescent="0.2">
      <c r="A1557" s="264" t="s">
        <v>273</v>
      </c>
      <c r="B1557" s="271" t="s">
        <v>533</v>
      </c>
      <c r="C1557" s="239">
        <f>'6 7_sz_melléklet'!C91</f>
        <v>5000</v>
      </c>
      <c r="D1557" s="239">
        <f>'6 7_sz_melléklet'!D91</f>
        <v>10000</v>
      </c>
      <c r="E1557" s="239">
        <f>'6 7_sz_melléklet'!E91</f>
        <v>10000</v>
      </c>
      <c r="F1557" s="952">
        <f>E1557/D1557</f>
        <v>1</v>
      </c>
    </row>
    <row r="1558" spans="1:6" x14ac:dyDescent="0.2">
      <c r="A1558" s="264" t="s">
        <v>274</v>
      </c>
      <c r="B1558" s="536" t="s">
        <v>534</v>
      </c>
      <c r="C1558" s="240"/>
      <c r="D1558" s="240"/>
      <c r="E1558" s="240"/>
      <c r="F1558" s="952">
        <v>0</v>
      </c>
    </row>
    <row r="1559" spans="1:6" x14ac:dyDescent="0.2">
      <c r="A1559" s="264" t="s">
        <v>275</v>
      </c>
      <c r="B1559" s="537" t="s">
        <v>532</v>
      </c>
      <c r="C1559" s="242"/>
      <c r="D1559" s="122"/>
      <c r="E1559" s="239"/>
      <c r="F1559" s="952">
        <v>0</v>
      </c>
    </row>
    <row r="1560" spans="1:6" x14ac:dyDescent="0.2">
      <c r="A1560" s="264" t="s">
        <v>276</v>
      </c>
      <c r="B1560" s="108" t="s">
        <v>764</v>
      </c>
      <c r="C1560" s="242"/>
      <c r="D1560" s="122"/>
      <c r="E1560" s="239"/>
      <c r="F1560" s="952">
        <v>0</v>
      </c>
    </row>
    <row r="1561" spans="1:6" ht="13.5" thickBot="1" x14ac:dyDescent="0.25">
      <c r="A1561" s="264" t="s">
        <v>277</v>
      </c>
      <c r="B1561" s="171" t="s">
        <v>539</v>
      </c>
      <c r="C1561" s="240"/>
      <c r="D1561" s="126"/>
      <c r="E1561" s="239"/>
      <c r="F1561" s="952">
        <v>0</v>
      </c>
    </row>
    <row r="1562" spans="1:6" ht="13.5" thickBot="1" x14ac:dyDescent="0.25">
      <c r="A1562" s="421" t="s">
        <v>278</v>
      </c>
      <c r="B1562" s="422" t="s">
        <v>5</v>
      </c>
      <c r="C1562" s="432">
        <f>C1548+C1549+C1550+C1551+C1553+C1561</f>
        <v>5000</v>
      </c>
      <c r="D1562" s="432">
        <f>D1548+D1549+D1550+D1551+D1553+D1561</f>
        <v>10000</v>
      </c>
      <c r="E1562" s="432">
        <f>E1548+E1549+E1550+E1551+E1553+E1561</f>
        <v>10000</v>
      </c>
      <c r="F1562" s="1336">
        <f>E1562/D1562</f>
        <v>1</v>
      </c>
    </row>
    <row r="1563" spans="1:6" ht="13.5" thickTop="1" x14ac:dyDescent="0.2">
      <c r="A1563" s="413"/>
      <c r="B1563" s="270"/>
      <c r="C1563" s="197"/>
      <c r="D1563" s="197"/>
      <c r="E1563" s="861"/>
      <c r="F1563" s="1099"/>
    </row>
    <row r="1564" spans="1:6" x14ac:dyDescent="0.2">
      <c r="A1564" s="265" t="s">
        <v>279</v>
      </c>
      <c r="B1564" s="272" t="s">
        <v>216</v>
      </c>
      <c r="C1564" s="241"/>
      <c r="D1564" s="241"/>
      <c r="E1564" s="241"/>
      <c r="F1564" s="951"/>
    </row>
    <row r="1565" spans="1:6" x14ac:dyDescent="0.2">
      <c r="A1565" s="264" t="s">
        <v>280</v>
      </c>
      <c r="B1565" s="169" t="s">
        <v>540</v>
      </c>
      <c r="C1565" s="239"/>
      <c r="D1565" s="239">
        <f>'33_sz_ melléklet'!D1247</f>
        <v>0</v>
      </c>
      <c r="E1565" s="239">
        <f>'33_sz_ melléklet'!E1247</f>
        <v>0</v>
      </c>
      <c r="F1565" s="952">
        <v>0</v>
      </c>
    </row>
    <row r="1566" spans="1:6" x14ac:dyDescent="0.2">
      <c r="A1566" s="264" t="s">
        <v>281</v>
      </c>
      <c r="B1566" s="169" t="s">
        <v>541</v>
      </c>
      <c r="C1566" s="239"/>
      <c r="D1566" s="121"/>
      <c r="E1566" s="239"/>
      <c r="F1566" s="952">
        <v>0</v>
      </c>
    </row>
    <row r="1567" spans="1:6" x14ac:dyDescent="0.2">
      <c r="A1567" s="264" t="s">
        <v>283</v>
      </c>
      <c r="B1567" s="169" t="s">
        <v>542</v>
      </c>
      <c r="C1567" s="198">
        <f>C1568+C1569+C1570+C1571+C1572+C1573+C1574</f>
        <v>0</v>
      </c>
      <c r="D1567" s="198">
        <f>D1568+D1569+D1570+D1571+D1572+D1573+D1574</f>
        <v>0</v>
      </c>
      <c r="E1567" s="198">
        <f>E1568+E1569+E1570+E1571+E1572+E1573+E1574</f>
        <v>0</v>
      </c>
      <c r="F1567" s="952">
        <v>0</v>
      </c>
    </row>
    <row r="1568" spans="1:6" x14ac:dyDescent="0.2">
      <c r="A1568" s="264" t="s">
        <v>284</v>
      </c>
      <c r="B1568" s="271" t="s">
        <v>543</v>
      </c>
      <c r="C1568" s="239"/>
      <c r="D1568" s="121"/>
      <c r="E1568" s="239"/>
      <c r="F1568" s="952">
        <v>0</v>
      </c>
    </row>
    <row r="1569" spans="1:6" x14ac:dyDescent="0.2">
      <c r="A1569" s="264" t="s">
        <v>285</v>
      </c>
      <c r="B1569" s="271" t="s">
        <v>544</v>
      </c>
      <c r="C1569" s="239"/>
      <c r="D1569" s="121"/>
      <c r="E1569" s="239"/>
      <c r="F1569" s="952">
        <v>0</v>
      </c>
    </row>
    <row r="1570" spans="1:6" x14ac:dyDescent="0.2">
      <c r="A1570" s="264" t="s">
        <v>286</v>
      </c>
      <c r="B1570" s="271" t="s">
        <v>545</v>
      </c>
      <c r="C1570" s="239"/>
      <c r="D1570" s="121"/>
      <c r="E1570" s="239"/>
      <c r="F1570" s="952">
        <v>0</v>
      </c>
    </row>
    <row r="1571" spans="1:6" x14ac:dyDescent="0.2">
      <c r="A1571" s="264" t="s">
        <v>287</v>
      </c>
      <c r="B1571" s="271" t="s">
        <v>546</v>
      </c>
      <c r="C1571" s="239"/>
      <c r="D1571" s="121"/>
      <c r="E1571" s="239"/>
      <c r="F1571" s="952">
        <v>0</v>
      </c>
    </row>
    <row r="1572" spans="1:6" x14ac:dyDescent="0.2">
      <c r="A1572" s="264" t="s">
        <v>288</v>
      </c>
      <c r="B1572" s="536" t="s">
        <v>547</v>
      </c>
      <c r="C1572" s="239"/>
      <c r="D1572" s="121"/>
      <c r="E1572" s="239"/>
      <c r="F1572" s="952">
        <v>0</v>
      </c>
    </row>
    <row r="1573" spans="1:6" x14ac:dyDescent="0.2">
      <c r="A1573" s="264" t="s">
        <v>289</v>
      </c>
      <c r="B1573" s="230" t="s">
        <v>548</v>
      </c>
      <c r="C1573" s="239"/>
      <c r="D1573" s="121"/>
      <c r="E1573" s="239"/>
      <c r="F1573" s="952">
        <v>0</v>
      </c>
    </row>
    <row r="1574" spans="1:6" x14ac:dyDescent="0.2">
      <c r="A1574" s="264" t="s">
        <v>290</v>
      </c>
      <c r="B1574" s="686" t="s">
        <v>549</v>
      </c>
      <c r="C1574" s="239"/>
      <c r="D1574" s="121"/>
      <c r="E1574" s="239"/>
      <c r="F1574" s="952"/>
    </row>
    <row r="1575" spans="1:6" x14ac:dyDescent="0.2">
      <c r="A1575" s="264" t="s">
        <v>291</v>
      </c>
      <c r="B1575" s="169"/>
      <c r="C1575" s="239"/>
      <c r="D1575" s="121"/>
      <c r="E1575" s="239"/>
      <c r="F1575" s="952"/>
    </row>
    <row r="1576" spans="1:6" ht="13.5" thickBot="1" x14ac:dyDescent="0.25">
      <c r="A1576" s="264" t="s">
        <v>292</v>
      </c>
      <c r="B1576" s="171"/>
      <c r="C1576" s="242">
        <f>-C1551</f>
        <v>0</v>
      </c>
      <c r="D1576" s="242">
        <f>-D1551</f>
        <v>0</v>
      </c>
      <c r="E1576" s="242">
        <f>-E1551</f>
        <v>0</v>
      </c>
      <c r="F1576" s="1133">
        <v>0</v>
      </c>
    </row>
    <row r="1577" spans="1:6" ht="13.5" thickBot="1" x14ac:dyDescent="0.25">
      <c r="A1577" s="421" t="s">
        <v>765</v>
      </c>
      <c r="B1577" s="422" t="s">
        <v>6</v>
      </c>
      <c r="C1577" s="567">
        <f>C1565+C1566+C1567+C1575+C1576</f>
        <v>0</v>
      </c>
      <c r="D1577" s="567">
        <f>D1565+D1566+D1567+D1575+D1576</f>
        <v>0</v>
      </c>
      <c r="E1577" s="862">
        <f>E1565+E1566+E1567+E1575+E1576</f>
        <v>0</v>
      </c>
      <c r="F1577" s="1343">
        <v>0</v>
      </c>
    </row>
    <row r="1578" spans="1:6" ht="27" thickTop="1" thickBot="1" x14ac:dyDescent="0.25">
      <c r="A1578" s="421" t="s">
        <v>294</v>
      </c>
      <c r="B1578" s="426" t="s">
        <v>403</v>
      </c>
      <c r="C1578" s="566">
        <f>C1562+C1577</f>
        <v>5000</v>
      </c>
      <c r="D1578" s="566">
        <f>D1562+D1577</f>
        <v>10000</v>
      </c>
      <c r="E1578" s="863">
        <f>E1562+E1577</f>
        <v>10000</v>
      </c>
      <c r="F1578" s="1346">
        <f>E1578/D1578</f>
        <v>1</v>
      </c>
    </row>
    <row r="1579" spans="1:6" ht="13.5" thickTop="1" x14ac:dyDescent="0.2">
      <c r="A1579" s="413"/>
      <c r="B1579" s="550"/>
      <c r="C1579" s="129"/>
      <c r="D1579" s="27"/>
      <c r="E1579" s="197"/>
      <c r="F1579" s="1099"/>
    </row>
    <row r="1580" spans="1:6" x14ac:dyDescent="0.2">
      <c r="A1580" s="265" t="s">
        <v>295</v>
      </c>
      <c r="B1580" s="341" t="s">
        <v>404</v>
      </c>
      <c r="C1580" s="124"/>
      <c r="D1580" s="130"/>
      <c r="E1580" s="241"/>
      <c r="F1580" s="951"/>
    </row>
    <row r="1581" spans="1:6" x14ac:dyDescent="0.2">
      <c r="A1581" s="264" t="s">
        <v>296</v>
      </c>
      <c r="B1581" s="170" t="s">
        <v>565</v>
      </c>
      <c r="C1581" s="121"/>
      <c r="D1581" s="100"/>
      <c r="E1581" s="239"/>
      <c r="F1581" s="952"/>
    </row>
    <row r="1582" spans="1:6" x14ac:dyDescent="0.2">
      <c r="A1582" s="264" t="s">
        <v>297</v>
      </c>
      <c r="B1582" s="480" t="s">
        <v>563</v>
      </c>
      <c r="C1582" s="121"/>
      <c r="D1582" s="100"/>
      <c r="E1582" s="239"/>
      <c r="F1582" s="952"/>
    </row>
    <row r="1583" spans="1:6" x14ac:dyDescent="0.2">
      <c r="A1583" s="264" t="s">
        <v>298</v>
      </c>
      <c r="B1583" s="480" t="s">
        <v>562</v>
      </c>
      <c r="C1583" s="121"/>
      <c r="D1583" s="100"/>
      <c r="E1583" s="239"/>
      <c r="F1583" s="952"/>
    </row>
    <row r="1584" spans="1:6" x14ac:dyDescent="0.2">
      <c r="A1584" s="264" t="s">
        <v>299</v>
      </c>
      <c r="B1584" s="480" t="s">
        <v>564</v>
      </c>
      <c r="C1584" s="121"/>
      <c r="D1584" s="100"/>
      <c r="E1584" s="239"/>
      <c r="F1584" s="952"/>
    </row>
    <row r="1585" spans="1:6" x14ac:dyDescent="0.2">
      <c r="A1585" s="264" t="s">
        <v>300</v>
      </c>
      <c r="B1585" s="538" t="s">
        <v>566</v>
      </c>
      <c r="C1585" s="121"/>
      <c r="D1585" s="100"/>
      <c r="E1585" s="239"/>
      <c r="F1585" s="952"/>
    </row>
    <row r="1586" spans="1:6" x14ac:dyDescent="0.2">
      <c r="A1586" s="264" t="s">
        <v>301</v>
      </c>
      <c r="B1586" s="539" t="s">
        <v>569</v>
      </c>
      <c r="C1586" s="121"/>
      <c r="D1586" s="100"/>
      <c r="E1586" s="239"/>
      <c r="F1586" s="952"/>
    </row>
    <row r="1587" spans="1:6" x14ac:dyDescent="0.2">
      <c r="A1587" s="264" t="s">
        <v>302</v>
      </c>
      <c r="B1587" s="540" t="s">
        <v>568</v>
      </c>
      <c r="C1587" s="121"/>
      <c r="D1587" s="100"/>
      <c r="E1587" s="239"/>
      <c r="F1587" s="952"/>
    </row>
    <row r="1588" spans="1:6" x14ac:dyDescent="0.2">
      <c r="A1588" s="264" t="s">
        <v>303</v>
      </c>
      <c r="B1588" s="1708" t="s">
        <v>567</v>
      </c>
      <c r="C1588" s="121"/>
      <c r="D1588" s="100"/>
      <c r="E1588" s="239"/>
      <c r="F1588" s="952"/>
    </row>
    <row r="1589" spans="1:6" ht="13.5" thickBot="1" x14ac:dyDescent="0.25">
      <c r="A1589" s="264" t="s">
        <v>304</v>
      </c>
      <c r="B1589" s="1712" t="s">
        <v>1083</v>
      </c>
      <c r="C1589" s="129"/>
      <c r="D1589" s="27"/>
      <c r="E1589" s="197"/>
      <c r="F1589" s="1099"/>
    </row>
    <row r="1590" spans="1:6" ht="13.5" thickBot="1" x14ac:dyDescent="0.25">
      <c r="A1590" s="282" t="s">
        <v>305</v>
      </c>
      <c r="B1590" s="231" t="s">
        <v>570</v>
      </c>
      <c r="C1590" s="128">
        <f>C1581+C1582+C1583+C1584+C1585+C1586+C1587+C1588</f>
        <v>0</v>
      </c>
      <c r="D1590" s="128">
        <f>D1581+D1582+D1583+D1584+D1585+D1586+D1587+D1588</f>
        <v>0</v>
      </c>
      <c r="E1590" s="201">
        <f>E1581+E1582+E1583+E1584+E1585+E1586+E1587+E1588</f>
        <v>0</v>
      </c>
      <c r="F1590" s="998">
        <v>0</v>
      </c>
    </row>
    <row r="1591" spans="1:6" x14ac:dyDescent="0.2">
      <c r="A1591" s="413"/>
      <c r="B1591" s="35"/>
      <c r="C1591" s="129"/>
      <c r="D1591" s="27"/>
      <c r="E1591" s="197"/>
      <c r="F1591" s="1099"/>
    </row>
    <row r="1592" spans="1:6" ht="13.5" thickBot="1" x14ac:dyDescent="0.25">
      <c r="A1592" s="325" t="s">
        <v>306</v>
      </c>
      <c r="B1592" s="833" t="s">
        <v>406</v>
      </c>
      <c r="C1592" s="246">
        <f>C1578+C1590</f>
        <v>5000</v>
      </c>
      <c r="D1592" s="246">
        <f>D1578+D1590</f>
        <v>10000</v>
      </c>
      <c r="E1592" s="821">
        <f>E1578+E1590</f>
        <v>10000</v>
      </c>
      <c r="F1592" s="1138">
        <f>E1592/D1592</f>
        <v>1</v>
      </c>
    </row>
    <row r="1595" spans="1:6" x14ac:dyDescent="0.2">
      <c r="A1595" s="281"/>
      <c r="B1595" s="504"/>
      <c r="C1595" s="27"/>
      <c r="D1595" s="27"/>
      <c r="E1595" s="27"/>
    </row>
    <row r="1596" spans="1:6" x14ac:dyDescent="0.2">
      <c r="A1596" s="2263">
        <v>28</v>
      </c>
      <c r="B1596" s="2263"/>
      <c r="C1596" s="2263"/>
      <c r="D1596" s="2263"/>
      <c r="E1596" s="2263"/>
    </row>
    <row r="1597" spans="1:6" x14ac:dyDescent="0.2">
      <c r="A1597" s="13"/>
      <c r="B1597" s="13"/>
      <c r="C1597" s="13"/>
      <c r="D1597" s="13"/>
      <c r="E1597" s="13"/>
    </row>
    <row r="1598" spans="1:6" ht="15" x14ac:dyDescent="0.25">
      <c r="A1598" s="2249" t="s">
        <v>1644</v>
      </c>
      <c r="B1598" s="2249"/>
      <c r="C1598" s="2249"/>
      <c r="D1598" s="2249"/>
      <c r="E1598" s="2249"/>
      <c r="F1598" s="16"/>
    </row>
    <row r="1599" spans="1:6" ht="15" x14ac:dyDescent="0.25">
      <c r="A1599" s="275"/>
      <c r="B1599" s="275"/>
      <c r="C1599" s="275"/>
      <c r="D1599" s="275"/>
      <c r="E1599" s="275"/>
      <c r="F1599" s="16"/>
    </row>
    <row r="1600" spans="1:6" ht="15.75" x14ac:dyDescent="0.25">
      <c r="B1600" s="2268" t="s">
        <v>1463</v>
      </c>
      <c r="C1600" s="2268"/>
      <c r="D1600" s="2268"/>
      <c r="E1600" s="2268"/>
      <c r="F1600" s="33"/>
    </row>
    <row r="1601" spans="1:6" ht="15.75" x14ac:dyDescent="0.25">
      <c r="B1601" s="18"/>
      <c r="C1601" s="18"/>
      <c r="D1601" s="18"/>
      <c r="E1601" s="18"/>
      <c r="F1601" s="33"/>
    </row>
    <row r="1602" spans="1:6" ht="13.5" thickBot="1" x14ac:dyDescent="0.25">
      <c r="B1602" s="1"/>
      <c r="C1602" s="1"/>
      <c r="D1602" s="1"/>
      <c r="E1602" s="19" t="s">
        <v>7</v>
      </c>
    </row>
    <row r="1603" spans="1:6" ht="13.5" thickBot="1" x14ac:dyDescent="0.25">
      <c r="A1603" s="2272" t="s">
        <v>258</v>
      </c>
      <c r="B1603" s="2274" t="s">
        <v>11</v>
      </c>
      <c r="C1603" s="2269" t="s">
        <v>1636</v>
      </c>
      <c r="D1603" s="2270"/>
      <c r="E1603" s="2270"/>
      <c r="F1603" s="2271"/>
    </row>
    <row r="1604" spans="1:6" ht="26.25" thickBot="1" x14ac:dyDescent="0.25">
      <c r="A1604" s="2273"/>
      <c r="B1604" s="2275"/>
      <c r="C1604" s="859" t="s">
        <v>198</v>
      </c>
      <c r="D1604" s="860" t="s">
        <v>199</v>
      </c>
      <c r="E1604" s="859" t="s">
        <v>775</v>
      </c>
      <c r="F1604" s="857" t="s">
        <v>201</v>
      </c>
    </row>
    <row r="1605" spans="1:6" ht="13.5" thickBot="1" x14ac:dyDescent="0.25">
      <c r="A1605" s="865" t="s">
        <v>259</v>
      </c>
      <c r="B1605" s="866" t="s">
        <v>260</v>
      </c>
      <c r="C1605" s="867" t="s">
        <v>261</v>
      </c>
      <c r="D1605" s="868" t="s">
        <v>262</v>
      </c>
      <c r="E1605" s="867" t="s">
        <v>282</v>
      </c>
      <c r="F1605" s="868" t="s">
        <v>307</v>
      </c>
    </row>
    <row r="1606" spans="1:6" x14ac:dyDescent="0.2">
      <c r="A1606" s="265" t="s">
        <v>263</v>
      </c>
      <c r="B1606" s="270" t="s">
        <v>215</v>
      </c>
      <c r="C1606" s="241"/>
      <c r="D1606" s="124"/>
      <c r="E1606" s="241"/>
      <c r="F1606" s="951"/>
    </row>
    <row r="1607" spans="1:6" x14ac:dyDescent="0.2">
      <c r="A1607" s="264" t="s">
        <v>264</v>
      </c>
      <c r="B1607" s="152" t="s">
        <v>526</v>
      </c>
      <c r="C1607" s="239"/>
      <c r="D1607" s="121"/>
      <c r="E1607" s="239"/>
      <c r="F1607" s="952">
        <v>0</v>
      </c>
    </row>
    <row r="1608" spans="1:6" x14ac:dyDescent="0.2">
      <c r="A1608" s="264" t="s">
        <v>265</v>
      </c>
      <c r="B1608" s="169" t="s">
        <v>528</v>
      </c>
      <c r="C1608" s="239"/>
      <c r="D1608" s="121"/>
      <c r="E1608" s="239"/>
      <c r="F1608" s="952">
        <v>0</v>
      </c>
    </row>
    <row r="1609" spans="1:6" x14ac:dyDescent="0.2">
      <c r="A1609" s="264" t="s">
        <v>266</v>
      </c>
      <c r="B1609" s="169" t="s">
        <v>527</v>
      </c>
      <c r="C1609" s="239"/>
      <c r="D1609" s="121">
        <v>8104</v>
      </c>
      <c r="E1609" s="239">
        <v>7454</v>
      </c>
      <c r="F1609" s="952">
        <f>E1609/D1609</f>
        <v>0.91979269496544913</v>
      </c>
    </row>
    <row r="1610" spans="1:6" x14ac:dyDescent="0.2">
      <c r="A1610" s="264" t="s">
        <v>267</v>
      </c>
      <c r="B1610" s="169" t="s">
        <v>529</v>
      </c>
      <c r="C1610" s="239"/>
      <c r="D1610" s="121"/>
      <c r="E1610" s="239"/>
      <c r="F1610" s="952">
        <v>0</v>
      </c>
    </row>
    <row r="1611" spans="1:6" x14ac:dyDescent="0.2">
      <c r="A1611" s="264" t="s">
        <v>268</v>
      </c>
      <c r="B1611" s="169" t="s">
        <v>530</v>
      </c>
      <c r="C1611" s="239"/>
      <c r="D1611" s="121">
        <v>8104</v>
      </c>
      <c r="E1611" s="239">
        <v>7454</v>
      </c>
      <c r="F1611" s="952">
        <f>E1611/D1611</f>
        <v>0.91979269496544913</v>
      </c>
    </row>
    <row r="1612" spans="1:6" x14ac:dyDescent="0.2">
      <c r="A1612" s="264" t="s">
        <v>269</v>
      </c>
      <c r="B1612" s="169" t="s">
        <v>531</v>
      </c>
      <c r="C1612" s="239">
        <f>C1613+C1614+C1615+C1616+C1617+C1618+C1619</f>
        <v>0</v>
      </c>
      <c r="D1612" s="239">
        <f>D1613+D1614+D1615+D1616+D1617+D1618+D1619</f>
        <v>0</v>
      </c>
      <c r="E1612" s="239">
        <f>E1613+E1614+E1615+E1616+E1617+E1618+E1619</f>
        <v>0</v>
      </c>
      <c r="F1612" s="952">
        <v>0</v>
      </c>
    </row>
    <row r="1613" spans="1:6" x14ac:dyDescent="0.2">
      <c r="A1613" s="264" t="s">
        <v>270</v>
      </c>
      <c r="B1613" s="169" t="s">
        <v>535</v>
      </c>
      <c r="C1613" s="239"/>
      <c r="D1613" s="121"/>
      <c r="E1613" s="239"/>
      <c r="F1613" s="952">
        <v>0</v>
      </c>
    </row>
    <row r="1614" spans="1:6" x14ac:dyDescent="0.2">
      <c r="A1614" s="264" t="s">
        <v>271</v>
      </c>
      <c r="B1614" s="169" t="s">
        <v>536</v>
      </c>
      <c r="C1614" s="239"/>
      <c r="D1614" s="121"/>
      <c r="E1614" s="239"/>
      <c r="F1614" s="952">
        <v>0</v>
      </c>
    </row>
    <row r="1615" spans="1:6" x14ac:dyDescent="0.2">
      <c r="A1615" s="264" t="s">
        <v>272</v>
      </c>
      <c r="B1615" s="169" t="s">
        <v>537</v>
      </c>
      <c r="C1615" s="239"/>
      <c r="D1615" s="121"/>
      <c r="E1615" s="239"/>
      <c r="F1615" s="952">
        <v>0</v>
      </c>
    </row>
    <row r="1616" spans="1:6" x14ac:dyDescent="0.2">
      <c r="A1616" s="264" t="s">
        <v>273</v>
      </c>
      <c r="B1616" s="271" t="s">
        <v>533</v>
      </c>
      <c r="C1616" s="239"/>
      <c r="D1616" s="239"/>
      <c r="E1616" s="239"/>
      <c r="F1616" s="952">
        <v>0</v>
      </c>
    </row>
    <row r="1617" spans="1:6" x14ac:dyDescent="0.2">
      <c r="A1617" s="264" t="s">
        <v>274</v>
      </c>
      <c r="B1617" s="536" t="s">
        <v>534</v>
      </c>
      <c r="C1617" s="240"/>
      <c r="D1617" s="240"/>
      <c r="E1617" s="240"/>
      <c r="F1617" s="952">
        <v>0</v>
      </c>
    </row>
    <row r="1618" spans="1:6" x14ac:dyDescent="0.2">
      <c r="A1618" s="264" t="s">
        <v>275</v>
      </c>
      <c r="B1618" s="537" t="s">
        <v>532</v>
      </c>
      <c r="C1618" s="242"/>
      <c r="D1618" s="122"/>
      <c r="E1618" s="239"/>
      <c r="F1618" s="952">
        <v>0</v>
      </c>
    </row>
    <row r="1619" spans="1:6" x14ac:dyDescent="0.2">
      <c r="A1619" s="264" t="s">
        <v>276</v>
      </c>
      <c r="B1619" s="108" t="s">
        <v>764</v>
      </c>
      <c r="C1619" s="242"/>
      <c r="D1619" s="122"/>
      <c r="E1619" s="239"/>
      <c r="F1619" s="952">
        <v>0</v>
      </c>
    </row>
    <row r="1620" spans="1:6" ht="13.5" thickBot="1" x14ac:dyDescent="0.25">
      <c r="A1620" s="264" t="s">
        <v>277</v>
      </c>
      <c r="B1620" s="171" t="s">
        <v>539</v>
      </c>
      <c r="C1620" s="240"/>
      <c r="D1620" s="126"/>
      <c r="E1620" s="239"/>
      <c r="F1620" s="952">
        <v>0</v>
      </c>
    </row>
    <row r="1621" spans="1:6" ht="13.5" thickBot="1" x14ac:dyDescent="0.25">
      <c r="A1621" s="421" t="s">
        <v>278</v>
      </c>
      <c r="B1621" s="422" t="s">
        <v>5</v>
      </c>
      <c r="C1621" s="432">
        <f>C1607+C1608+C1609+C1610+C1612+C1620</f>
        <v>0</v>
      </c>
      <c r="D1621" s="432">
        <f>D1607+D1608+D1609+D1610+D1612+D1620</f>
        <v>8104</v>
      </c>
      <c r="E1621" s="432">
        <f>E1607+E1608+E1609+E1610+E1612+E1620</f>
        <v>7454</v>
      </c>
      <c r="F1621" s="1336">
        <f>E1621/D1621</f>
        <v>0.91979269496544913</v>
      </c>
    </row>
    <row r="1622" spans="1:6" ht="13.5" thickTop="1" x14ac:dyDescent="0.2">
      <c r="A1622" s="413"/>
      <c r="B1622" s="270"/>
      <c r="C1622" s="197"/>
      <c r="D1622" s="197"/>
      <c r="E1622" s="861"/>
      <c r="F1622" s="1099"/>
    </row>
    <row r="1623" spans="1:6" x14ac:dyDescent="0.2">
      <c r="A1623" s="265" t="s">
        <v>279</v>
      </c>
      <c r="B1623" s="272" t="s">
        <v>216</v>
      </c>
      <c r="C1623" s="241"/>
      <c r="D1623" s="241"/>
      <c r="E1623" s="241"/>
      <c r="F1623" s="951"/>
    </row>
    <row r="1624" spans="1:6" x14ac:dyDescent="0.2">
      <c r="A1624" s="264" t="s">
        <v>280</v>
      </c>
      <c r="B1624" s="169" t="s">
        <v>540</v>
      </c>
      <c r="C1624" s="239">
        <f>'33_sz_ melléklet'!C115</f>
        <v>0</v>
      </c>
      <c r="D1624" s="239">
        <f>'33_sz_ melléklet'!D115</f>
        <v>0</v>
      </c>
      <c r="E1624" s="239">
        <f>'33_sz_ melléklet'!E115</f>
        <v>0</v>
      </c>
      <c r="F1624" s="952">
        <v>0</v>
      </c>
    </row>
    <row r="1625" spans="1:6" x14ac:dyDescent="0.2">
      <c r="A1625" s="264" t="s">
        <v>281</v>
      </c>
      <c r="B1625" s="169" t="s">
        <v>541</v>
      </c>
      <c r="C1625" s="239"/>
      <c r="D1625" s="121"/>
      <c r="E1625" s="239"/>
      <c r="F1625" s="952">
        <v>0</v>
      </c>
    </row>
    <row r="1626" spans="1:6" x14ac:dyDescent="0.2">
      <c r="A1626" s="264" t="s">
        <v>283</v>
      </c>
      <c r="B1626" s="169" t="s">
        <v>542</v>
      </c>
      <c r="C1626" s="198">
        <f>C1627+C1628+C1629+C1630+C1631+C1632+C1633</f>
        <v>0</v>
      </c>
      <c r="D1626" s="198">
        <f>D1627+D1628+D1629+D1630+D1631+D1632+D1633</f>
        <v>0</v>
      </c>
      <c r="E1626" s="198">
        <f>E1627+E1628+E1629+E1630+E1631+E1632+E1633</f>
        <v>0</v>
      </c>
      <c r="F1626" s="952">
        <v>0</v>
      </c>
    </row>
    <row r="1627" spans="1:6" x14ac:dyDescent="0.2">
      <c r="A1627" s="264" t="s">
        <v>284</v>
      </c>
      <c r="B1627" s="271" t="s">
        <v>543</v>
      </c>
      <c r="C1627" s="239"/>
      <c r="D1627" s="121"/>
      <c r="E1627" s="239"/>
      <c r="F1627" s="952">
        <v>0</v>
      </c>
    </row>
    <row r="1628" spans="1:6" x14ac:dyDescent="0.2">
      <c r="A1628" s="264" t="s">
        <v>285</v>
      </c>
      <c r="B1628" s="271" t="s">
        <v>544</v>
      </c>
      <c r="C1628" s="239"/>
      <c r="D1628" s="121"/>
      <c r="E1628" s="239"/>
      <c r="F1628" s="952">
        <v>0</v>
      </c>
    </row>
    <row r="1629" spans="1:6" x14ac:dyDescent="0.2">
      <c r="A1629" s="264" t="s">
        <v>286</v>
      </c>
      <c r="B1629" s="271" t="s">
        <v>545</v>
      </c>
      <c r="C1629" s="239"/>
      <c r="D1629" s="121"/>
      <c r="E1629" s="239"/>
      <c r="F1629" s="952">
        <v>0</v>
      </c>
    </row>
    <row r="1630" spans="1:6" x14ac:dyDescent="0.2">
      <c r="A1630" s="264" t="s">
        <v>287</v>
      </c>
      <c r="B1630" s="271" t="s">
        <v>546</v>
      </c>
      <c r="C1630" s="239"/>
      <c r="D1630" s="121"/>
      <c r="E1630" s="239"/>
      <c r="F1630" s="952">
        <v>0</v>
      </c>
    </row>
    <row r="1631" spans="1:6" x14ac:dyDescent="0.2">
      <c r="A1631" s="264" t="s">
        <v>288</v>
      </c>
      <c r="B1631" s="536" t="s">
        <v>547</v>
      </c>
      <c r="C1631" s="239"/>
      <c r="D1631" s="121"/>
      <c r="E1631" s="239"/>
      <c r="F1631" s="952">
        <v>0</v>
      </c>
    </row>
    <row r="1632" spans="1:6" x14ac:dyDescent="0.2">
      <c r="A1632" s="264" t="s">
        <v>289</v>
      </c>
      <c r="B1632" s="230" t="s">
        <v>548</v>
      </c>
      <c r="C1632" s="239"/>
      <c r="D1632" s="121"/>
      <c r="E1632" s="239"/>
      <c r="F1632" s="952">
        <v>0</v>
      </c>
    </row>
    <row r="1633" spans="1:6" x14ac:dyDescent="0.2">
      <c r="A1633" s="264" t="s">
        <v>290</v>
      </c>
      <c r="B1633" s="686" t="s">
        <v>549</v>
      </c>
      <c r="C1633" s="239"/>
      <c r="D1633" s="121"/>
      <c r="E1633" s="239"/>
      <c r="F1633" s="952"/>
    </row>
    <row r="1634" spans="1:6" x14ac:dyDescent="0.2">
      <c r="A1634" s="264" t="s">
        <v>291</v>
      </c>
      <c r="B1634" s="169"/>
      <c r="C1634" s="239"/>
      <c r="D1634" s="121"/>
      <c r="E1634" s="239"/>
      <c r="F1634" s="952"/>
    </row>
    <row r="1635" spans="1:6" ht="13.5" thickBot="1" x14ac:dyDescent="0.25">
      <c r="A1635" s="264" t="s">
        <v>292</v>
      </c>
      <c r="B1635" s="171"/>
      <c r="C1635" s="242">
        <f>-C1610</f>
        <v>0</v>
      </c>
      <c r="D1635" s="242">
        <f>-D1610</f>
        <v>0</v>
      </c>
      <c r="E1635" s="242">
        <f>-E1610</f>
        <v>0</v>
      </c>
      <c r="F1635" s="1133">
        <v>0</v>
      </c>
    </row>
    <row r="1636" spans="1:6" ht="13.5" thickBot="1" x14ac:dyDescent="0.25">
      <c r="A1636" s="421" t="s">
        <v>765</v>
      </c>
      <c r="B1636" s="422" t="s">
        <v>6</v>
      </c>
      <c r="C1636" s="567">
        <f>C1624+C1625+C1626+C1634+C1635</f>
        <v>0</v>
      </c>
      <c r="D1636" s="567">
        <f>D1624+D1625+D1626+D1634+D1635</f>
        <v>0</v>
      </c>
      <c r="E1636" s="862">
        <f>E1624+E1625+E1626+E1634+E1635</f>
        <v>0</v>
      </c>
      <c r="F1636" s="1336">
        <v>0</v>
      </c>
    </row>
    <row r="1637" spans="1:6" ht="27" thickTop="1" thickBot="1" x14ac:dyDescent="0.25">
      <c r="A1637" s="421" t="s">
        <v>294</v>
      </c>
      <c r="B1637" s="426" t="s">
        <v>403</v>
      </c>
      <c r="C1637" s="566">
        <f>C1621+C1636</f>
        <v>0</v>
      </c>
      <c r="D1637" s="566">
        <f>D1621+D1636</f>
        <v>8104</v>
      </c>
      <c r="E1637" s="863">
        <f>E1621+E1636</f>
        <v>7454</v>
      </c>
      <c r="F1637" s="1346">
        <f>E1637/D1637</f>
        <v>0.91979269496544913</v>
      </c>
    </row>
    <row r="1638" spans="1:6" ht="13.5" thickTop="1" x14ac:dyDescent="0.2">
      <c r="A1638" s="413"/>
      <c r="B1638" s="550"/>
      <c r="C1638" s="129"/>
      <c r="D1638" s="27"/>
      <c r="E1638" s="197"/>
      <c r="F1638" s="1099"/>
    </row>
    <row r="1639" spans="1:6" x14ac:dyDescent="0.2">
      <c r="A1639" s="265" t="s">
        <v>295</v>
      </c>
      <c r="B1639" s="341" t="s">
        <v>404</v>
      </c>
      <c r="C1639" s="124"/>
      <c r="D1639" s="130"/>
      <c r="E1639" s="241"/>
      <c r="F1639" s="951"/>
    </row>
    <row r="1640" spans="1:6" x14ac:dyDescent="0.2">
      <c r="A1640" s="264" t="s">
        <v>296</v>
      </c>
      <c r="B1640" s="170" t="s">
        <v>565</v>
      </c>
      <c r="C1640" s="121"/>
      <c r="D1640" s="100"/>
      <c r="E1640" s="239"/>
      <c r="F1640" s="952"/>
    </row>
    <row r="1641" spans="1:6" x14ac:dyDescent="0.2">
      <c r="A1641" s="264" t="s">
        <v>297</v>
      </c>
      <c r="B1641" s="480" t="s">
        <v>563</v>
      </c>
      <c r="C1641" s="121"/>
      <c r="D1641" s="100"/>
      <c r="E1641" s="239"/>
      <c r="F1641" s="952"/>
    </row>
    <row r="1642" spans="1:6" x14ac:dyDescent="0.2">
      <c r="A1642" s="264" t="s">
        <v>298</v>
      </c>
      <c r="B1642" s="480" t="s">
        <v>562</v>
      </c>
      <c r="C1642" s="121"/>
      <c r="D1642" s="100"/>
      <c r="E1642" s="239"/>
      <c r="F1642" s="952"/>
    </row>
    <row r="1643" spans="1:6" x14ac:dyDescent="0.2">
      <c r="A1643" s="264" t="s">
        <v>299</v>
      </c>
      <c r="B1643" s="480" t="s">
        <v>564</v>
      </c>
      <c r="C1643" s="121"/>
      <c r="D1643" s="100"/>
      <c r="E1643" s="239"/>
      <c r="F1643" s="952"/>
    </row>
    <row r="1644" spans="1:6" x14ac:dyDescent="0.2">
      <c r="A1644" s="264" t="s">
        <v>300</v>
      </c>
      <c r="B1644" s="538" t="s">
        <v>566</v>
      </c>
      <c r="C1644" s="121"/>
      <c r="D1644" s="100"/>
      <c r="E1644" s="239"/>
      <c r="F1644" s="952"/>
    </row>
    <row r="1645" spans="1:6" x14ac:dyDescent="0.2">
      <c r="A1645" s="264" t="s">
        <v>301</v>
      </c>
      <c r="B1645" s="539" t="s">
        <v>569</v>
      </c>
      <c r="C1645" s="121"/>
      <c r="D1645" s="100"/>
      <c r="E1645" s="239"/>
      <c r="F1645" s="952"/>
    </row>
    <row r="1646" spans="1:6" x14ac:dyDescent="0.2">
      <c r="A1646" s="264" t="s">
        <v>302</v>
      </c>
      <c r="B1646" s="540" t="s">
        <v>568</v>
      </c>
      <c r="C1646" s="121"/>
      <c r="D1646" s="100"/>
      <c r="E1646" s="239"/>
      <c r="F1646" s="952"/>
    </row>
    <row r="1647" spans="1:6" x14ac:dyDescent="0.2">
      <c r="A1647" s="264" t="s">
        <v>303</v>
      </c>
      <c r="B1647" s="1708" t="s">
        <v>567</v>
      </c>
      <c r="C1647" s="121"/>
      <c r="D1647" s="100"/>
      <c r="E1647" s="239"/>
      <c r="F1647" s="952"/>
    </row>
    <row r="1648" spans="1:6" ht="13.5" thickBot="1" x14ac:dyDescent="0.25">
      <c r="A1648" s="264" t="s">
        <v>304</v>
      </c>
      <c r="B1648" s="1712" t="s">
        <v>1083</v>
      </c>
      <c r="C1648" s="129"/>
      <c r="D1648" s="27"/>
      <c r="E1648" s="197"/>
      <c r="F1648" s="1099"/>
    </row>
    <row r="1649" spans="1:6" ht="13.5" thickBot="1" x14ac:dyDescent="0.25">
      <c r="A1649" s="282" t="s">
        <v>305</v>
      </c>
      <c r="B1649" s="231" t="s">
        <v>570</v>
      </c>
      <c r="C1649" s="128">
        <f>C1640+C1641+C1642+C1643+C1644+C1645+C1646+C1647</f>
        <v>0</v>
      </c>
      <c r="D1649" s="128">
        <f>D1640+D1641+D1642+D1643+D1644+D1645+D1646+D1647</f>
        <v>0</v>
      </c>
      <c r="E1649" s="201">
        <f>E1640+E1641+E1642+E1643+E1644+E1645+E1646+E1647</f>
        <v>0</v>
      </c>
      <c r="F1649" s="998">
        <v>0</v>
      </c>
    </row>
    <row r="1650" spans="1:6" x14ac:dyDescent="0.2">
      <c r="A1650" s="413"/>
      <c r="B1650" s="35"/>
      <c r="C1650" s="129"/>
      <c r="D1650" s="27"/>
      <c r="E1650" s="197"/>
      <c r="F1650" s="1099"/>
    </row>
    <row r="1651" spans="1:6" ht="13.5" thickBot="1" x14ac:dyDescent="0.25">
      <c r="A1651" s="325" t="s">
        <v>306</v>
      </c>
      <c r="B1651" s="833" t="s">
        <v>406</v>
      </c>
      <c r="C1651" s="246">
        <f>C1637+C1649</f>
        <v>0</v>
      </c>
      <c r="D1651" s="246">
        <f>D1637+D1649</f>
        <v>8104</v>
      </c>
      <c r="E1651" s="821">
        <f>E1637+E1649</f>
        <v>7454</v>
      </c>
      <c r="F1651" s="1138">
        <f>E1651/D1651</f>
        <v>0.91979269496544913</v>
      </c>
    </row>
    <row r="1654" spans="1:6" x14ac:dyDescent="0.2">
      <c r="A1654" s="281"/>
      <c r="B1654" s="504"/>
      <c r="C1654" s="27"/>
      <c r="D1654" s="27"/>
      <c r="E1654" s="27"/>
    </row>
    <row r="1655" spans="1:6" x14ac:dyDescent="0.2">
      <c r="A1655" s="2263">
        <v>29</v>
      </c>
      <c r="B1655" s="2263"/>
      <c r="C1655" s="2263"/>
      <c r="D1655" s="2263"/>
      <c r="E1655" s="2263"/>
    </row>
    <row r="1656" spans="1:6" x14ac:dyDescent="0.2">
      <c r="A1656" s="13"/>
      <c r="B1656" s="13"/>
      <c r="C1656" s="13"/>
      <c r="D1656" s="13"/>
      <c r="E1656" s="13"/>
    </row>
    <row r="1657" spans="1:6" ht="15" x14ac:dyDescent="0.25">
      <c r="A1657" s="2249" t="s">
        <v>1644</v>
      </c>
      <c r="B1657" s="2249"/>
      <c r="C1657" s="2249"/>
      <c r="D1657" s="2249"/>
      <c r="E1657" s="2249"/>
      <c r="F1657" s="16"/>
    </row>
    <row r="1658" spans="1:6" ht="15" x14ac:dyDescent="0.25">
      <c r="A1658" s="275"/>
      <c r="B1658" s="275"/>
      <c r="C1658" s="275"/>
      <c r="D1658" s="275"/>
      <c r="E1658" s="275"/>
      <c r="F1658" s="16"/>
    </row>
    <row r="1659" spans="1:6" ht="15.75" x14ac:dyDescent="0.25">
      <c r="B1659" s="2268" t="s">
        <v>1463</v>
      </c>
      <c r="C1659" s="2268"/>
      <c r="D1659" s="2268"/>
      <c r="E1659" s="2268"/>
      <c r="F1659" s="33"/>
    </row>
    <row r="1660" spans="1:6" ht="15.75" x14ac:dyDescent="0.25">
      <c r="B1660" s="18"/>
      <c r="C1660" s="18"/>
      <c r="D1660" s="18"/>
      <c r="E1660" s="18"/>
      <c r="F1660" s="33"/>
    </row>
    <row r="1661" spans="1:6" ht="13.5" thickBot="1" x14ac:dyDescent="0.25">
      <c r="B1661" s="1"/>
      <c r="C1661" s="1"/>
      <c r="D1661" s="1"/>
      <c r="E1661" s="19" t="s">
        <v>7</v>
      </c>
    </row>
    <row r="1662" spans="1:6" ht="13.5" thickBot="1" x14ac:dyDescent="0.25">
      <c r="A1662" s="2272" t="s">
        <v>258</v>
      </c>
      <c r="B1662" s="2274" t="s">
        <v>11</v>
      </c>
      <c r="C1662" s="2269"/>
      <c r="D1662" s="2270"/>
      <c r="E1662" s="2270"/>
      <c r="F1662" s="2271"/>
    </row>
    <row r="1663" spans="1:6" ht="26.25" thickBot="1" x14ac:dyDescent="0.25">
      <c r="A1663" s="2273"/>
      <c r="B1663" s="2275"/>
      <c r="C1663" s="859" t="s">
        <v>198</v>
      </c>
      <c r="D1663" s="860" t="s">
        <v>199</v>
      </c>
      <c r="E1663" s="859" t="s">
        <v>775</v>
      </c>
      <c r="F1663" s="857" t="s">
        <v>201</v>
      </c>
    </row>
    <row r="1664" spans="1:6" ht="13.5" thickBot="1" x14ac:dyDescent="0.25">
      <c r="A1664" s="865" t="s">
        <v>259</v>
      </c>
      <c r="B1664" s="866" t="s">
        <v>260</v>
      </c>
      <c r="C1664" s="867" t="s">
        <v>261</v>
      </c>
      <c r="D1664" s="868" t="s">
        <v>262</v>
      </c>
      <c r="E1664" s="867" t="s">
        <v>282</v>
      </c>
      <c r="F1664" s="868" t="s">
        <v>307</v>
      </c>
    </row>
    <row r="1665" spans="1:6" x14ac:dyDescent="0.2">
      <c r="A1665" s="265" t="s">
        <v>263</v>
      </c>
      <c r="B1665" s="270" t="s">
        <v>215</v>
      </c>
      <c r="C1665" s="241"/>
      <c r="D1665" s="124"/>
      <c r="E1665" s="241"/>
      <c r="F1665" s="951"/>
    </row>
    <row r="1666" spans="1:6" x14ac:dyDescent="0.2">
      <c r="A1666" s="264" t="s">
        <v>264</v>
      </c>
      <c r="B1666" s="152" t="s">
        <v>526</v>
      </c>
      <c r="C1666" s="239"/>
      <c r="D1666" s="121"/>
      <c r="E1666" s="239"/>
      <c r="F1666" s="952">
        <v>0</v>
      </c>
    </row>
    <row r="1667" spans="1:6" x14ac:dyDescent="0.2">
      <c r="A1667" s="264" t="s">
        <v>265</v>
      </c>
      <c r="B1667" s="169" t="s">
        <v>528</v>
      </c>
      <c r="C1667" s="239"/>
      <c r="D1667" s="121"/>
      <c r="E1667" s="239"/>
      <c r="F1667" s="952">
        <v>0</v>
      </c>
    </row>
    <row r="1668" spans="1:6" x14ac:dyDescent="0.2">
      <c r="A1668" s="264" t="s">
        <v>266</v>
      </c>
      <c r="B1668" s="169" t="s">
        <v>527</v>
      </c>
      <c r="C1668" s="239"/>
      <c r="D1668" s="121"/>
      <c r="E1668" s="239"/>
      <c r="F1668" s="952">
        <v>0</v>
      </c>
    </row>
    <row r="1669" spans="1:6" x14ac:dyDescent="0.2">
      <c r="A1669" s="264" t="s">
        <v>267</v>
      </c>
      <c r="B1669" s="169" t="s">
        <v>529</v>
      </c>
      <c r="C1669" s="239"/>
      <c r="D1669" s="121"/>
      <c r="E1669" s="239"/>
      <c r="F1669" s="952">
        <v>0</v>
      </c>
    </row>
    <row r="1670" spans="1:6" x14ac:dyDescent="0.2">
      <c r="A1670" s="264" t="s">
        <v>268</v>
      </c>
      <c r="B1670" s="169" t="s">
        <v>530</v>
      </c>
      <c r="C1670" s="239"/>
      <c r="D1670" s="121"/>
      <c r="E1670" s="239"/>
      <c r="F1670" s="952">
        <v>0</v>
      </c>
    </row>
    <row r="1671" spans="1:6" x14ac:dyDescent="0.2">
      <c r="A1671" s="264" t="s">
        <v>269</v>
      </c>
      <c r="B1671" s="169" t="s">
        <v>531</v>
      </c>
      <c r="C1671" s="239">
        <f>C1672+C1673+C1674+C1675+C1676+C1677+C1678</f>
        <v>0</v>
      </c>
      <c r="D1671" s="239">
        <f>D1672+D1673+D1674+D1675+D1676+D1677+D1678</f>
        <v>0</v>
      </c>
      <c r="E1671" s="239">
        <f>E1672+E1673+E1674+E1675+E1676+E1677+E1678</f>
        <v>0</v>
      </c>
      <c r="F1671" s="952">
        <v>0</v>
      </c>
    </row>
    <row r="1672" spans="1:6" x14ac:dyDescent="0.2">
      <c r="A1672" s="264" t="s">
        <v>270</v>
      </c>
      <c r="B1672" s="169" t="s">
        <v>535</v>
      </c>
      <c r="C1672" s="239"/>
      <c r="D1672" s="121"/>
      <c r="E1672" s="239"/>
      <c r="F1672" s="952">
        <v>0</v>
      </c>
    </row>
    <row r="1673" spans="1:6" x14ac:dyDescent="0.2">
      <c r="A1673" s="264" t="s">
        <v>271</v>
      </c>
      <c r="B1673" s="169" t="s">
        <v>536</v>
      </c>
      <c r="C1673" s="239"/>
      <c r="D1673" s="121"/>
      <c r="E1673" s="239"/>
      <c r="F1673" s="952">
        <v>0</v>
      </c>
    </row>
    <row r="1674" spans="1:6" x14ac:dyDescent="0.2">
      <c r="A1674" s="264" t="s">
        <v>272</v>
      </c>
      <c r="B1674" s="169" t="s">
        <v>537</v>
      </c>
      <c r="C1674" s="239"/>
      <c r="D1674" s="121"/>
      <c r="E1674" s="239"/>
      <c r="F1674" s="952">
        <v>0</v>
      </c>
    </row>
    <row r="1675" spans="1:6" x14ac:dyDescent="0.2">
      <c r="A1675" s="264" t="s">
        <v>273</v>
      </c>
      <c r="B1675" s="271" t="s">
        <v>533</v>
      </c>
      <c r="C1675" s="239"/>
      <c r="D1675" s="239"/>
      <c r="E1675" s="239"/>
      <c r="F1675" s="952">
        <v>0</v>
      </c>
    </row>
    <row r="1676" spans="1:6" x14ac:dyDescent="0.2">
      <c r="A1676" s="264" t="s">
        <v>274</v>
      </c>
      <c r="B1676" s="536" t="s">
        <v>534</v>
      </c>
      <c r="C1676" s="240"/>
      <c r="D1676" s="240"/>
      <c r="E1676" s="240"/>
      <c r="F1676" s="952">
        <v>0</v>
      </c>
    </row>
    <row r="1677" spans="1:6" x14ac:dyDescent="0.2">
      <c r="A1677" s="264" t="s">
        <v>275</v>
      </c>
      <c r="B1677" s="537" t="s">
        <v>532</v>
      </c>
      <c r="C1677" s="242"/>
      <c r="D1677" s="122"/>
      <c r="E1677" s="239"/>
      <c r="F1677" s="952">
        <v>0</v>
      </c>
    </row>
    <row r="1678" spans="1:6" x14ac:dyDescent="0.2">
      <c r="A1678" s="264" t="s">
        <v>276</v>
      </c>
      <c r="B1678" s="108" t="s">
        <v>764</v>
      </c>
      <c r="C1678" s="242"/>
      <c r="D1678" s="122"/>
      <c r="E1678" s="239"/>
      <c r="F1678" s="952">
        <v>0</v>
      </c>
    </row>
    <row r="1679" spans="1:6" ht="13.5" thickBot="1" x14ac:dyDescent="0.25">
      <c r="A1679" s="264" t="s">
        <v>277</v>
      </c>
      <c r="B1679" s="171" t="s">
        <v>539</v>
      </c>
      <c r="C1679" s="240"/>
      <c r="D1679" s="126"/>
      <c r="E1679" s="239"/>
      <c r="F1679" s="952">
        <v>0</v>
      </c>
    </row>
    <row r="1680" spans="1:6" ht="13.5" thickBot="1" x14ac:dyDescent="0.25">
      <c r="A1680" s="421" t="s">
        <v>278</v>
      </c>
      <c r="B1680" s="422" t="s">
        <v>5</v>
      </c>
      <c r="C1680" s="432">
        <f>C1666+C1667+C1668+C1669+C1671+C1679</f>
        <v>0</v>
      </c>
      <c r="D1680" s="432">
        <f>D1666+D1667+D1668+D1669+D1671+D1679</f>
        <v>0</v>
      </c>
      <c r="E1680" s="432">
        <f>E1666+E1667+E1668+E1669+E1671+E1679</f>
        <v>0</v>
      </c>
      <c r="F1680" s="1343">
        <v>0</v>
      </c>
    </row>
    <row r="1681" spans="1:6" ht="13.5" thickTop="1" x14ac:dyDescent="0.2">
      <c r="A1681" s="413"/>
      <c r="B1681" s="270"/>
      <c r="C1681" s="197"/>
      <c r="D1681" s="197"/>
      <c r="E1681" s="861"/>
      <c r="F1681" s="1099"/>
    </row>
    <row r="1682" spans="1:6" x14ac:dyDescent="0.2">
      <c r="A1682" s="265" t="s">
        <v>279</v>
      </c>
      <c r="B1682" s="272" t="s">
        <v>216</v>
      </c>
      <c r="C1682" s="241"/>
      <c r="D1682" s="241"/>
      <c r="E1682" s="241"/>
      <c r="F1682" s="951"/>
    </row>
    <row r="1683" spans="1:6" x14ac:dyDescent="0.2">
      <c r="A1683" s="264" t="s">
        <v>280</v>
      </c>
      <c r="B1683" s="169" t="s">
        <v>540</v>
      </c>
      <c r="C1683" s="239">
        <f>'33_sz_ melléklet'!C177</f>
        <v>0</v>
      </c>
      <c r="D1683" s="239"/>
      <c r="E1683" s="239">
        <f>'33_sz_ melléklet'!E177</f>
        <v>0</v>
      </c>
      <c r="F1683" s="952">
        <v>0</v>
      </c>
    </row>
    <row r="1684" spans="1:6" x14ac:dyDescent="0.2">
      <c r="A1684" s="264" t="s">
        <v>281</v>
      </c>
      <c r="B1684" s="169" t="s">
        <v>541</v>
      </c>
      <c r="C1684" s="239"/>
      <c r="D1684" s="121"/>
      <c r="E1684" s="239"/>
      <c r="F1684" s="952">
        <v>0</v>
      </c>
    </row>
    <row r="1685" spans="1:6" x14ac:dyDescent="0.2">
      <c r="A1685" s="264" t="s">
        <v>283</v>
      </c>
      <c r="B1685" s="169" t="s">
        <v>542</v>
      </c>
      <c r="C1685" s="198">
        <f>C1686+C1687+C1688+C1689+C1690+C1691+C1692</f>
        <v>0</v>
      </c>
      <c r="D1685" s="198">
        <f>D1686+D1687+D1688+D1689+D1690+D1691+D1692</f>
        <v>0</v>
      </c>
      <c r="E1685" s="198">
        <f>E1686+E1687+E1688+E1689+E1690+E1691+E1692</f>
        <v>0</v>
      </c>
      <c r="F1685" s="952">
        <v>0</v>
      </c>
    </row>
    <row r="1686" spans="1:6" x14ac:dyDescent="0.2">
      <c r="A1686" s="264" t="s">
        <v>284</v>
      </c>
      <c r="B1686" s="271" t="s">
        <v>543</v>
      </c>
      <c r="C1686" s="239"/>
      <c r="D1686" s="121"/>
      <c r="E1686" s="239"/>
      <c r="F1686" s="952">
        <v>0</v>
      </c>
    </row>
    <row r="1687" spans="1:6" x14ac:dyDescent="0.2">
      <c r="A1687" s="264" t="s">
        <v>285</v>
      </c>
      <c r="B1687" s="271" t="s">
        <v>544</v>
      </c>
      <c r="C1687" s="239"/>
      <c r="D1687" s="121"/>
      <c r="E1687" s="239"/>
      <c r="F1687" s="952">
        <v>0</v>
      </c>
    </row>
    <row r="1688" spans="1:6" x14ac:dyDescent="0.2">
      <c r="A1688" s="264" t="s">
        <v>286</v>
      </c>
      <c r="B1688" s="271" t="s">
        <v>545</v>
      </c>
      <c r="C1688" s="239"/>
      <c r="D1688" s="121"/>
      <c r="E1688" s="239"/>
      <c r="F1688" s="952">
        <v>0</v>
      </c>
    </row>
    <row r="1689" spans="1:6" x14ac:dyDescent="0.2">
      <c r="A1689" s="264" t="s">
        <v>287</v>
      </c>
      <c r="B1689" s="271" t="s">
        <v>546</v>
      </c>
      <c r="C1689" s="239"/>
      <c r="D1689" s="121"/>
      <c r="E1689" s="239"/>
      <c r="F1689" s="952">
        <v>0</v>
      </c>
    </row>
    <row r="1690" spans="1:6" x14ac:dyDescent="0.2">
      <c r="A1690" s="264" t="s">
        <v>288</v>
      </c>
      <c r="B1690" s="536" t="s">
        <v>547</v>
      </c>
      <c r="C1690" s="239"/>
      <c r="D1690" s="121"/>
      <c r="E1690" s="239"/>
      <c r="F1690" s="952">
        <v>0</v>
      </c>
    </row>
    <row r="1691" spans="1:6" x14ac:dyDescent="0.2">
      <c r="A1691" s="264" t="s">
        <v>289</v>
      </c>
      <c r="B1691" s="230" t="s">
        <v>548</v>
      </c>
      <c r="C1691" s="239"/>
      <c r="D1691" s="121"/>
      <c r="E1691" s="239"/>
      <c r="F1691" s="952">
        <v>0</v>
      </c>
    </row>
    <row r="1692" spans="1:6" x14ac:dyDescent="0.2">
      <c r="A1692" s="264" t="s">
        <v>290</v>
      </c>
      <c r="B1692" s="686" t="s">
        <v>549</v>
      </c>
      <c r="C1692" s="239"/>
      <c r="D1692" s="121"/>
      <c r="E1692" s="239"/>
      <c r="F1692" s="952"/>
    </row>
    <row r="1693" spans="1:6" x14ac:dyDescent="0.2">
      <c r="A1693" s="264" t="s">
        <v>291</v>
      </c>
      <c r="B1693" s="169"/>
      <c r="C1693" s="239"/>
      <c r="D1693" s="121"/>
      <c r="E1693" s="239"/>
      <c r="F1693" s="952"/>
    </row>
    <row r="1694" spans="1:6" ht="13.5" thickBot="1" x14ac:dyDescent="0.25">
      <c r="A1694" s="264" t="s">
        <v>292</v>
      </c>
      <c r="B1694" s="171"/>
      <c r="C1694" s="242">
        <f>-C1669</f>
        <v>0</v>
      </c>
      <c r="D1694" s="242">
        <f>-D1669</f>
        <v>0</v>
      </c>
      <c r="E1694" s="242">
        <f>-E1669</f>
        <v>0</v>
      </c>
      <c r="F1694" s="1133">
        <v>0</v>
      </c>
    </row>
    <row r="1695" spans="1:6" ht="13.5" thickBot="1" x14ac:dyDescent="0.25">
      <c r="A1695" s="421" t="s">
        <v>765</v>
      </c>
      <c r="B1695" s="422" t="s">
        <v>6</v>
      </c>
      <c r="C1695" s="567">
        <f>C1683+C1684+C1685+C1693+C1694</f>
        <v>0</v>
      </c>
      <c r="D1695" s="567">
        <f>D1683+D1684+D1685+D1693+D1694</f>
        <v>0</v>
      </c>
      <c r="E1695" s="862">
        <f>E1683+E1684+E1685+E1693+E1694</f>
        <v>0</v>
      </c>
      <c r="F1695" s="1343">
        <v>0</v>
      </c>
    </row>
    <row r="1696" spans="1:6" ht="27" thickTop="1" thickBot="1" x14ac:dyDescent="0.25">
      <c r="A1696" s="421" t="s">
        <v>294</v>
      </c>
      <c r="B1696" s="426" t="s">
        <v>403</v>
      </c>
      <c r="C1696" s="566">
        <f>C1680+C1695</f>
        <v>0</v>
      </c>
      <c r="D1696" s="566">
        <f>D1680+D1695</f>
        <v>0</v>
      </c>
      <c r="E1696" s="863">
        <f>E1680+E1695</f>
        <v>0</v>
      </c>
      <c r="F1696" s="1344">
        <v>0</v>
      </c>
    </row>
    <row r="1697" spans="1:6" ht="13.5" thickTop="1" x14ac:dyDescent="0.2">
      <c r="A1697" s="413"/>
      <c r="B1697" s="550"/>
      <c r="C1697" s="129"/>
      <c r="D1697" s="27"/>
      <c r="E1697" s="197"/>
      <c r="F1697" s="1099"/>
    </row>
    <row r="1698" spans="1:6" x14ac:dyDescent="0.2">
      <c r="A1698" s="265" t="s">
        <v>295</v>
      </c>
      <c r="B1698" s="341" t="s">
        <v>404</v>
      </c>
      <c r="C1698" s="124"/>
      <c r="D1698" s="130"/>
      <c r="E1698" s="241"/>
      <c r="F1698" s="951"/>
    </row>
    <row r="1699" spans="1:6" x14ac:dyDescent="0.2">
      <c r="A1699" s="264" t="s">
        <v>296</v>
      </c>
      <c r="B1699" s="170" t="s">
        <v>565</v>
      </c>
      <c r="C1699" s="121"/>
      <c r="D1699" s="100"/>
      <c r="E1699" s="239"/>
      <c r="F1699" s="952"/>
    </row>
    <row r="1700" spans="1:6" x14ac:dyDescent="0.2">
      <c r="A1700" s="264" t="s">
        <v>297</v>
      </c>
      <c r="B1700" s="480" t="s">
        <v>563</v>
      </c>
      <c r="C1700" s="121"/>
      <c r="D1700" s="100"/>
      <c r="E1700" s="239"/>
      <c r="F1700" s="952"/>
    </row>
    <row r="1701" spans="1:6" x14ac:dyDescent="0.2">
      <c r="A1701" s="264" t="s">
        <v>298</v>
      </c>
      <c r="B1701" s="480" t="s">
        <v>562</v>
      </c>
      <c r="C1701" s="121"/>
      <c r="D1701" s="100"/>
      <c r="E1701" s="239"/>
      <c r="F1701" s="952"/>
    </row>
    <row r="1702" spans="1:6" x14ac:dyDescent="0.2">
      <c r="A1702" s="264" t="s">
        <v>299</v>
      </c>
      <c r="B1702" s="480" t="s">
        <v>564</v>
      </c>
      <c r="C1702" s="121"/>
      <c r="D1702" s="100"/>
      <c r="E1702" s="239"/>
      <c r="F1702" s="952"/>
    </row>
    <row r="1703" spans="1:6" x14ac:dyDescent="0.2">
      <c r="A1703" s="264" t="s">
        <v>300</v>
      </c>
      <c r="B1703" s="538" t="s">
        <v>566</v>
      </c>
      <c r="C1703" s="121"/>
      <c r="D1703" s="100"/>
      <c r="E1703" s="239"/>
      <c r="F1703" s="952"/>
    </row>
    <row r="1704" spans="1:6" x14ac:dyDescent="0.2">
      <c r="A1704" s="264" t="s">
        <v>301</v>
      </c>
      <c r="B1704" s="539" t="s">
        <v>569</v>
      </c>
      <c r="C1704" s="121"/>
      <c r="D1704" s="100"/>
      <c r="E1704" s="239"/>
      <c r="F1704" s="952"/>
    </row>
    <row r="1705" spans="1:6" x14ac:dyDescent="0.2">
      <c r="A1705" s="264" t="s">
        <v>302</v>
      </c>
      <c r="B1705" s="540" t="s">
        <v>568</v>
      </c>
      <c r="C1705" s="121"/>
      <c r="D1705" s="100"/>
      <c r="E1705" s="239"/>
      <c r="F1705" s="952"/>
    </row>
    <row r="1706" spans="1:6" x14ac:dyDescent="0.2">
      <c r="A1706" s="264" t="s">
        <v>303</v>
      </c>
      <c r="B1706" s="1708" t="s">
        <v>567</v>
      </c>
      <c r="C1706" s="121"/>
      <c r="D1706" s="100"/>
      <c r="E1706" s="239"/>
      <c r="F1706" s="952"/>
    </row>
    <row r="1707" spans="1:6" ht="13.5" thickBot="1" x14ac:dyDescent="0.25">
      <c r="A1707" s="264" t="s">
        <v>304</v>
      </c>
      <c r="B1707" s="1712" t="s">
        <v>1083</v>
      </c>
      <c r="C1707" s="129"/>
      <c r="D1707" s="27"/>
      <c r="E1707" s="197"/>
      <c r="F1707" s="1099"/>
    </row>
    <row r="1708" spans="1:6" ht="13.5" thickBot="1" x14ac:dyDescent="0.25">
      <c r="A1708" s="282" t="s">
        <v>305</v>
      </c>
      <c r="B1708" s="231" t="s">
        <v>570</v>
      </c>
      <c r="C1708" s="128">
        <f>C1699+C1700+C1701+C1702+C1703+C1704+C1705+C1706</f>
        <v>0</v>
      </c>
      <c r="D1708" s="128">
        <f>D1699+D1700+D1701+D1702+D1703+D1704+D1705+D1706</f>
        <v>0</v>
      </c>
      <c r="E1708" s="201">
        <f>E1699+E1700+E1701+E1702+E1703+E1704+E1705+E1706</f>
        <v>0</v>
      </c>
      <c r="F1708" s="998">
        <v>0</v>
      </c>
    </row>
    <row r="1709" spans="1:6" x14ac:dyDescent="0.2">
      <c r="A1709" s="413"/>
      <c r="B1709" s="35"/>
      <c r="C1709" s="129"/>
      <c r="D1709" s="27"/>
      <c r="E1709" s="197"/>
      <c r="F1709" s="1099"/>
    </row>
    <row r="1710" spans="1:6" ht="13.5" thickBot="1" x14ac:dyDescent="0.25">
      <c r="A1710" s="325" t="s">
        <v>306</v>
      </c>
      <c r="B1710" s="833" t="s">
        <v>406</v>
      </c>
      <c r="C1710" s="246">
        <f>C1696+C1708</f>
        <v>0</v>
      </c>
      <c r="D1710" s="246">
        <f>D1696+D1708</f>
        <v>0</v>
      </c>
      <c r="E1710" s="821">
        <f>E1696+E1708</f>
        <v>0</v>
      </c>
      <c r="F1710" s="1138">
        <v>0</v>
      </c>
    </row>
    <row r="1714" spans="1:6" x14ac:dyDescent="0.2">
      <c r="A1714" s="281"/>
      <c r="B1714" s="504"/>
      <c r="C1714" s="27"/>
      <c r="D1714" s="27"/>
      <c r="E1714" s="27"/>
    </row>
    <row r="1715" spans="1:6" x14ac:dyDescent="0.2">
      <c r="A1715" s="2263">
        <v>30</v>
      </c>
      <c r="B1715" s="2263"/>
      <c r="C1715" s="2263"/>
      <c r="D1715" s="2263"/>
      <c r="E1715" s="2263"/>
    </row>
    <row r="1716" spans="1:6" x14ac:dyDescent="0.2">
      <c r="A1716" s="13"/>
      <c r="B1716" s="13"/>
      <c r="C1716" s="13"/>
      <c r="D1716" s="13"/>
      <c r="E1716" s="13"/>
    </row>
    <row r="1717" spans="1:6" ht="15" x14ac:dyDescent="0.25">
      <c r="A1717" s="2249" t="s">
        <v>1644</v>
      </c>
      <c r="B1717" s="2249"/>
      <c r="C1717" s="2249"/>
      <c r="D1717" s="2249"/>
      <c r="E1717" s="2249"/>
      <c r="F1717" s="16"/>
    </row>
    <row r="1718" spans="1:6" ht="15" x14ac:dyDescent="0.25">
      <c r="A1718" s="275"/>
      <c r="B1718" s="275"/>
      <c r="C1718" s="275"/>
      <c r="D1718" s="275"/>
      <c r="E1718" s="275"/>
      <c r="F1718" s="16"/>
    </row>
    <row r="1719" spans="1:6" ht="15.75" x14ac:dyDescent="0.25">
      <c r="B1719" s="2268" t="s">
        <v>1463</v>
      </c>
      <c r="C1719" s="2268"/>
      <c r="D1719" s="2268"/>
      <c r="E1719" s="2268"/>
      <c r="F1719" s="33"/>
    </row>
    <row r="1720" spans="1:6" ht="15.75" x14ac:dyDescent="0.25">
      <c r="B1720" s="18"/>
      <c r="C1720" s="18"/>
      <c r="D1720" s="18"/>
      <c r="E1720" s="18"/>
      <c r="F1720" s="33"/>
    </row>
    <row r="1721" spans="1:6" ht="13.5" thickBot="1" x14ac:dyDescent="0.25">
      <c r="B1721" s="1"/>
      <c r="C1721" s="1"/>
      <c r="D1721" s="1"/>
      <c r="E1721" s="19" t="s">
        <v>7</v>
      </c>
    </row>
    <row r="1722" spans="1:6" ht="13.5" thickBot="1" x14ac:dyDescent="0.25">
      <c r="A1722" s="2272" t="s">
        <v>258</v>
      </c>
      <c r="B1722" s="2274" t="s">
        <v>11</v>
      </c>
      <c r="C1722" s="2269" t="s">
        <v>12</v>
      </c>
      <c r="D1722" s="2270"/>
      <c r="E1722" s="2270"/>
      <c r="F1722" s="2271"/>
    </row>
    <row r="1723" spans="1:6" ht="26.25" thickBot="1" x14ac:dyDescent="0.25">
      <c r="A1723" s="2273"/>
      <c r="B1723" s="2275"/>
      <c r="C1723" s="859" t="s">
        <v>198</v>
      </c>
      <c r="D1723" s="860" t="s">
        <v>199</v>
      </c>
      <c r="E1723" s="859" t="s">
        <v>775</v>
      </c>
      <c r="F1723" s="857" t="s">
        <v>201</v>
      </c>
    </row>
    <row r="1724" spans="1:6" ht="13.5" thickBot="1" x14ac:dyDescent="0.25">
      <c r="A1724" s="865" t="s">
        <v>259</v>
      </c>
      <c r="B1724" s="866" t="s">
        <v>260</v>
      </c>
      <c r="C1724" s="867" t="s">
        <v>261</v>
      </c>
      <c r="D1724" s="868" t="s">
        <v>262</v>
      </c>
      <c r="E1724" s="867" t="s">
        <v>282</v>
      </c>
      <c r="F1724" s="868" t="s">
        <v>307</v>
      </c>
    </row>
    <row r="1725" spans="1:6" x14ac:dyDescent="0.2">
      <c r="A1725" s="265" t="s">
        <v>263</v>
      </c>
      <c r="B1725" s="270" t="s">
        <v>215</v>
      </c>
      <c r="C1725" s="241"/>
      <c r="D1725" s="124"/>
      <c r="E1725" s="241"/>
      <c r="F1725" s="869"/>
    </row>
    <row r="1726" spans="1:6" x14ac:dyDescent="0.2">
      <c r="A1726" s="264" t="s">
        <v>264</v>
      </c>
      <c r="B1726" s="152" t="s">
        <v>526</v>
      </c>
      <c r="C1726" s="239">
        <f t="shared" ref="C1726:E1728" si="2">C1548+C1489+C1430+C1371+C1312+C1253+C1194+C1135+C1076+C1017+C959+C899+C840+C781+C722+C663+C604+C545+C486+C427+C368+C308+C248+C189+C131+C71+C10+C1607+C1666</f>
        <v>179501</v>
      </c>
      <c r="D1726" s="239">
        <f t="shared" si="2"/>
        <v>210443</v>
      </c>
      <c r="E1726" s="239">
        <f t="shared" si="2"/>
        <v>147572</v>
      </c>
      <c r="F1726" s="952">
        <f>E1726/D1726</f>
        <v>0.7012445175178077</v>
      </c>
    </row>
    <row r="1727" spans="1:6" x14ac:dyDescent="0.2">
      <c r="A1727" s="264" t="s">
        <v>265</v>
      </c>
      <c r="B1727" s="169" t="s">
        <v>528</v>
      </c>
      <c r="C1727" s="239">
        <f t="shared" si="2"/>
        <v>27270</v>
      </c>
      <c r="D1727" s="239">
        <f t="shared" si="2"/>
        <v>30316</v>
      </c>
      <c r="E1727" s="239">
        <f t="shared" si="2"/>
        <v>15672</v>
      </c>
      <c r="F1727" s="952">
        <f t="shared" ref="F1727:F1739" si="3">E1727/D1727</f>
        <v>0.51695474336983771</v>
      </c>
    </row>
    <row r="1728" spans="1:6" x14ac:dyDescent="0.2">
      <c r="A1728" s="264" t="s">
        <v>266</v>
      </c>
      <c r="B1728" s="169" t="s">
        <v>527</v>
      </c>
      <c r="C1728" s="239">
        <f t="shared" si="2"/>
        <v>734759</v>
      </c>
      <c r="D1728" s="239">
        <f t="shared" si="2"/>
        <v>1416126</v>
      </c>
      <c r="E1728" s="239">
        <f t="shared" si="2"/>
        <v>938321</v>
      </c>
      <c r="F1728" s="952">
        <f t="shared" si="3"/>
        <v>0.66259711353368278</v>
      </c>
    </row>
    <row r="1729" spans="1:6" x14ac:dyDescent="0.2">
      <c r="A1729" s="264" t="s">
        <v>267</v>
      </c>
      <c r="B1729" s="169" t="s">
        <v>529</v>
      </c>
      <c r="C1729" s="239">
        <f>C1551+C1492+C1433+C1374+C1315+C1256+C1197+C1138+C1079+C1020+C962+C902+C843+C784+C725+C666+C607+C548+C489+C430+C371+C311+C251+C192+C134+C74+C13+C1610+C1669</f>
        <v>0</v>
      </c>
      <c r="D1729" s="239">
        <f>D1551+D1492+D1433+D1374+D1315+D1256+D1197+D1138+D1079+D1020+D962+D902+D843+D784+D725+D666+D607+D548+D489+D430+D371+D311+D251+D192+D134+D74+D13</f>
        <v>0</v>
      </c>
      <c r="E1729" s="239">
        <f>E1551+E1492+E1433+E1374+E1315+E1256+E1197+E1138+E1079+E1020+E962+E902+E843+E784+E725+E666+E607+E548+E489+E430+E371+E311+E251+E192+E134+E74+E13</f>
        <v>0</v>
      </c>
      <c r="F1729" s="952">
        <v>0</v>
      </c>
    </row>
    <row r="1730" spans="1:6" x14ac:dyDescent="0.2">
      <c r="A1730" s="264" t="s">
        <v>268</v>
      </c>
      <c r="B1730" s="169" t="s">
        <v>530</v>
      </c>
      <c r="C1730" s="239">
        <f>C1552+C1493+C1434+C1375+C1316+C1257+C1198+C1139+C1080+C1021+C963+C903+C844+C785+C726+C667+C608+C549+C490+C431+C372+C312+C252+C193+C135+C75+C14+C1611+C1670</f>
        <v>1000</v>
      </c>
      <c r="D1730" s="239">
        <f t="shared" ref="D1730:E1730" si="4">D1552+D1493+D1434+D1375+D1316+D1257+D1198+D1139+D1080+D1021+D963+D903+D844+D785+D726+D667+D608+D549+D490+D431+D372+D312+D252+D193+D135+D75+D14+D1611+D1670</f>
        <v>8104</v>
      </c>
      <c r="E1730" s="239">
        <f t="shared" si="4"/>
        <v>7454</v>
      </c>
      <c r="F1730" s="952">
        <f t="shared" si="3"/>
        <v>0.91979269496544913</v>
      </c>
    </row>
    <row r="1731" spans="1:6" x14ac:dyDescent="0.2">
      <c r="A1731" s="264" t="s">
        <v>269</v>
      </c>
      <c r="B1731" s="169" t="s">
        <v>531</v>
      </c>
      <c r="C1731" s="239">
        <f>C1732+C1733+C1734+C1735+C1736+C1737+C1738</f>
        <v>1115178</v>
      </c>
      <c r="D1731" s="239">
        <f>D1732+D1733+D1734+D1735+D1736+D1737+D1738</f>
        <v>1255482</v>
      </c>
      <c r="E1731" s="239">
        <f>E1732+E1733+E1734+E1735+E1736+E1737+E1738</f>
        <v>1247848</v>
      </c>
      <c r="F1731" s="952">
        <f t="shared" si="3"/>
        <v>0.99391946678646126</v>
      </c>
    </row>
    <row r="1732" spans="1:6" x14ac:dyDescent="0.2">
      <c r="A1732" s="264" t="s">
        <v>270</v>
      </c>
      <c r="B1732" s="169" t="s">
        <v>535</v>
      </c>
      <c r="C1732" s="239">
        <f>C1554+C1495+C1436+C1377+C1318+C1259+C1200+C1141+C1082+C1023+C965+C905+C846+C787+C728+C669+C610+C551+C492+C433+C374+C314+C254+C195+C137+C77+C16+C1613+C1672</f>
        <v>388040</v>
      </c>
      <c r="D1732" s="239">
        <f t="shared" ref="D1732:E1739" si="5">D1554+D1495+D1436+D1377+D1318+D1259+D1200+D1141+D1082+D1023+D965+D905+D846+D787+D728+D669+D610+D551+D492+D433+D374+D314+D254+D195+D137+D77+D16</f>
        <v>473996</v>
      </c>
      <c r="E1732" s="239">
        <f t="shared" si="5"/>
        <v>466362</v>
      </c>
      <c r="F1732" s="952">
        <f t="shared" si="3"/>
        <v>0.98389437885551778</v>
      </c>
    </row>
    <row r="1733" spans="1:6" x14ac:dyDescent="0.2">
      <c r="A1733" s="264" t="s">
        <v>271</v>
      </c>
      <c r="B1733" s="169" t="s">
        <v>536</v>
      </c>
      <c r="C1733" s="239">
        <f t="shared" ref="C1733:C1739" si="6">C1555+C1496+C1437+C1378+C1319+C1260+C1201+C1142+C1083+C1024+C966+C906+C847+C788+C729+C670+C611+C552+C493+C434+C375+C315+C255+C196+C138+C78+C17+C1614+C1673</f>
        <v>0</v>
      </c>
      <c r="D1733" s="239">
        <f t="shared" si="5"/>
        <v>0</v>
      </c>
      <c r="E1733" s="239">
        <f t="shared" si="5"/>
        <v>0</v>
      </c>
      <c r="F1733" s="952">
        <v>0</v>
      </c>
    </row>
    <row r="1734" spans="1:6" x14ac:dyDescent="0.2">
      <c r="A1734" s="264" t="s">
        <v>272</v>
      </c>
      <c r="B1734" s="169" t="s">
        <v>537</v>
      </c>
      <c r="C1734" s="239">
        <f t="shared" si="6"/>
        <v>0</v>
      </c>
      <c r="D1734" s="239">
        <f t="shared" si="5"/>
        <v>0</v>
      </c>
      <c r="E1734" s="239">
        <f t="shared" si="5"/>
        <v>0</v>
      </c>
      <c r="F1734" s="952">
        <v>0</v>
      </c>
    </row>
    <row r="1735" spans="1:6" x14ac:dyDescent="0.2">
      <c r="A1735" s="264" t="s">
        <v>273</v>
      </c>
      <c r="B1735" s="271" t="s">
        <v>533</v>
      </c>
      <c r="C1735" s="239">
        <f t="shared" si="6"/>
        <v>591834</v>
      </c>
      <c r="D1735" s="239">
        <f t="shared" si="5"/>
        <v>594012</v>
      </c>
      <c r="E1735" s="239">
        <f t="shared" si="5"/>
        <v>594012</v>
      </c>
      <c r="F1735" s="952">
        <f t="shared" si="3"/>
        <v>1</v>
      </c>
    </row>
    <row r="1736" spans="1:6" x14ac:dyDescent="0.2">
      <c r="A1736" s="264" t="s">
        <v>274</v>
      </c>
      <c r="B1736" s="536" t="s">
        <v>534</v>
      </c>
      <c r="C1736" s="239">
        <f t="shared" si="6"/>
        <v>0</v>
      </c>
      <c r="D1736" s="239">
        <f t="shared" si="5"/>
        <v>0</v>
      </c>
      <c r="E1736" s="239">
        <f t="shared" si="5"/>
        <v>0</v>
      </c>
      <c r="F1736" s="952">
        <v>0</v>
      </c>
    </row>
    <row r="1737" spans="1:6" x14ac:dyDescent="0.2">
      <c r="A1737" s="264" t="s">
        <v>275</v>
      </c>
      <c r="B1737" s="537" t="s">
        <v>532</v>
      </c>
      <c r="C1737" s="239">
        <f t="shared" si="6"/>
        <v>0</v>
      </c>
      <c r="D1737" s="239">
        <f t="shared" si="5"/>
        <v>0</v>
      </c>
      <c r="E1737" s="239">
        <f t="shared" si="5"/>
        <v>0</v>
      </c>
      <c r="F1737" s="952">
        <v>0</v>
      </c>
    </row>
    <row r="1738" spans="1:6" x14ac:dyDescent="0.2">
      <c r="A1738" s="264" t="s">
        <v>276</v>
      </c>
      <c r="B1738" s="108" t="s">
        <v>764</v>
      </c>
      <c r="C1738" s="239">
        <f t="shared" si="6"/>
        <v>135304</v>
      </c>
      <c r="D1738" s="239">
        <f t="shared" si="5"/>
        <v>187474</v>
      </c>
      <c r="E1738" s="239">
        <f t="shared" si="5"/>
        <v>187474</v>
      </c>
      <c r="F1738" s="952">
        <f>E1738/D1738</f>
        <v>1</v>
      </c>
    </row>
    <row r="1739" spans="1:6" ht="13.5" thickBot="1" x14ac:dyDescent="0.25">
      <c r="A1739" s="264" t="s">
        <v>277</v>
      </c>
      <c r="B1739" s="171" t="s">
        <v>539</v>
      </c>
      <c r="C1739" s="239">
        <f t="shared" si="6"/>
        <v>80620</v>
      </c>
      <c r="D1739" s="239">
        <f t="shared" si="5"/>
        <v>87197</v>
      </c>
      <c r="E1739" s="239">
        <f t="shared" si="5"/>
        <v>75387</v>
      </c>
      <c r="F1739" s="952">
        <f t="shared" si="3"/>
        <v>0.86455956053533956</v>
      </c>
    </row>
    <row r="1740" spans="1:6" ht="13.5" thickBot="1" x14ac:dyDescent="0.25">
      <c r="A1740" s="421" t="s">
        <v>278</v>
      </c>
      <c r="B1740" s="422" t="s">
        <v>5</v>
      </c>
      <c r="C1740" s="432">
        <f>C1726+C1727+C1728+C1731+C1739</f>
        <v>2137328</v>
      </c>
      <c r="D1740" s="432">
        <f>D1726+D1727+D1728+D1731+D1739</f>
        <v>2999564</v>
      </c>
      <c r="E1740" s="432">
        <f>E1726+E1727+E1728+E1731+E1739</f>
        <v>2424800</v>
      </c>
      <c r="F1740" s="1336">
        <f>E1740/D1740</f>
        <v>0.80838415183006596</v>
      </c>
    </row>
    <row r="1741" spans="1:6" ht="13.5" thickTop="1" x14ac:dyDescent="0.2">
      <c r="A1741" s="413"/>
      <c r="B1741" s="270"/>
      <c r="C1741" s="197"/>
      <c r="D1741" s="197"/>
      <c r="E1741" s="861"/>
      <c r="F1741" s="1099"/>
    </row>
    <row r="1742" spans="1:6" x14ac:dyDescent="0.2">
      <c r="A1742" s="265" t="s">
        <v>279</v>
      </c>
      <c r="B1742" s="272" t="s">
        <v>216</v>
      </c>
      <c r="C1742" s="241"/>
      <c r="D1742" s="241"/>
      <c r="E1742" s="241"/>
      <c r="F1742" s="951"/>
    </row>
    <row r="1743" spans="1:6" x14ac:dyDescent="0.2">
      <c r="A1743" s="264" t="s">
        <v>280</v>
      </c>
      <c r="B1743" s="169" t="s">
        <v>540</v>
      </c>
      <c r="C1743" s="239">
        <f>C1565+C1506+C1447+C1388+C1329+C1270+C1211+C1152+C1093+C1034+C976+C916+C857+C798+C739+C680+C621+C562+C503+C444+C385+C325+C265+C206+C148+C88+C27+C1624+C1683</f>
        <v>2372173</v>
      </c>
      <c r="D1743" s="239">
        <f>D1565+D1506+D1447+D1388+D1329+D1270+D1211+D1152+D1093+D1034+D976+D916+D857+D798+D739+D680+D621+D562+D503+D444+D385+D325+D265+D206+D148+D88+D27+D1624+D1683</f>
        <v>2756087</v>
      </c>
      <c r="E1743" s="239">
        <f>E1565+E1506+E1447+E1388+E1329+E1270+E1211+E1152+E1093+E1034+E976+E916+E857+E798+E739+E680+E621+E562+E503+E444+E385+E325+E265+E206+E148+E88+E27+E1624+E1683</f>
        <v>1285557</v>
      </c>
      <c r="F1743" s="952">
        <f>E1743/D1743</f>
        <v>0.46644282274108184</v>
      </c>
    </row>
    <row r="1744" spans="1:6" x14ac:dyDescent="0.2">
      <c r="A1744" s="264" t="s">
        <v>281</v>
      </c>
      <c r="B1744" s="169" t="s">
        <v>541</v>
      </c>
      <c r="C1744" s="239">
        <f>C1566+C1507+C1448+C1389+C1330+C1271+C1212+C1153+C1094+C1035+C977+C917+C858+C799+C740+C681+C622+C563+C504+C445+C386+C326+C266+C207+C149+C89+C28+C1625+C1684</f>
        <v>135000</v>
      </c>
      <c r="D1744" s="239">
        <f t="shared" ref="D1744:E1751" si="7">D1566+D1507+D1448+D1389+D1330+D1271+D1212+D1153+D1094+D1035+D977+D917+D858+D799+D740+D681+D622+D563+D504+D445+D386+D326+D266+D207+D149+D89+D28</f>
        <v>300509</v>
      </c>
      <c r="E1744" s="239">
        <f t="shared" si="7"/>
        <v>24210</v>
      </c>
      <c r="F1744" s="952">
        <f t="shared" ref="F1744:F1756" si="8">E1744/D1744</f>
        <v>8.0563310915812841E-2</v>
      </c>
    </row>
    <row r="1745" spans="1:6" x14ac:dyDescent="0.2">
      <c r="A1745" s="264" t="s">
        <v>283</v>
      </c>
      <c r="B1745" s="169" t="s">
        <v>542</v>
      </c>
      <c r="C1745" s="239">
        <f>C1567+C1508+C1449+C1390+C1331+C1272+C1213+C1154+C1095+C1036+C978+C918+C859+C800+C741+C682+C623+C564+C505+C446+C387+C327+C267+C208+C150+C90+C29</f>
        <v>41000</v>
      </c>
      <c r="D1745" s="239">
        <f t="shared" si="7"/>
        <v>47831</v>
      </c>
      <c r="E1745" s="239">
        <f t="shared" si="7"/>
        <v>31867</v>
      </c>
      <c r="F1745" s="952">
        <f t="shared" si="8"/>
        <v>0.66624155882168468</v>
      </c>
    </row>
    <row r="1746" spans="1:6" x14ac:dyDescent="0.2">
      <c r="A1746" s="264" t="s">
        <v>284</v>
      </c>
      <c r="B1746" s="271" t="s">
        <v>543</v>
      </c>
      <c r="C1746" s="239">
        <f>C1568+C1509+C1450+C1391+C1332+C1273+C1214+C1155+C1096+C1037+C979+C919+C860+C801+C742+C683+C624+C565+C506+C447+C388+C328+C268+C209+C151+C91+C30+C1627+C1686</f>
        <v>0</v>
      </c>
      <c r="D1746" s="239">
        <f>D1568+D1509+D1450+D1391+D1332+D1273+D1214+D1155+D1096+D1037+D979+D919+D860+D801+D742+D683+D624+D565+D506+D447+D388+D328+D268+D209+D151+D91+D30</f>
        <v>391</v>
      </c>
      <c r="E1746" s="239">
        <f t="shared" si="7"/>
        <v>391</v>
      </c>
      <c r="F1746" s="952">
        <f t="shared" si="8"/>
        <v>1</v>
      </c>
    </row>
    <row r="1747" spans="1:6" x14ac:dyDescent="0.2">
      <c r="A1747" s="264" t="s">
        <v>285</v>
      </c>
      <c r="B1747" s="271" t="s">
        <v>544</v>
      </c>
      <c r="C1747" s="239">
        <f t="shared" ref="C1747:C1752" si="9">C1569+C1510+C1451+C1392+C1333+C1274+C1215+C1156+C1097+C1038+C980+C920+C861+C802+C743+C684+C625+C566+C507+C448+C389+C329+C269+C210+C152+C92+C31+C1628+C1687</f>
        <v>0</v>
      </c>
      <c r="D1747" s="239">
        <f>D1569+D1510+D1451+D1392+D1333+D1274+D1215+D1156+D1097+D1038+D980+D920+D861+D802+D743+D684+D625+D566+D507+D448+D389+D329+D269+D210+D152+D92+D31</f>
        <v>0</v>
      </c>
      <c r="E1747" s="239">
        <f t="shared" si="7"/>
        <v>0</v>
      </c>
      <c r="F1747" s="952">
        <v>0</v>
      </c>
    </row>
    <row r="1748" spans="1:6" x14ac:dyDescent="0.2">
      <c r="A1748" s="264" t="s">
        <v>286</v>
      </c>
      <c r="B1748" s="271" t="s">
        <v>545</v>
      </c>
      <c r="C1748" s="239">
        <f t="shared" si="9"/>
        <v>0</v>
      </c>
      <c r="D1748" s="239">
        <f t="shared" si="7"/>
        <v>0</v>
      </c>
      <c r="E1748" s="239">
        <f t="shared" si="7"/>
        <v>0</v>
      </c>
      <c r="F1748" s="952">
        <v>0</v>
      </c>
    </row>
    <row r="1749" spans="1:6" x14ac:dyDescent="0.2">
      <c r="A1749" s="264" t="s">
        <v>287</v>
      </c>
      <c r="B1749" s="271" t="s">
        <v>546</v>
      </c>
      <c r="C1749" s="239">
        <f t="shared" si="9"/>
        <v>15000</v>
      </c>
      <c r="D1749" s="239">
        <f t="shared" si="7"/>
        <v>20340</v>
      </c>
      <c r="E1749" s="239">
        <f t="shared" si="7"/>
        <v>20076</v>
      </c>
      <c r="F1749" s="952">
        <f t="shared" si="8"/>
        <v>0.98702064896755159</v>
      </c>
    </row>
    <row r="1750" spans="1:6" x14ac:dyDescent="0.2">
      <c r="A1750" s="264" t="s">
        <v>288</v>
      </c>
      <c r="B1750" s="536" t="s">
        <v>547</v>
      </c>
      <c r="C1750" s="239">
        <f t="shared" si="9"/>
        <v>17400</v>
      </c>
      <c r="D1750" s="239">
        <f t="shared" si="7"/>
        <v>18500</v>
      </c>
      <c r="E1750" s="239">
        <f t="shared" si="7"/>
        <v>9000</v>
      </c>
      <c r="F1750" s="952">
        <f t="shared" si="8"/>
        <v>0.48648648648648651</v>
      </c>
    </row>
    <row r="1751" spans="1:6" x14ac:dyDescent="0.2">
      <c r="A1751" s="264" t="s">
        <v>289</v>
      </c>
      <c r="B1751" s="230" t="s">
        <v>548</v>
      </c>
      <c r="C1751" s="239">
        <f t="shared" si="9"/>
        <v>8600</v>
      </c>
      <c r="D1751" s="239">
        <f t="shared" si="7"/>
        <v>8600</v>
      </c>
      <c r="E1751" s="239">
        <f t="shared" si="7"/>
        <v>2400</v>
      </c>
      <c r="F1751" s="952">
        <f t="shared" si="8"/>
        <v>0.27906976744186046</v>
      </c>
    </row>
    <row r="1752" spans="1:6" x14ac:dyDescent="0.2">
      <c r="A1752" s="264" t="s">
        <v>290</v>
      </c>
      <c r="B1752" s="686" t="s">
        <v>549</v>
      </c>
      <c r="C1752" s="239">
        <f t="shared" si="9"/>
        <v>0</v>
      </c>
      <c r="D1752" s="239">
        <f>'33_sz_ melléklet'!D1315</f>
        <v>0</v>
      </c>
      <c r="E1752" s="239">
        <f>'33_sz_ melléklet'!E1315</f>
        <v>0</v>
      </c>
      <c r="F1752" s="952">
        <v>0</v>
      </c>
    </row>
    <row r="1753" spans="1:6" x14ac:dyDescent="0.2">
      <c r="A1753" s="264" t="s">
        <v>291</v>
      </c>
      <c r="B1753" s="169"/>
      <c r="C1753" s="239"/>
      <c r="D1753" s="121"/>
      <c r="E1753" s="239"/>
      <c r="F1753" s="952"/>
    </row>
    <row r="1754" spans="1:6" ht="13.5" thickBot="1" x14ac:dyDescent="0.25">
      <c r="A1754" s="264" t="s">
        <v>292</v>
      </c>
      <c r="B1754" s="171"/>
      <c r="C1754" s="242"/>
      <c r="D1754" s="242"/>
      <c r="E1754" s="242"/>
      <c r="F1754" s="1133"/>
    </row>
    <row r="1755" spans="1:6" ht="13.5" thickBot="1" x14ac:dyDescent="0.25">
      <c r="A1755" s="421" t="s">
        <v>765</v>
      </c>
      <c r="B1755" s="422" t="s">
        <v>6</v>
      </c>
      <c r="C1755" s="567">
        <f>C1743+C1744+C1745+C1753+C1754</f>
        <v>2548173</v>
      </c>
      <c r="D1755" s="567">
        <f>D1743+D1744+D1745+D1753+D1754</f>
        <v>3104427</v>
      </c>
      <c r="E1755" s="862">
        <f>E1743+E1744+E1745+E1753+E1754</f>
        <v>1341634</v>
      </c>
      <c r="F1755" s="1336">
        <f t="shared" si="8"/>
        <v>0.43216799750807477</v>
      </c>
    </row>
    <row r="1756" spans="1:6" ht="27" thickTop="1" thickBot="1" x14ac:dyDescent="0.25">
      <c r="A1756" s="421" t="s">
        <v>294</v>
      </c>
      <c r="B1756" s="426" t="s">
        <v>403</v>
      </c>
      <c r="C1756" s="566">
        <f>C1740+C1755</f>
        <v>4685501</v>
      </c>
      <c r="D1756" s="566">
        <f>D1740+D1755</f>
        <v>6103991</v>
      </c>
      <c r="E1756" s="863">
        <f>E1740+E1755</f>
        <v>3766434</v>
      </c>
      <c r="F1756" s="1346">
        <f t="shared" si="8"/>
        <v>0.61704448777856979</v>
      </c>
    </row>
    <row r="1757" spans="1:6" ht="13.5" thickTop="1" x14ac:dyDescent="0.2">
      <c r="A1757" s="413"/>
      <c r="B1757" s="550"/>
      <c r="C1757" s="129"/>
      <c r="D1757" s="27"/>
      <c r="E1757" s="197"/>
      <c r="F1757" s="1099"/>
    </row>
    <row r="1758" spans="1:6" x14ac:dyDescent="0.2">
      <c r="A1758" s="265" t="s">
        <v>295</v>
      </c>
      <c r="B1758" s="341" t="s">
        <v>404</v>
      </c>
      <c r="C1758" s="124"/>
      <c r="D1758" s="130"/>
      <c r="E1758" s="241"/>
      <c r="F1758" s="951"/>
    </row>
    <row r="1759" spans="1:6" x14ac:dyDescent="0.2">
      <c r="A1759" s="264" t="s">
        <v>296</v>
      </c>
      <c r="B1759" s="170" t="s">
        <v>565</v>
      </c>
      <c r="C1759" s="239">
        <f>C1581+C1522+C1463+C1404+C1345+C1286+C1227+C1168+C1109+C1050+C992+C932+C873+C814+C755+C696+C637+C578+C519+C460+C401+C341+C281+C222+C164+C104+C43+C1640+C1699</f>
        <v>0</v>
      </c>
      <c r="D1759" s="239">
        <f t="shared" ref="C1759:E1767" si="10">D1581+D1522+D1463+D1404+D1345+D1286+D1227+D1168+D1109+D1050+D992+D932+D873+D814+D755+D696+D637+D578+D519+D460+D401+D341+D281+D222+D164+D104+D43</f>
        <v>0</v>
      </c>
      <c r="E1759" s="239">
        <f t="shared" si="10"/>
        <v>0</v>
      </c>
      <c r="F1759" s="952">
        <v>0</v>
      </c>
    </row>
    <row r="1760" spans="1:6" x14ac:dyDescent="0.2">
      <c r="A1760" s="264" t="s">
        <v>297</v>
      </c>
      <c r="B1760" s="480" t="s">
        <v>563</v>
      </c>
      <c r="C1760" s="239">
        <f t="shared" ref="C1760:C1767" si="11">C1582+C1523+C1464+C1405+C1346+C1287+C1228+C1169+C1110+C1051+C993+C933+C874+C815+C756+C697+C638+C579+C520+C461+C402+C342+C282+C223+C165+C105+C44+C1641+C1700</f>
        <v>5000000</v>
      </c>
      <c r="D1760" s="239">
        <f t="shared" si="10"/>
        <v>12180910</v>
      </c>
      <c r="E1760" s="239">
        <f t="shared" si="10"/>
        <v>12180910</v>
      </c>
      <c r="F1760" s="952">
        <f>E1760/D1760</f>
        <v>1</v>
      </c>
    </row>
    <row r="1761" spans="1:6" x14ac:dyDescent="0.2">
      <c r="A1761" s="264" t="s">
        <v>298</v>
      </c>
      <c r="B1761" s="480" t="s">
        <v>562</v>
      </c>
      <c r="C1761" s="239">
        <f t="shared" si="10"/>
        <v>1468489</v>
      </c>
      <c r="D1761" s="239">
        <f t="shared" si="10"/>
        <v>1472628</v>
      </c>
      <c r="E1761" s="239">
        <f t="shared" si="10"/>
        <v>1348962</v>
      </c>
      <c r="F1761" s="952">
        <f>E1761/D1761</f>
        <v>0.91602359862775939</v>
      </c>
    </row>
    <row r="1762" spans="1:6" x14ac:dyDescent="0.2">
      <c r="A1762" s="264" t="s">
        <v>299</v>
      </c>
      <c r="B1762" s="480" t="s">
        <v>564</v>
      </c>
      <c r="C1762" s="239">
        <f t="shared" si="11"/>
        <v>0</v>
      </c>
      <c r="D1762" s="239">
        <f t="shared" si="10"/>
        <v>0</v>
      </c>
      <c r="E1762" s="239">
        <f t="shared" si="10"/>
        <v>0</v>
      </c>
      <c r="F1762" s="952">
        <v>0</v>
      </c>
    </row>
    <row r="1763" spans="1:6" x14ac:dyDescent="0.2">
      <c r="A1763" s="264" t="s">
        <v>300</v>
      </c>
      <c r="B1763" s="538" t="s">
        <v>566</v>
      </c>
      <c r="C1763" s="239">
        <f t="shared" si="11"/>
        <v>0</v>
      </c>
      <c r="D1763" s="239">
        <f t="shared" si="10"/>
        <v>0</v>
      </c>
      <c r="E1763" s="239">
        <f t="shared" si="10"/>
        <v>0</v>
      </c>
      <c r="F1763" s="952">
        <v>0</v>
      </c>
    </row>
    <row r="1764" spans="1:6" x14ac:dyDescent="0.2">
      <c r="A1764" s="264" t="s">
        <v>301</v>
      </c>
      <c r="B1764" s="539" t="s">
        <v>569</v>
      </c>
      <c r="C1764" s="239">
        <f t="shared" si="11"/>
        <v>300000</v>
      </c>
      <c r="D1764" s="239">
        <f t="shared" si="10"/>
        <v>1373250</v>
      </c>
      <c r="E1764" s="239">
        <f t="shared" si="10"/>
        <v>1373250</v>
      </c>
      <c r="F1764" s="952">
        <f>E1764/D1764</f>
        <v>1</v>
      </c>
    </row>
    <row r="1765" spans="1:6" x14ac:dyDescent="0.2">
      <c r="A1765" s="264" t="s">
        <v>302</v>
      </c>
      <c r="B1765" s="540" t="s">
        <v>568</v>
      </c>
      <c r="C1765" s="239">
        <f t="shared" si="11"/>
        <v>0</v>
      </c>
      <c r="D1765" s="239">
        <f t="shared" si="10"/>
        <v>0</v>
      </c>
      <c r="E1765" s="239">
        <f t="shared" si="10"/>
        <v>0</v>
      </c>
      <c r="F1765" s="952">
        <v>0</v>
      </c>
    </row>
    <row r="1766" spans="1:6" x14ac:dyDescent="0.2">
      <c r="A1766" s="264" t="s">
        <v>303</v>
      </c>
      <c r="B1766" s="1708" t="s">
        <v>567</v>
      </c>
      <c r="C1766" s="239">
        <f t="shared" si="11"/>
        <v>0</v>
      </c>
      <c r="D1766" s="239">
        <f t="shared" si="10"/>
        <v>0</v>
      </c>
      <c r="E1766" s="239">
        <f t="shared" si="10"/>
        <v>0</v>
      </c>
      <c r="F1766" s="952">
        <v>0</v>
      </c>
    </row>
    <row r="1767" spans="1:6" ht="13.5" thickBot="1" x14ac:dyDescent="0.25">
      <c r="A1767" s="264" t="s">
        <v>304</v>
      </c>
      <c r="B1767" s="1712" t="s">
        <v>1083</v>
      </c>
      <c r="C1767" s="239">
        <f t="shared" si="11"/>
        <v>55418</v>
      </c>
      <c r="D1767" s="239">
        <f t="shared" si="10"/>
        <v>57312</v>
      </c>
      <c r="E1767" s="239">
        <f t="shared" si="10"/>
        <v>57312</v>
      </c>
      <c r="F1767" s="1099">
        <f>E1767/D1767</f>
        <v>1</v>
      </c>
    </row>
    <row r="1768" spans="1:6" ht="13.5" thickBot="1" x14ac:dyDescent="0.25">
      <c r="A1768" s="282" t="s">
        <v>305</v>
      </c>
      <c r="B1768" s="231" t="s">
        <v>570</v>
      </c>
      <c r="C1768" s="128">
        <f>C1759+C1760+C1761+C1762+C1763+C1764+C1765+C1766+C1767</f>
        <v>6823907</v>
      </c>
      <c r="D1768" s="128">
        <f>D1759+D1760+D1761+D1762+D1763+D1764+D1765+D1766+D1767</f>
        <v>15084100</v>
      </c>
      <c r="E1768" s="128">
        <f>E1759+E1760+E1761+E1762+E1763+E1764+E1765+E1766+E1767</f>
        <v>14960434</v>
      </c>
      <c r="F1768" s="991">
        <f>E1768/D1768</f>
        <v>0.99180156588725876</v>
      </c>
    </row>
    <row r="1769" spans="1:6" x14ac:dyDescent="0.2">
      <c r="A1769" s="413"/>
      <c r="B1769" s="35"/>
      <c r="C1769" s="129"/>
      <c r="D1769" s="27"/>
      <c r="E1769" s="197"/>
      <c r="F1769" s="1136"/>
    </row>
    <row r="1770" spans="1:6" ht="13.5" thickBot="1" x14ac:dyDescent="0.25">
      <c r="A1770" s="325" t="s">
        <v>306</v>
      </c>
      <c r="B1770" s="833" t="s">
        <v>406</v>
      </c>
      <c r="C1770" s="246">
        <f>C1756+C1768</f>
        <v>11509408</v>
      </c>
      <c r="D1770" s="246">
        <f>D1756+D1768</f>
        <v>21188091</v>
      </c>
      <c r="E1770" s="821">
        <f>E1756+E1768</f>
        <v>18726868</v>
      </c>
      <c r="F1770" s="1138">
        <f>E1770/D1770</f>
        <v>0.88383932275918586</v>
      </c>
    </row>
    <row r="1772" spans="1:6" x14ac:dyDescent="0.2">
      <c r="A1772" s="281"/>
      <c r="B1772" s="504"/>
      <c r="C1772" s="27"/>
      <c r="D1772" s="27"/>
      <c r="E1772" s="27"/>
    </row>
    <row r="1773" spans="1:6" x14ac:dyDescent="0.2">
      <c r="A1773" s="2263">
        <v>31</v>
      </c>
      <c r="B1773" s="2263"/>
      <c r="C1773" s="2263"/>
      <c r="D1773" s="2263"/>
      <c r="E1773" s="2263"/>
    </row>
    <row r="1774" spans="1:6" x14ac:dyDescent="0.2">
      <c r="A1774" s="13"/>
      <c r="B1774" s="13"/>
      <c r="C1774" s="13"/>
      <c r="D1774" s="13"/>
      <c r="E1774" s="13"/>
    </row>
    <row r="1775" spans="1:6" ht="15" x14ac:dyDescent="0.25">
      <c r="A1775" s="2249" t="s">
        <v>1644</v>
      </c>
      <c r="B1775" s="2249"/>
      <c r="C1775" s="2249"/>
      <c r="D1775" s="2249"/>
      <c r="E1775" s="2249"/>
      <c r="F1775" s="16"/>
    </row>
    <row r="1776" spans="1:6" ht="15" x14ac:dyDescent="0.25">
      <c r="A1776" s="275"/>
      <c r="B1776" s="275"/>
      <c r="C1776" s="275"/>
      <c r="D1776" s="275"/>
      <c r="E1776" s="275"/>
      <c r="F1776" s="16"/>
    </row>
    <row r="1777" spans="1:6" ht="15.75" x14ac:dyDescent="0.25">
      <c r="B1777" s="2268" t="s">
        <v>1463</v>
      </c>
      <c r="C1777" s="2268"/>
      <c r="D1777" s="2268"/>
      <c r="E1777" s="2268"/>
      <c r="F1777" s="33"/>
    </row>
    <row r="1778" spans="1:6" ht="15.75" x14ac:dyDescent="0.25">
      <c r="B1778" s="18"/>
      <c r="C1778" s="18"/>
      <c r="D1778" s="18"/>
      <c r="E1778" s="18"/>
      <c r="F1778" s="33"/>
    </row>
    <row r="1779" spans="1:6" ht="13.5" thickBot="1" x14ac:dyDescent="0.25">
      <c r="B1779" s="1"/>
      <c r="C1779" s="1"/>
      <c r="D1779" s="1"/>
      <c r="E1779" s="19" t="s">
        <v>7</v>
      </c>
    </row>
    <row r="1780" spans="1:6" ht="13.5" thickBot="1" x14ac:dyDescent="0.25">
      <c r="A1780" s="2272" t="s">
        <v>258</v>
      </c>
      <c r="B1780" s="2274" t="s">
        <v>11</v>
      </c>
      <c r="C1780" s="2269" t="s">
        <v>787</v>
      </c>
      <c r="D1780" s="2270"/>
      <c r="E1780" s="2270"/>
      <c r="F1780" s="2271"/>
    </row>
    <row r="1781" spans="1:6" ht="26.25" thickBot="1" x14ac:dyDescent="0.25">
      <c r="A1781" s="2273"/>
      <c r="B1781" s="2275"/>
      <c r="C1781" s="859" t="s">
        <v>198</v>
      </c>
      <c r="D1781" s="860" t="s">
        <v>199</v>
      </c>
      <c r="E1781" s="859" t="s">
        <v>775</v>
      </c>
      <c r="F1781" s="857" t="s">
        <v>201</v>
      </c>
    </row>
    <row r="1782" spans="1:6" ht="13.5" thickBot="1" x14ac:dyDescent="0.25">
      <c r="A1782" s="865" t="s">
        <v>259</v>
      </c>
      <c r="B1782" s="866" t="s">
        <v>260</v>
      </c>
      <c r="C1782" s="867" t="s">
        <v>261</v>
      </c>
      <c r="D1782" s="868" t="s">
        <v>262</v>
      </c>
      <c r="E1782" s="867" t="s">
        <v>282</v>
      </c>
      <c r="F1782" s="868" t="s">
        <v>307</v>
      </c>
    </row>
    <row r="1783" spans="1:6" x14ac:dyDescent="0.2">
      <c r="A1783" s="265" t="s">
        <v>263</v>
      </c>
      <c r="B1783" s="270" t="s">
        <v>215</v>
      </c>
      <c r="C1783" s="241"/>
      <c r="D1783" s="124"/>
      <c r="E1783" s="241"/>
      <c r="F1783" s="951"/>
    </row>
    <row r="1784" spans="1:6" x14ac:dyDescent="0.2">
      <c r="A1784" s="264" t="s">
        <v>264</v>
      </c>
      <c r="B1784" s="152" t="s">
        <v>526</v>
      </c>
      <c r="C1784" s="239"/>
      <c r="D1784" s="121"/>
      <c r="E1784" s="239"/>
      <c r="F1784" s="952">
        <v>0</v>
      </c>
    </row>
    <row r="1785" spans="1:6" x14ac:dyDescent="0.2">
      <c r="A1785" s="264" t="s">
        <v>265</v>
      </c>
      <c r="B1785" s="169" t="s">
        <v>528</v>
      </c>
      <c r="C1785" s="239"/>
      <c r="D1785" s="121"/>
      <c r="E1785" s="239"/>
      <c r="F1785" s="952">
        <v>0</v>
      </c>
    </row>
    <row r="1786" spans="1:6" x14ac:dyDescent="0.2">
      <c r="A1786" s="264" t="s">
        <v>266</v>
      </c>
      <c r="B1786" s="169" t="s">
        <v>527</v>
      </c>
      <c r="C1786" s="239"/>
      <c r="D1786" s="121"/>
      <c r="E1786" s="239"/>
      <c r="F1786" s="952">
        <v>0</v>
      </c>
    </row>
    <row r="1787" spans="1:6" x14ac:dyDescent="0.2">
      <c r="A1787" s="264" t="s">
        <v>267</v>
      </c>
      <c r="B1787" s="169" t="s">
        <v>529</v>
      </c>
      <c r="C1787" s="239"/>
      <c r="D1787" s="121"/>
      <c r="E1787" s="239"/>
      <c r="F1787" s="952">
        <v>0</v>
      </c>
    </row>
    <row r="1788" spans="1:6" x14ac:dyDescent="0.2">
      <c r="A1788" s="264" t="s">
        <v>268</v>
      </c>
      <c r="B1788" s="169" t="s">
        <v>530</v>
      </c>
      <c r="C1788" s="239"/>
      <c r="D1788" s="121"/>
      <c r="E1788" s="239"/>
      <c r="F1788" s="952">
        <v>0</v>
      </c>
    </row>
    <row r="1789" spans="1:6" x14ac:dyDescent="0.2">
      <c r="A1789" s="264" t="s">
        <v>269</v>
      </c>
      <c r="B1789" s="169" t="s">
        <v>531</v>
      </c>
      <c r="C1789" s="239">
        <f>C1790+C1791+C1792+C1793+C1794+C1795+C1796</f>
        <v>215000</v>
      </c>
      <c r="D1789" s="239">
        <f>D1790+D1791+D1792+D1793+D1794+D1795+D1796</f>
        <v>171614</v>
      </c>
      <c r="E1789" s="239">
        <f>E1790+E1791+E1792+E1793+E1794+E1795+E1796</f>
        <v>0</v>
      </c>
      <c r="F1789" s="952">
        <f>E1789/D1789</f>
        <v>0</v>
      </c>
    </row>
    <row r="1790" spans="1:6" x14ac:dyDescent="0.2">
      <c r="A1790" s="264" t="s">
        <v>270</v>
      </c>
      <c r="B1790" s="169" t="s">
        <v>535</v>
      </c>
      <c r="C1790" s="239"/>
      <c r="D1790" s="121"/>
      <c r="E1790" s="239"/>
      <c r="F1790" s="952">
        <v>0</v>
      </c>
    </row>
    <row r="1791" spans="1:6" x14ac:dyDescent="0.2">
      <c r="A1791" s="264" t="s">
        <v>271</v>
      </c>
      <c r="B1791" s="169" t="s">
        <v>536</v>
      </c>
      <c r="C1791" s="239"/>
      <c r="D1791" s="121"/>
      <c r="E1791" s="239"/>
      <c r="F1791" s="952">
        <v>0</v>
      </c>
    </row>
    <row r="1792" spans="1:6" x14ac:dyDescent="0.2">
      <c r="A1792" s="264" t="s">
        <v>272</v>
      </c>
      <c r="B1792" s="169" t="s">
        <v>537</v>
      </c>
      <c r="C1792" s="239"/>
      <c r="D1792" s="121"/>
      <c r="E1792" s="239"/>
      <c r="F1792" s="952">
        <v>0</v>
      </c>
    </row>
    <row r="1793" spans="1:6" x14ac:dyDescent="0.2">
      <c r="A1793" s="264" t="s">
        <v>273</v>
      </c>
      <c r="B1793" s="271" t="s">
        <v>533</v>
      </c>
      <c r="C1793" s="198"/>
      <c r="D1793" s="125"/>
      <c r="E1793" s="239"/>
      <c r="F1793" s="952">
        <v>0</v>
      </c>
    </row>
    <row r="1794" spans="1:6" x14ac:dyDescent="0.2">
      <c r="A1794" s="264" t="s">
        <v>274</v>
      </c>
      <c r="B1794" s="536" t="s">
        <v>534</v>
      </c>
      <c r="C1794" s="242"/>
      <c r="D1794" s="122"/>
      <c r="E1794" s="239"/>
      <c r="F1794" s="952">
        <v>0</v>
      </c>
    </row>
    <row r="1795" spans="1:6" x14ac:dyDescent="0.2">
      <c r="A1795" s="264" t="s">
        <v>275</v>
      </c>
      <c r="B1795" s="537" t="s">
        <v>532</v>
      </c>
      <c r="C1795" s="240">
        <f>'34 sz melléklet'!C28</f>
        <v>215000</v>
      </c>
      <c r="D1795" s="240">
        <f>'34 sz melléklet'!D28</f>
        <v>171614</v>
      </c>
      <c r="E1795" s="240">
        <f>'34 sz melléklet'!E28</f>
        <v>0</v>
      </c>
      <c r="F1795" s="952">
        <f>E1795/D1795</f>
        <v>0</v>
      </c>
    </row>
    <row r="1796" spans="1:6" x14ac:dyDescent="0.2">
      <c r="A1796" s="264" t="s">
        <v>276</v>
      </c>
      <c r="B1796" s="108" t="s">
        <v>764</v>
      </c>
      <c r="C1796" s="242"/>
      <c r="D1796" s="122"/>
      <c r="E1796" s="239"/>
      <c r="F1796" s="952">
        <v>0</v>
      </c>
    </row>
    <row r="1797" spans="1:6" ht="13.5" thickBot="1" x14ac:dyDescent="0.25">
      <c r="A1797" s="264" t="s">
        <v>277</v>
      </c>
      <c r="B1797" s="171" t="s">
        <v>539</v>
      </c>
      <c r="C1797" s="240"/>
      <c r="D1797" s="126"/>
      <c r="E1797" s="239"/>
      <c r="F1797" s="952">
        <v>0</v>
      </c>
    </row>
    <row r="1798" spans="1:6" ht="13.5" thickBot="1" x14ac:dyDescent="0.25">
      <c r="A1798" s="421" t="s">
        <v>278</v>
      </c>
      <c r="B1798" s="422" t="s">
        <v>5</v>
      </c>
      <c r="C1798" s="432">
        <f>C1784+C1785+C1786+C1787+C1789+C1797</f>
        <v>215000</v>
      </c>
      <c r="D1798" s="432">
        <f>D1784+D1785+D1786+D1787+D1789+D1797</f>
        <v>171614</v>
      </c>
      <c r="E1798" s="432">
        <f>E1784+E1785+E1786+E1787+E1789+E1797</f>
        <v>0</v>
      </c>
      <c r="F1798" s="1336">
        <f>E1798/D1798</f>
        <v>0</v>
      </c>
    </row>
    <row r="1799" spans="1:6" ht="13.5" thickTop="1" x14ac:dyDescent="0.2">
      <c r="A1799" s="413"/>
      <c r="B1799" s="270"/>
      <c r="C1799" s="197"/>
      <c r="D1799" s="197"/>
      <c r="E1799" s="861"/>
      <c r="F1799" s="1099"/>
    </row>
    <row r="1800" spans="1:6" x14ac:dyDescent="0.2">
      <c r="A1800" s="265" t="s">
        <v>279</v>
      </c>
      <c r="B1800" s="272" t="s">
        <v>216</v>
      </c>
      <c r="C1800" s="241"/>
      <c r="D1800" s="241"/>
      <c r="E1800" s="241"/>
      <c r="F1800" s="951"/>
    </row>
    <row r="1801" spans="1:6" x14ac:dyDescent="0.2">
      <c r="A1801" s="264" t="s">
        <v>280</v>
      </c>
      <c r="B1801" s="169" t="s">
        <v>540</v>
      </c>
      <c r="C1801" s="239"/>
      <c r="D1801" s="239"/>
      <c r="E1801" s="239"/>
      <c r="F1801" s="952">
        <v>0</v>
      </c>
    </row>
    <row r="1802" spans="1:6" x14ac:dyDescent="0.2">
      <c r="A1802" s="264" t="s">
        <v>281</v>
      </c>
      <c r="B1802" s="169" t="s">
        <v>541</v>
      </c>
      <c r="C1802" s="239"/>
      <c r="D1802" s="121"/>
      <c r="E1802" s="239"/>
      <c r="F1802" s="952">
        <v>0</v>
      </c>
    </row>
    <row r="1803" spans="1:6" x14ac:dyDescent="0.2">
      <c r="A1803" s="264" t="s">
        <v>283</v>
      </c>
      <c r="B1803" s="169" t="s">
        <v>542</v>
      </c>
      <c r="C1803" s="198">
        <f>C1804+C1805+C1806+C1807+C1808+C1809+C1810</f>
        <v>0</v>
      </c>
      <c r="D1803" s="198">
        <f>D1804+D1805+D1806+D1807+D1808+D1809+D1810</f>
        <v>0</v>
      </c>
      <c r="E1803" s="198">
        <f>E1804+E1805+E1806+E1807+E1808+E1809+E1810</f>
        <v>0</v>
      </c>
      <c r="F1803" s="952">
        <v>0</v>
      </c>
    </row>
    <row r="1804" spans="1:6" x14ac:dyDescent="0.2">
      <c r="A1804" s="264" t="s">
        <v>284</v>
      </c>
      <c r="B1804" s="271" t="s">
        <v>543</v>
      </c>
      <c r="C1804" s="239"/>
      <c r="D1804" s="121"/>
      <c r="E1804" s="239"/>
      <c r="F1804" s="952">
        <v>0</v>
      </c>
    </row>
    <row r="1805" spans="1:6" x14ac:dyDescent="0.2">
      <c r="A1805" s="264" t="s">
        <v>285</v>
      </c>
      <c r="B1805" s="271" t="s">
        <v>544</v>
      </c>
      <c r="C1805" s="239"/>
      <c r="D1805" s="121"/>
      <c r="E1805" s="239"/>
      <c r="F1805" s="952">
        <v>0</v>
      </c>
    </row>
    <row r="1806" spans="1:6" x14ac:dyDescent="0.2">
      <c r="A1806" s="264" t="s">
        <v>286</v>
      </c>
      <c r="B1806" s="271" t="s">
        <v>545</v>
      </c>
      <c r="C1806" s="239"/>
      <c r="D1806" s="121"/>
      <c r="E1806" s="239"/>
      <c r="F1806" s="952">
        <v>0</v>
      </c>
    </row>
    <row r="1807" spans="1:6" x14ac:dyDescent="0.2">
      <c r="A1807" s="264" t="s">
        <v>287</v>
      </c>
      <c r="B1807" s="271" t="s">
        <v>546</v>
      </c>
      <c r="C1807" s="239"/>
      <c r="D1807" s="121"/>
      <c r="E1807" s="239"/>
      <c r="F1807" s="952">
        <v>0</v>
      </c>
    </row>
    <row r="1808" spans="1:6" x14ac:dyDescent="0.2">
      <c r="A1808" s="264" t="s">
        <v>288</v>
      </c>
      <c r="B1808" s="536" t="s">
        <v>547</v>
      </c>
      <c r="C1808" s="239"/>
      <c r="D1808" s="121"/>
      <c r="E1808" s="239"/>
      <c r="F1808" s="952">
        <v>0</v>
      </c>
    </row>
    <row r="1809" spans="1:6" x14ac:dyDescent="0.2">
      <c r="A1809" s="264" t="s">
        <v>289</v>
      </c>
      <c r="B1809" s="230" t="s">
        <v>548</v>
      </c>
      <c r="C1809" s="239"/>
      <c r="D1809" s="121"/>
      <c r="E1809" s="239"/>
      <c r="F1809" s="952">
        <v>0</v>
      </c>
    </row>
    <row r="1810" spans="1:6" x14ac:dyDescent="0.2">
      <c r="A1810" s="264" t="s">
        <v>290</v>
      </c>
      <c r="B1810" s="686" t="s">
        <v>549</v>
      </c>
      <c r="C1810" s="239">
        <f>-C1787</f>
        <v>0</v>
      </c>
      <c r="D1810" s="239">
        <f>-D1787</f>
        <v>0</v>
      </c>
      <c r="E1810" s="239">
        <f>-E1787</f>
        <v>0</v>
      </c>
      <c r="F1810" s="952">
        <v>0</v>
      </c>
    </row>
    <row r="1811" spans="1:6" x14ac:dyDescent="0.2">
      <c r="A1811" s="264" t="s">
        <v>291</v>
      </c>
      <c r="B1811" s="169"/>
      <c r="C1811" s="239"/>
      <c r="D1811" s="121"/>
      <c r="E1811" s="239"/>
      <c r="F1811" s="952"/>
    </row>
    <row r="1812" spans="1:6" ht="13.5" thickBot="1" x14ac:dyDescent="0.25">
      <c r="A1812" s="264" t="s">
        <v>292</v>
      </c>
      <c r="B1812" s="171"/>
      <c r="C1812" s="242"/>
      <c r="D1812" s="242"/>
      <c r="E1812" s="242"/>
      <c r="F1812" s="1133"/>
    </row>
    <row r="1813" spans="1:6" ht="13.5" thickBot="1" x14ac:dyDescent="0.25">
      <c r="A1813" s="421" t="s">
        <v>765</v>
      </c>
      <c r="B1813" s="422" t="s">
        <v>6</v>
      </c>
      <c r="C1813" s="567">
        <f>C1801+C1802+C1803+C1811+C1812</f>
        <v>0</v>
      </c>
      <c r="D1813" s="567">
        <f>D1801+D1802+D1803+D1811+D1812</f>
        <v>0</v>
      </c>
      <c r="E1813" s="862">
        <f>E1801+E1802+E1803+E1811+E1812</f>
        <v>0</v>
      </c>
      <c r="F1813" s="1336">
        <v>0</v>
      </c>
    </row>
    <row r="1814" spans="1:6" ht="27" thickTop="1" thickBot="1" x14ac:dyDescent="0.25">
      <c r="A1814" s="421" t="s">
        <v>294</v>
      </c>
      <c r="B1814" s="426" t="s">
        <v>403</v>
      </c>
      <c r="C1814" s="566">
        <f>C1798+C1813</f>
        <v>215000</v>
      </c>
      <c r="D1814" s="566">
        <f>D1798+D1813</f>
        <v>171614</v>
      </c>
      <c r="E1814" s="863">
        <f>E1798+E1813</f>
        <v>0</v>
      </c>
      <c r="F1814" s="1346">
        <f>E1814/D1814</f>
        <v>0</v>
      </c>
    </row>
    <row r="1815" spans="1:6" ht="13.5" thickTop="1" x14ac:dyDescent="0.2">
      <c r="A1815" s="413"/>
      <c r="B1815" s="550"/>
      <c r="C1815" s="129"/>
      <c r="D1815" s="27"/>
      <c r="E1815" s="197"/>
      <c r="F1815" s="1099"/>
    </row>
    <row r="1816" spans="1:6" x14ac:dyDescent="0.2">
      <c r="A1816" s="265" t="s">
        <v>295</v>
      </c>
      <c r="B1816" s="341" t="s">
        <v>404</v>
      </c>
      <c r="C1816" s="124"/>
      <c r="D1816" s="130"/>
      <c r="E1816" s="241"/>
      <c r="F1816" s="951"/>
    </row>
    <row r="1817" spans="1:6" x14ac:dyDescent="0.2">
      <c r="A1817" s="264" t="s">
        <v>296</v>
      </c>
      <c r="B1817" s="170" t="s">
        <v>565</v>
      </c>
      <c r="C1817" s="121"/>
      <c r="D1817" s="100"/>
      <c r="E1817" s="239"/>
      <c r="F1817" s="952">
        <v>0</v>
      </c>
    </row>
    <row r="1818" spans="1:6" x14ac:dyDescent="0.2">
      <c r="A1818" s="264" t="s">
        <v>297</v>
      </c>
      <c r="B1818" s="480" t="s">
        <v>563</v>
      </c>
      <c r="C1818" s="121"/>
      <c r="D1818" s="100"/>
      <c r="E1818" s="239"/>
      <c r="F1818" s="952">
        <v>0</v>
      </c>
    </row>
    <row r="1819" spans="1:6" x14ac:dyDescent="0.2">
      <c r="A1819" s="264" t="s">
        <v>298</v>
      </c>
      <c r="B1819" s="480" t="s">
        <v>562</v>
      </c>
      <c r="C1819" s="121"/>
      <c r="D1819" s="100"/>
      <c r="E1819" s="239"/>
      <c r="F1819" s="952">
        <v>0</v>
      </c>
    </row>
    <row r="1820" spans="1:6" x14ac:dyDescent="0.2">
      <c r="A1820" s="264" t="s">
        <v>299</v>
      </c>
      <c r="B1820" s="480" t="s">
        <v>564</v>
      </c>
      <c r="C1820" s="121"/>
      <c r="D1820" s="100"/>
      <c r="E1820" s="239"/>
      <c r="F1820" s="952">
        <v>0</v>
      </c>
    </row>
    <row r="1821" spans="1:6" x14ac:dyDescent="0.2">
      <c r="A1821" s="264" t="s">
        <v>300</v>
      </c>
      <c r="B1821" s="538" t="s">
        <v>566</v>
      </c>
      <c r="C1821" s="121"/>
      <c r="D1821" s="100"/>
      <c r="E1821" s="239"/>
      <c r="F1821" s="952">
        <v>0</v>
      </c>
    </row>
    <row r="1822" spans="1:6" x14ac:dyDescent="0.2">
      <c r="A1822" s="264" t="s">
        <v>301</v>
      </c>
      <c r="B1822" s="539" t="s">
        <v>569</v>
      </c>
      <c r="C1822" s="121"/>
      <c r="D1822" s="100"/>
      <c r="E1822" s="239"/>
      <c r="F1822" s="952">
        <v>0</v>
      </c>
    </row>
    <row r="1823" spans="1:6" x14ac:dyDescent="0.2">
      <c r="A1823" s="264" t="s">
        <v>302</v>
      </c>
      <c r="B1823" s="540" t="s">
        <v>568</v>
      </c>
      <c r="C1823" s="121"/>
      <c r="D1823" s="100"/>
      <c r="E1823" s="239"/>
      <c r="F1823" s="952">
        <v>0</v>
      </c>
    </row>
    <row r="1824" spans="1:6" x14ac:dyDescent="0.2">
      <c r="A1824" s="264" t="s">
        <v>303</v>
      </c>
      <c r="B1824" s="1708" t="s">
        <v>567</v>
      </c>
      <c r="C1824" s="121"/>
      <c r="D1824" s="100"/>
      <c r="E1824" s="239"/>
      <c r="F1824" s="952">
        <v>0</v>
      </c>
    </row>
    <row r="1825" spans="1:6" ht="13.5" thickBot="1" x14ac:dyDescent="0.25">
      <c r="A1825" s="264" t="s">
        <v>304</v>
      </c>
      <c r="B1825" s="1712" t="s">
        <v>1083</v>
      </c>
      <c r="C1825" s="129"/>
      <c r="D1825" s="27"/>
      <c r="E1825" s="197"/>
      <c r="F1825" s="952">
        <v>0</v>
      </c>
    </row>
    <row r="1826" spans="1:6" ht="13.5" thickBot="1" x14ac:dyDescent="0.25">
      <c r="A1826" s="282" t="s">
        <v>305</v>
      </c>
      <c r="B1826" s="231" t="s">
        <v>570</v>
      </c>
      <c r="C1826" s="128">
        <f>C1817+C1818+C1819+C1820+C1821+C1822+C1823+C1824</f>
        <v>0</v>
      </c>
      <c r="D1826" s="128">
        <f>D1817+D1818+D1819+D1820+D1821+D1822+D1823+D1824</f>
        <v>0</v>
      </c>
      <c r="E1826" s="201">
        <f>E1817+E1818+E1819+E1820+E1821+E1822+E1823+E1824</f>
        <v>0</v>
      </c>
      <c r="F1826" s="991">
        <v>0</v>
      </c>
    </row>
    <row r="1827" spans="1:6" x14ac:dyDescent="0.2">
      <c r="A1827" s="413"/>
      <c r="B1827" s="35"/>
      <c r="C1827" s="129"/>
      <c r="D1827" s="27"/>
      <c r="E1827" s="197"/>
      <c r="F1827" s="1099"/>
    </row>
    <row r="1828" spans="1:6" ht="13.5" thickBot="1" x14ac:dyDescent="0.25">
      <c r="A1828" s="325" t="s">
        <v>306</v>
      </c>
      <c r="B1828" s="833" t="s">
        <v>406</v>
      </c>
      <c r="C1828" s="246">
        <f>C1814+C1826</f>
        <v>215000</v>
      </c>
      <c r="D1828" s="246">
        <f>D1814+D1826</f>
        <v>171614</v>
      </c>
      <c r="E1828" s="821">
        <f>E1814+E1826</f>
        <v>0</v>
      </c>
      <c r="F1828" s="1138">
        <f>E1828/D1828</f>
        <v>0</v>
      </c>
    </row>
    <row r="1832" spans="1:6" x14ac:dyDescent="0.2">
      <c r="A1832" s="281"/>
      <c r="B1832" s="504"/>
      <c r="C1832" s="27"/>
      <c r="D1832" s="27"/>
      <c r="E1832" s="27"/>
    </row>
    <row r="1833" spans="1:6" x14ac:dyDescent="0.2">
      <c r="A1833" s="2263">
        <v>32</v>
      </c>
      <c r="B1833" s="2263"/>
      <c r="C1833" s="2263"/>
      <c r="D1833" s="2263"/>
      <c r="E1833" s="2263"/>
    </row>
    <row r="1834" spans="1:6" x14ac:dyDescent="0.2">
      <c r="A1834" s="13"/>
      <c r="B1834" s="13"/>
      <c r="C1834" s="13"/>
      <c r="D1834" s="13"/>
      <c r="E1834" s="13"/>
    </row>
    <row r="1835" spans="1:6" ht="15" x14ac:dyDescent="0.25">
      <c r="A1835" s="2249" t="s">
        <v>1644</v>
      </c>
      <c r="B1835" s="2249"/>
      <c r="C1835" s="2249"/>
      <c r="D1835" s="2249"/>
      <c r="E1835" s="2249"/>
      <c r="F1835" s="16"/>
    </row>
    <row r="1836" spans="1:6" ht="15" x14ac:dyDescent="0.25">
      <c r="A1836" s="275"/>
      <c r="B1836" s="275"/>
      <c r="C1836" s="275"/>
      <c r="D1836" s="275"/>
      <c r="E1836" s="275"/>
      <c r="F1836" s="16"/>
    </row>
    <row r="1837" spans="1:6" ht="15.75" x14ac:dyDescent="0.25">
      <c r="B1837" s="2268" t="s">
        <v>1463</v>
      </c>
      <c r="C1837" s="2268"/>
      <c r="D1837" s="2268"/>
      <c r="E1837" s="2268"/>
      <c r="F1837" s="33"/>
    </row>
    <row r="1838" spans="1:6" ht="15.75" x14ac:dyDescent="0.25">
      <c r="B1838" s="18"/>
      <c r="C1838" s="18"/>
      <c r="D1838" s="18"/>
      <c r="E1838" s="18"/>
      <c r="F1838" s="33"/>
    </row>
    <row r="1839" spans="1:6" ht="13.5" thickBot="1" x14ac:dyDescent="0.25">
      <c r="B1839" s="1"/>
      <c r="C1839" s="1"/>
      <c r="D1839" s="1"/>
      <c r="E1839" s="19" t="s">
        <v>7</v>
      </c>
    </row>
    <row r="1840" spans="1:6" ht="13.5" thickBot="1" x14ac:dyDescent="0.25">
      <c r="A1840" s="2272" t="s">
        <v>258</v>
      </c>
      <c r="B1840" s="2274" t="s">
        <v>11</v>
      </c>
      <c r="C1840" s="2269" t="s">
        <v>15</v>
      </c>
      <c r="D1840" s="2270"/>
      <c r="E1840" s="2270"/>
      <c r="F1840" s="2271"/>
    </row>
    <row r="1841" spans="1:6" ht="26.25" thickBot="1" x14ac:dyDescent="0.25">
      <c r="A1841" s="2273"/>
      <c r="B1841" s="2275"/>
      <c r="C1841" s="859" t="s">
        <v>198</v>
      </c>
      <c r="D1841" s="860" t="s">
        <v>199</v>
      </c>
      <c r="E1841" s="859" t="s">
        <v>775</v>
      </c>
      <c r="F1841" s="857" t="s">
        <v>201</v>
      </c>
    </row>
    <row r="1842" spans="1:6" ht="13.5" thickBot="1" x14ac:dyDescent="0.25">
      <c r="A1842" s="865" t="s">
        <v>259</v>
      </c>
      <c r="B1842" s="866" t="s">
        <v>260</v>
      </c>
      <c r="C1842" s="867" t="s">
        <v>261</v>
      </c>
      <c r="D1842" s="868" t="s">
        <v>262</v>
      </c>
      <c r="E1842" s="867" t="s">
        <v>282</v>
      </c>
      <c r="F1842" s="868" t="s">
        <v>307</v>
      </c>
    </row>
    <row r="1843" spans="1:6" x14ac:dyDescent="0.2">
      <c r="A1843" s="265" t="s">
        <v>263</v>
      </c>
      <c r="B1843" s="270" t="s">
        <v>215</v>
      </c>
      <c r="C1843" s="241"/>
      <c r="D1843" s="124"/>
      <c r="E1843" s="241"/>
      <c r="F1843" s="951"/>
    </row>
    <row r="1844" spans="1:6" x14ac:dyDescent="0.2">
      <c r="A1844" s="264" t="s">
        <v>264</v>
      </c>
      <c r="B1844" s="152" t="s">
        <v>526</v>
      </c>
      <c r="C1844" s="239">
        <f t="shared" ref="C1844:E1848" si="12">C1784+C1726</f>
        <v>179501</v>
      </c>
      <c r="D1844" s="239">
        <f>D1784+D1726</f>
        <v>210443</v>
      </c>
      <c r="E1844" s="239">
        <f t="shared" si="12"/>
        <v>147572</v>
      </c>
      <c r="F1844" s="952">
        <f>E1844/D1844</f>
        <v>0.7012445175178077</v>
      </c>
    </row>
    <row r="1845" spans="1:6" x14ac:dyDescent="0.2">
      <c r="A1845" s="264" t="s">
        <v>265</v>
      </c>
      <c r="B1845" s="169" t="s">
        <v>528</v>
      </c>
      <c r="C1845" s="239">
        <f t="shared" si="12"/>
        <v>27270</v>
      </c>
      <c r="D1845" s="239">
        <f t="shared" si="12"/>
        <v>30316</v>
      </c>
      <c r="E1845" s="239">
        <f t="shared" si="12"/>
        <v>15672</v>
      </c>
      <c r="F1845" s="952">
        <f t="shared" ref="F1845:F1857" si="13">E1845/D1845</f>
        <v>0.51695474336983771</v>
      </c>
    </row>
    <row r="1846" spans="1:6" x14ac:dyDescent="0.2">
      <c r="A1846" s="264" t="s">
        <v>266</v>
      </c>
      <c r="B1846" s="169" t="s">
        <v>527</v>
      </c>
      <c r="C1846" s="239">
        <f t="shared" si="12"/>
        <v>734759</v>
      </c>
      <c r="D1846" s="239">
        <f t="shared" si="12"/>
        <v>1416126</v>
      </c>
      <c r="E1846" s="239">
        <f t="shared" si="12"/>
        <v>938321</v>
      </c>
      <c r="F1846" s="952">
        <f t="shared" si="13"/>
        <v>0.66259711353368278</v>
      </c>
    </row>
    <row r="1847" spans="1:6" x14ac:dyDescent="0.2">
      <c r="A1847" s="264" t="s">
        <v>267</v>
      </c>
      <c r="B1847" s="169" t="s">
        <v>529</v>
      </c>
      <c r="C1847" s="239">
        <f t="shared" si="12"/>
        <v>0</v>
      </c>
      <c r="D1847" s="239">
        <f t="shared" si="12"/>
        <v>0</v>
      </c>
      <c r="E1847" s="239">
        <f t="shared" si="12"/>
        <v>0</v>
      </c>
      <c r="F1847" s="952">
        <v>0</v>
      </c>
    </row>
    <row r="1848" spans="1:6" x14ac:dyDescent="0.2">
      <c r="A1848" s="264" t="s">
        <v>268</v>
      </c>
      <c r="B1848" s="169" t="s">
        <v>530</v>
      </c>
      <c r="C1848" s="239">
        <f t="shared" si="12"/>
        <v>1000</v>
      </c>
      <c r="D1848" s="239">
        <f t="shared" si="12"/>
        <v>8104</v>
      </c>
      <c r="E1848" s="239">
        <f t="shared" si="12"/>
        <v>7454</v>
      </c>
      <c r="F1848" s="952">
        <f t="shared" si="13"/>
        <v>0.91979269496544913</v>
      </c>
    </row>
    <row r="1849" spans="1:6" x14ac:dyDescent="0.2">
      <c r="A1849" s="264" t="s">
        <v>269</v>
      </c>
      <c r="B1849" s="169" t="s">
        <v>531</v>
      </c>
      <c r="C1849" s="239">
        <f>C1850+C1851+C1852+C1853+C1854+C1855+C1856</f>
        <v>1330178</v>
      </c>
      <c r="D1849" s="239">
        <f>D1850+D1851+D1852+D1853+D1854+D1855+D1856</f>
        <v>1427096</v>
      </c>
      <c r="E1849" s="239">
        <f>E1850+E1851+E1852+E1853+E1854+E1855+E1856</f>
        <v>1247848</v>
      </c>
      <c r="F1849" s="952">
        <f t="shared" si="13"/>
        <v>0.8743966768878898</v>
      </c>
    </row>
    <row r="1850" spans="1:6" x14ac:dyDescent="0.2">
      <c r="A1850" s="264" t="s">
        <v>270</v>
      </c>
      <c r="B1850" s="169" t="s">
        <v>535</v>
      </c>
      <c r="C1850" s="239">
        <f t="shared" ref="C1850:E1857" si="14">C1790+C1732</f>
        <v>388040</v>
      </c>
      <c r="D1850" s="239">
        <f t="shared" si="14"/>
        <v>473996</v>
      </c>
      <c r="E1850" s="239">
        <f t="shared" si="14"/>
        <v>466362</v>
      </c>
      <c r="F1850" s="952">
        <f t="shared" si="13"/>
        <v>0.98389437885551778</v>
      </c>
    </row>
    <row r="1851" spans="1:6" x14ac:dyDescent="0.2">
      <c r="A1851" s="264" t="s">
        <v>271</v>
      </c>
      <c r="B1851" s="169" t="s">
        <v>536</v>
      </c>
      <c r="C1851" s="239">
        <f t="shared" si="14"/>
        <v>0</v>
      </c>
      <c r="D1851" s="239">
        <f t="shared" si="14"/>
        <v>0</v>
      </c>
      <c r="E1851" s="239">
        <f t="shared" si="14"/>
        <v>0</v>
      </c>
      <c r="F1851" s="952">
        <v>0</v>
      </c>
    </row>
    <row r="1852" spans="1:6" x14ac:dyDescent="0.2">
      <c r="A1852" s="264" t="s">
        <v>272</v>
      </c>
      <c r="B1852" s="169" t="s">
        <v>537</v>
      </c>
      <c r="C1852" s="239">
        <f t="shared" si="14"/>
        <v>0</v>
      </c>
      <c r="D1852" s="239">
        <f t="shared" si="14"/>
        <v>0</v>
      </c>
      <c r="E1852" s="239">
        <f t="shared" si="14"/>
        <v>0</v>
      </c>
      <c r="F1852" s="952">
        <v>0</v>
      </c>
    </row>
    <row r="1853" spans="1:6" x14ac:dyDescent="0.2">
      <c r="A1853" s="264" t="s">
        <v>273</v>
      </c>
      <c r="B1853" s="271" t="s">
        <v>533</v>
      </c>
      <c r="C1853" s="239">
        <f t="shared" si="14"/>
        <v>591834</v>
      </c>
      <c r="D1853" s="239">
        <f t="shared" si="14"/>
        <v>594012</v>
      </c>
      <c r="E1853" s="239">
        <f t="shared" si="14"/>
        <v>594012</v>
      </c>
      <c r="F1853" s="952">
        <f t="shared" si="13"/>
        <v>1</v>
      </c>
    </row>
    <row r="1854" spans="1:6" x14ac:dyDescent="0.2">
      <c r="A1854" s="264" t="s">
        <v>274</v>
      </c>
      <c r="B1854" s="536" t="s">
        <v>534</v>
      </c>
      <c r="C1854" s="239">
        <f t="shared" si="14"/>
        <v>0</v>
      </c>
      <c r="D1854" s="239">
        <f t="shared" si="14"/>
        <v>0</v>
      </c>
      <c r="E1854" s="239">
        <f t="shared" si="14"/>
        <v>0</v>
      </c>
      <c r="F1854" s="952">
        <v>0</v>
      </c>
    </row>
    <row r="1855" spans="1:6" x14ac:dyDescent="0.2">
      <c r="A1855" s="264" t="s">
        <v>275</v>
      </c>
      <c r="B1855" s="537" t="s">
        <v>532</v>
      </c>
      <c r="C1855" s="239">
        <f t="shared" si="14"/>
        <v>215000</v>
      </c>
      <c r="D1855" s="239">
        <f t="shared" si="14"/>
        <v>171614</v>
      </c>
      <c r="E1855" s="239">
        <f t="shared" si="14"/>
        <v>0</v>
      </c>
      <c r="F1855" s="952">
        <f t="shared" si="13"/>
        <v>0</v>
      </c>
    </row>
    <row r="1856" spans="1:6" x14ac:dyDescent="0.2">
      <c r="A1856" s="264" t="s">
        <v>276</v>
      </c>
      <c r="B1856" s="108" t="s">
        <v>764</v>
      </c>
      <c r="C1856" s="239">
        <f t="shared" si="14"/>
        <v>135304</v>
      </c>
      <c r="D1856" s="239">
        <f t="shared" si="14"/>
        <v>187474</v>
      </c>
      <c r="E1856" s="239">
        <f t="shared" si="14"/>
        <v>187474</v>
      </c>
      <c r="F1856" s="952">
        <f t="shared" si="13"/>
        <v>1</v>
      </c>
    </row>
    <row r="1857" spans="1:6" ht="13.5" thickBot="1" x14ac:dyDescent="0.25">
      <c r="A1857" s="264" t="s">
        <v>277</v>
      </c>
      <c r="B1857" s="171" t="s">
        <v>539</v>
      </c>
      <c r="C1857" s="239">
        <f t="shared" si="14"/>
        <v>80620</v>
      </c>
      <c r="D1857" s="239">
        <f t="shared" si="14"/>
        <v>87197</v>
      </c>
      <c r="E1857" s="239">
        <f t="shared" si="14"/>
        <v>75387</v>
      </c>
      <c r="F1857" s="952">
        <f t="shared" si="13"/>
        <v>0.86455956053533956</v>
      </c>
    </row>
    <row r="1858" spans="1:6" ht="13.5" thickBot="1" x14ac:dyDescent="0.25">
      <c r="A1858" s="421" t="s">
        <v>278</v>
      </c>
      <c r="B1858" s="422" t="s">
        <v>5</v>
      </c>
      <c r="C1858" s="432">
        <f>C1844+C1845+C1846+C1849+C1857</f>
        <v>2352328</v>
      </c>
      <c r="D1858" s="432">
        <f>D1844+D1845+D1846+D1849+D1857</f>
        <v>3171178</v>
      </c>
      <c r="E1858" s="432">
        <f>E1844+E1845+E1846+E1849+E1857</f>
        <v>2424800</v>
      </c>
      <c r="F1858" s="1336">
        <f>E1858/D1858</f>
        <v>0.76463698978739136</v>
      </c>
    </row>
    <row r="1859" spans="1:6" ht="13.5" thickTop="1" x14ac:dyDescent="0.2">
      <c r="A1859" s="413"/>
      <c r="B1859" s="270"/>
      <c r="C1859" s="197"/>
      <c r="D1859" s="197"/>
      <c r="E1859" s="861"/>
      <c r="F1859" s="1099"/>
    </row>
    <row r="1860" spans="1:6" x14ac:dyDescent="0.2">
      <c r="A1860" s="265" t="s">
        <v>279</v>
      </c>
      <c r="B1860" s="272" t="s">
        <v>216</v>
      </c>
      <c r="C1860" s="241"/>
      <c r="D1860" s="241"/>
      <c r="E1860" s="241"/>
      <c r="F1860" s="951"/>
    </row>
    <row r="1861" spans="1:6" x14ac:dyDescent="0.2">
      <c r="A1861" s="264" t="s">
        <v>280</v>
      </c>
      <c r="B1861" s="169" t="s">
        <v>540</v>
      </c>
      <c r="C1861" s="239">
        <f t="shared" ref="C1861:E1862" si="15">C1801+C1743</f>
        <v>2372173</v>
      </c>
      <c r="D1861" s="239">
        <f t="shared" si="15"/>
        <v>2756087</v>
      </c>
      <c r="E1861" s="239">
        <f t="shared" si="15"/>
        <v>1285557</v>
      </c>
      <c r="F1861" s="952">
        <f t="shared" ref="F1861:F1874" si="16">E1861/D1861</f>
        <v>0.46644282274108184</v>
      </c>
    </row>
    <row r="1862" spans="1:6" x14ac:dyDescent="0.2">
      <c r="A1862" s="264" t="s">
        <v>281</v>
      </c>
      <c r="B1862" s="169" t="s">
        <v>541</v>
      </c>
      <c r="C1862" s="239">
        <f t="shared" si="15"/>
        <v>135000</v>
      </c>
      <c r="D1862" s="239">
        <f t="shared" si="15"/>
        <v>300509</v>
      </c>
      <c r="E1862" s="239">
        <f t="shared" si="15"/>
        <v>24210</v>
      </c>
      <c r="F1862" s="952">
        <f t="shared" si="16"/>
        <v>8.0563310915812841E-2</v>
      </c>
    </row>
    <row r="1863" spans="1:6" x14ac:dyDescent="0.2">
      <c r="A1863" s="264" t="s">
        <v>283</v>
      </c>
      <c r="B1863" s="169" t="s">
        <v>542</v>
      </c>
      <c r="C1863" s="239">
        <f>C1864+C1865+C1866+C1867+C1868+C1869+C1870</f>
        <v>41000</v>
      </c>
      <c r="D1863" s="239">
        <f>D1864+D1865+D1866+D1867+D1868+D1869+D1870</f>
        <v>47831</v>
      </c>
      <c r="E1863" s="239">
        <f>E1864+E1865+E1866+E1867+E1868+E1869+E1870</f>
        <v>31867</v>
      </c>
      <c r="F1863" s="952">
        <f t="shared" si="16"/>
        <v>0.66624155882168468</v>
      </c>
    </row>
    <row r="1864" spans="1:6" x14ac:dyDescent="0.2">
      <c r="A1864" s="264" t="s">
        <v>284</v>
      </c>
      <c r="B1864" s="271" t="s">
        <v>543</v>
      </c>
      <c r="C1864" s="239">
        <f t="shared" ref="C1864:E1869" si="17">C1804+C1746</f>
        <v>0</v>
      </c>
      <c r="D1864" s="239">
        <f t="shared" si="17"/>
        <v>391</v>
      </c>
      <c r="E1864" s="239">
        <f t="shared" si="17"/>
        <v>391</v>
      </c>
      <c r="F1864" s="952">
        <f t="shared" si="16"/>
        <v>1</v>
      </c>
    </row>
    <row r="1865" spans="1:6" x14ac:dyDescent="0.2">
      <c r="A1865" s="264" t="s">
        <v>285</v>
      </c>
      <c r="B1865" s="271" t="s">
        <v>544</v>
      </c>
      <c r="C1865" s="239">
        <f t="shared" si="17"/>
        <v>0</v>
      </c>
      <c r="D1865" s="239">
        <f t="shared" si="17"/>
        <v>0</v>
      </c>
      <c r="E1865" s="239">
        <f t="shared" si="17"/>
        <v>0</v>
      </c>
      <c r="F1865" s="952">
        <v>0</v>
      </c>
    </row>
    <row r="1866" spans="1:6" x14ac:dyDescent="0.2">
      <c r="A1866" s="264" t="s">
        <v>286</v>
      </c>
      <c r="B1866" s="271" t="s">
        <v>545</v>
      </c>
      <c r="C1866" s="239">
        <f t="shared" si="17"/>
        <v>0</v>
      </c>
      <c r="D1866" s="239">
        <f t="shared" si="17"/>
        <v>0</v>
      </c>
      <c r="E1866" s="239">
        <f t="shared" si="17"/>
        <v>0</v>
      </c>
      <c r="F1866" s="952">
        <v>0</v>
      </c>
    </row>
    <row r="1867" spans="1:6" x14ac:dyDescent="0.2">
      <c r="A1867" s="264" t="s">
        <v>287</v>
      </c>
      <c r="B1867" s="271" t="s">
        <v>546</v>
      </c>
      <c r="C1867" s="239">
        <f t="shared" si="17"/>
        <v>15000</v>
      </c>
      <c r="D1867" s="239">
        <f t="shared" si="17"/>
        <v>20340</v>
      </c>
      <c r="E1867" s="239">
        <f t="shared" si="17"/>
        <v>20076</v>
      </c>
      <c r="F1867" s="952">
        <f t="shared" si="16"/>
        <v>0.98702064896755159</v>
      </c>
    </row>
    <row r="1868" spans="1:6" x14ac:dyDescent="0.2">
      <c r="A1868" s="264" t="s">
        <v>288</v>
      </c>
      <c r="B1868" s="536" t="s">
        <v>547</v>
      </c>
      <c r="C1868" s="239">
        <f t="shared" si="17"/>
        <v>17400</v>
      </c>
      <c r="D1868" s="239">
        <f t="shared" si="17"/>
        <v>18500</v>
      </c>
      <c r="E1868" s="239">
        <f t="shared" si="17"/>
        <v>9000</v>
      </c>
      <c r="F1868" s="952">
        <f t="shared" si="16"/>
        <v>0.48648648648648651</v>
      </c>
    </row>
    <row r="1869" spans="1:6" x14ac:dyDescent="0.2">
      <c r="A1869" s="264" t="s">
        <v>289</v>
      </c>
      <c r="B1869" s="230" t="s">
        <v>548</v>
      </c>
      <c r="C1869" s="239">
        <f t="shared" si="17"/>
        <v>8600</v>
      </c>
      <c r="D1869" s="239">
        <f t="shared" si="17"/>
        <v>8600</v>
      </c>
      <c r="E1869" s="239">
        <f t="shared" si="17"/>
        <v>2400</v>
      </c>
      <c r="F1869" s="952">
        <f t="shared" si="16"/>
        <v>0.27906976744186046</v>
      </c>
    </row>
    <row r="1870" spans="1:6" x14ac:dyDescent="0.2">
      <c r="A1870" s="264" t="s">
        <v>290</v>
      </c>
      <c r="B1870" s="686" t="s">
        <v>549</v>
      </c>
      <c r="C1870" s="239"/>
      <c r="D1870" s="239"/>
      <c r="E1870" s="239"/>
      <c r="F1870" s="952">
        <v>0</v>
      </c>
    </row>
    <row r="1871" spans="1:6" x14ac:dyDescent="0.2">
      <c r="A1871" s="264" t="s">
        <v>291</v>
      </c>
      <c r="B1871" s="169"/>
      <c r="C1871" s="239"/>
      <c r="D1871" s="121"/>
      <c r="E1871" s="239"/>
      <c r="F1871" s="952"/>
    </row>
    <row r="1872" spans="1:6" ht="13.5" thickBot="1" x14ac:dyDescent="0.25">
      <c r="A1872" s="264" t="s">
        <v>292</v>
      </c>
      <c r="B1872" s="171"/>
      <c r="C1872" s="242"/>
      <c r="D1872" s="242"/>
      <c r="E1872" s="242"/>
      <c r="F1872" s="1133"/>
    </row>
    <row r="1873" spans="1:6" ht="13.5" thickBot="1" x14ac:dyDescent="0.25">
      <c r="A1873" s="421" t="s">
        <v>765</v>
      </c>
      <c r="B1873" s="422" t="s">
        <v>6</v>
      </c>
      <c r="C1873" s="567">
        <f>C1861+C1862+C1863+C1871+C1872</f>
        <v>2548173</v>
      </c>
      <c r="D1873" s="567">
        <f>D1861+D1862+D1863+D1871+D1872</f>
        <v>3104427</v>
      </c>
      <c r="E1873" s="862">
        <f>E1861+E1862+E1863+E1871+E1872</f>
        <v>1341634</v>
      </c>
      <c r="F1873" s="1336">
        <f t="shared" si="16"/>
        <v>0.43216799750807477</v>
      </c>
    </row>
    <row r="1874" spans="1:6" ht="27" thickTop="1" thickBot="1" x14ac:dyDescent="0.25">
      <c r="A1874" s="421" t="s">
        <v>294</v>
      </c>
      <c r="B1874" s="426" t="s">
        <v>403</v>
      </c>
      <c r="C1874" s="566">
        <f>C1858+C1873</f>
        <v>4900501</v>
      </c>
      <c r="D1874" s="566">
        <f>D1858+D1873</f>
        <v>6275605</v>
      </c>
      <c r="E1874" s="863">
        <f>E1858+E1873</f>
        <v>3766434</v>
      </c>
      <c r="F1874" s="1346">
        <f t="shared" si="16"/>
        <v>0.60017066083668424</v>
      </c>
    </row>
    <row r="1875" spans="1:6" ht="13.5" thickTop="1" x14ac:dyDescent="0.2">
      <c r="A1875" s="413"/>
      <c r="B1875" s="550"/>
      <c r="C1875" s="129"/>
      <c r="D1875" s="27"/>
      <c r="E1875" s="197"/>
      <c r="F1875" s="1099"/>
    </row>
    <row r="1876" spans="1:6" x14ac:dyDescent="0.2">
      <c r="A1876" s="265" t="s">
        <v>295</v>
      </c>
      <c r="B1876" s="341" t="s">
        <v>404</v>
      </c>
      <c r="C1876" s="124"/>
      <c r="D1876" s="130"/>
      <c r="E1876" s="241"/>
      <c r="F1876" s="951"/>
    </row>
    <row r="1877" spans="1:6" x14ac:dyDescent="0.2">
      <c r="A1877" s="264" t="s">
        <v>296</v>
      </c>
      <c r="B1877" s="170" t="s">
        <v>565</v>
      </c>
      <c r="C1877" s="239">
        <f t="shared" ref="C1877:E1885" si="18">C1817+C1759</f>
        <v>0</v>
      </c>
      <c r="D1877" s="239">
        <f t="shared" si="18"/>
        <v>0</v>
      </c>
      <c r="E1877" s="239">
        <f t="shared" si="18"/>
        <v>0</v>
      </c>
      <c r="F1877" s="952">
        <v>0</v>
      </c>
    </row>
    <row r="1878" spans="1:6" x14ac:dyDescent="0.2">
      <c r="A1878" s="264" t="s">
        <v>297</v>
      </c>
      <c r="B1878" s="480" t="s">
        <v>563</v>
      </c>
      <c r="C1878" s="239">
        <f t="shared" si="18"/>
        <v>5000000</v>
      </c>
      <c r="D1878" s="239">
        <f t="shared" si="18"/>
        <v>12180910</v>
      </c>
      <c r="E1878" s="239">
        <f t="shared" si="18"/>
        <v>12180910</v>
      </c>
      <c r="F1878" s="952">
        <f>E1878/D1878</f>
        <v>1</v>
      </c>
    </row>
    <row r="1879" spans="1:6" x14ac:dyDescent="0.2">
      <c r="A1879" s="264" t="s">
        <v>298</v>
      </c>
      <c r="B1879" s="480" t="s">
        <v>562</v>
      </c>
      <c r="C1879" s="239">
        <f t="shared" si="18"/>
        <v>1468489</v>
      </c>
      <c r="D1879" s="239">
        <f t="shared" si="18"/>
        <v>1472628</v>
      </c>
      <c r="E1879" s="239">
        <f t="shared" si="18"/>
        <v>1348962</v>
      </c>
      <c r="F1879" s="952">
        <f>E1879/D1879</f>
        <v>0.91602359862775939</v>
      </c>
    </row>
    <row r="1880" spans="1:6" x14ac:dyDescent="0.2">
      <c r="A1880" s="264" t="s">
        <v>299</v>
      </c>
      <c r="B1880" s="480" t="s">
        <v>564</v>
      </c>
      <c r="C1880" s="239">
        <f t="shared" si="18"/>
        <v>0</v>
      </c>
      <c r="D1880" s="239">
        <f t="shared" si="18"/>
        <v>0</v>
      </c>
      <c r="E1880" s="239">
        <f t="shared" si="18"/>
        <v>0</v>
      </c>
      <c r="F1880" s="952">
        <v>0</v>
      </c>
    </row>
    <row r="1881" spans="1:6" x14ac:dyDescent="0.2">
      <c r="A1881" s="264" t="s">
        <v>300</v>
      </c>
      <c r="B1881" s="538" t="s">
        <v>566</v>
      </c>
      <c r="C1881" s="239">
        <f t="shared" si="18"/>
        <v>0</v>
      </c>
      <c r="D1881" s="239">
        <f t="shared" si="18"/>
        <v>0</v>
      </c>
      <c r="E1881" s="239">
        <f t="shared" si="18"/>
        <v>0</v>
      </c>
      <c r="F1881" s="952">
        <v>0</v>
      </c>
    </row>
    <row r="1882" spans="1:6" x14ac:dyDescent="0.2">
      <c r="A1882" s="264" t="s">
        <v>301</v>
      </c>
      <c r="B1882" s="539" t="s">
        <v>569</v>
      </c>
      <c r="C1882" s="239">
        <f t="shared" si="18"/>
        <v>300000</v>
      </c>
      <c r="D1882" s="239">
        <f t="shared" si="18"/>
        <v>1373250</v>
      </c>
      <c r="E1882" s="239">
        <f t="shared" si="18"/>
        <v>1373250</v>
      </c>
      <c r="F1882" s="952">
        <f>E1882/D1882</f>
        <v>1</v>
      </c>
    </row>
    <row r="1883" spans="1:6" x14ac:dyDescent="0.2">
      <c r="A1883" s="264" t="s">
        <v>302</v>
      </c>
      <c r="B1883" s="540" t="s">
        <v>568</v>
      </c>
      <c r="C1883" s="239">
        <f t="shared" si="18"/>
        <v>0</v>
      </c>
      <c r="D1883" s="239">
        <f t="shared" si="18"/>
        <v>0</v>
      </c>
      <c r="E1883" s="239">
        <f t="shared" si="18"/>
        <v>0</v>
      </c>
      <c r="F1883" s="952">
        <v>0</v>
      </c>
    </row>
    <row r="1884" spans="1:6" x14ac:dyDescent="0.2">
      <c r="A1884" s="264" t="s">
        <v>303</v>
      </c>
      <c r="B1884" s="1708" t="s">
        <v>567</v>
      </c>
      <c r="C1884" s="239">
        <f t="shared" si="18"/>
        <v>0</v>
      </c>
      <c r="D1884" s="239">
        <f t="shared" si="18"/>
        <v>0</v>
      </c>
      <c r="E1884" s="239">
        <f t="shared" si="18"/>
        <v>0</v>
      </c>
      <c r="F1884" s="952">
        <v>0</v>
      </c>
    </row>
    <row r="1885" spans="1:6" ht="13.5" thickBot="1" x14ac:dyDescent="0.25">
      <c r="A1885" s="264" t="s">
        <v>304</v>
      </c>
      <c r="B1885" s="1712" t="s">
        <v>1083</v>
      </c>
      <c r="C1885" s="239">
        <f t="shared" si="18"/>
        <v>55418</v>
      </c>
      <c r="D1885" s="239">
        <f t="shared" si="18"/>
        <v>57312</v>
      </c>
      <c r="E1885" s="239">
        <f t="shared" si="18"/>
        <v>57312</v>
      </c>
      <c r="F1885" s="1099">
        <f>E1885/D1885</f>
        <v>1</v>
      </c>
    </row>
    <row r="1886" spans="1:6" ht="13.5" thickBot="1" x14ac:dyDescent="0.25">
      <c r="A1886" s="282" t="s">
        <v>305</v>
      </c>
      <c r="B1886" s="231" t="s">
        <v>570</v>
      </c>
      <c r="C1886" s="128">
        <f>C1877+C1878+C1879+C1880+C1881+C1882+C1883+C1884+C1885</f>
        <v>6823907</v>
      </c>
      <c r="D1886" s="128">
        <f>D1877+D1878+D1879+D1880+D1881+D1882+D1883+D1884+D1885</f>
        <v>15084100</v>
      </c>
      <c r="E1886" s="128">
        <f>E1877+E1878+E1879+E1880+E1881+E1882+E1883+E1884+E1885</f>
        <v>14960434</v>
      </c>
      <c r="F1886" s="991">
        <f>E1886/D1886</f>
        <v>0.99180156588725876</v>
      </c>
    </row>
    <row r="1887" spans="1:6" x14ac:dyDescent="0.2">
      <c r="A1887" s="413"/>
      <c r="B1887" s="35"/>
      <c r="C1887" s="129"/>
      <c r="D1887" s="27"/>
      <c r="E1887" s="197"/>
      <c r="F1887" s="1136"/>
    </row>
    <row r="1888" spans="1:6" ht="13.5" thickBot="1" x14ac:dyDescent="0.25">
      <c r="A1888" s="325" t="s">
        <v>306</v>
      </c>
      <c r="B1888" s="833" t="s">
        <v>406</v>
      </c>
      <c r="C1888" s="246">
        <f>C1874+C1886</f>
        <v>11724408</v>
      </c>
      <c r="D1888" s="246">
        <f>D1874+D1886</f>
        <v>21359705</v>
      </c>
      <c r="E1888" s="821">
        <f>E1874+E1886</f>
        <v>18726868</v>
      </c>
      <c r="F1888" s="1138">
        <f>E1888/D1888</f>
        <v>0.87673813847148174</v>
      </c>
    </row>
    <row r="1889" spans="6:6" x14ac:dyDescent="0.2">
      <c r="F1889" s="15"/>
    </row>
  </sheetData>
  <mergeCells count="191">
    <mergeCell ref="A238:E238"/>
    <mergeCell ref="B67:B68"/>
    <mergeCell ref="C67:F67"/>
    <mergeCell ref="A127:A128"/>
    <mergeCell ref="B127:B128"/>
    <mergeCell ref="A185:A186"/>
    <mergeCell ref="B185:B186"/>
    <mergeCell ref="C185:F185"/>
    <mergeCell ref="A1655:E1655"/>
    <mergeCell ref="A1596:E1596"/>
    <mergeCell ref="A1598:E1598"/>
    <mergeCell ref="B1600:E1600"/>
    <mergeCell ref="A1603:A1604"/>
    <mergeCell ref="B1603:B1604"/>
    <mergeCell ref="C1603:F1603"/>
    <mergeCell ref="A477:E477"/>
    <mergeCell ref="B479:E479"/>
    <mergeCell ref="A534:E534"/>
    <mergeCell ref="A357:E357"/>
    <mergeCell ref="A475:E475"/>
    <mergeCell ref="A359:E359"/>
    <mergeCell ref="A416:E416"/>
    <mergeCell ref="A418:E418"/>
    <mergeCell ref="B420:E420"/>
    <mergeCell ref="A1:E1"/>
    <mergeCell ref="B3:E3"/>
    <mergeCell ref="A61:E61"/>
    <mergeCell ref="A121:E121"/>
    <mergeCell ref="A180:E180"/>
    <mergeCell ref="B182:E182"/>
    <mergeCell ref="A6:A7"/>
    <mergeCell ref="B6:B7"/>
    <mergeCell ref="C6:F6"/>
    <mergeCell ref="A67:A68"/>
    <mergeCell ref="C127:F127"/>
    <mergeCell ref="A122:E122"/>
    <mergeCell ref="B124:E124"/>
    <mergeCell ref="A179:E179"/>
    <mergeCell ref="A62:E62"/>
    <mergeCell ref="B64:E64"/>
    <mergeCell ref="A423:A424"/>
    <mergeCell ref="B423:B424"/>
    <mergeCell ref="C423:F423"/>
    <mergeCell ref="A482:A483"/>
    <mergeCell ref="B482:B483"/>
    <mergeCell ref="C482:F482"/>
    <mergeCell ref="A244:A245"/>
    <mergeCell ref="B244:B245"/>
    <mergeCell ref="C244:F244"/>
    <mergeCell ref="A239:E239"/>
    <mergeCell ref="B241:E241"/>
    <mergeCell ref="A304:A305"/>
    <mergeCell ref="B304:B305"/>
    <mergeCell ref="C304:F304"/>
    <mergeCell ref="A364:A365"/>
    <mergeCell ref="B364:B365"/>
    <mergeCell ref="C364:F364"/>
    <mergeCell ref="A297:E297"/>
    <mergeCell ref="A299:E299"/>
    <mergeCell ref="B301:E301"/>
    <mergeCell ref="B361:E361"/>
    <mergeCell ref="A541:A542"/>
    <mergeCell ref="B541:B542"/>
    <mergeCell ref="C541:F541"/>
    <mergeCell ref="A536:E536"/>
    <mergeCell ref="B538:E538"/>
    <mergeCell ref="A593:E593"/>
    <mergeCell ref="A595:E595"/>
    <mergeCell ref="B597:E597"/>
    <mergeCell ref="A600:A601"/>
    <mergeCell ref="B600:B601"/>
    <mergeCell ref="C600:F600"/>
    <mergeCell ref="A652:E652"/>
    <mergeCell ref="A654:E654"/>
    <mergeCell ref="B656:E656"/>
    <mergeCell ref="A659:A660"/>
    <mergeCell ref="B659:B660"/>
    <mergeCell ref="C659:F659"/>
    <mergeCell ref="A711:E711"/>
    <mergeCell ref="A713:E713"/>
    <mergeCell ref="B715:E715"/>
    <mergeCell ref="A718:A719"/>
    <mergeCell ref="B718:B719"/>
    <mergeCell ref="C718:F718"/>
    <mergeCell ref="A770:E770"/>
    <mergeCell ref="A772:E772"/>
    <mergeCell ref="B774:E774"/>
    <mergeCell ref="A777:A778"/>
    <mergeCell ref="B777:B778"/>
    <mergeCell ref="C777:F777"/>
    <mergeCell ref="A829:E829"/>
    <mergeCell ref="A831:E831"/>
    <mergeCell ref="B833:E833"/>
    <mergeCell ref="A836:A837"/>
    <mergeCell ref="B836:B837"/>
    <mergeCell ref="C836:F836"/>
    <mergeCell ref="A888:E888"/>
    <mergeCell ref="A890:E890"/>
    <mergeCell ref="B892:E892"/>
    <mergeCell ref="A895:A896"/>
    <mergeCell ref="B895:B896"/>
    <mergeCell ref="C895:F895"/>
    <mergeCell ref="A948:E948"/>
    <mergeCell ref="A950:E950"/>
    <mergeCell ref="B952:E952"/>
    <mergeCell ref="A955:A956"/>
    <mergeCell ref="B955:B956"/>
    <mergeCell ref="C955:F955"/>
    <mergeCell ref="A1006:E1006"/>
    <mergeCell ref="A1008:E1008"/>
    <mergeCell ref="B1010:E1010"/>
    <mergeCell ref="A1013:A1014"/>
    <mergeCell ref="B1013:B1014"/>
    <mergeCell ref="C1013:F1013"/>
    <mergeCell ref="A1065:E1065"/>
    <mergeCell ref="A1067:E1067"/>
    <mergeCell ref="B1069:E1069"/>
    <mergeCell ref="A1072:A1073"/>
    <mergeCell ref="B1072:B1073"/>
    <mergeCell ref="C1072:F1072"/>
    <mergeCell ref="A1124:E1124"/>
    <mergeCell ref="A1126:E1126"/>
    <mergeCell ref="B1128:E1128"/>
    <mergeCell ref="A1131:A1132"/>
    <mergeCell ref="B1131:B1132"/>
    <mergeCell ref="C1131:F1131"/>
    <mergeCell ref="A1183:E1183"/>
    <mergeCell ref="A1185:E1185"/>
    <mergeCell ref="B1187:E1187"/>
    <mergeCell ref="A1190:A1191"/>
    <mergeCell ref="B1190:B1191"/>
    <mergeCell ref="C1190:F1190"/>
    <mergeCell ref="A1242:E1242"/>
    <mergeCell ref="A1244:E1244"/>
    <mergeCell ref="B1246:E1246"/>
    <mergeCell ref="A1249:A1250"/>
    <mergeCell ref="B1249:B1250"/>
    <mergeCell ref="C1249:F1249"/>
    <mergeCell ref="A1301:E1301"/>
    <mergeCell ref="A1303:E1303"/>
    <mergeCell ref="B1305:E1305"/>
    <mergeCell ref="A1308:A1309"/>
    <mergeCell ref="B1308:B1309"/>
    <mergeCell ref="C1308:F1308"/>
    <mergeCell ref="A1360:E1360"/>
    <mergeCell ref="A1362:E1362"/>
    <mergeCell ref="B1364:E1364"/>
    <mergeCell ref="A1367:A1368"/>
    <mergeCell ref="B1367:B1368"/>
    <mergeCell ref="C1367:F1367"/>
    <mergeCell ref="A1419:E1419"/>
    <mergeCell ref="A1421:E1421"/>
    <mergeCell ref="B1423:E1423"/>
    <mergeCell ref="A1426:A1427"/>
    <mergeCell ref="B1426:B1427"/>
    <mergeCell ref="C1426:F1426"/>
    <mergeCell ref="A1478:E1478"/>
    <mergeCell ref="A1480:E1480"/>
    <mergeCell ref="B1482:E1482"/>
    <mergeCell ref="A1485:A1486"/>
    <mergeCell ref="B1485:B1486"/>
    <mergeCell ref="C1485:F1485"/>
    <mergeCell ref="A1537:E1537"/>
    <mergeCell ref="A1539:E1539"/>
    <mergeCell ref="B1541:E1541"/>
    <mergeCell ref="A1544:A1545"/>
    <mergeCell ref="B1544:B1545"/>
    <mergeCell ref="C1544:F1544"/>
    <mergeCell ref="A1715:E1715"/>
    <mergeCell ref="A1717:E1717"/>
    <mergeCell ref="B1719:E1719"/>
    <mergeCell ref="A1657:E1657"/>
    <mergeCell ref="B1659:E1659"/>
    <mergeCell ref="A1662:A1663"/>
    <mergeCell ref="B1662:B1663"/>
    <mergeCell ref="C1662:F1662"/>
    <mergeCell ref="A1833:E1833"/>
    <mergeCell ref="A1835:E1835"/>
    <mergeCell ref="B1837:E1837"/>
    <mergeCell ref="A1840:A1841"/>
    <mergeCell ref="B1840:B1841"/>
    <mergeCell ref="C1840:F1840"/>
    <mergeCell ref="A1722:A1723"/>
    <mergeCell ref="B1722:B1723"/>
    <mergeCell ref="C1722:F1722"/>
    <mergeCell ref="A1773:E1773"/>
    <mergeCell ref="A1775:E1775"/>
    <mergeCell ref="B1777:E1777"/>
    <mergeCell ref="A1780:A1781"/>
    <mergeCell ref="B1780:B1781"/>
    <mergeCell ref="C1780:F1780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25"/>
  <sheetViews>
    <sheetView workbookViewId="0">
      <selection sqref="A1:B1"/>
    </sheetView>
  </sheetViews>
  <sheetFormatPr defaultRowHeight="12.75" x14ac:dyDescent="0.2"/>
  <cols>
    <col min="1" max="1" width="4.85546875" customWidth="1"/>
    <col min="2" max="2" width="49.140625" customWidth="1"/>
    <col min="3" max="3" width="29.140625" customWidth="1"/>
  </cols>
  <sheetData>
    <row r="1" spans="1:8" x14ac:dyDescent="0.2">
      <c r="A1" s="2249" t="s">
        <v>1698</v>
      </c>
      <c r="B1" s="2277"/>
      <c r="C1" s="275"/>
      <c r="D1" s="275"/>
      <c r="E1" s="275"/>
      <c r="F1" s="275"/>
      <c r="G1" s="275"/>
      <c r="H1" s="275"/>
    </row>
    <row r="3" spans="1:8" ht="15.75" x14ac:dyDescent="0.25">
      <c r="A3" s="2419" t="s">
        <v>196</v>
      </c>
      <c r="B3" s="2419"/>
      <c r="C3" s="2419"/>
    </row>
    <row r="4" spans="1:8" ht="15.75" x14ac:dyDescent="0.25">
      <c r="A4" s="683"/>
      <c r="B4" s="683"/>
      <c r="C4" s="683"/>
    </row>
    <row r="5" spans="1:8" ht="69" customHeight="1" x14ac:dyDescent="0.25">
      <c r="A5" s="2419" t="s">
        <v>523</v>
      </c>
      <c r="B5" s="2419"/>
      <c r="C5" s="2419"/>
    </row>
    <row r="6" spans="1:8" ht="15.75" x14ac:dyDescent="0.25">
      <c r="B6" s="17"/>
      <c r="C6" s="17"/>
    </row>
    <row r="7" spans="1:8" ht="16.5" thickBot="1" x14ac:dyDescent="0.3">
      <c r="B7" s="17"/>
      <c r="C7" s="678" t="s">
        <v>519</v>
      </c>
    </row>
    <row r="8" spans="1:8" ht="30.75" customHeight="1" thickBot="1" x14ac:dyDescent="0.3">
      <c r="A8" s="684" t="s">
        <v>258</v>
      </c>
      <c r="B8" s="499" t="s">
        <v>517</v>
      </c>
      <c r="C8" s="685" t="s">
        <v>518</v>
      </c>
    </row>
    <row r="9" spans="1:8" ht="13.5" thickBot="1" x14ac:dyDescent="0.25">
      <c r="A9" s="155" t="s">
        <v>259</v>
      </c>
      <c r="B9" s="157" t="s">
        <v>260</v>
      </c>
      <c r="C9" s="286" t="s">
        <v>261</v>
      </c>
    </row>
    <row r="10" spans="1:8" ht="47.25" customHeight="1" x14ac:dyDescent="0.25">
      <c r="A10" s="660" t="s">
        <v>263</v>
      </c>
      <c r="B10" s="682" t="s">
        <v>520</v>
      </c>
      <c r="C10" s="679"/>
    </row>
    <row r="11" spans="1:8" ht="15.75" x14ac:dyDescent="0.25">
      <c r="A11" s="661" t="s">
        <v>264</v>
      </c>
      <c r="B11" s="497"/>
      <c r="C11" s="680"/>
    </row>
    <row r="12" spans="1:8" ht="15.75" x14ac:dyDescent="0.25">
      <c r="A12" s="661" t="s">
        <v>265</v>
      </c>
      <c r="B12" s="497"/>
      <c r="C12" s="680"/>
    </row>
    <row r="13" spans="1:8" ht="15.75" x14ac:dyDescent="0.25">
      <c r="A13" s="661" t="s">
        <v>266</v>
      </c>
      <c r="B13" s="497"/>
      <c r="C13" s="680"/>
    </row>
    <row r="14" spans="1:8" ht="15.75" x14ac:dyDescent="0.25">
      <c r="A14" s="661" t="s">
        <v>267</v>
      </c>
      <c r="B14" s="497" t="s">
        <v>521</v>
      </c>
      <c r="C14" s="680"/>
    </row>
    <row r="15" spans="1:8" ht="15.75" x14ac:dyDescent="0.25">
      <c r="A15" s="661" t="s">
        <v>268</v>
      </c>
      <c r="B15" s="497"/>
      <c r="C15" s="680"/>
    </row>
    <row r="16" spans="1:8" ht="15.75" x14ac:dyDescent="0.25">
      <c r="A16" s="661" t="s">
        <v>269</v>
      </c>
      <c r="B16" s="497"/>
      <c r="C16" s="680"/>
    </row>
    <row r="17" spans="1:3" ht="15.75" x14ac:dyDescent="0.25">
      <c r="A17" s="661" t="s">
        <v>270</v>
      </c>
      <c r="B17" s="497"/>
      <c r="C17" s="680"/>
    </row>
    <row r="18" spans="1:3" ht="15.75" x14ac:dyDescent="0.25">
      <c r="A18" s="661" t="s">
        <v>271</v>
      </c>
      <c r="B18" s="497"/>
      <c r="C18" s="680"/>
    </row>
    <row r="19" spans="1:3" ht="16.5" thickBot="1" x14ac:dyDescent="0.3">
      <c r="A19" s="662" t="s">
        <v>272</v>
      </c>
      <c r="B19" s="498" t="s">
        <v>522</v>
      </c>
      <c r="C19" s="681"/>
    </row>
    <row r="20" spans="1:3" ht="15.75" x14ac:dyDescent="0.25">
      <c r="B20" s="17"/>
      <c r="C20" s="17"/>
    </row>
    <row r="21" spans="1:3" ht="15.75" x14ac:dyDescent="0.25">
      <c r="B21" s="17"/>
      <c r="C21" s="17"/>
    </row>
    <row r="22" spans="1:3" ht="15.75" x14ac:dyDescent="0.25">
      <c r="B22" s="17"/>
      <c r="C22" s="17"/>
    </row>
    <row r="23" spans="1:3" ht="15.75" x14ac:dyDescent="0.25">
      <c r="B23" s="17"/>
      <c r="C23" s="17"/>
    </row>
    <row r="24" spans="1:3" ht="15.75" x14ac:dyDescent="0.25">
      <c r="B24" s="17"/>
      <c r="C24" s="17"/>
    </row>
    <row r="25" spans="1:3" ht="15.75" x14ac:dyDescent="0.25">
      <c r="B25" s="17"/>
      <c r="C25" s="17"/>
    </row>
  </sheetData>
  <mergeCells count="3">
    <mergeCell ref="A3:C3"/>
    <mergeCell ref="A5:C5"/>
    <mergeCell ref="A1:B1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K30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1.5703125" customWidth="1"/>
    <col min="3" max="3" width="13.85546875" customWidth="1"/>
    <col min="4" max="4" width="11.7109375" customWidth="1"/>
    <col min="5" max="5" width="13.7109375" customWidth="1"/>
    <col min="6" max="6" width="11" customWidth="1"/>
    <col min="7" max="7" width="12.85546875" customWidth="1"/>
    <col min="8" max="9" width="14.42578125" customWidth="1"/>
  </cols>
  <sheetData>
    <row r="1" spans="1:11" x14ac:dyDescent="0.2">
      <c r="B1" s="275" t="s">
        <v>1699</v>
      </c>
      <c r="C1" s="275"/>
      <c r="D1" s="275"/>
      <c r="E1" s="275"/>
      <c r="F1" s="275"/>
      <c r="G1" s="275"/>
      <c r="H1" s="275"/>
      <c r="I1" s="275"/>
      <c r="J1" s="275"/>
      <c r="K1" s="275"/>
    </row>
    <row r="3" spans="1:11" x14ac:dyDescent="0.2">
      <c r="B3" s="2367" t="s">
        <v>1512</v>
      </c>
      <c r="C3" s="2367"/>
      <c r="D3" s="2367"/>
      <c r="E3" s="2367"/>
      <c r="F3" s="2367"/>
      <c r="G3" s="2367"/>
      <c r="H3" s="2367"/>
      <c r="I3" s="2367"/>
    </row>
    <row r="4" spans="1:11" x14ac:dyDescent="0.2">
      <c r="B4" s="70"/>
      <c r="C4" s="70"/>
      <c r="D4" s="70"/>
      <c r="E4" s="70"/>
      <c r="F4" s="70"/>
      <c r="G4" s="70"/>
      <c r="H4" s="70"/>
      <c r="I4" s="70"/>
    </row>
    <row r="5" spans="1:11" ht="13.5" thickBot="1" x14ac:dyDescent="0.25">
      <c r="B5" s="611"/>
      <c r="C5" s="611"/>
      <c r="D5" s="611"/>
      <c r="E5" s="611"/>
      <c r="F5" s="611"/>
      <c r="G5" s="611"/>
      <c r="H5" s="611"/>
      <c r="I5" s="1486" t="s">
        <v>844</v>
      </c>
    </row>
    <row r="6" spans="1:11" ht="74.25" customHeight="1" thickBot="1" x14ac:dyDescent="0.3">
      <c r="A6" s="1489" t="s">
        <v>258</v>
      </c>
      <c r="B6" s="314" t="s">
        <v>845</v>
      </c>
      <c r="C6" s="1570" t="s">
        <v>960</v>
      </c>
      <c r="D6" s="1571" t="s">
        <v>961</v>
      </c>
      <c r="E6" s="1572" t="s">
        <v>1513</v>
      </c>
      <c r="F6" s="2157" t="s">
        <v>962</v>
      </c>
      <c r="G6" s="1572" t="s">
        <v>1416</v>
      </c>
      <c r="H6" s="2159" t="s">
        <v>963</v>
      </c>
      <c r="I6" s="1573" t="s">
        <v>1214</v>
      </c>
    </row>
    <row r="7" spans="1:11" s="13" customFormat="1" ht="18" customHeight="1" x14ac:dyDescent="0.2">
      <c r="A7" s="471" t="s">
        <v>259</v>
      </c>
      <c r="B7" s="1567" t="s">
        <v>260</v>
      </c>
      <c r="C7" s="1568" t="s">
        <v>261</v>
      </c>
      <c r="D7" s="1569" t="s">
        <v>262</v>
      </c>
      <c r="E7" s="561" t="s">
        <v>282</v>
      </c>
      <c r="F7" s="1825" t="s">
        <v>307</v>
      </c>
      <c r="G7" s="2160"/>
      <c r="H7" s="1473" t="s">
        <v>308</v>
      </c>
      <c r="I7" s="1826" t="s">
        <v>330</v>
      </c>
    </row>
    <row r="8" spans="1:11" ht="29.25" customHeight="1" x14ac:dyDescent="0.2">
      <c r="A8" s="458" t="s">
        <v>263</v>
      </c>
      <c r="B8" s="652" t="s">
        <v>1411</v>
      </c>
      <c r="C8" s="1566">
        <v>419442299</v>
      </c>
      <c r="D8" s="1059">
        <v>0</v>
      </c>
      <c r="E8" s="121">
        <v>419442299</v>
      </c>
      <c r="F8" s="100">
        <f t="shared" ref="F8:F16" si="0">E8-(C8+D8)</f>
        <v>0</v>
      </c>
      <c r="G8" s="121">
        <v>4507993683</v>
      </c>
      <c r="H8" s="117">
        <v>419442299</v>
      </c>
      <c r="I8" s="117">
        <f t="shared" ref="I8:I19" si="1">F8-E8+H8</f>
        <v>0</v>
      </c>
    </row>
    <row r="9" spans="1:11" ht="18.75" customHeight="1" x14ac:dyDescent="0.2">
      <c r="A9" s="458" t="s">
        <v>264</v>
      </c>
      <c r="B9" s="652" t="s">
        <v>1412</v>
      </c>
      <c r="C9" s="1566">
        <v>337854650</v>
      </c>
      <c r="D9" s="1059">
        <v>-2116700</v>
      </c>
      <c r="E9" s="121">
        <v>335770950</v>
      </c>
      <c r="F9" s="100">
        <f t="shared" si="0"/>
        <v>33000</v>
      </c>
      <c r="G9" s="121">
        <v>488613360</v>
      </c>
      <c r="H9" s="117">
        <v>335770950</v>
      </c>
      <c r="I9" s="117">
        <f t="shared" si="1"/>
        <v>33000</v>
      </c>
    </row>
    <row r="10" spans="1:11" ht="38.25" customHeight="1" x14ac:dyDescent="0.2">
      <c r="A10" s="458" t="s">
        <v>265</v>
      </c>
      <c r="B10" s="652" t="s">
        <v>1413</v>
      </c>
      <c r="C10" s="1566">
        <v>82792184</v>
      </c>
      <c r="D10" s="1059">
        <v>0</v>
      </c>
      <c r="E10" s="121">
        <v>82792184</v>
      </c>
      <c r="F10" s="100">
        <f t="shared" si="0"/>
        <v>0</v>
      </c>
      <c r="G10" s="121">
        <v>117293002</v>
      </c>
      <c r="H10" s="117">
        <v>82792184</v>
      </c>
      <c r="I10" s="117">
        <f t="shared" si="1"/>
        <v>0</v>
      </c>
    </row>
    <row r="11" spans="1:11" ht="40.5" customHeight="1" x14ac:dyDescent="0.2">
      <c r="A11" s="458" t="s">
        <v>266</v>
      </c>
      <c r="B11" s="652" t="s">
        <v>1414</v>
      </c>
      <c r="C11" s="1566">
        <v>123103340</v>
      </c>
      <c r="D11" s="1059">
        <v>-678100</v>
      </c>
      <c r="E11" s="121">
        <v>124991260</v>
      </c>
      <c r="F11" s="100">
        <f t="shared" si="0"/>
        <v>2566020</v>
      </c>
      <c r="G11" s="121">
        <v>219220579</v>
      </c>
      <c r="H11" s="117">
        <v>124991260</v>
      </c>
      <c r="I11" s="117">
        <f t="shared" si="1"/>
        <v>2566020</v>
      </c>
    </row>
    <row r="12" spans="1:11" ht="16.5" customHeight="1" x14ac:dyDescent="0.2">
      <c r="A12" s="458"/>
      <c r="B12" s="652" t="s">
        <v>1415</v>
      </c>
      <c r="C12" s="1566">
        <v>120066000</v>
      </c>
      <c r="D12" s="1059">
        <f>(8791000+341000)</f>
        <v>9132000</v>
      </c>
      <c r="E12" s="121">
        <v>129198000</v>
      </c>
      <c r="F12" s="100">
        <f t="shared" si="0"/>
        <v>0</v>
      </c>
      <c r="G12" s="121">
        <v>198432158</v>
      </c>
      <c r="H12" s="117">
        <v>129198000</v>
      </c>
      <c r="I12" s="117">
        <f>F12-E12+H12</f>
        <v>0</v>
      </c>
    </row>
    <row r="13" spans="1:11" ht="54" customHeight="1" x14ac:dyDescent="0.2">
      <c r="A13" s="458" t="s">
        <v>267</v>
      </c>
      <c r="B13" s="652" t="s">
        <v>1417</v>
      </c>
      <c r="C13" s="1566">
        <v>95227000</v>
      </c>
      <c r="D13" s="1059">
        <f>(235000+3272000)</f>
        <v>3507000</v>
      </c>
      <c r="E13" s="121">
        <v>98734000</v>
      </c>
      <c r="F13" s="100">
        <f t="shared" si="0"/>
        <v>0</v>
      </c>
      <c r="G13" s="121">
        <v>169251648</v>
      </c>
      <c r="H13" s="117">
        <v>98734000</v>
      </c>
      <c r="I13" s="117">
        <f t="shared" si="1"/>
        <v>0</v>
      </c>
    </row>
    <row r="14" spans="1:11" ht="16.5" customHeight="1" x14ac:dyDescent="0.2">
      <c r="A14" s="458" t="s">
        <v>268</v>
      </c>
      <c r="B14" s="652" t="s">
        <v>1418</v>
      </c>
      <c r="C14" s="1566">
        <v>142647864</v>
      </c>
      <c r="D14" s="1059">
        <f>(-5910979+13127946)</f>
        <v>7216967</v>
      </c>
      <c r="E14" s="121">
        <v>150402071</v>
      </c>
      <c r="F14" s="100">
        <f t="shared" si="0"/>
        <v>537240</v>
      </c>
      <c r="G14" s="121">
        <v>215954024</v>
      </c>
      <c r="H14" s="117">
        <v>150402071</v>
      </c>
      <c r="I14" s="117">
        <f t="shared" si="1"/>
        <v>537240</v>
      </c>
    </row>
    <row r="15" spans="1:11" ht="15" customHeight="1" thickBot="1" x14ac:dyDescent="0.25">
      <c r="A15" s="458" t="s">
        <v>269</v>
      </c>
      <c r="B15" s="652" t="s">
        <v>1419</v>
      </c>
      <c r="C15" s="1566">
        <v>1178760</v>
      </c>
      <c r="D15" s="1059">
        <f>(-5130-147060)</f>
        <v>-152190</v>
      </c>
      <c r="E15" s="121">
        <v>1008330</v>
      </c>
      <c r="F15" s="100">
        <f t="shared" si="0"/>
        <v>-18240</v>
      </c>
      <c r="G15" s="121">
        <v>4606978</v>
      </c>
      <c r="H15" s="117">
        <v>1008330</v>
      </c>
      <c r="I15" s="117">
        <f t="shared" si="1"/>
        <v>-18240</v>
      </c>
    </row>
    <row r="16" spans="1:11" ht="18.75" customHeight="1" thickBot="1" x14ac:dyDescent="0.25">
      <c r="A16" s="463" t="s">
        <v>270</v>
      </c>
      <c r="B16" s="1881" t="s">
        <v>16</v>
      </c>
      <c r="C16" s="201">
        <f>SUM(C8:C15)</f>
        <v>1322312097</v>
      </c>
      <c r="D16" s="201">
        <f>SUM(D8:D15)</f>
        <v>16908977</v>
      </c>
      <c r="E16" s="201">
        <f>SUM(E8:E15)</f>
        <v>1342339094</v>
      </c>
      <c r="F16" s="128">
        <f t="shared" si="0"/>
        <v>3118020</v>
      </c>
      <c r="G16" s="192">
        <f>SUM(G8:G15)</f>
        <v>5921365432</v>
      </c>
      <c r="H16" s="192">
        <f>SUM(H8:H15)</f>
        <v>1342339094</v>
      </c>
      <c r="I16" s="192">
        <f>SUM(I8:I15)</f>
        <v>3118020</v>
      </c>
    </row>
    <row r="17" spans="1:9" ht="26.25" thickBot="1" x14ac:dyDescent="0.25">
      <c r="A17" s="459" t="s">
        <v>271</v>
      </c>
      <c r="B17" s="1722" t="s">
        <v>1619</v>
      </c>
      <c r="C17" s="390">
        <v>19436854</v>
      </c>
      <c r="D17" s="390">
        <v>0</v>
      </c>
      <c r="E17" s="390">
        <v>19436854</v>
      </c>
      <c r="F17" s="530">
        <v>0</v>
      </c>
      <c r="G17" s="1423">
        <v>16481068</v>
      </c>
      <c r="H17" s="1423">
        <v>16481068</v>
      </c>
      <c r="I17" s="117">
        <f t="shared" si="1"/>
        <v>-2955786</v>
      </c>
    </row>
    <row r="18" spans="1:9" ht="26.25" thickBot="1" x14ac:dyDescent="0.25">
      <c r="A18" s="459" t="s">
        <v>1620</v>
      </c>
      <c r="B18" s="1785" t="s">
        <v>1347</v>
      </c>
      <c r="C18" s="1478">
        <f>SUM(C16:C17)</f>
        <v>1341748951</v>
      </c>
      <c r="D18" s="1478">
        <f t="shared" ref="D18:H18" si="2">SUM(D16:D17)</f>
        <v>16908977</v>
      </c>
      <c r="E18" s="1478">
        <f t="shared" si="2"/>
        <v>1361775948</v>
      </c>
      <c r="F18" s="1478">
        <f t="shared" si="2"/>
        <v>3118020</v>
      </c>
      <c r="G18" s="1478">
        <f t="shared" si="2"/>
        <v>5937846500</v>
      </c>
      <c r="H18" s="492">
        <f t="shared" si="2"/>
        <v>1358820162</v>
      </c>
      <c r="I18" s="1474">
        <f>SUM(I16:I17)</f>
        <v>162234</v>
      </c>
    </row>
    <row r="19" spans="1:9" ht="16.5" customHeight="1" thickBot="1" x14ac:dyDescent="0.25">
      <c r="A19" s="459" t="s">
        <v>1621</v>
      </c>
      <c r="B19" s="2222" t="s">
        <v>1622</v>
      </c>
      <c r="C19" s="390">
        <v>138579726</v>
      </c>
      <c r="D19" s="390">
        <v>0</v>
      </c>
      <c r="E19" s="530">
        <v>138579726</v>
      </c>
      <c r="F19" s="1423">
        <v>0</v>
      </c>
      <c r="G19" s="1423">
        <v>139246152</v>
      </c>
      <c r="H19" s="1423">
        <v>139246152</v>
      </c>
      <c r="I19" s="1423">
        <f t="shared" si="1"/>
        <v>666426</v>
      </c>
    </row>
    <row r="20" spans="1:9" ht="28.5" customHeight="1" thickBot="1" x14ac:dyDescent="0.25">
      <c r="A20" s="140" t="s">
        <v>1623</v>
      </c>
      <c r="B20" s="1881" t="s">
        <v>1624</v>
      </c>
      <c r="C20" s="201">
        <f>SUM(C18:C19)</f>
        <v>1480328677</v>
      </c>
      <c r="D20" s="201">
        <f t="shared" ref="D20:I20" si="3">SUM(D18:D19)</f>
        <v>16908977</v>
      </c>
      <c r="E20" s="201">
        <f t="shared" si="3"/>
        <v>1500355674</v>
      </c>
      <c r="F20" s="201">
        <f t="shared" si="3"/>
        <v>3118020</v>
      </c>
      <c r="G20" s="201">
        <f t="shared" si="3"/>
        <v>6077092652</v>
      </c>
      <c r="H20" s="201">
        <f t="shared" si="3"/>
        <v>1498066314</v>
      </c>
      <c r="I20" s="128">
        <f t="shared" si="3"/>
        <v>828660</v>
      </c>
    </row>
    <row r="21" spans="1:9" ht="25.5" customHeight="1" x14ac:dyDescent="0.2"/>
    <row r="22" spans="1:9" ht="21" customHeight="1" x14ac:dyDescent="0.2"/>
    <row r="23" spans="1:9" ht="22.5" customHeight="1" x14ac:dyDescent="0.2"/>
    <row r="24" spans="1:9" ht="25.5" customHeight="1" x14ac:dyDescent="0.2"/>
    <row r="25" spans="1:9" ht="25.5" customHeight="1" x14ac:dyDescent="0.2"/>
    <row r="26" spans="1:9" ht="33.75" customHeight="1" x14ac:dyDescent="0.2"/>
    <row r="27" spans="1:9" ht="30" customHeight="1" x14ac:dyDescent="0.2"/>
    <row r="28" spans="1:9" ht="30" customHeight="1" x14ac:dyDescent="0.2"/>
    <row r="29" spans="1:9" ht="24" customHeight="1" x14ac:dyDescent="0.2"/>
    <row r="30" spans="1:9" ht="31.5" customHeight="1" x14ac:dyDescent="0.2"/>
  </sheetData>
  <mergeCells count="1">
    <mergeCell ref="B3:I3"/>
  </mergeCells>
  <phoneticPr fontId="62" type="noConversion"/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42"/>
  <sheetViews>
    <sheetView zoomScale="130" zoomScaleNormal="130" workbookViewId="0">
      <selection activeCell="B1" sqref="B1:G1"/>
    </sheetView>
  </sheetViews>
  <sheetFormatPr defaultRowHeight="12.75" x14ac:dyDescent="0.2"/>
  <cols>
    <col min="1" max="1" width="5" customWidth="1"/>
    <col min="2" max="2" width="43.7109375" customWidth="1"/>
    <col min="3" max="3" width="15.85546875" customWidth="1"/>
    <col min="4" max="4" width="12.42578125" customWidth="1"/>
    <col min="5" max="5" width="20.5703125" customWidth="1"/>
    <col min="6" max="6" width="13.42578125" customWidth="1"/>
    <col min="7" max="7" width="11.42578125" customWidth="1"/>
  </cols>
  <sheetData>
    <row r="1" spans="1:7" x14ac:dyDescent="0.2">
      <c r="A1" s="1"/>
      <c r="B1" s="2452" t="s">
        <v>1700</v>
      </c>
      <c r="C1" s="2452"/>
      <c r="D1" s="2452"/>
      <c r="E1" s="2452"/>
      <c r="F1" s="2452"/>
      <c r="G1" s="2452"/>
    </row>
    <row r="2" spans="1:7" ht="9.75" customHeight="1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2367" t="s">
        <v>1460</v>
      </c>
      <c r="C3" s="2367"/>
      <c r="D3" s="2367"/>
      <c r="E3" s="2367"/>
      <c r="F3" s="2367"/>
      <c r="G3" s="2367"/>
    </row>
    <row r="4" spans="1:7" x14ac:dyDescent="0.2">
      <c r="A4" s="1"/>
      <c r="B4" s="2367" t="s">
        <v>853</v>
      </c>
      <c r="C4" s="2367"/>
      <c r="D4" s="2367"/>
      <c r="E4" s="2367"/>
      <c r="F4" s="2367"/>
      <c r="G4" s="2367"/>
    </row>
    <row r="5" spans="1:7" ht="10.5" customHeight="1" x14ac:dyDescent="0.2">
      <c r="A5" s="1"/>
      <c r="B5" s="70"/>
      <c r="C5" s="70"/>
      <c r="D5" s="70"/>
      <c r="E5" s="70"/>
      <c r="F5" s="70"/>
      <c r="G5" s="70"/>
    </row>
    <row r="6" spans="1:7" ht="13.5" thickBot="1" x14ac:dyDescent="0.25">
      <c r="A6" s="1"/>
      <c r="B6" s="70"/>
      <c r="C6" s="70"/>
      <c r="D6" s="70"/>
      <c r="E6" s="2367" t="s">
        <v>197</v>
      </c>
      <c r="F6" s="2367"/>
      <c r="G6" s="2367"/>
    </row>
    <row r="7" spans="1:7" ht="29.25" customHeight="1" x14ac:dyDescent="0.2">
      <c r="A7" s="139" t="s">
        <v>897</v>
      </c>
      <c r="B7" s="1557" t="s">
        <v>3</v>
      </c>
      <c r="C7" s="1558" t="s">
        <v>846</v>
      </c>
      <c r="D7" s="1558" t="s">
        <v>896</v>
      </c>
      <c r="E7" s="1558" t="s">
        <v>954</v>
      </c>
      <c r="F7" s="2248" t="s">
        <v>28</v>
      </c>
      <c r="G7" s="1559" t="s">
        <v>16</v>
      </c>
    </row>
    <row r="8" spans="1:7" x14ac:dyDescent="0.2">
      <c r="A8" s="1562" t="s">
        <v>259</v>
      </c>
      <c r="B8" s="1561" t="s">
        <v>260</v>
      </c>
      <c r="C8" s="1504" t="s">
        <v>261</v>
      </c>
      <c r="D8" s="1504" t="s">
        <v>262</v>
      </c>
      <c r="E8" s="1504" t="s">
        <v>307</v>
      </c>
      <c r="F8" s="1504" t="s">
        <v>308</v>
      </c>
      <c r="G8" s="1560" t="s">
        <v>330</v>
      </c>
    </row>
    <row r="9" spans="1:7" x14ac:dyDescent="0.2">
      <c r="A9" s="1563" t="s">
        <v>263</v>
      </c>
      <c r="B9" s="1487" t="s">
        <v>945</v>
      </c>
      <c r="C9" s="512">
        <v>768361</v>
      </c>
      <c r="D9" s="512">
        <v>119535</v>
      </c>
      <c r="E9" s="512">
        <v>37883</v>
      </c>
      <c r="F9" s="512">
        <v>5199935</v>
      </c>
      <c r="G9" s="508">
        <f t="shared" ref="G9:G23" si="0">SUM(C9:F9)</f>
        <v>6125714</v>
      </c>
    </row>
    <row r="10" spans="1:7" x14ac:dyDescent="0.2">
      <c r="A10" s="1563" t="s">
        <v>264</v>
      </c>
      <c r="B10" s="1548" t="s">
        <v>946</v>
      </c>
      <c r="C10" s="1877">
        <v>782009</v>
      </c>
      <c r="D10" s="1877">
        <v>947617</v>
      </c>
      <c r="E10" s="1877">
        <v>528837</v>
      </c>
      <c r="F10" s="1877">
        <v>3766435</v>
      </c>
      <c r="G10" s="508">
        <f t="shared" si="0"/>
        <v>6024898</v>
      </c>
    </row>
    <row r="11" spans="1:7" s="15" customFormat="1" x14ac:dyDescent="0.2">
      <c r="A11" s="1564" t="s">
        <v>265</v>
      </c>
      <c r="B11" s="1549" t="s">
        <v>952</v>
      </c>
      <c r="C11" s="1878">
        <f t="shared" ref="C11:E11" si="1">C9-C10</f>
        <v>-13648</v>
      </c>
      <c r="D11" s="1878">
        <f t="shared" si="1"/>
        <v>-828082</v>
      </c>
      <c r="E11" s="1878">
        <f t="shared" si="1"/>
        <v>-490954</v>
      </c>
      <c r="F11" s="1878">
        <f>F9-F10</f>
        <v>1433500</v>
      </c>
      <c r="G11" s="1542">
        <f t="shared" si="0"/>
        <v>100816</v>
      </c>
    </row>
    <row r="12" spans="1:7" ht="12.75" customHeight="1" x14ac:dyDescent="0.2">
      <c r="A12" s="1563" t="s">
        <v>266</v>
      </c>
      <c r="B12" s="1550" t="s">
        <v>947</v>
      </c>
      <c r="C12" s="1551">
        <v>51025</v>
      </c>
      <c r="D12" s="1551">
        <v>830220</v>
      </c>
      <c r="E12" s="1551">
        <v>509318</v>
      </c>
      <c r="F12" s="1877">
        <v>16290639</v>
      </c>
      <c r="G12" s="508">
        <f t="shared" si="0"/>
        <v>17681202</v>
      </c>
    </row>
    <row r="13" spans="1:7" x14ac:dyDescent="0.2">
      <c r="A13" s="1563" t="s">
        <v>267</v>
      </c>
      <c r="B13" s="1550" t="s">
        <v>948</v>
      </c>
      <c r="C13" s="1551">
        <v>0</v>
      </c>
      <c r="D13" s="1551">
        <v>0</v>
      </c>
      <c r="E13" s="1551">
        <v>0</v>
      </c>
      <c r="F13" s="1551">
        <v>14960434</v>
      </c>
      <c r="G13" s="508">
        <f t="shared" si="0"/>
        <v>14960434</v>
      </c>
    </row>
    <row r="14" spans="1:7" s="15" customFormat="1" x14ac:dyDescent="0.2">
      <c r="A14" s="1564" t="s">
        <v>268</v>
      </c>
      <c r="B14" s="1549" t="s">
        <v>949</v>
      </c>
      <c r="C14" s="1878">
        <f>C12-C13</f>
        <v>51025</v>
      </c>
      <c r="D14" s="1878">
        <f>D12-D13</f>
        <v>830220</v>
      </c>
      <c r="E14" s="1878">
        <f>E12-E13</f>
        <v>509318</v>
      </c>
      <c r="F14" s="1878">
        <f>F12-F13</f>
        <v>1330205</v>
      </c>
      <c r="G14" s="1542">
        <f t="shared" si="0"/>
        <v>2720768</v>
      </c>
    </row>
    <row r="15" spans="1:7" s="15" customFormat="1" x14ac:dyDescent="0.2">
      <c r="A15" s="1564" t="s">
        <v>269</v>
      </c>
      <c r="B15" s="35" t="s">
        <v>958</v>
      </c>
      <c r="C15" s="1552">
        <f>C11+C14</f>
        <v>37377</v>
      </c>
      <c r="D15" s="1552">
        <f>D11+D14</f>
        <v>2138</v>
      </c>
      <c r="E15" s="1552">
        <f>E11+E14</f>
        <v>18364</v>
      </c>
      <c r="F15" s="1552">
        <f>F11+F14</f>
        <v>2763705</v>
      </c>
      <c r="G15" s="1542">
        <f>SUM(C15:F15)</f>
        <v>2821584</v>
      </c>
    </row>
    <row r="16" spans="1:7" x14ac:dyDescent="0.2">
      <c r="A16" s="1564" t="s">
        <v>270</v>
      </c>
      <c r="B16" s="1487" t="s">
        <v>950</v>
      </c>
      <c r="C16" s="1551"/>
      <c r="D16" s="1551"/>
      <c r="E16" s="1551"/>
      <c r="F16" s="1877"/>
      <c r="G16" s="1542">
        <f t="shared" si="0"/>
        <v>0</v>
      </c>
    </row>
    <row r="17" spans="1:7" x14ac:dyDescent="0.2">
      <c r="A17" s="1564" t="s">
        <v>271</v>
      </c>
      <c r="B17" s="1548" t="s">
        <v>951</v>
      </c>
      <c r="C17" s="1551"/>
      <c r="D17" s="1551"/>
      <c r="E17" s="1551"/>
      <c r="F17" s="1877"/>
      <c r="G17" s="1542">
        <f t="shared" si="0"/>
        <v>0</v>
      </c>
    </row>
    <row r="18" spans="1:7" x14ac:dyDescent="0.2">
      <c r="A18" s="1564" t="s">
        <v>272</v>
      </c>
      <c r="B18" s="1549" t="s">
        <v>953</v>
      </c>
      <c r="C18" s="1552">
        <f>C16-C17</f>
        <v>0</v>
      </c>
      <c r="D18" s="1552">
        <f>D16-D17</f>
        <v>0</v>
      </c>
      <c r="E18" s="1552">
        <f>E16-E17</f>
        <v>0</v>
      </c>
      <c r="F18" s="1552">
        <f>F16-F17</f>
        <v>0</v>
      </c>
      <c r="G18" s="1542">
        <f t="shared" si="0"/>
        <v>0</v>
      </c>
    </row>
    <row r="19" spans="1:7" x14ac:dyDescent="0.2">
      <c r="A19" s="1564" t="s">
        <v>273</v>
      </c>
      <c r="B19" s="1550" t="s">
        <v>955</v>
      </c>
      <c r="C19" s="1551"/>
      <c r="D19" s="1551"/>
      <c r="E19" s="1551"/>
      <c r="F19" s="1877"/>
      <c r="G19" s="1542">
        <f t="shared" si="0"/>
        <v>0</v>
      </c>
    </row>
    <row r="20" spans="1:7" x14ac:dyDescent="0.2">
      <c r="A20" s="1564" t="s">
        <v>274</v>
      </c>
      <c r="B20" s="1550" t="s">
        <v>956</v>
      </c>
      <c r="C20" s="1551"/>
      <c r="D20" s="1551"/>
      <c r="E20" s="1551"/>
      <c r="F20" s="1877"/>
      <c r="G20" s="1542">
        <f t="shared" si="0"/>
        <v>0</v>
      </c>
    </row>
    <row r="21" spans="1:7" x14ac:dyDescent="0.2">
      <c r="A21" s="1564" t="s">
        <v>275</v>
      </c>
      <c r="B21" s="1549" t="s">
        <v>957</v>
      </c>
      <c r="C21" s="1551">
        <f>C19-C20</f>
        <v>0</v>
      </c>
      <c r="D21" s="1551">
        <f>D19-D20</f>
        <v>0</v>
      </c>
      <c r="E21" s="1551">
        <f>E19-E20</f>
        <v>0</v>
      </c>
      <c r="F21" s="1551">
        <f>F19-F20</f>
        <v>0</v>
      </c>
      <c r="G21" s="1542">
        <f t="shared" si="0"/>
        <v>0</v>
      </c>
    </row>
    <row r="22" spans="1:7" x14ac:dyDescent="0.2">
      <c r="A22" s="1564" t="s">
        <v>276</v>
      </c>
      <c r="B22" s="1553" t="s">
        <v>1198</v>
      </c>
      <c r="C22" s="1879">
        <f>C18+C21</f>
        <v>0</v>
      </c>
      <c r="D22" s="1879">
        <f>D18+D21</f>
        <v>0</v>
      </c>
      <c r="E22" s="1879">
        <f>E18+E21</f>
        <v>0</v>
      </c>
      <c r="F22" s="1879">
        <f>F18+F21</f>
        <v>0</v>
      </c>
      <c r="G22" s="1542">
        <f t="shared" si="0"/>
        <v>0</v>
      </c>
    </row>
    <row r="23" spans="1:7" s="15" customFormat="1" x14ac:dyDescent="0.2">
      <c r="A23" s="1564" t="s">
        <v>277</v>
      </c>
      <c r="B23" s="1531" t="s">
        <v>959</v>
      </c>
      <c r="C23" s="1532">
        <f>C15+C22</f>
        <v>37377</v>
      </c>
      <c r="D23" s="1532">
        <f>D15+D22</f>
        <v>2138</v>
      </c>
      <c r="E23" s="1532">
        <f>E15+E22</f>
        <v>18364</v>
      </c>
      <c r="F23" s="1532">
        <f>F15+F22</f>
        <v>2763705</v>
      </c>
      <c r="G23" s="1542">
        <f t="shared" si="0"/>
        <v>2821584</v>
      </c>
    </row>
    <row r="24" spans="1:7" ht="9" customHeight="1" x14ac:dyDescent="0.2">
      <c r="A24" s="1564"/>
      <c r="B24" s="35"/>
      <c r="C24" s="27"/>
      <c r="D24" s="27"/>
      <c r="E24" s="27"/>
      <c r="F24" s="27"/>
      <c r="G24" s="120"/>
    </row>
    <row r="25" spans="1:7" x14ac:dyDescent="0.2">
      <c r="A25" s="1564" t="s">
        <v>278</v>
      </c>
      <c r="B25" s="1554" t="s">
        <v>847</v>
      </c>
      <c r="C25" s="1551"/>
      <c r="D25" s="1551"/>
      <c r="E25" s="1551"/>
      <c r="F25" s="1551"/>
      <c r="G25" s="1908"/>
    </row>
    <row r="26" spans="1:7" x14ac:dyDescent="0.2">
      <c r="A26" s="1564" t="s">
        <v>279</v>
      </c>
      <c r="B26" s="1555" t="s">
        <v>848</v>
      </c>
      <c r="C26" s="1551"/>
      <c r="D26" s="1551">
        <v>1892</v>
      </c>
      <c r="E26" s="1551">
        <v>14167</v>
      </c>
      <c r="F26" s="1877">
        <v>24171</v>
      </c>
      <c r="G26" s="1749">
        <f>SUM(C26:F26)</f>
        <v>40230</v>
      </c>
    </row>
    <row r="27" spans="1:7" x14ac:dyDescent="0.2">
      <c r="A27" s="1564" t="s">
        <v>280</v>
      </c>
      <c r="B27" s="1555" t="s">
        <v>849</v>
      </c>
      <c r="C27" s="1551"/>
      <c r="D27" s="1551">
        <v>246</v>
      </c>
      <c r="E27" s="1551">
        <v>1842</v>
      </c>
      <c r="F27" s="1877">
        <v>3142</v>
      </c>
      <c r="G27" s="1749">
        <f t="shared" ref="G27:G38" si="2">SUM(C27:F27)</f>
        <v>5230</v>
      </c>
    </row>
    <row r="28" spans="1:7" x14ac:dyDescent="0.2">
      <c r="A28" s="1564" t="s">
        <v>281</v>
      </c>
      <c r="B28" s="1555" t="s">
        <v>850</v>
      </c>
      <c r="C28" s="1551">
        <v>5737</v>
      </c>
      <c r="D28" s="1551"/>
      <c r="E28" s="1551"/>
      <c r="F28" s="1877">
        <f>632500-167550</f>
        <v>464950</v>
      </c>
      <c r="G28" s="1749">
        <f t="shared" si="2"/>
        <v>470687</v>
      </c>
    </row>
    <row r="29" spans="1:7" x14ac:dyDescent="0.2">
      <c r="A29" s="1564" t="s">
        <v>283</v>
      </c>
      <c r="B29" s="1555" t="s">
        <v>1052</v>
      </c>
      <c r="C29" s="1551"/>
      <c r="D29" s="1551"/>
      <c r="E29" s="1551"/>
      <c r="F29" s="1877"/>
      <c r="G29" s="1749">
        <f t="shared" si="2"/>
        <v>0</v>
      </c>
    </row>
    <row r="30" spans="1:7" x14ac:dyDescent="0.2">
      <c r="A30" s="1564" t="s">
        <v>284</v>
      </c>
      <c r="B30" s="1487" t="s">
        <v>1616</v>
      </c>
      <c r="C30" s="1551"/>
      <c r="D30" s="1551"/>
      <c r="E30" s="1551">
        <v>2355</v>
      </c>
      <c r="F30" s="1877">
        <v>671939</v>
      </c>
      <c r="G30" s="1749">
        <f t="shared" si="2"/>
        <v>674294</v>
      </c>
    </row>
    <row r="31" spans="1:7" x14ac:dyDescent="0.2">
      <c r="A31" s="1564" t="s">
        <v>285</v>
      </c>
      <c r="B31" s="1556" t="s">
        <v>851</v>
      </c>
      <c r="C31" s="1552">
        <f>SUM(C26:C30)</f>
        <v>5737</v>
      </c>
      <c r="D31" s="1552">
        <f t="shared" ref="D31:G31" si="3">SUM(D26:D30)</f>
        <v>2138</v>
      </c>
      <c r="E31" s="1552">
        <f t="shared" si="3"/>
        <v>18364</v>
      </c>
      <c r="F31" s="1552">
        <f t="shared" si="3"/>
        <v>1164202</v>
      </c>
      <c r="G31" s="1552">
        <f t="shared" si="3"/>
        <v>1190441</v>
      </c>
    </row>
    <row r="32" spans="1:7" x14ac:dyDescent="0.2">
      <c r="A32" s="1564" t="s">
        <v>286</v>
      </c>
      <c r="B32" s="1555" t="s">
        <v>60</v>
      </c>
      <c r="C32" s="1551"/>
      <c r="D32" s="1551"/>
      <c r="E32" s="1551"/>
      <c r="F32" s="1877">
        <v>167550</v>
      </c>
      <c r="G32" s="1749">
        <f t="shared" si="2"/>
        <v>167550</v>
      </c>
    </row>
    <row r="33" spans="1:7" x14ac:dyDescent="0.2">
      <c r="A33" s="1564" t="s">
        <v>287</v>
      </c>
      <c r="B33" s="1614" t="s">
        <v>59</v>
      </c>
      <c r="C33" s="650">
        <v>1840</v>
      </c>
      <c r="D33" s="650"/>
      <c r="E33" s="650"/>
      <c r="F33" s="2170">
        <f>23550</f>
        <v>23550</v>
      </c>
      <c r="G33" s="689">
        <f t="shared" si="2"/>
        <v>25390</v>
      </c>
    </row>
    <row r="34" spans="1:7" x14ac:dyDescent="0.2">
      <c r="A34" s="1564" t="s">
        <v>288</v>
      </c>
      <c r="B34" s="1487" t="s">
        <v>1053</v>
      </c>
      <c r="C34" s="512"/>
      <c r="D34" s="512"/>
      <c r="E34" s="512"/>
      <c r="F34" s="512"/>
      <c r="G34" s="1542">
        <f t="shared" si="2"/>
        <v>0</v>
      </c>
    </row>
    <row r="35" spans="1:7" x14ac:dyDescent="0.2">
      <c r="A35" s="1564" t="s">
        <v>289</v>
      </c>
      <c r="B35" s="1531" t="s">
        <v>852</v>
      </c>
      <c r="C35" s="512"/>
      <c r="D35" s="512"/>
      <c r="E35" s="512"/>
      <c r="F35" s="512"/>
      <c r="G35" s="1542"/>
    </row>
    <row r="36" spans="1:7" x14ac:dyDescent="0.2">
      <c r="A36" s="1564" t="s">
        <v>290</v>
      </c>
      <c r="B36" s="1487" t="s">
        <v>1616</v>
      </c>
      <c r="C36" s="512">
        <v>29800</v>
      </c>
      <c r="D36" s="512"/>
      <c r="E36" s="512">
        <v>0</v>
      </c>
      <c r="F36" s="512">
        <v>1408403</v>
      </c>
      <c r="G36" s="1542">
        <f t="shared" si="2"/>
        <v>1438203</v>
      </c>
    </row>
    <row r="37" spans="1:7" x14ac:dyDescent="0.2">
      <c r="A37" s="1564" t="s">
        <v>290</v>
      </c>
      <c r="B37" s="1531" t="s">
        <v>852</v>
      </c>
      <c r="C37" s="1542">
        <f t="shared" ref="C37:E37" si="4">SUM(C32:C36)</f>
        <v>31640</v>
      </c>
      <c r="D37" s="1542">
        <f t="shared" si="4"/>
        <v>0</v>
      </c>
      <c r="E37" s="1542">
        <f t="shared" si="4"/>
        <v>0</v>
      </c>
      <c r="F37" s="1542">
        <f>SUM(F32:F36)</f>
        <v>1599503</v>
      </c>
      <c r="G37" s="1542">
        <f>SUM(G32:G36)</f>
        <v>1631143</v>
      </c>
    </row>
    <row r="38" spans="1:7" ht="13.5" thickBot="1" x14ac:dyDescent="0.25">
      <c r="A38" s="1564" t="s">
        <v>291</v>
      </c>
      <c r="B38" s="1615" t="s">
        <v>1065</v>
      </c>
      <c r="C38" s="1880">
        <f>C37+C31</f>
        <v>37377</v>
      </c>
      <c r="D38" s="1880">
        <f>D37+D31</f>
        <v>2138</v>
      </c>
      <c r="E38" s="1880">
        <f>E37+E31</f>
        <v>18364</v>
      </c>
      <c r="F38" s="1880">
        <f>F37+F31</f>
        <v>2763705</v>
      </c>
      <c r="G38" s="1107">
        <f t="shared" si="2"/>
        <v>2821584</v>
      </c>
    </row>
    <row r="39" spans="1:7" x14ac:dyDescent="0.2">
      <c r="C39" s="63"/>
      <c r="D39" s="63"/>
      <c r="E39" s="63"/>
      <c r="F39" s="63"/>
      <c r="G39" s="63"/>
    </row>
    <row r="40" spans="1:7" x14ac:dyDescent="0.2">
      <c r="C40" s="63"/>
      <c r="D40" s="63"/>
      <c r="E40" s="63"/>
      <c r="F40" s="63"/>
      <c r="G40" s="63"/>
    </row>
    <row r="41" spans="1:7" x14ac:dyDescent="0.2">
      <c r="C41" s="63"/>
      <c r="D41" s="63"/>
      <c r="E41" s="63"/>
      <c r="F41" s="63"/>
      <c r="G41" s="63"/>
    </row>
    <row r="42" spans="1:7" x14ac:dyDescent="0.2">
      <c r="C42" s="63"/>
      <c r="D42" s="63"/>
      <c r="E42" s="63"/>
      <c r="F42" s="63"/>
      <c r="G42" s="63"/>
    </row>
  </sheetData>
  <mergeCells count="4">
    <mergeCell ref="B3:G3"/>
    <mergeCell ref="B4:G4"/>
    <mergeCell ref="E6:G6"/>
    <mergeCell ref="B1:G1"/>
  </mergeCells>
  <phoneticPr fontId="6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G259"/>
  <sheetViews>
    <sheetView tabSelected="1" workbookViewId="0">
      <selection activeCell="A212" sqref="A212:E212"/>
    </sheetView>
  </sheetViews>
  <sheetFormatPr defaultRowHeight="12.75" x14ac:dyDescent="0.2"/>
  <cols>
    <col min="1" max="1" width="4.5703125" customWidth="1"/>
    <col min="2" max="2" width="5.5703125" customWidth="1"/>
    <col min="3" max="3" width="39.42578125" customWidth="1"/>
    <col min="4" max="4" width="12.85546875" customWidth="1"/>
    <col min="5" max="5" width="11.5703125" customWidth="1"/>
    <col min="6" max="6" width="10.140625" style="63" bestFit="1" customWidth="1"/>
    <col min="7" max="7" width="10.140625" bestFit="1" customWidth="1"/>
  </cols>
  <sheetData>
    <row r="1" spans="1:5" ht="15" x14ac:dyDescent="0.25">
      <c r="A1" s="2524" t="s">
        <v>1701</v>
      </c>
      <c r="B1" s="2524"/>
      <c r="C1" s="2524"/>
      <c r="D1" s="2524"/>
      <c r="E1" s="2524"/>
    </row>
    <row r="2" spans="1:5" x14ac:dyDescent="0.2">
      <c r="A2" s="138"/>
      <c r="B2" s="138"/>
      <c r="C2" s="138"/>
      <c r="D2" s="138"/>
      <c r="E2" s="138"/>
    </row>
    <row r="3" spans="1:5" ht="15.75" x14ac:dyDescent="0.25">
      <c r="A3" s="2268" t="s">
        <v>1514</v>
      </c>
      <c r="B3" s="2268"/>
      <c r="C3" s="2268"/>
      <c r="D3" s="2268"/>
      <c r="E3" s="2268"/>
    </row>
    <row r="4" spans="1:5" x14ac:dyDescent="0.2">
      <c r="A4" s="33"/>
      <c r="B4" s="95"/>
      <c r="C4" s="95"/>
      <c r="D4" s="95"/>
      <c r="E4" s="95"/>
    </row>
    <row r="5" spans="1:5" x14ac:dyDescent="0.2">
      <c r="A5" s="2276" t="s">
        <v>854</v>
      </c>
      <c r="B5" s="2276"/>
      <c r="C5" s="2276"/>
      <c r="D5" s="2276"/>
      <c r="E5" s="2276"/>
    </row>
    <row r="6" spans="1:5" ht="13.5" thickBot="1" x14ac:dyDescent="0.25">
      <c r="A6" s="1"/>
      <c r="B6" s="1"/>
      <c r="C6" s="1"/>
      <c r="D6" s="1"/>
      <c r="E6" s="35" t="s">
        <v>190</v>
      </c>
    </row>
    <row r="7" spans="1:5" ht="13.5" thickBot="1" x14ac:dyDescent="0.25">
      <c r="A7" s="2468" t="s">
        <v>855</v>
      </c>
      <c r="B7" s="2469"/>
      <c r="C7" s="2469"/>
      <c r="D7" s="142" t="s">
        <v>856</v>
      </c>
      <c r="E7" s="1073" t="s">
        <v>857</v>
      </c>
    </row>
    <row r="8" spans="1:5" ht="36.75" customHeight="1" thickBot="1" x14ac:dyDescent="0.3">
      <c r="A8" s="1748" t="s">
        <v>333</v>
      </c>
      <c r="B8" s="2470" t="s">
        <v>901</v>
      </c>
      <c r="C8" s="2470"/>
      <c r="D8" s="2055" t="s">
        <v>1313</v>
      </c>
      <c r="E8" s="2093" t="s">
        <v>1313</v>
      </c>
    </row>
    <row r="9" spans="1:5" x14ac:dyDescent="0.2">
      <c r="A9" s="668"/>
      <c r="B9" s="1163" t="s">
        <v>858</v>
      </c>
      <c r="C9" s="1511" t="s">
        <v>859</v>
      </c>
      <c r="D9" s="212">
        <f>D10+D18+D26</f>
        <v>9506</v>
      </c>
      <c r="E9" s="1108">
        <f>E10+E18+E26</f>
        <v>7140</v>
      </c>
    </row>
    <row r="10" spans="1:5" x14ac:dyDescent="0.2">
      <c r="A10" s="131"/>
      <c r="B10" s="108"/>
      <c r="C10" s="1512" t="s">
        <v>902</v>
      </c>
      <c r="D10" s="125">
        <f>D12+D17</f>
        <v>0</v>
      </c>
      <c r="E10" s="119">
        <f>E12+E17</f>
        <v>527</v>
      </c>
    </row>
    <row r="11" spans="1:5" x14ac:dyDescent="0.2">
      <c r="A11" s="101"/>
      <c r="B11" s="1521"/>
      <c r="C11" s="1513" t="s">
        <v>860</v>
      </c>
      <c r="D11" s="209"/>
      <c r="E11" s="194"/>
    </row>
    <row r="12" spans="1:5" x14ac:dyDescent="0.2">
      <c r="A12" s="110"/>
      <c r="B12" s="1522"/>
      <c r="C12" s="707" t="s">
        <v>861</v>
      </c>
      <c r="D12" s="145">
        <f>D14+D15+D16</f>
        <v>0</v>
      </c>
      <c r="E12" s="196">
        <f>E14+E15+E16</f>
        <v>527</v>
      </c>
    </row>
    <row r="13" spans="1:5" x14ac:dyDescent="0.2">
      <c r="A13" s="110"/>
      <c r="B13" s="1522"/>
      <c r="C13" s="707" t="s">
        <v>862</v>
      </c>
      <c r="D13" s="145"/>
      <c r="E13" s="196"/>
    </row>
    <row r="14" spans="1:5" x14ac:dyDescent="0.2">
      <c r="A14" s="110"/>
      <c r="B14" s="1522"/>
      <c r="C14" s="1514" t="s">
        <v>863</v>
      </c>
      <c r="D14" s="145"/>
      <c r="E14" s="196"/>
    </row>
    <row r="15" spans="1:5" ht="24" x14ac:dyDescent="0.2">
      <c r="A15" s="110"/>
      <c r="B15" s="1522"/>
      <c r="C15" s="1515" t="s">
        <v>898</v>
      </c>
      <c r="D15" s="145"/>
      <c r="E15" s="196"/>
    </row>
    <row r="16" spans="1:5" x14ac:dyDescent="0.2">
      <c r="A16" s="213"/>
      <c r="B16" s="1523"/>
      <c r="C16" s="1516" t="s">
        <v>899</v>
      </c>
      <c r="D16" s="210">
        <v>0</v>
      </c>
      <c r="E16" s="204">
        <v>527</v>
      </c>
    </row>
    <row r="17" spans="1:5" x14ac:dyDescent="0.2">
      <c r="A17" s="131"/>
      <c r="B17" s="108"/>
      <c r="C17" s="1517" t="s">
        <v>900</v>
      </c>
      <c r="D17" s="121"/>
      <c r="E17" s="117"/>
    </row>
    <row r="18" spans="1:5" x14ac:dyDescent="0.2">
      <c r="A18" s="131"/>
      <c r="B18" s="108"/>
      <c r="C18" s="1512" t="s">
        <v>903</v>
      </c>
      <c r="D18" s="121">
        <f>D20+D25</f>
        <v>9506</v>
      </c>
      <c r="E18" s="117">
        <f>E20+E25</f>
        <v>6613</v>
      </c>
    </row>
    <row r="19" spans="1:5" x14ac:dyDescent="0.2">
      <c r="A19" s="131"/>
      <c r="B19" s="108"/>
      <c r="C19" s="1518" t="s">
        <v>860</v>
      </c>
      <c r="D19" s="121"/>
      <c r="E19" s="117"/>
    </row>
    <row r="20" spans="1:5" x14ac:dyDescent="0.2">
      <c r="A20" s="131"/>
      <c r="B20" s="108"/>
      <c r="C20" s="1518" t="s">
        <v>861</v>
      </c>
      <c r="D20" s="121">
        <f>D22+D23+D24</f>
        <v>9506</v>
      </c>
      <c r="E20" s="121">
        <f>E22+E23+E24</f>
        <v>6613</v>
      </c>
    </row>
    <row r="21" spans="1:5" x14ac:dyDescent="0.2">
      <c r="A21" s="131"/>
      <c r="B21" s="108"/>
      <c r="C21" s="1518" t="s">
        <v>862</v>
      </c>
      <c r="D21" s="121"/>
      <c r="E21" s="117"/>
    </row>
    <row r="22" spans="1:5" x14ac:dyDescent="0.2">
      <c r="A22" s="131"/>
      <c r="B22" s="108"/>
      <c r="C22" s="1517" t="s">
        <v>863</v>
      </c>
      <c r="D22" s="121"/>
      <c r="E22" s="117"/>
    </row>
    <row r="23" spans="1:5" ht="24" x14ac:dyDescent="0.2">
      <c r="A23" s="131"/>
      <c r="B23" s="108"/>
      <c r="C23" s="1519" t="s">
        <v>898</v>
      </c>
      <c r="D23" s="121"/>
      <c r="E23" s="117"/>
    </row>
    <row r="24" spans="1:5" x14ac:dyDescent="0.2">
      <c r="A24" s="131"/>
      <c r="B24" s="108"/>
      <c r="C24" s="1517" t="s">
        <v>899</v>
      </c>
      <c r="D24" s="121">
        <v>9506</v>
      </c>
      <c r="E24" s="117">
        <v>6613</v>
      </c>
    </row>
    <row r="25" spans="1:5" x14ac:dyDescent="0.2">
      <c r="A25" s="131"/>
      <c r="B25" s="108"/>
      <c r="C25" s="1517" t="s">
        <v>900</v>
      </c>
      <c r="D25" s="121"/>
      <c r="E25" s="117"/>
    </row>
    <row r="26" spans="1:5" x14ac:dyDescent="0.2">
      <c r="A26" s="131"/>
      <c r="B26" s="108"/>
      <c r="C26" s="1512" t="s">
        <v>904</v>
      </c>
      <c r="D26" s="121">
        <v>0</v>
      </c>
      <c r="E26" s="117">
        <v>0</v>
      </c>
    </row>
    <row r="27" spans="1:5" x14ac:dyDescent="0.2">
      <c r="A27" s="131"/>
      <c r="B27" s="108"/>
      <c r="C27" s="1518" t="s">
        <v>860</v>
      </c>
      <c r="D27" s="121"/>
      <c r="E27" s="117"/>
    </row>
    <row r="28" spans="1:5" x14ac:dyDescent="0.2">
      <c r="A28" s="131"/>
      <c r="B28" s="108"/>
      <c r="C28" s="1518" t="s">
        <v>861</v>
      </c>
      <c r="D28" s="121"/>
      <c r="E28" s="117"/>
    </row>
    <row r="29" spans="1:5" x14ac:dyDescent="0.2">
      <c r="A29" s="131"/>
      <c r="B29" s="108"/>
      <c r="C29" s="1518" t="s">
        <v>862</v>
      </c>
      <c r="D29" s="121"/>
      <c r="E29" s="117"/>
    </row>
    <row r="30" spans="1:5" x14ac:dyDescent="0.2">
      <c r="A30" s="131"/>
      <c r="B30" s="108"/>
      <c r="C30" s="1517" t="s">
        <v>863</v>
      </c>
      <c r="D30" s="121"/>
      <c r="E30" s="117"/>
    </row>
    <row r="31" spans="1:5" ht="24" x14ac:dyDescent="0.2">
      <c r="A31" s="131"/>
      <c r="B31" s="108"/>
      <c r="C31" s="1519" t="s">
        <v>898</v>
      </c>
      <c r="D31" s="121"/>
      <c r="E31" s="117"/>
    </row>
    <row r="32" spans="1:5" x14ac:dyDescent="0.2">
      <c r="A32" s="131"/>
      <c r="B32" s="108"/>
      <c r="C32" s="1517" t="s">
        <v>899</v>
      </c>
      <c r="D32" s="121"/>
      <c r="E32" s="117"/>
    </row>
    <row r="33" spans="1:5" ht="13.5" thickBot="1" x14ac:dyDescent="0.25">
      <c r="A33" s="233"/>
      <c r="B33" s="1450"/>
      <c r="C33" s="1520" t="s">
        <v>900</v>
      </c>
      <c r="D33" s="237"/>
      <c r="E33" s="1064"/>
    </row>
    <row r="34" spans="1:5" ht="13.5" thickBot="1" x14ac:dyDescent="0.25">
      <c r="A34" s="1449"/>
      <c r="B34" s="1508" t="s">
        <v>864</v>
      </c>
      <c r="C34" s="1509" t="s">
        <v>865</v>
      </c>
      <c r="D34" s="128">
        <f>SUM(D35+D43+D63+D71+D79+D84+D85+D86)</f>
        <v>20579639</v>
      </c>
      <c r="E34" s="192">
        <f>SUM(E35+E43+E63+E71+E79+E84+E85+E86)</f>
        <v>21053816</v>
      </c>
    </row>
    <row r="35" spans="1:5" x14ac:dyDescent="0.2">
      <c r="A35" s="101"/>
      <c r="B35" s="20"/>
      <c r="C35" s="1507" t="s">
        <v>866</v>
      </c>
      <c r="D35" s="2094">
        <f>D37+D42</f>
        <v>17790078</v>
      </c>
      <c r="E35" s="1749">
        <f>SUM(E37+E42)</f>
        <v>19943248</v>
      </c>
    </row>
    <row r="36" spans="1:5" x14ac:dyDescent="0.2">
      <c r="A36" s="110"/>
      <c r="B36" s="22"/>
      <c r="C36" s="1491" t="s">
        <v>860</v>
      </c>
      <c r="D36" s="145"/>
      <c r="E36" s="196"/>
    </row>
    <row r="37" spans="1:5" x14ac:dyDescent="0.2">
      <c r="A37" s="110"/>
      <c r="B37" s="22"/>
      <c r="C37" s="1492" t="s">
        <v>861</v>
      </c>
      <c r="D37" s="145">
        <f>D39+D41+D40</f>
        <v>14281864</v>
      </c>
      <c r="E37" s="196">
        <f>E39+E41+E40</f>
        <v>16482038</v>
      </c>
    </row>
    <row r="38" spans="1:5" x14ac:dyDescent="0.2">
      <c r="A38" s="110"/>
      <c r="B38" s="22"/>
      <c r="C38" s="1492" t="s">
        <v>862</v>
      </c>
      <c r="D38" s="145"/>
      <c r="E38" s="196"/>
    </row>
    <row r="39" spans="1:5" x14ac:dyDescent="0.2">
      <c r="A39" s="110"/>
      <c r="B39" s="22"/>
      <c r="C39" s="1493" t="s">
        <v>863</v>
      </c>
      <c r="D39" s="145">
        <v>5232194</v>
      </c>
      <c r="E39" s="196">
        <v>7735964</v>
      </c>
    </row>
    <row r="40" spans="1:5" ht="24" x14ac:dyDescent="0.2">
      <c r="A40" s="110"/>
      <c r="B40" s="22"/>
      <c r="C40" s="1505" t="s">
        <v>898</v>
      </c>
      <c r="D40" s="145">
        <v>39756</v>
      </c>
      <c r="E40" s="196">
        <v>37708</v>
      </c>
    </row>
    <row r="41" spans="1:5" x14ac:dyDescent="0.2">
      <c r="A41" s="110"/>
      <c r="B41" s="22"/>
      <c r="C41" s="1493" t="s">
        <v>899</v>
      </c>
      <c r="D41" s="145">
        <v>9009914</v>
      </c>
      <c r="E41" s="196">
        <v>8708366</v>
      </c>
    </row>
    <row r="42" spans="1:5" ht="13.5" thickBot="1" x14ac:dyDescent="0.25">
      <c r="A42" s="213"/>
      <c r="B42" s="137"/>
      <c r="C42" s="1494" t="s">
        <v>900</v>
      </c>
      <c r="D42" s="493">
        <v>3508214</v>
      </c>
      <c r="E42" s="204">
        <v>3461210</v>
      </c>
    </row>
    <row r="43" spans="1:5" ht="13.5" thickBot="1" x14ac:dyDescent="0.25">
      <c r="A43" s="1540"/>
      <c r="B43" s="172"/>
      <c r="C43" s="1490" t="s">
        <v>905</v>
      </c>
      <c r="D43" s="128">
        <f>D45+D50</f>
        <v>160688</v>
      </c>
      <c r="E43" s="1539">
        <f>E45+E50</f>
        <v>155342</v>
      </c>
    </row>
    <row r="44" spans="1:5" x14ac:dyDescent="0.2">
      <c r="A44" s="101"/>
      <c r="B44" s="20"/>
      <c r="C44" s="1491" t="s">
        <v>860</v>
      </c>
      <c r="D44" s="473"/>
      <c r="E44" s="194"/>
    </row>
    <row r="45" spans="1:5" x14ac:dyDescent="0.2">
      <c r="A45" s="110"/>
      <c r="B45" s="22"/>
      <c r="C45" s="1492" t="s">
        <v>861</v>
      </c>
      <c r="D45" s="145">
        <f>D47+D49+D48</f>
        <v>160688</v>
      </c>
      <c r="E45" s="196">
        <f>E47+E49+E48</f>
        <v>154753</v>
      </c>
    </row>
    <row r="46" spans="1:5" x14ac:dyDescent="0.2">
      <c r="A46" s="110"/>
      <c r="B46" s="22"/>
      <c r="C46" s="1492" t="s">
        <v>862</v>
      </c>
      <c r="D46" s="145"/>
      <c r="E46" s="196"/>
    </row>
    <row r="47" spans="1:5" x14ac:dyDescent="0.2">
      <c r="A47" s="110"/>
      <c r="B47" s="22"/>
      <c r="C47" s="1493" t="s">
        <v>863</v>
      </c>
      <c r="D47" s="145"/>
      <c r="E47" s="196"/>
    </row>
    <row r="48" spans="1:5" ht="24" x14ac:dyDescent="0.2">
      <c r="A48" s="110"/>
      <c r="B48" s="22"/>
      <c r="C48" s="1505" t="s">
        <v>898</v>
      </c>
      <c r="D48" s="145">
        <v>44520</v>
      </c>
      <c r="E48" s="196">
        <v>44520</v>
      </c>
    </row>
    <row r="49" spans="1:5" x14ac:dyDescent="0.2">
      <c r="A49" s="110"/>
      <c r="B49" s="22"/>
      <c r="C49" s="1493" t="s">
        <v>899</v>
      </c>
      <c r="D49" s="145">
        <v>116168</v>
      </c>
      <c r="E49" s="196">
        <v>110233</v>
      </c>
    </row>
    <row r="50" spans="1:5" ht="13.5" thickBot="1" x14ac:dyDescent="0.25">
      <c r="A50" s="260"/>
      <c r="B50" s="836"/>
      <c r="C50" s="1750" t="s">
        <v>900</v>
      </c>
      <c r="D50" s="493"/>
      <c r="E50" s="604">
        <v>589</v>
      </c>
    </row>
    <row r="51" spans="1:5" x14ac:dyDescent="0.2">
      <c r="A51" s="1"/>
      <c r="B51" s="1"/>
      <c r="C51" s="1524"/>
      <c r="D51" s="27"/>
      <c r="E51" s="27"/>
    </row>
    <row r="52" spans="1:5" x14ac:dyDescent="0.2">
      <c r="A52" s="1"/>
      <c r="B52" s="1"/>
      <c r="C52" s="1524"/>
      <c r="D52" s="27"/>
      <c r="E52" s="27"/>
    </row>
    <row r="53" spans="1:5" x14ac:dyDescent="0.2">
      <c r="A53" s="1"/>
      <c r="B53" s="1"/>
      <c r="C53" s="1524"/>
      <c r="D53" s="27"/>
      <c r="E53" s="27"/>
    </row>
    <row r="54" spans="1:5" x14ac:dyDescent="0.2">
      <c r="A54" s="2278">
        <v>2</v>
      </c>
      <c r="B54" s="2263"/>
      <c r="C54" s="2263"/>
      <c r="D54" s="2263"/>
      <c r="E54" s="2263"/>
    </row>
    <row r="55" spans="1:5" ht="15" x14ac:dyDescent="0.25">
      <c r="A55" s="2524" t="s">
        <v>1701</v>
      </c>
      <c r="B55" s="2524"/>
      <c r="C55" s="2524"/>
      <c r="D55" s="2524"/>
      <c r="E55" s="2524"/>
    </row>
    <row r="56" spans="1:5" x14ac:dyDescent="0.2">
      <c r="A56" s="138"/>
      <c r="B56" s="138"/>
      <c r="C56" s="138"/>
      <c r="D56" s="138"/>
      <c r="E56" s="138"/>
    </row>
    <row r="57" spans="1:5" ht="15.75" x14ac:dyDescent="0.25">
      <c r="A57" s="2268" t="s">
        <v>1514</v>
      </c>
      <c r="B57" s="2268"/>
      <c r="C57" s="2268"/>
      <c r="D57" s="2268"/>
      <c r="E57" s="2268"/>
    </row>
    <row r="58" spans="1:5" x14ac:dyDescent="0.2">
      <c r="A58" s="33"/>
      <c r="B58" s="95"/>
      <c r="C58" s="95"/>
      <c r="D58" s="95"/>
      <c r="E58" s="95"/>
    </row>
    <row r="59" spans="1:5" x14ac:dyDescent="0.2">
      <c r="A59" s="2276" t="s">
        <v>854</v>
      </c>
      <c r="B59" s="2276"/>
      <c r="C59" s="2276"/>
      <c r="D59" s="2276"/>
      <c r="E59" s="2276"/>
    </row>
    <row r="60" spans="1:5" ht="13.5" thickBot="1" x14ac:dyDescent="0.25">
      <c r="A60" s="1"/>
      <c r="B60" s="1"/>
      <c r="C60" s="1"/>
      <c r="D60" s="1"/>
      <c r="E60" s="35" t="s">
        <v>190</v>
      </c>
    </row>
    <row r="61" spans="1:5" ht="13.5" thickBot="1" x14ac:dyDescent="0.25">
      <c r="A61" s="2468" t="s">
        <v>855</v>
      </c>
      <c r="B61" s="2469"/>
      <c r="C61" s="2469"/>
      <c r="D61" s="142" t="s">
        <v>856</v>
      </c>
      <c r="E61" s="1073" t="s">
        <v>857</v>
      </c>
    </row>
    <row r="62" spans="1:5" ht="33" thickBot="1" x14ac:dyDescent="0.25">
      <c r="A62" s="465"/>
      <c r="B62" s="467"/>
      <c r="C62" s="467"/>
      <c r="D62" s="2055" t="s">
        <v>1313</v>
      </c>
      <c r="E62" s="2093" t="s">
        <v>1313</v>
      </c>
    </row>
    <row r="63" spans="1:5" ht="13.5" thickBot="1" x14ac:dyDescent="0.25">
      <c r="A63" s="1540"/>
      <c r="B63" s="172"/>
      <c r="C63" s="1490" t="s">
        <v>906</v>
      </c>
      <c r="D63" s="2056">
        <f>D65+D70</f>
        <v>0</v>
      </c>
      <c r="E63" s="2095">
        <f>E65+E70</f>
        <v>0</v>
      </c>
    </row>
    <row r="64" spans="1:5" x14ac:dyDescent="0.2">
      <c r="A64" s="101"/>
      <c r="B64" s="20"/>
      <c r="C64" s="1491" t="s">
        <v>860</v>
      </c>
      <c r="D64" s="2096"/>
      <c r="E64" s="194"/>
    </row>
    <row r="65" spans="1:5" x14ac:dyDescent="0.2">
      <c r="A65" s="110"/>
      <c r="B65" s="22"/>
      <c r="C65" s="1492" t="s">
        <v>861</v>
      </c>
      <c r="D65" s="145">
        <f>D67+D69</f>
        <v>0</v>
      </c>
      <c r="E65" s="196">
        <f>E67+E69</f>
        <v>0</v>
      </c>
    </row>
    <row r="66" spans="1:5" x14ac:dyDescent="0.2">
      <c r="A66" s="110"/>
      <c r="B66" s="22"/>
      <c r="C66" s="1492" t="s">
        <v>862</v>
      </c>
      <c r="D66" s="145"/>
      <c r="E66" s="196"/>
    </row>
    <row r="67" spans="1:5" x14ac:dyDescent="0.2">
      <c r="A67" s="110"/>
      <c r="B67" s="22"/>
      <c r="C67" s="1493" t="s">
        <v>863</v>
      </c>
      <c r="D67" s="145">
        <v>0</v>
      </c>
      <c r="E67" s="196">
        <v>0</v>
      </c>
    </row>
    <row r="68" spans="1:5" ht="24" x14ac:dyDescent="0.2">
      <c r="A68" s="110"/>
      <c r="B68" s="22"/>
      <c r="C68" s="1505" t="s">
        <v>898</v>
      </c>
      <c r="D68" s="145"/>
      <c r="E68" s="196"/>
    </row>
    <row r="69" spans="1:5" x14ac:dyDescent="0.2">
      <c r="A69" s="110"/>
      <c r="B69" s="22"/>
      <c r="C69" s="1493" t="s">
        <v>899</v>
      </c>
      <c r="D69" s="145"/>
      <c r="E69" s="196">
        <v>0</v>
      </c>
    </row>
    <row r="70" spans="1:5" ht="13.5" thickBot="1" x14ac:dyDescent="0.25">
      <c r="A70" s="213"/>
      <c r="B70" s="137"/>
      <c r="C70" s="1494" t="s">
        <v>900</v>
      </c>
      <c r="D70" s="210"/>
      <c r="E70" s="204"/>
    </row>
    <row r="71" spans="1:5" ht="13.5" thickBot="1" x14ac:dyDescent="0.25">
      <c r="A71" s="1540"/>
      <c r="B71" s="172"/>
      <c r="C71" s="1490" t="s">
        <v>907</v>
      </c>
      <c r="D71" s="2097">
        <f>D73+D78</f>
        <v>2628873</v>
      </c>
      <c r="E71" s="1539">
        <f>E73+E78</f>
        <v>955226</v>
      </c>
    </row>
    <row r="72" spans="1:5" x14ac:dyDescent="0.2">
      <c r="A72" s="101"/>
      <c r="B72" s="20"/>
      <c r="C72" s="1491" t="s">
        <v>860</v>
      </c>
      <c r="D72" s="473"/>
      <c r="E72" s="194"/>
    </row>
    <row r="73" spans="1:5" x14ac:dyDescent="0.2">
      <c r="A73" s="110"/>
      <c r="B73" s="22"/>
      <c r="C73" s="1492" t="s">
        <v>861</v>
      </c>
      <c r="D73" s="145">
        <f>D75+D76+D77</f>
        <v>2575333</v>
      </c>
      <c r="E73" s="196">
        <f>E75+E76+E77</f>
        <v>901686</v>
      </c>
    </row>
    <row r="74" spans="1:5" x14ac:dyDescent="0.2">
      <c r="A74" s="110"/>
      <c r="B74" s="22"/>
      <c r="C74" s="1492" t="s">
        <v>862</v>
      </c>
      <c r="D74" s="145"/>
      <c r="E74" s="196"/>
    </row>
    <row r="75" spans="1:5" x14ac:dyDescent="0.2">
      <c r="A75" s="110"/>
      <c r="B75" s="22"/>
      <c r="C75" s="1493" t="s">
        <v>863</v>
      </c>
      <c r="D75" s="145">
        <v>747854</v>
      </c>
      <c r="E75" s="196">
        <v>74388</v>
      </c>
    </row>
    <row r="76" spans="1:5" ht="24" x14ac:dyDescent="0.2">
      <c r="A76" s="110"/>
      <c r="B76" s="22"/>
      <c r="C76" s="1505" t="s">
        <v>898</v>
      </c>
      <c r="D76" s="145"/>
      <c r="E76" s="196"/>
    </row>
    <row r="77" spans="1:5" x14ac:dyDescent="0.2">
      <c r="A77" s="110"/>
      <c r="B77" s="22"/>
      <c r="C77" s="1493" t="s">
        <v>899</v>
      </c>
      <c r="D77" s="145">
        <v>1827479</v>
      </c>
      <c r="E77" s="196">
        <v>827298</v>
      </c>
    </row>
    <row r="78" spans="1:5" ht="13.5" thickBot="1" x14ac:dyDescent="0.25">
      <c r="A78" s="110"/>
      <c r="B78" s="22"/>
      <c r="C78" s="1494" t="s">
        <v>900</v>
      </c>
      <c r="D78" s="493">
        <v>53540</v>
      </c>
      <c r="E78" s="196">
        <v>53540</v>
      </c>
    </row>
    <row r="79" spans="1:5" ht="13.5" thickBot="1" x14ac:dyDescent="0.25">
      <c r="A79" s="1540"/>
      <c r="B79" s="172"/>
      <c r="C79" s="1490" t="s">
        <v>908</v>
      </c>
      <c r="D79" s="128">
        <f>D81+D86</f>
        <v>0</v>
      </c>
      <c r="E79" s="1539">
        <f>E81+E86</f>
        <v>0</v>
      </c>
    </row>
    <row r="80" spans="1:5" x14ac:dyDescent="0.2">
      <c r="A80" s="101"/>
      <c r="B80" s="20"/>
      <c r="C80" s="1491" t="s">
        <v>860</v>
      </c>
      <c r="D80" s="209"/>
      <c r="E80" s="194"/>
    </row>
    <row r="81" spans="1:5" x14ac:dyDescent="0.2">
      <c r="A81" s="110"/>
      <c r="B81" s="22"/>
      <c r="C81" s="1492" t="s">
        <v>861</v>
      </c>
      <c r="D81" s="145">
        <v>0</v>
      </c>
      <c r="E81" s="196">
        <v>0</v>
      </c>
    </row>
    <row r="82" spans="1:5" x14ac:dyDescent="0.2">
      <c r="A82" s="110"/>
      <c r="B82" s="22"/>
      <c r="C82" s="1492" t="s">
        <v>862</v>
      </c>
      <c r="D82" s="145"/>
      <c r="E82" s="196"/>
    </row>
    <row r="83" spans="1:5" x14ac:dyDescent="0.2">
      <c r="A83" s="110"/>
      <c r="B83" s="22"/>
      <c r="C83" s="1493" t="s">
        <v>863</v>
      </c>
      <c r="D83" s="145">
        <v>0</v>
      </c>
      <c r="E83" s="196">
        <v>0</v>
      </c>
    </row>
    <row r="84" spans="1:5" ht="24" x14ac:dyDescent="0.2">
      <c r="A84" s="110"/>
      <c r="B84" s="22"/>
      <c r="C84" s="1505" t="s">
        <v>898</v>
      </c>
      <c r="D84" s="145"/>
      <c r="E84" s="196"/>
    </row>
    <row r="85" spans="1:5" x14ac:dyDescent="0.2">
      <c r="A85" s="110"/>
      <c r="B85" s="22"/>
      <c r="C85" s="1493" t="s">
        <v>899</v>
      </c>
      <c r="D85" s="145">
        <v>0</v>
      </c>
      <c r="E85" s="196">
        <v>0</v>
      </c>
    </row>
    <row r="86" spans="1:5" ht="13.5" thickBot="1" x14ac:dyDescent="0.25">
      <c r="A86" s="110"/>
      <c r="B86" s="22"/>
      <c r="C86" s="1494" t="s">
        <v>900</v>
      </c>
      <c r="D86" s="145">
        <v>0</v>
      </c>
      <c r="E86" s="196">
        <v>0</v>
      </c>
    </row>
    <row r="87" spans="1:5" ht="13.5" thickBot="1" x14ac:dyDescent="0.25">
      <c r="A87" s="1540"/>
      <c r="B87" s="172" t="s">
        <v>867</v>
      </c>
      <c r="C87" s="1490" t="s">
        <v>868</v>
      </c>
      <c r="D87" s="2097">
        <f>D88+D96+D115</f>
        <v>538544</v>
      </c>
      <c r="E87" s="1539">
        <f>E88+E96+E115</f>
        <v>134146</v>
      </c>
    </row>
    <row r="88" spans="1:5" ht="13.5" thickBot="1" x14ac:dyDescent="0.25">
      <c r="A88" s="1540"/>
      <c r="B88" s="172"/>
      <c r="C88" s="1490" t="s">
        <v>909</v>
      </c>
      <c r="D88" s="128">
        <f>D90+D95</f>
        <v>56028</v>
      </c>
      <c r="E88" s="1539">
        <f>E90+E95</f>
        <v>56028</v>
      </c>
    </row>
    <row r="89" spans="1:5" x14ac:dyDescent="0.2">
      <c r="A89" s="101"/>
      <c r="B89" s="20"/>
      <c r="C89" s="1491" t="s">
        <v>860</v>
      </c>
      <c r="D89" s="209"/>
      <c r="E89" s="194"/>
    </row>
    <row r="90" spans="1:5" x14ac:dyDescent="0.2">
      <c r="A90" s="110"/>
      <c r="B90" s="22"/>
      <c r="C90" s="1492" t="s">
        <v>861</v>
      </c>
      <c r="D90" s="145">
        <f>D92+D93+D94</f>
        <v>6000</v>
      </c>
      <c r="E90" s="196">
        <f>E92+E93+E94</f>
        <v>6000</v>
      </c>
    </row>
    <row r="91" spans="1:5" x14ac:dyDescent="0.2">
      <c r="A91" s="110"/>
      <c r="B91" s="22"/>
      <c r="C91" s="1492" t="s">
        <v>862</v>
      </c>
      <c r="D91" s="145"/>
      <c r="E91" s="196"/>
    </row>
    <row r="92" spans="1:5" x14ac:dyDescent="0.2">
      <c r="A92" s="110"/>
      <c r="B92" s="22"/>
      <c r="C92" s="1493" t="s">
        <v>863</v>
      </c>
      <c r="D92" s="145"/>
      <c r="E92" s="196"/>
    </row>
    <row r="93" spans="1:5" ht="24" x14ac:dyDescent="0.2">
      <c r="A93" s="110"/>
      <c r="B93" s="22"/>
      <c r="C93" s="1505" t="s">
        <v>898</v>
      </c>
      <c r="D93" s="145"/>
      <c r="E93" s="196"/>
    </row>
    <row r="94" spans="1:5" x14ac:dyDescent="0.2">
      <c r="A94" s="110"/>
      <c r="B94" s="22"/>
      <c r="C94" s="1493" t="s">
        <v>899</v>
      </c>
      <c r="D94" s="145">
        <v>6000</v>
      </c>
      <c r="E94" s="196">
        <v>6000</v>
      </c>
    </row>
    <row r="95" spans="1:5" ht="13.5" thickBot="1" x14ac:dyDescent="0.25">
      <c r="A95" s="1751"/>
      <c r="B95" s="1495"/>
      <c r="C95" s="1494" t="s">
        <v>900</v>
      </c>
      <c r="D95" s="493">
        <v>50028</v>
      </c>
      <c r="E95" s="1752">
        <v>50028</v>
      </c>
    </row>
    <row r="96" spans="1:5" ht="13.5" thickBot="1" x14ac:dyDescent="0.25">
      <c r="A96" s="1753"/>
      <c r="B96" s="172"/>
      <c r="C96" s="1490" t="s">
        <v>869</v>
      </c>
      <c r="D96" s="2097">
        <f>D98+D103</f>
        <v>482516</v>
      </c>
      <c r="E96" s="1539">
        <f>E98+E103</f>
        <v>78118</v>
      </c>
    </row>
    <row r="97" spans="1:5" x14ac:dyDescent="0.2">
      <c r="A97" s="110"/>
      <c r="B97" s="20"/>
      <c r="C97" s="1491" t="s">
        <v>860</v>
      </c>
      <c r="D97" s="2096"/>
      <c r="E97" s="194"/>
    </row>
    <row r="98" spans="1:5" x14ac:dyDescent="0.2">
      <c r="A98" s="110"/>
      <c r="B98" s="22"/>
      <c r="C98" s="1492" t="s">
        <v>861</v>
      </c>
      <c r="D98" s="145">
        <f>D100+D102</f>
        <v>0</v>
      </c>
      <c r="E98" s="196">
        <f>E100+E102</f>
        <v>0</v>
      </c>
    </row>
    <row r="99" spans="1:5" x14ac:dyDescent="0.2">
      <c r="A99" s="110"/>
      <c r="B99" s="22"/>
      <c r="C99" s="1492" t="s">
        <v>862</v>
      </c>
      <c r="D99" s="145"/>
      <c r="E99" s="196"/>
    </row>
    <row r="100" spans="1:5" x14ac:dyDescent="0.2">
      <c r="A100" s="110"/>
      <c r="B100" s="22"/>
      <c r="C100" s="1493" t="s">
        <v>863</v>
      </c>
      <c r="D100" s="145">
        <v>0</v>
      </c>
      <c r="E100" s="196">
        <v>0</v>
      </c>
    </row>
    <row r="101" spans="1:5" ht="24" x14ac:dyDescent="0.2">
      <c r="A101" s="110"/>
      <c r="B101" s="22"/>
      <c r="C101" s="1505" t="s">
        <v>898</v>
      </c>
      <c r="D101" s="145"/>
      <c r="E101" s="196"/>
    </row>
    <row r="102" spans="1:5" x14ac:dyDescent="0.2">
      <c r="A102" s="110"/>
      <c r="B102" s="22"/>
      <c r="C102" s="1493" t="s">
        <v>899</v>
      </c>
      <c r="D102" s="145">
        <v>0</v>
      </c>
      <c r="E102" s="196">
        <v>0</v>
      </c>
    </row>
    <row r="103" spans="1:5" ht="13.5" thickBot="1" x14ac:dyDescent="0.25">
      <c r="A103" s="260"/>
      <c r="B103" s="836"/>
      <c r="C103" s="1750" t="s">
        <v>900</v>
      </c>
      <c r="D103" s="493">
        <v>482516</v>
      </c>
      <c r="E103" s="604">
        <v>78118</v>
      </c>
    </row>
    <row r="104" spans="1:5" x14ac:dyDescent="0.2">
      <c r="A104" s="1"/>
      <c r="B104" s="1"/>
      <c r="C104" s="1524"/>
      <c r="D104" s="27"/>
      <c r="E104" s="27"/>
    </row>
    <row r="105" spans="1:5" x14ac:dyDescent="0.2">
      <c r="A105" s="1"/>
      <c r="B105" s="1"/>
      <c r="C105" s="1524"/>
      <c r="D105" s="27"/>
      <c r="E105" s="27"/>
    </row>
    <row r="106" spans="1:5" x14ac:dyDescent="0.2">
      <c r="A106" s="2278">
        <v>3</v>
      </c>
      <c r="B106" s="2263"/>
      <c r="C106" s="2263"/>
      <c r="D106" s="2263"/>
      <c r="E106" s="2263"/>
    </row>
    <row r="107" spans="1:5" ht="15" x14ac:dyDescent="0.25">
      <c r="A107" s="2524" t="s">
        <v>1701</v>
      </c>
      <c r="B107" s="2524"/>
      <c r="C107" s="2524"/>
      <c r="D107" s="2524"/>
      <c r="E107" s="2524"/>
    </row>
    <row r="108" spans="1:5" x14ac:dyDescent="0.2">
      <c r="A108" s="138"/>
      <c r="B108" s="138"/>
      <c r="C108" s="138"/>
      <c r="D108" s="138"/>
      <c r="E108" s="138"/>
    </row>
    <row r="109" spans="1:5" ht="15.75" x14ac:dyDescent="0.25">
      <c r="A109" s="2268" t="s">
        <v>1514</v>
      </c>
      <c r="B109" s="2268"/>
      <c r="C109" s="2268"/>
      <c r="D109" s="2268"/>
      <c r="E109" s="2268"/>
    </row>
    <row r="110" spans="1:5" x14ac:dyDescent="0.2">
      <c r="A110" s="33"/>
      <c r="B110" s="95"/>
      <c r="C110" s="95"/>
      <c r="D110" s="95"/>
      <c r="E110" s="95"/>
    </row>
    <row r="111" spans="1:5" x14ac:dyDescent="0.2">
      <c r="A111" s="2276" t="s">
        <v>854</v>
      </c>
      <c r="B111" s="2276"/>
      <c r="C111" s="2276"/>
      <c r="D111" s="2276"/>
      <c r="E111" s="2276"/>
    </row>
    <row r="112" spans="1:5" ht="13.5" thickBot="1" x14ac:dyDescent="0.25">
      <c r="A112" s="1"/>
      <c r="B112" s="1"/>
      <c r="C112" s="1"/>
      <c r="D112" s="1"/>
      <c r="E112" s="35" t="s">
        <v>190</v>
      </c>
    </row>
    <row r="113" spans="1:5" ht="13.5" thickBot="1" x14ac:dyDescent="0.25">
      <c r="A113" s="2468" t="s">
        <v>855</v>
      </c>
      <c r="B113" s="2469"/>
      <c r="C113" s="2469"/>
      <c r="D113" s="142" t="s">
        <v>856</v>
      </c>
      <c r="E113" s="1073" t="s">
        <v>857</v>
      </c>
    </row>
    <row r="114" spans="1:5" ht="33" thickBot="1" x14ac:dyDescent="0.25">
      <c r="A114" s="2046"/>
      <c r="B114" s="467"/>
      <c r="C114" s="467"/>
      <c r="D114" s="2055" t="s">
        <v>1313</v>
      </c>
      <c r="E114" s="2093" t="s">
        <v>1313</v>
      </c>
    </row>
    <row r="115" spans="1:5" ht="13.5" thickBot="1" x14ac:dyDescent="0.25">
      <c r="A115" s="110"/>
      <c r="B115" s="172"/>
      <c r="C115" s="1490" t="s">
        <v>910</v>
      </c>
      <c r="D115" s="2055">
        <f>D117+D122</f>
        <v>0</v>
      </c>
      <c r="E115" s="2093">
        <f>E117+E122</f>
        <v>0</v>
      </c>
    </row>
    <row r="116" spans="1:5" x14ac:dyDescent="0.2">
      <c r="A116" s="110"/>
      <c r="B116" s="20"/>
      <c r="C116" s="1491" t="s">
        <v>860</v>
      </c>
      <c r="D116" s="473"/>
      <c r="E116" s="194"/>
    </row>
    <row r="117" spans="1:5" x14ac:dyDescent="0.2">
      <c r="A117" s="110"/>
      <c r="B117" s="22"/>
      <c r="C117" s="1492" t="s">
        <v>861</v>
      </c>
      <c r="D117" s="145">
        <f>D119+D121</f>
        <v>0</v>
      </c>
      <c r="E117" s="196">
        <f>E119+E121</f>
        <v>0</v>
      </c>
    </row>
    <row r="118" spans="1:5" x14ac:dyDescent="0.2">
      <c r="A118" s="110"/>
      <c r="B118" s="22"/>
      <c r="C118" s="1492" t="s">
        <v>862</v>
      </c>
      <c r="D118" s="145"/>
      <c r="E118" s="196"/>
    </row>
    <row r="119" spans="1:5" x14ac:dyDescent="0.2">
      <c r="A119" s="110"/>
      <c r="B119" s="22"/>
      <c r="C119" s="1493" t="s">
        <v>863</v>
      </c>
      <c r="D119" s="145">
        <v>0</v>
      </c>
      <c r="E119" s="196">
        <v>0</v>
      </c>
    </row>
    <row r="120" spans="1:5" ht="24" x14ac:dyDescent="0.2">
      <c r="A120" s="110"/>
      <c r="B120" s="22"/>
      <c r="C120" s="1505" t="s">
        <v>898</v>
      </c>
      <c r="D120" s="145"/>
      <c r="E120" s="196"/>
    </row>
    <row r="121" spans="1:5" x14ac:dyDescent="0.2">
      <c r="A121" s="110"/>
      <c r="B121" s="22"/>
      <c r="C121" s="1493" t="s">
        <v>899</v>
      </c>
      <c r="D121" s="145">
        <v>0</v>
      </c>
      <c r="E121" s="196">
        <v>0</v>
      </c>
    </row>
    <row r="122" spans="1:5" x14ac:dyDescent="0.2">
      <c r="A122" s="1318"/>
      <c r="B122" s="1525"/>
      <c r="C122" s="1526" t="s">
        <v>900</v>
      </c>
      <c r="D122" s="146"/>
      <c r="E122" s="313"/>
    </row>
    <row r="123" spans="1:5" ht="13.5" thickBot="1" x14ac:dyDescent="0.25">
      <c r="A123" s="111"/>
      <c r="B123" s="24"/>
      <c r="C123" s="1527"/>
      <c r="D123" s="129"/>
      <c r="E123" s="120"/>
    </row>
    <row r="124" spans="1:5" ht="26.25" thickBot="1" x14ac:dyDescent="0.25">
      <c r="A124" s="1540"/>
      <c r="B124" s="1497" t="s">
        <v>870</v>
      </c>
      <c r="C124" s="1498" t="s">
        <v>911</v>
      </c>
      <c r="D124" s="2097">
        <f>D126+D130</f>
        <v>0</v>
      </c>
      <c r="E124" s="1539">
        <f>E126+E130</f>
        <v>0</v>
      </c>
    </row>
    <row r="125" spans="1:5" x14ac:dyDescent="0.2">
      <c r="A125" s="101"/>
      <c r="B125" s="20"/>
      <c r="C125" s="1491" t="s">
        <v>860</v>
      </c>
      <c r="D125" s="2096"/>
      <c r="E125" s="194"/>
    </row>
    <row r="126" spans="1:5" x14ac:dyDescent="0.2">
      <c r="A126" s="110"/>
      <c r="B126" s="22"/>
      <c r="C126" s="1492" t="s">
        <v>861</v>
      </c>
      <c r="D126" s="145"/>
      <c r="E126" s="196"/>
    </row>
    <row r="127" spans="1:5" x14ac:dyDescent="0.2">
      <c r="A127" s="110"/>
      <c r="B127" s="22"/>
      <c r="C127" s="1492" t="s">
        <v>862</v>
      </c>
      <c r="D127" s="145"/>
      <c r="E127" s="196"/>
    </row>
    <row r="128" spans="1:5" x14ac:dyDescent="0.2">
      <c r="A128" s="110"/>
      <c r="B128" s="22"/>
      <c r="C128" s="1493" t="s">
        <v>863</v>
      </c>
      <c r="D128" s="145"/>
      <c r="E128" s="196"/>
    </row>
    <row r="129" spans="1:6" ht="24" x14ac:dyDescent="0.2">
      <c r="A129" s="110"/>
      <c r="B129" s="22"/>
      <c r="C129" s="1505" t="s">
        <v>898</v>
      </c>
      <c r="D129" s="145"/>
      <c r="E129" s="196"/>
    </row>
    <row r="130" spans="1:6" x14ac:dyDescent="0.2">
      <c r="A130" s="110"/>
      <c r="B130" s="22"/>
      <c r="C130" s="1493" t="s">
        <v>899</v>
      </c>
      <c r="D130" s="145"/>
      <c r="E130" s="196"/>
    </row>
    <row r="131" spans="1:6" ht="13.5" thickBot="1" x14ac:dyDescent="0.25">
      <c r="A131" s="213"/>
      <c r="B131" s="137"/>
      <c r="C131" s="1494" t="s">
        <v>900</v>
      </c>
      <c r="D131" s="210"/>
      <c r="E131" s="204"/>
    </row>
    <row r="132" spans="1:6" ht="17.25" customHeight="1" thickBot="1" x14ac:dyDescent="0.3">
      <c r="A132" s="1541" t="s">
        <v>260</v>
      </c>
      <c r="B132" s="172"/>
      <c r="C132" s="1721" t="s">
        <v>912</v>
      </c>
      <c r="D132" s="128">
        <f>D133+D135+D134</f>
        <v>21258</v>
      </c>
      <c r="E132" s="192">
        <f>E133+E135+E134</f>
        <v>25692</v>
      </c>
    </row>
    <row r="133" spans="1:6" x14ac:dyDescent="0.2">
      <c r="A133" s="101"/>
      <c r="B133" s="1499" t="s">
        <v>858</v>
      </c>
      <c r="C133" s="1496" t="s">
        <v>871</v>
      </c>
      <c r="D133" s="473">
        <v>12567</v>
      </c>
      <c r="E133" s="194">
        <v>10952</v>
      </c>
    </row>
    <row r="134" spans="1:6" x14ac:dyDescent="0.2">
      <c r="A134" s="111"/>
      <c r="B134" s="24" t="s">
        <v>872</v>
      </c>
      <c r="C134" s="1544" t="s">
        <v>1403</v>
      </c>
      <c r="D134" s="129">
        <v>8691</v>
      </c>
      <c r="E134" s="120">
        <v>14740</v>
      </c>
    </row>
    <row r="135" spans="1:6" ht="13.5" thickBot="1" x14ac:dyDescent="0.25">
      <c r="A135" s="213"/>
      <c r="B135" s="137" t="s">
        <v>867</v>
      </c>
      <c r="C135" s="9" t="s">
        <v>873</v>
      </c>
      <c r="D135" s="493"/>
      <c r="E135" s="204"/>
    </row>
    <row r="136" spans="1:6" ht="16.5" thickBot="1" x14ac:dyDescent="0.3">
      <c r="A136" s="112" t="s">
        <v>261</v>
      </c>
      <c r="B136" s="1508"/>
      <c r="C136" s="1530" t="s">
        <v>874</v>
      </c>
      <c r="D136" s="128">
        <f>SUM(D137:D141)</f>
        <v>2251349</v>
      </c>
      <c r="E136" s="192">
        <f>SUM(E137:E141)</f>
        <v>2943703</v>
      </c>
    </row>
    <row r="137" spans="1:6" x14ac:dyDescent="0.2">
      <c r="A137" s="1488"/>
      <c r="B137" s="1529" t="s">
        <v>858</v>
      </c>
      <c r="C137" s="2049" t="s">
        <v>913</v>
      </c>
      <c r="D137" s="124">
        <v>0</v>
      </c>
      <c r="E137" s="118"/>
    </row>
    <row r="138" spans="1:6" x14ac:dyDescent="0.2">
      <c r="A138" s="1353"/>
      <c r="B138" s="1487" t="s">
        <v>864</v>
      </c>
      <c r="C138" s="1536" t="s">
        <v>914</v>
      </c>
      <c r="D138" s="121"/>
      <c r="E138" s="117"/>
    </row>
    <row r="139" spans="1:6" x14ac:dyDescent="0.2">
      <c r="A139" s="1353"/>
      <c r="B139" s="1487" t="s">
        <v>867</v>
      </c>
      <c r="C139" s="1536" t="s">
        <v>915</v>
      </c>
      <c r="D139" s="121">
        <v>2251349</v>
      </c>
      <c r="E139" s="117">
        <v>2943703</v>
      </c>
    </row>
    <row r="140" spans="1:6" x14ac:dyDescent="0.2">
      <c r="A140" s="1353"/>
      <c r="B140" s="1487" t="s">
        <v>870</v>
      </c>
      <c r="C140" s="1536" t="s">
        <v>916</v>
      </c>
      <c r="D140" s="121">
        <v>0</v>
      </c>
      <c r="E140" s="117"/>
    </row>
    <row r="141" spans="1:6" ht="13.5" thickBot="1" x14ac:dyDescent="0.25">
      <c r="A141" s="1510"/>
      <c r="B141" s="1506" t="s">
        <v>870</v>
      </c>
      <c r="C141" s="1537" t="s">
        <v>1057</v>
      </c>
      <c r="D141" s="126">
        <v>0</v>
      </c>
      <c r="E141" s="1064"/>
    </row>
    <row r="142" spans="1:6" s="15" customFormat="1" ht="16.5" thickBot="1" x14ac:dyDescent="0.3">
      <c r="A142" s="1637" t="s">
        <v>262</v>
      </c>
      <c r="B142" s="1638"/>
      <c r="C142" s="2051" t="s">
        <v>917</v>
      </c>
      <c r="D142" s="128">
        <f>D143+D144+D145</f>
        <v>1621827</v>
      </c>
      <c r="E142" s="192">
        <f>E143+E144+E145</f>
        <v>1552465</v>
      </c>
      <c r="F142" s="2099"/>
    </row>
    <row r="143" spans="1:6" x14ac:dyDescent="0.2">
      <c r="A143" s="1488"/>
      <c r="B143" s="1529" t="s">
        <v>858</v>
      </c>
      <c r="C143" s="2049" t="s">
        <v>918</v>
      </c>
      <c r="D143" s="124">
        <v>1068756</v>
      </c>
      <c r="E143" s="118">
        <v>1202265</v>
      </c>
    </row>
    <row r="144" spans="1:6" x14ac:dyDescent="0.2">
      <c r="A144" s="1353"/>
      <c r="B144" s="1487" t="s">
        <v>872</v>
      </c>
      <c r="C144" s="931" t="s">
        <v>1312</v>
      </c>
      <c r="D144" s="121">
        <v>356529</v>
      </c>
      <c r="E144" s="117">
        <v>348366</v>
      </c>
    </row>
    <row r="145" spans="1:7" ht="13.5" thickBot="1" x14ac:dyDescent="0.25">
      <c r="A145" s="1510"/>
      <c r="B145" s="1506" t="s">
        <v>867</v>
      </c>
      <c r="C145" s="932" t="s">
        <v>919</v>
      </c>
      <c r="D145" s="237">
        <v>196542</v>
      </c>
      <c r="E145" s="1064">
        <v>1834</v>
      </c>
    </row>
    <row r="146" spans="1:7" ht="16.5" thickBot="1" x14ac:dyDescent="0.3">
      <c r="A146" s="1637" t="s">
        <v>282</v>
      </c>
      <c r="B146" s="1639"/>
      <c r="C146" s="2051" t="s">
        <v>920</v>
      </c>
      <c r="D146" s="128">
        <f>D147+D148+D149+D150</f>
        <v>-64092</v>
      </c>
      <c r="E146" s="192">
        <f>E147+E148+E149</f>
        <v>-85421</v>
      </c>
    </row>
    <row r="147" spans="1:7" ht="15.75" customHeight="1" x14ac:dyDescent="0.2">
      <c r="A147" s="1488"/>
      <c r="B147" s="1529" t="s">
        <v>858</v>
      </c>
      <c r="C147" s="2049" t="s">
        <v>1178</v>
      </c>
      <c r="D147" s="439">
        <v>96447</v>
      </c>
      <c r="E147" s="118">
        <v>131141</v>
      </c>
    </row>
    <row r="148" spans="1:7" ht="18" customHeight="1" x14ac:dyDescent="0.2">
      <c r="A148" s="1353"/>
      <c r="B148" s="1487" t="s">
        <v>872</v>
      </c>
      <c r="C148" s="2050" t="s">
        <v>1179</v>
      </c>
      <c r="D148" s="121">
        <v>-160539</v>
      </c>
      <c r="E148" s="117">
        <v>-216562</v>
      </c>
    </row>
    <row r="149" spans="1:7" ht="27.75" customHeight="1" x14ac:dyDescent="0.2">
      <c r="A149" s="1353"/>
      <c r="B149" s="1487" t="s">
        <v>1180</v>
      </c>
      <c r="C149" s="2050" t="s">
        <v>1181</v>
      </c>
      <c r="D149" s="121"/>
      <c r="E149" s="117">
        <v>0</v>
      </c>
    </row>
    <row r="150" spans="1:7" ht="14.25" customHeight="1" thickBot="1" x14ac:dyDescent="0.25">
      <c r="A150" s="1823"/>
      <c r="B150" s="1824"/>
      <c r="C150" s="2052"/>
      <c r="D150" s="340"/>
      <c r="E150" s="120"/>
    </row>
    <row r="151" spans="1:7" ht="16.5" thickBot="1" x14ac:dyDescent="0.3">
      <c r="A151" s="1637" t="s">
        <v>307</v>
      </c>
      <c r="B151" s="1638"/>
      <c r="C151" s="2051" t="s">
        <v>921</v>
      </c>
      <c r="D151" s="128">
        <v>65418</v>
      </c>
      <c r="E151" s="192">
        <v>72136</v>
      </c>
    </row>
    <row r="152" spans="1:7" ht="13.5" thickBot="1" x14ac:dyDescent="0.25">
      <c r="A152" s="111"/>
      <c r="B152" s="24"/>
      <c r="C152" s="611"/>
      <c r="D152" s="129"/>
      <c r="E152" s="120"/>
    </row>
    <row r="153" spans="1:7" ht="27.75" customHeight="1" thickBot="1" x14ac:dyDescent="0.25">
      <c r="A153" s="2474" t="s">
        <v>875</v>
      </c>
      <c r="B153" s="2475"/>
      <c r="C153" s="2475"/>
      <c r="D153" s="128">
        <f>D9+D34+D87+D124+D132+D136+D142+D146+D151</f>
        <v>25023449</v>
      </c>
      <c r="E153" s="602">
        <f>E9+E34+E87+E124+E132+E136+E142+E146+E151</f>
        <v>25703677</v>
      </c>
      <c r="G153" s="63"/>
    </row>
    <row r="154" spans="1:7" x14ac:dyDescent="0.2">
      <c r="A154" s="1"/>
      <c r="B154" s="1"/>
      <c r="C154" s="1"/>
      <c r="D154" s="1"/>
      <c r="E154" s="1"/>
    </row>
    <row r="155" spans="1:7" x14ac:dyDescent="0.2">
      <c r="A155" s="1"/>
      <c r="B155" s="1"/>
      <c r="C155" s="1"/>
      <c r="D155" s="1"/>
      <c r="E155" s="1"/>
    </row>
    <row r="156" spans="1:7" x14ac:dyDescent="0.2">
      <c r="A156" s="1"/>
      <c r="B156" s="1"/>
      <c r="C156" s="1"/>
      <c r="D156" s="1"/>
      <c r="E156" s="1"/>
    </row>
    <row r="157" spans="1:7" x14ac:dyDescent="0.2">
      <c r="A157" s="2278">
        <v>4</v>
      </c>
      <c r="B157" s="2263"/>
      <c r="C157" s="2263"/>
      <c r="D157" s="2263"/>
      <c r="E157" s="2263"/>
    </row>
    <row r="158" spans="1:7" ht="15" x14ac:dyDescent="0.25">
      <c r="A158" s="2524" t="s">
        <v>1701</v>
      </c>
      <c r="B158" s="2524"/>
      <c r="C158" s="2524"/>
      <c r="D158" s="2524"/>
      <c r="E158" s="2524"/>
    </row>
    <row r="159" spans="1:7" x14ac:dyDescent="0.2">
      <c r="A159" s="138"/>
      <c r="B159" s="138"/>
      <c r="C159" s="138"/>
      <c r="D159" s="138"/>
      <c r="E159" s="138"/>
    </row>
    <row r="160" spans="1:7" ht="15.75" x14ac:dyDescent="0.25">
      <c r="A160" s="2268" t="s">
        <v>1514</v>
      </c>
      <c r="B160" s="2268"/>
      <c r="C160" s="2268"/>
      <c r="D160" s="2268"/>
      <c r="E160" s="2268"/>
    </row>
    <row r="161" spans="1:7" x14ac:dyDescent="0.2">
      <c r="A161" s="33"/>
      <c r="B161" s="95"/>
      <c r="C161" s="95"/>
      <c r="D161" s="95"/>
      <c r="E161" s="95"/>
    </row>
    <row r="162" spans="1:7" x14ac:dyDescent="0.2">
      <c r="A162" s="2276" t="s">
        <v>854</v>
      </c>
      <c r="B162" s="2276"/>
      <c r="C162" s="2276"/>
      <c r="D162" s="2276"/>
      <c r="E162" s="2276"/>
    </row>
    <row r="163" spans="1:7" ht="13.5" thickBot="1" x14ac:dyDescent="0.25">
      <c r="A163" s="1"/>
      <c r="B163" s="1"/>
      <c r="C163" s="1"/>
      <c r="D163" s="1"/>
      <c r="E163" s="35" t="s">
        <v>190</v>
      </c>
    </row>
    <row r="164" spans="1:7" ht="13.5" thickBot="1" x14ac:dyDescent="0.25">
      <c r="A164" s="2476" t="s">
        <v>876</v>
      </c>
      <c r="B164" s="2477"/>
      <c r="C164" s="2477"/>
      <c r="D164" s="142" t="s">
        <v>856</v>
      </c>
      <c r="E164" s="1073" t="s">
        <v>857</v>
      </c>
    </row>
    <row r="165" spans="1:7" ht="33" thickBot="1" x14ac:dyDescent="0.25">
      <c r="A165" s="2047"/>
      <c r="B165" s="467"/>
      <c r="C165" s="2048"/>
      <c r="D165" s="2055" t="s">
        <v>1313</v>
      </c>
      <c r="E165" s="2093" t="s">
        <v>1313</v>
      </c>
    </row>
    <row r="166" spans="1:7" ht="16.5" thickBot="1" x14ac:dyDescent="0.3">
      <c r="A166" s="1543" t="s">
        <v>308</v>
      </c>
      <c r="B166" s="1500"/>
      <c r="C166" s="1528" t="s">
        <v>931</v>
      </c>
      <c r="D166" s="2057">
        <f>D167+D168+D169+D170+D171+D172</f>
        <v>18663397</v>
      </c>
      <c r="E166" s="1923">
        <f>E167+E168+E169+E170+E171+E172</f>
        <v>18640148</v>
      </c>
      <c r="G166" s="63"/>
    </row>
    <row r="167" spans="1:7" x14ac:dyDescent="0.2">
      <c r="A167" s="110"/>
      <c r="B167" s="22" t="s">
        <v>858</v>
      </c>
      <c r="C167" s="1492" t="s">
        <v>922</v>
      </c>
      <c r="D167" s="439">
        <v>20928019</v>
      </c>
      <c r="E167" s="439">
        <v>20928019</v>
      </c>
      <c r="G167" s="63"/>
    </row>
    <row r="168" spans="1:7" x14ac:dyDescent="0.2">
      <c r="A168" s="213"/>
      <c r="B168" s="137" t="s">
        <v>872</v>
      </c>
      <c r="C168" s="1501" t="s">
        <v>923</v>
      </c>
      <c r="D168" s="129">
        <v>-1015578</v>
      </c>
      <c r="E168" s="120">
        <v>-1148249</v>
      </c>
      <c r="G168" s="63"/>
    </row>
    <row r="169" spans="1:7" x14ac:dyDescent="0.2">
      <c r="A169" s="1353"/>
      <c r="B169" s="1487" t="s">
        <v>867</v>
      </c>
      <c r="C169" s="1536" t="s">
        <v>924</v>
      </c>
      <c r="D169" s="121">
        <v>2302353</v>
      </c>
      <c r="E169" s="121">
        <v>2302353</v>
      </c>
      <c r="G169" s="63"/>
    </row>
    <row r="170" spans="1:7" x14ac:dyDescent="0.2">
      <c r="A170" s="1353"/>
      <c r="B170" s="1487" t="s">
        <v>870</v>
      </c>
      <c r="C170" s="1536" t="s">
        <v>925</v>
      </c>
      <c r="D170" s="121">
        <v>-3420322</v>
      </c>
      <c r="E170" s="117">
        <v>-3551397</v>
      </c>
      <c r="G170" s="63"/>
    </row>
    <row r="171" spans="1:7" x14ac:dyDescent="0.2">
      <c r="A171" s="1353"/>
      <c r="B171" s="1487" t="s">
        <v>926</v>
      </c>
      <c r="C171" s="1536" t="s">
        <v>927</v>
      </c>
      <c r="D171" s="2098"/>
      <c r="E171" s="1538"/>
      <c r="G171" s="63"/>
    </row>
    <row r="172" spans="1:7" ht="13.5" thickBot="1" x14ac:dyDescent="0.25">
      <c r="A172" s="1510"/>
      <c r="B172" s="1506" t="s">
        <v>928</v>
      </c>
      <c r="C172" s="1537" t="s">
        <v>929</v>
      </c>
      <c r="D172" s="237">
        <v>-131075</v>
      </c>
      <c r="E172" s="1064">
        <v>109422</v>
      </c>
      <c r="G172" s="63"/>
    </row>
    <row r="173" spans="1:7" ht="16.5" thickBot="1" x14ac:dyDescent="0.3">
      <c r="A173" s="112" t="s">
        <v>330</v>
      </c>
      <c r="B173" s="1508"/>
      <c r="C173" s="1533" t="s">
        <v>930</v>
      </c>
      <c r="D173" s="128">
        <f>D174+D175+D176</f>
        <v>248051</v>
      </c>
      <c r="E173" s="192">
        <f>E174+E175+E176</f>
        <v>233158</v>
      </c>
      <c r="G173" s="63"/>
    </row>
    <row r="174" spans="1:7" x14ac:dyDescent="0.2">
      <c r="A174" s="111"/>
      <c r="B174" s="20" t="s">
        <v>858</v>
      </c>
      <c r="C174" s="1491" t="s">
        <v>932</v>
      </c>
      <c r="D174" s="530">
        <v>49277</v>
      </c>
      <c r="E174" s="120">
        <v>40197</v>
      </c>
      <c r="G174" s="63"/>
    </row>
    <row r="175" spans="1:7" x14ac:dyDescent="0.2">
      <c r="A175" s="213"/>
      <c r="B175" s="22" t="s">
        <v>872</v>
      </c>
      <c r="C175" s="1492" t="s">
        <v>933</v>
      </c>
      <c r="D175" s="210">
        <v>58849</v>
      </c>
      <c r="E175" s="204">
        <v>69008</v>
      </c>
      <c r="G175" s="63"/>
    </row>
    <row r="176" spans="1:7" ht="13.5" thickBot="1" x14ac:dyDescent="0.25">
      <c r="A176" s="213"/>
      <c r="B176" s="137" t="s">
        <v>867</v>
      </c>
      <c r="C176" s="1501" t="s">
        <v>934</v>
      </c>
      <c r="D176" s="493">
        <v>139925</v>
      </c>
      <c r="E176" s="204">
        <v>123953</v>
      </c>
      <c r="G176" s="63"/>
    </row>
    <row r="177" spans="1:7" ht="13.5" thickBot="1" x14ac:dyDescent="0.25">
      <c r="A177" s="112"/>
      <c r="B177" s="1535"/>
      <c r="C177" s="1509" t="s">
        <v>1060</v>
      </c>
      <c r="D177" s="128">
        <v>0</v>
      </c>
      <c r="E177" s="192">
        <v>0</v>
      </c>
      <c r="G177" s="63"/>
    </row>
    <row r="178" spans="1:7" ht="32.25" thickBot="1" x14ac:dyDescent="0.3">
      <c r="A178" s="112" t="s">
        <v>858</v>
      </c>
      <c r="B178" s="1508"/>
      <c r="C178" s="1534" t="s">
        <v>935</v>
      </c>
      <c r="D178" s="123"/>
      <c r="E178" s="687"/>
      <c r="G178" s="63"/>
    </row>
    <row r="179" spans="1:7" ht="16.5" thickBot="1" x14ac:dyDescent="0.3">
      <c r="A179" s="112" t="s">
        <v>332</v>
      </c>
      <c r="B179" s="1535"/>
      <c r="C179" s="1530" t="s">
        <v>936</v>
      </c>
      <c r="D179" s="128">
        <v>6112002</v>
      </c>
      <c r="E179" s="192">
        <v>6830371</v>
      </c>
      <c r="G179" s="63"/>
    </row>
    <row r="180" spans="1:7" ht="27.75" customHeight="1" thickBot="1" x14ac:dyDescent="0.25">
      <c r="A180" s="2489" t="s">
        <v>877</v>
      </c>
      <c r="B180" s="2490"/>
      <c r="C180" s="2490"/>
      <c r="D180" s="1640">
        <f>D166+D173+D177+D179</f>
        <v>25023450</v>
      </c>
      <c r="E180" s="2053">
        <f>E166+E173+E177+E179</f>
        <v>25703677</v>
      </c>
      <c r="G180" s="63"/>
    </row>
    <row r="181" spans="1:7" x14ac:dyDescent="0.2">
      <c r="A181" s="1"/>
      <c r="B181" s="1"/>
      <c r="C181" s="225"/>
      <c r="D181" s="1"/>
      <c r="E181" s="1"/>
      <c r="F181" s="27"/>
    </row>
    <row r="182" spans="1:7" x14ac:dyDescent="0.2">
      <c r="A182" s="1"/>
      <c r="B182" s="1"/>
      <c r="C182" s="504"/>
      <c r="D182" s="1"/>
      <c r="E182" s="1"/>
      <c r="F182" s="27"/>
    </row>
    <row r="183" spans="1:7" x14ac:dyDescent="0.2">
      <c r="A183" s="35" t="s">
        <v>878</v>
      </c>
      <c r="F183" s="27"/>
    </row>
    <row r="184" spans="1:7" x14ac:dyDescent="0.2">
      <c r="A184" s="2276" t="s">
        <v>879</v>
      </c>
      <c r="B184" s="2276"/>
      <c r="C184" s="2276"/>
      <c r="D184" s="2276"/>
      <c r="E184" s="2276"/>
      <c r="F184" s="27"/>
    </row>
    <row r="185" spans="1:7" x14ac:dyDescent="0.2">
      <c r="A185" s="33"/>
      <c r="B185" s="33"/>
      <c r="C185" s="33"/>
      <c r="D185" s="33"/>
      <c r="E185" s="33"/>
      <c r="F185" s="27"/>
    </row>
    <row r="186" spans="1:7" ht="13.5" thickBot="1" x14ac:dyDescent="0.25">
      <c r="A186" s="33"/>
      <c r="B186" s="33"/>
      <c r="C186" s="33"/>
      <c r="D186" s="33" t="s">
        <v>190</v>
      </c>
      <c r="E186" s="33"/>
      <c r="F186" s="27"/>
    </row>
    <row r="187" spans="1:7" ht="13.5" thickBot="1" x14ac:dyDescent="0.25">
      <c r="A187" s="2256" t="s">
        <v>3</v>
      </c>
      <c r="B187" s="2471"/>
      <c r="C187" s="2471"/>
      <c r="D187" s="1606">
        <v>44926</v>
      </c>
      <c r="F187" s="27"/>
    </row>
    <row r="188" spans="1:7" x14ac:dyDescent="0.2">
      <c r="A188" s="2472" t="s">
        <v>859</v>
      </c>
      <c r="B188" s="2472"/>
      <c r="C188" s="2472"/>
      <c r="D188" s="209">
        <v>127130</v>
      </c>
      <c r="F188" s="27"/>
    </row>
    <row r="189" spans="1:7" x14ac:dyDescent="0.2">
      <c r="A189" s="2473" t="s">
        <v>880</v>
      </c>
      <c r="B189" s="2473"/>
      <c r="C189" s="2473"/>
      <c r="D189" s="145">
        <v>198171</v>
      </c>
      <c r="F189" s="27"/>
    </row>
    <row r="190" spans="1:7" x14ac:dyDescent="0.2">
      <c r="A190" s="2473" t="s">
        <v>1127</v>
      </c>
      <c r="B190" s="2473"/>
      <c r="C190" s="2473"/>
      <c r="D190" s="145">
        <v>1207203</v>
      </c>
      <c r="F190" s="27"/>
    </row>
    <row r="191" spans="1:7" x14ac:dyDescent="0.2">
      <c r="A191" s="2473" t="s">
        <v>881</v>
      </c>
      <c r="B191" s="2473"/>
      <c r="C191" s="2473"/>
      <c r="D191" s="145"/>
      <c r="F191" s="27"/>
    </row>
    <row r="192" spans="1:7" x14ac:dyDescent="0.2">
      <c r="A192" s="2467" t="s">
        <v>1033</v>
      </c>
      <c r="B192" s="2467"/>
      <c r="C192" s="2467"/>
      <c r="D192" s="145">
        <v>109343</v>
      </c>
      <c r="F192" s="27"/>
    </row>
    <row r="193" spans="1:6" ht="13.5" thickBot="1" x14ac:dyDescent="0.25">
      <c r="A193" s="1544"/>
      <c r="B193" s="1"/>
      <c r="C193" s="1"/>
      <c r="D193" s="129"/>
      <c r="F193" s="27"/>
    </row>
    <row r="194" spans="1:6" ht="13.5" thickBot="1" x14ac:dyDescent="0.25">
      <c r="A194" s="2474" t="s">
        <v>882</v>
      </c>
      <c r="B194" s="2475"/>
      <c r="C194" s="2475"/>
      <c r="D194" s="128">
        <f>SUM(D188:D192)</f>
        <v>1641847</v>
      </c>
      <c r="F194" s="27"/>
    </row>
    <row r="195" spans="1:6" x14ac:dyDescent="0.2">
      <c r="A195" s="35"/>
      <c r="B195" s="35"/>
      <c r="C195" s="35"/>
      <c r="D195" s="1"/>
      <c r="E195" s="1"/>
    </row>
    <row r="196" spans="1:6" x14ac:dyDescent="0.2">
      <c r="A196" s="35"/>
      <c r="B196" s="35"/>
      <c r="C196" s="35"/>
      <c r="D196" s="1"/>
      <c r="E196" s="1"/>
    </row>
    <row r="197" spans="1:6" x14ac:dyDescent="0.2">
      <c r="A197" s="35"/>
      <c r="B197" s="35"/>
      <c r="C197" s="35"/>
      <c r="D197" s="1"/>
      <c r="E197" s="1"/>
    </row>
    <row r="198" spans="1:6" x14ac:dyDescent="0.2">
      <c r="A198" s="2276" t="s">
        <v>1034</v>
      </c>
      <c r="B198" s="2276"/>
      <c r="C198" s="2276"/>
      <c r="D198" s="2276"/>
      <c r="E198" s="2276"/>
    </row>
    <row r="199" spans="1:6" x14ac:dyDescent="0.2">
      <c r="A199" s="33"/>
      <c r="B199" s="33"/>
      <c r="C199" s="33"/>
      <c r="D199" s="33"/>
      <c r="E199" s="33"/>
    </row>
    <row r="200" spans="1:6" ht="13.5" thickBot="1" x14ac:dyDescent="0.25">
      <c r="A200" s="33"/>
      <c r="B200" s="33"/>
      <c r="C200" s="33"/>
      <c r="D200" s="33" t="s">
        <v>190</v>
      </c>
      <c r="E200" s="33"/>
    </row>
    <row r="201" spans="1:6" ht="13.5" thickBot="1" x14ac:dyDescent="0.25">
      <c r="A201" s="2256" t="s">
        <v>3</v>
      </c>
      <c r="B201" s="2471"/>
      <c r="C201" s="2471"/>
      <c r="D201" s="2054">
        <v>44926</v>
      </c>
    </row>
    <row r="202" spans="1:6" x14ac:dyDescent="0.2">
      <c r="A202" s="2491" t="s">
        <v>883</v>
      </c>
      <c r="B202" s="2492"/>
      <c r="C202" s="2493"/>
      <c r="D202" s="212">
        <v>83400</v>
      </c>
    </row>
    <row r="203" spans="1:6" x14ac:dyDescent="0.2">
      <c r="A203" s="2487" t="s">
        <v>937</v>
      </c>
      <c r="B203" s="2488"/>
      <c r="C203" s="2453"/>
      <c r="D203" s="125">
        <v>250</v>
      </c>
    </row>
    <row r="204" spans="1:6" x14ac:dyDescent="0.2">
      <c r="A204" s="2487" t="s">
        <v>884</v>
      </c>
      <c r="B204" s="2488"/>
      <c r="C204" s="2453"/>
      <c r="D204" s="2223">
        <v>77</v>
      </c>
    </row>
    <row r="205" spans="1:6" ht="13.5" thickBot="1" x14ac:dyDescent="0.25">
      <c r="A205" s="2484" t="s">
        <v>938</v>
      </c>
      <c r="B205" s="2485"/>
      <c r="C205" s="2486"/>
      <c r="D205" s="2161"/>
    </row>
    <row r="206" spans="1:6" x14ac:dyDescent="0.2">
      <c r="A206" s="33"/>
      <c r="B206" s="33"/>
      <c r="C206" s="33"/>
      <c r="D206" s="33"/>
      <c r="E206" s="295"/>
    </row>
    <row r="207" spans="1:6" x14ac:dyDescent="0.2">
      <c r="A207" s="33"/>
      <c r="B207" s="33"/>
      <c r="C207" s="33"/>
      <c r="D207" s="33"/>
      <c r="E207" s="33"/>
    </row>
    <row r="208" spans="1:6" x14ac:dyDescent="0.2">
      <c r="A208" s="33"/>
      <c r="B208" s="33"/>
      <c r="C208" s="33"/>
      <c r="D208" s="33"/>
      <c r="E208" s="33"/>
    </row>
    <row r="209" spans="1:5" x14ac:dyDescent="0.2">
      <c r="A209" s="33"/>
      <c r="B209" s="33"/>
      <c r="C209" s="33"/>
      <c r="D209" s="33"/>
      <c r="E209" s="33"/>
    </row>
    <row r="210" spans="1:5" x14ac:dyDescent="0.2">
      <c r="A210" s="33"/>
      <c r="B210" s="33"/>
      <c r="C210" s="33"/>
      <c r="D210" s="33"/>
      <c r="E210" s="33"/>
    </row>
    <row r="211" spans="1:5" x14ac:dyDescent="0.2">
      <c r="A211" s="2278">
        <v>5</v>
      </c>
      <c r="B211" s="2263"/>
      <c r="C211" s="2263"/>
      <c r="D211" s="2263"/>
      <c r="E211" s="2263"/>
    </row>
    <row r="212" spans="1:5" ht="15" x14ac:dyDescent="0.25">
      <c r="A212" s="2524" t="s">
        <v>1701</v>
      </c>
      <c r="B212" s="2524"/>
      <c r="C212" s="2524"/>
      <c r="D212" s="2524"/>
      <c r="E212" s="2524"/>
    </row>
    <row r="213" spans="1:5" x14ac:dyDescent="0.2">
      <c r="A213" s="138"/>
      <c r="B213" s="138"/>
      <c r="C213" s="138"/>
      <c r="D213" s="138"/>
      <c r="E213" s="138"/>
    </row>
    <row r="214" spans="1:5" ht="15.75" x14ac:dyDescent="0.25">
      <c r="A214" s="2268" t="s">
        <v>1514</v>
      </c>
      <c r="B214" s="2268"/>
      <c r="C214" s="2268"/>
      <c r="D214" s="2268"/>
      <c r="E214" s="2268"/>
    </row>
    <row r="215" spans="1:5" x14ac:dyDescent="0.2">
      <c r="A215" s="33"/>
      <c r="B215" s="33"/>
      <c r="C215" s="33"/>
      <c r="D215" s="33"/>
      <c r="E215" s="33"/>
    </row>
    <row r="216" spans="1:5" x14ac:dyDescent="0.2">
      <c r="A216" s="33"/>
      <c r="B216" s="33"/>
      <c r="C216" s="33"/>
      <c r="D216" s="33"/>
      <c r="E216" s="33"/>
    </row>
    <row r="217" spans="1:5" x14ac:dyDescent="0.2">
      <c r="A217" s="2462" t="s">
        <v>1035</v>
      </c>
      <c r="B217" s="2462"/>
      <c r="C217" s="2462"/>
      <c r="D217" s="2462"/>
      <c r="E217" s="2462"/>
    </row>
    <row r="218" spans="1:5" x14ac:dyDescent="0.2">
      <c r="A218" s="2466"/>
      <c r="B218" s="2466"/>
      <c r="C218" s="2466"/>
      <c r="D218" s="1607"/>
      <c r="E218" s="33" t="s">
        <v>190</v>
      </c>
    </row>
    <row r="219" spans="1:5" x14ac:dyDescent="0.2">
      <c r="A219" s="2456" t="s">
        <v>1036</v>
      </c>
      <c r="B219" s="2457"/>
      <c r="C219" s="2457"/>
      <c r="D219" s="2458"/>
      <c r="E219" s="1608">
        <v>44926</v>
      </c>
    </row>
    <row r="220" spans="1:5" x14ac:dyDescent="0.2">
      <c r="A220" s="2463" t="s">
        <v>1219</v>
      </c>
      <c r="B220" s="2464"/>
      <c r="C220" s="2464"/>
      <c r="D220" s="2465"/>
      <c r="E220" s="2102">
        <v>1148249</v>
      </c>
    </row>
    <row r="221" spans="1:5" x14ac:dyDescent="0.2">
      <c r="A221" s="2463" t="s">
        <v>1037</v>
      </c>
      <c r="B221" s="2464"/>
      <c r="C221" s="2464"/>
      <c r="D221" s="2465"/>
      <c r="E221" s="2102"/>
    </row>
    <row r="222" spans="1:5" x14ac:dyDescent="0.2">
      <c r="A222" s="2463" t="s">
        <v>1038</v>
      </c>
      <c r="B222" s="2464"/>
      <c r="C222" s="2464"/>
      <c r="D222" s="2465"/>
      <c r="E222" s="2102"/>
    </row>
    <row r="223" spans="1:5" x14ac:dyDescent="0.2">
      <c r="A223" s="2463" t="s">
        <v>1039</v>
      </c>
      <c r="B223" s="2464"/>
      <c r="C223" s="2464"/>
      <c r="D223" s="2465"/>
      <c r="E223" s="2102"/>
    </row>
    <row r="224" spans="1:5" x14ac:dyDescent="0.2">
      <c r="A224" s="2459" t="s">
        <v>1040</v>
      </c>
      <c r="B224" s="2460"/>
      <c r="C224" s="2460"/>
      <c r="D224" s="2461"/>
      <c r="E224" s="2103">
        <f>SUM(E220:E223)</f>
        <v>1148249</v>
      </c>
    </row>
    <row r="225" spans="1:5" x14ac:dyDescent="0.2">
      <c r="A225" s="2463" t="s">
        <v>1041</v>
      </c>
      <c r="B225" s="2464"/>
      <c r="C225" s="2464"/>
      <c r="D225" s="2465"/>
      <c r="E225" s="2102"/>
    </row>
    <row r="226" spans="1:5" x14ac:dyDescent="0.2">
      <c r="A226" s="2463" t="s">
        <v>1042</v>
      </c>
      <c r="B226" s="2464"/>
      <c r="C226" s="2464"/>
      <c r="D226" s="2465"/>
      <c r="E226" s="2102"/>
    </row>
    <row r="227" spans="1:5" x14ac:dyDescent="0.2">
      <c r="A227" s="2463" t="s">
        <v>1043</v>
      </c>
      <c r="B227" s="2464"/>
      <c r="C227" s="2464"/>
      <c r="D227" s="2465"/>
      <c r="E227" s="2102"/>
    </row>
    <row r="228" spans="1:5" x14ac:dyDescent="0.2">
      <c r="A228" s="2459" t="s">
        <v>1044</v>
      </c>
      <c r="B228" s="2460"/>
      <c r="C228" s="2460"/>
      <c r="D228" s="2461"/>
      <c r="E228" s="2102"/>
    </row>
    <row r="229" spans="1:5" x14ac:dyDescent="0.2">
      <c r="A229" s="33"/>
      <c r="B229" s="33"/>
      <c r="C229" s="33"/>
      <c r="D229" s="33"/>
      <c r="E229" s="33"/>
    </row>
    <row r="230" spans="1:5" x14ac:dyDescent="0.2">
      <c r="A230" s="33"/>
      <c r="B230" s="33"/>
      <c r="C230" s="33"/>
      <c r="D230" s="33"/>
      <c r="E230" s="33"/>
    </row>
    <row r="231" spans="1:5" ht="29.25" customHeight="1" x14ac:dyDescent="0.2">
      <c r="A231" s="2483" t="s">
        <v>1045</v>
      </c>
      <c r="B231" s="2483"/>
      <c r="C231" s="2483"/>
      <c r="D231" s="2483"/>
      <c r="E231" s="2483"/>
    </row>
    <row r="232" spans="1:5" x14ac:dyDescent="0.2">
      <c r="A232" s="33"/>
      <c r="B232" s="33"/>
      <c r="C232" s="33"/>
      <c r="D232" s="33"/>
      <c r="E232" s="33"/>
    </row>
    <row r="233" spans="1:5" x14ac:dyDescent="0.2">
      <c r="A233" s="2466"/>
      <c r="B233" s="2466"/>
      <c r="C233" s="2466"/>
      <c r="D233" s="1607"/>
      <c r="E233" s="33" t="s">
        <v>1051</v>
      </c>
    </row>
    <row r="234" spans="1:5" x14ac:dyDescent="0.2">
      <c r="A234" s="2456" t="s">
        <v>1036</v>
      </c>
      <c r="B234" s="2457"/>
      <c r="C234" s="2457"/>
      <c r="D234" s="2458"/>
      <c r="E234" s="1608">
        <v>44926</v>
      </c>
    </row>
    <row r="235" spans="1:5" x14ac:dyDescent="0.2">
      <c r="A235" s="2453" t="s">
        <v>1061</v>
      </c>
      <c r="B235" s="2454"/>
      <c r="C235" s="2454"/>
      <c r="D235" s="2455"/>
      <c r="E235" s="2104">
        <v>22273</v>
      </c>
    </row>
    <row r="236" spans="1:5" x14ac:dyDescent="0.2">
      <c r="A236" s="2453" t="s">
        <v>1062</v>
      </c>
      <c r="B236" s="2454"/>
      <c r="C236" s="2454"/>
      <c r="D236" s="2455"/>
      <c r="E236" s="2104">
        <v>5263</v>
      </c>
    </row>
    <row r="237" spans="1:5" x14ac:dyDescent="0.2">
      <c r="A237" s="2453" t="s">
        <v>1063</v>
      </c>
      <c r="B237" s="2454"/>
      <c r="C237" s="2454"/>
      <c r="D237" s="2455"/>
      <c r="E237" s="2104">
        <v>1775</v>
      </c>
    </row>
    <row r="238" spans="1:5" x14ac:dyDescent="0.2">
      <c r="A238" s="2453" t="s">
        <v>1064</v>
      </c>
      <c r="B238" s="2454"/>
      <c r="C238" s="2454"/>
      <c r="D238" s="2455"/>
      <c r="E238" s="2104">
        <v>170</v>
      </c>
    </row>
    <row r="239" spans="1:5" x14ac:dyDescent="0.2">
      <c r="A239" s="2453"/>
      <c r="B239" s="2454"/>
      <c r="C239" s="2454"/>
      <c r="D239" s="2455"/>
      <c r="E239" s="2104"/>
    </row>
    <row r="240" spans="1:5" x14ac:dyDescent="0.2">
      <c r="A240" s="2453"/>
      <c r="B240" s="2454"/>
      <c r="C240" s="2454"/>
      <c r="D240" s="2455"/>
      <c r="E240" s="2104"/>
    </row>
    <row r="241" spans="1:5" x14ac:dyDescent="0.2">
      <c r="A241" s="2453"/>
      <c r="B241" s="2454"/>
      <c r="C241" s="2454"/>
      <c r="D241" s="2455"/>
      <c r="E241" s="2104"/>
    </row>
    <row r="242" spans="1:5" x14ac:dyDescent="0.2">
      <c r="A242" s="2453"/>
      <c r="B242" s="2454"/>
      <c r="C242" s="2454"/>
      <c r="D242" s="2455"/>
      <c r="E242" s="2104"/>
    </row>
    <row r="243" spans="1:5" x14ac:dyDescent="0.2">
      <c r="A243" s="2453"/>
      <c r="B243" s="2454"/>
      <c r="C243" s="2454"/>
      <c r="D243" s="2455"/>
      <c r="E243" s="2104"/>
    </row>
    <row r="244" spans="1:5" x14ac:dyDescent="0.2">
      <c r="A244" s="2453"/>
      <c r="B244" s="2454"/>
      <c r="C244" s="2454"/>
      <c r="D244" s="2455"/>
      <c r="E244" s="1595"/>
    </row>
    <row r="245" spans="1:5" x14ac:dyDescent="0.2">
      <c r="A245" s="33"/>
      <c r="B245" s="33"/>
      <c r="C245" s="33"/>
      <c r="D245" s="33"/>
      <c r="E245" s="33"/>
    </row>
    <row r="246" spans="1:5" x14ac:dyDescent="0.2">
      <c r="A246" s="33"/>
      <c r="B246" s="33"/>
      <c r="C246" s="33"/>
      <c r="D246" s="33"/>
      <c r="E246" s="33"/>
    </row>
    <row r="247" spans="1:5" x14ac:dyDescent="0.2">
      <c r="A247" s="2276" t="s">
        <v>939</v>
      </c>
      <c r="B247" s="2276"/>
      <c r="C247" s="2276"/>
      <c r="D247" s="2276"/>
      <c r="E247" s="2276"/>
    </row>
    <row r="248" spans="1:5" x14ac:dyDescent="0.2">
      <c r="A248" s="33"/>
      <c r="B248" s="33"/>
      <c r="C248" s="33"/>
      <c r="D248" s="33"/>
      <c r="E248" s="33"/>
    </row>
    <row r="249" spans="1:5" x14ac:dyDescent="0.2">
      <c r="A249" s="33"/>
      <c r="B249" s="33"/>
      <c r="C249" s="33"/>
      <c r="D249" s="33"/>
      <c r="E249" s="33"/>
    </row>
    <row r="250" spans="1:5" ht="13.5" thickBot="1" x14ac:dyDescent="0.25">
      <c r="A250" s="49"/>
      <c r="B250" s="49"/>
      <c r="C250" s="49"/>
      <c r="D250" s="33" t="s">
        <v>885</v>
      </c>
      <c r="E250" s="33"/>
    </row>
    <row r="251" spans="1:5" ht="15.75" customHeight="1" thickBot="1" x14ac:dyDescent="0.25">
      <c r="A251" s="2468" t="s">
        <v>3</v>
      </c>
      <c r="B251" s="2482"/>
      <c r="C251" s="2482"/>
      <c r="D251" s="1609">
        <v>44926</v>
      </c>
    </row>
    <row r="252" spans="1:5" x14ac:dyDescent="0.2">
      <c r="A252" s="2480" t="s">
        <v>940</v>
      </c>
      <c r="B252" s="2481"/>
      <c r="C252" s="2481"/>
      <c r="D252" s="145"/>
    </row>
    <row r="253" spans="1:5" x14ac:dyDescent="0.2">
      <c r="A253" s="110" t="s">
        <v>1629</v>
      </c>
      <c r="B253" s="4"/>
      <c r="C253" s="4"/>
      <c r="D253" s="210"/>
    </row>
    <row r="254" spans="1:5" x14ac:dyDescent="0.2">
      <c r="A254" s="110" t="s">
        <v>1046</v>
      </c>
      <c r="B254" s="4"/>
      <c r="C254" s="4"/>
      <c r="D254" s="210"/>
    </row>
    <row r="255" spans="1:5" x14ac:dyDescent="0.2">
      <c r="A255" s="110" t="s">
        <v>942</v>
      </c>
      <c r="B255" s="4"/>
      <c r="C255" s="4"/>
      <c r="D255" s="210"/>
    </row>
    <row r="256" spans="1:5" x14ac:dyDescent="0.2">
      <c r="A256" s="2480" t="s">
        <v>941</v>
      </c>
      <c r="B256" s="2481"/>
      <c r="C256" s="2481"/>
      <c r="D256" s="210"/>
    </row>
    <row r="257" spans="1:4" x14ac:dyDescent="0.2">
      <c r="A257" s="2478" t="s">
        <v>1630</v>
      </c>
      <c r="B257" s="2479"/>
      <c r="C257" s="2479"/>
      <c r="D257" s="145"/>
    </row>
    <row r="258" spans="1:4" x14ac:dyDescent="0.2">
      <c r="A258" s="1318" t="s">
        <v>944</v>
      </c>
      <c r="B258" s="1547"/>
      <c r="C258" s="1547"/>
      <c r="D258" s="146"/>
    </row>
    <row r="259" spans="1:4" ht="13.5" thickBot="1" x14ac:dyDescent="0.25">
      <c r="A259" s="1545" t="s">
        <v>943</v>
      </c>
      <c r="B259" s="1546"/>
      <c r="C259" s="1546"/>
      <c r="D259" s="340"/>
    </row>
  </sheetData>
  <mergeCells count="69">
    <mergeCell ref="A226:D226"/>
    <mergeCell ref="A54:E54"/>
    <mergeCell ref="A106:E106"/>
    <mergeCell ref="A107:E107"/>
    <mergeCell ref="A109:E109"/>
    <mergeCell ref="A111:E111"/>
    <mergeCell ref="A55:E55"/>
    <mergeCell ref="A57:E57"/>
    <mergeCell ref="A59:E59"/>
    <mergeCell ref="A61:C61"/>
    <mergeCell ref="A180:C180"/>
    <mergeCell ref="A162:E162"/>
    <mergeCell ref="A189:C189"/>
    <mergeCell ref="A184:E184"/>
    <mergeCell ref="A202:C202"/>
    <mergeCell ref="A203:C203"/>
    <mergeCell ref="A205:C205"/>
    <mergeCell ref="A204:C204"/>
    <mergeCell ref="A194:C194"/>
    <mergeCell ref="A198:E198"/>
    <mergeCell ref="A201:C201"/>
    <mergeCell ref="A257:C257"/>
    <mergeCell ref="A219:D219"/>
    <mergeCell ref="A220:D220"/>
    <mergeCell ref="A221:D221"/>
    <mergeCell ref="A222:D222"/>
    <mergeCell ref="A223:D223"/>
    <mergeCell ref="A256:C256"/>
    <mergeCell ref="A252:C252"/>
    <mergeCell ref="A251:C251"/>
    <mergeCell ref="A247:E247"/>
    <mergeCell ref="A240:D240"/>
    <mergeCell ref="A241:D241"/>
    <mergeCell ref="A242:D242"/>
    <mergeCell ref="A243:D243"/>
    <mergeCell ref="A231:E231"/>
    <mergeCell ref="A233:C233"/>
    <mergeCell ref="A192:C192"/>
    <mergeCell ref="A1:E1"/>
    <mergeCell ref="A3:E3"/>
    <mergeCell ref="A5:E5"/>
    <mergeCell ref="A7:C7"/>
    <mergeCell ref="B8:C8"/>
    <mergeCell ref="A187:C187"/>
    <mergeCell ref="A188:C188"/>
    <mergeCell ref="A158:E158"/>
    <mergeCell ref="A190:C190"/>
    <mergeCell ref="A191:C191"/>
    <mergeCell ref="A157:E157"/>
    <mergeCell ref="A113:C113"/>
    <mergeCell ref="A153:C153"/>
    <mergeCell ref="A160:E160"/>
    <mergeCell ref="A164:C164"/>
    <mergeCell ref="A211:E211"/>
    <mergeCell ref="A212:E212"/>
    <mergeCell ref="A214:E214"/>
    <mergeCell ref="A244:D244"/>
    <mergeCell ref="A238:D238"/>
    <mergeCell ref="A239:D239"/>
    <mergeCell ref="A236:D236"/>
    <mergeCell ref="A237:D237"/>
    <mergeCell ref="A234:D234"/>
    <mergeCell ref="A235:D235"/>
    <mergeCell ref="A228:D228"/>
    <mergeCell ref="A217:E217"/>
    <mergeCell ref="A227:D227"/>
    <mergeCell ref="A218:C218"/>
    <mergeCell ref="A224:D224"/>
    <mergeCell ref="A225:D225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J17"/>
  <sheetViews>
    <sheetView topLeftCell="A7" workbookViewId="0">
      <selection activeCell="N18" sqref="N18"/>
    </sheetView>
  </sheetViews>
  <sheetFormatPr defaultRowHeight="12.75" x14ac:dyDescent="0.2"/>
  <cols>
    <col min="1" max="1" width="5" customWidth="1"/>
    <col min="2" max="2" width="25.28515625" customWidth="1"/>
    <col min="3" max="3" width="13.140625" customWidth="1"/>
    <col min="4" max="4" width="11.85546875" customWidth="1"/>
    <col min="5" max="5" width="12.28515625" customWidth="1"/>
    <col min="6" max="6" width="12.140625" customWidth="1"/>
    <col min="7" max="7" width="11.28515625" customWidth="1"/>
    <col min="8" max="8" width="12.42578125" customWidth="1"/>
    <col min="9" max="9" width="12.28515625" customWidth="1"/>
    <col min="10" max="10" width="12.85546875" customWidth="1"/>
  </cols>
  <sheetData>
    <row r="2" spans="1:10" ht="15" x14ac:dyDescent="0.25">
      <c r="A2" s="2525" t="s">
        <v>1702</v>
      </c>
    </row>
    <row r="6" spans="1:10" ht="39" customHeight="1" x14ac:dyDescent="0.2">
      <c r="A6" s="2496" t="s">
        <v>1515</v>
      </c>
      <c r="B6" s="2496"/>
      <c r="C6" s="2496"/>
      <c r="D6" s="2496"/>
      <c r="E6" s="2496"/>
      <c r="F6" s="2496"/>
      <c r="G6" s="2496"/>
      <c r="H6" s="2496"/>
      <c r="I6" s="2496"/>
    </row>
    <row r="7" spans="1:10" ht="18.75" x14ac:dyDescent="0.2">
      <c r="A7" s="1583"/>
      <c r="B7" s="1583"/>
      <c r="C7" s="1583"/>
      <c r="D7" s="1583"/>
      <c r="E7" s="1583"/>
      <c r="F7" s="1583"/>
      <c r="G7" s="1583"/>
      <c r="H7" s="1583"/>
      <c r="I7" s="1583"/>
    </row>
    <row r="8" spans="1:10" ht="19.5" thickBot="1" x14ac:dyDescent="0.25">
      <c r="A8" s="1583"/>
      <c r="B8" s="1583"/>
      <c r="C8" s="1583"/>
      <c r="D8" s="1583"/>
      <c r="E8" s="1583"/>
      <c r="F8" s="1583"/>
      <c r="G8" s="1583"/>
      <c r="H8" s="1583"/>
      <c r="I8" s="1584" t="s">
        <v>971</v>
      </c>
    </row>
    <row r="9" spans="1:10" ht="15.75" x14ac:dyDescent="0.2">
      <c r="A9" s="2497" t="s">
        <v>258</v>
      </c>
      <c r="B9" s="2499" t="s">
        <v>972</v>
      </c>
      <c r="C9" s="2501" t="s">
        <v>973</v>
      </c>
      <c r="D9" s="2501"/>
      <c r="E9" s="2501"/>
      <c r="F9" s="2501" t="s">
        <v>977</v>
      </c>
      <c r="G9" s="2501" t="s">
        <v>981</v>
      </c>
      <c r="H9" s="2501" t="s">
        <v>1123</v>
      </c>
      <c r="I9" s="2503" t="s">
        <v>979</v>
      </c>
      <c r="J9" s="2494" t="s">
        <v>1122</v>
      </c>
    </row>
    <row r="10" spans="1:10" ht="110.25" customHeight="1" thickBot="1" x14ac:dyDescent="0.25">
      <c r="A10" s="2498"/>
      <c r="B10" s="2500"/>
      <c r="C10" s="1585" t="s">
        <v>974</v>
      </c>
      <c r="D10" s="1585" t="s">
        <v>978</v>
      </c>
      <c r="E10" s="1585" t="s">
        <v>975</v>
      </c>
      <c r="F10" s="2502"/>
      <c r="G10" s="2502"/>
      <c r="H10" s="2502"/>
      <c r="I10" s="2504"/>
      <c r="J10" s="2495"/>
    </row>
    <row r="11" spans="1:10" ht="15.75" x14ac:dyDescent="0.25">
      <c r="A11" s="2232" t="s">
        <v>263</v>
      </c>
      <c r="B11" s="1586" t="s">
        <v>980</v>
      </c>
      <c r="C11" s="1587">
        <v>950761</v>
      </c>
      <c r="D11" s="1587">
        <v>442544</v>
      </c>
      <c r="E11" s="1587">
        <f>C11-D11</f>
        <v>508217</v>
      </c>
      <c r="F11" s="1587">
        <v>192135</v>
      </c>
      <c r="G11" s="1587">
        <v>52</v>
      </c>
      <c r="H11" s="1589">
        <f t="shared" ref="H11:H16" si="0">E11/C11*100</f>
        <v>53.453707083062937</v>
      </c>
      <c r="I11" s="1737">
        <f>G11/F11*100</f>
        <v>2.7064303744762798E-2</v>
      </c>
      <c r="J11" s="1741">
        <v>246996</v>
      </c>
    </row>
    <row r="12" spans="1:10" ht="30" x14ac:dyDescent="0.25">
      <c r="A12" s="2233" t="s">
        <v>264</v>
      </c>
      <c r="B12" s="1954" t="s">
        <v>1404</v>
      </c>
      <c r="C12" s="1587">
        <v>700050</v>
      </c>
      <c r="D12" s="1587">
        <v>207371</v>
      </c>
      <c r="E12" s="1587">
        <f>C12-D12</f>
        <v>492679</v>
      </c>
      <c r="F12" s="1587">
        <v>11255</v>
      </c>
      <c r="G12" s="1587">
        <v>16410</v>
      </c>
      <c r="H12" s="1589">
        <f t="shared" si="0"/>
        <v>70.377687308049431</v>
      </c>
      <c r="I12" s="1737">
        <f>G12/F12*100</f>
        <v>145.80186583740559</v>
      </c>
      <c r="J12" s="1741">
        <v>85044</v>
      </c>
    </row>
    <row r="13" spans="1:10" ht="30" x14ac:dyDescent="0.25">
      <c r="A13" s="2233" t="s">
        <v>265</v>
      </c>
      <c r="B13" s="1954" t="s">
        <v>426</v>
      </c>
      <c r="C13" s="1743">
        <v>5920</v>
      </c>
      <c r="D13" s="1743">
        <v>5920</v>
      </c>
      <c r="E13" s="1743">
        <f>C13-D13</f>
        <v>0</v>
      </c>
      <c r="F13" s="1743">
        <v>1512</v>
      </c>
      <c r="G13" s="1743">
        <v>1512</v>
      </c>
      <c r="H13" s="1744">
        <f t="shared" si="0"/>
        <v>0</v>
      </c>
      <c r="I13" s="1745">
        <v>0</v>
      </c>
      <c r="J13" s="1741">
        <v>5920</v>
      </c>
    </row>
    <row r="14" spans="1:10" ht="15.75" x14ac:dyDescent="0.25">
      <c r="A14" s="2233" t="s">
        <v>266</v>
      </c>
      <c r="B14" s="1590" t="s">
        <v>976</v>
      </c>
      <c r="C14" s="1641">
        <f>SUM(C11:C13)</f>
        <v>1656731</v>
      </c>
      <c r="D14" s="1641">
        <f>SUM(D11:D13)</f>
        <v>655835</v>
      </c>
      <c r="E14" s="1641">
        <f>SUM(E11:E13)</f>
        <v>1000896</v>
      </c>
      <c r="F14" s="1641">
        <f>SUM(F11:F13)</f>
        <v>204902</v>
      </c>
      <c r="G14" s="1641">
        <f>SUM(G11:G13)</f>
        <v>17974</v>
      </c>
      <c r="H14" s="1591">
        <f t="shared" si="0"/>
        <v>60.413911491968221</v>
      </c>
      <c r="I14" s="1738">
        <f>G14/F14*100</f>
        <v>8.7719983211486472</v>
      </c>
      <c r="J14" s="1746">
        <f>SUM(J11:J13)</f>
        <v>337960</v>
      </c>
    </row>
    <row r="15" spans="1:10" ht="16.5" thickBot="1" x14ac:dyDescent="0.3">
      <c r="A15" s="2234" t="s">
        <v>267</v>
      </c>
      <c r="B15" s="1955" t="s">
        <v>376</v>
      </c>
      <c r="C15" s="1616">
        <v>28097650</v>
      </c>
      <c r="D15" s="1616">
        <v>8037590</v>
      </c>
      <c r="E15" s="1743">
        <f>C15-D15</f>
        <v>20060060</v>
      </c>
      <c r="F15" s="1616">
        <v>458630</v>
      </c>
      <c r="G15" s="1616">
        <v>2862492</v>
      </c>
      <c r="H15" s="1617">
        <f t="shared" si="0"/>
        <v>71.394084558673057</v>
      </c>
      <c r="I15" s="1739">
        <f>G15/F15*100</f>
        <v>624.13972047184006</v>
      </c>
      <c r="J15" s="1742">
        <v>1189683</v>
      </c>
    </row>
    <row r="16" spans="1:10" ht="16.5" thickBot="1" x14ac:dyDescent="0.3">
      <c r="A16" s="2045" t="s">
        <v>268</v>
      </c>
      <c r="B16" s="1618" t="s">
        <v>45</v>
      </c>
      <c r="C16" s="1619">
        <f>SUM(C14:C15)</f>
        <v>29754381</v>
      </c>
      <c r="D16" s="1619">
        <f>SUM(D14:D15)</f>
        <v>8693425</v>
      </c>
      <c r="E16" s="1619">
        <f>SUM(E14:E15)</f>
        <v>21060956</v>
      </c>
      <c r="F16" s="1619">
        <f>SUM(F14:F15)</f>
        <v>663532</v>
      </c>
      <c r="G16" s="1619">
        <f>SUM(G14:G15)</f>
        <v>2880466</v>
      </c>
      <c r="H16" s="1620">
        <f t="shared" si="0"/>
        <v>70.782705914802932</v>
      </c>
      <c r="I16" s="1740">
        <f>G16/F16*100</f>
        <v>434.11109034681073</v>
      </c>
      <c r="J16" s="1403">
        <f>SUM(J14:J15)</f>
        <v>1527643</v>
      </c>
    </row>
    <row r="17" spans="1:9" x14ac:dyDescent="0.2">
      <c r="A17" s="1582"/>
      <c r="B17" s="1582"/>
      <c r="C17" s="1588"/>
      <c r="D17" s="1588"/>
      <c r="E17" s="1588"/>
      <c r="F17" s="1588"/>
      <c r="G17" s="1588"/>
      <c r="H17" s="1582"/>
      <c r="I17" s="1582"/>
    </row>
  </sheetData>
  <mergeCells count="9">
    <mergeCell ref="J9:J10"/>
    <mergeCell ref="A6:I6"/>
    <mergeCell ref="A9:A10"/>
    <mergeCell ref="B9:B10"/>
    <mergeCell ref="C9:E9"/>
    <mergeCell ref="F9:F10"/>
    <mergeCell ref="G9:G10"/>
    <mergeCell ref="H9:H10"/>
    <mergeCell ref="I9:I10"/>
  </mergeCells>
  <phoneticPr fontId="62" type="noConversion"/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C26"/>
  <sheetViews>
    <sheetView workbookViewId="0">
      <selection activeCell="G20" sqref="G20"/>
    </sheetView>
  </sheetViews>
  <sheetFormatPr defaultRowHeight="12.75" x14ac:dyDescent="0.2"/>
  <cols>
    <col min="1" max="1" width="52.140625" customWidth="1"/>
    <col min="2" max="2" width="16.5703125" customWidth="1"/>
    <col min="3" max="3" width="13.85546875" customWidth="1"/>
  </cols>
  <sheetData>
    <row r="1" spans="1:3" ht="15" x14ac:dyDescent="0.25">
      <c r="A1" s="2525" t="s">
        <v>1703</v>
      </c>
      <c r="B1" s="275"/>
      <c r="C1" s="275"/>
    </row>
    <row r="2" spans="1:3" x14ac:dyDescent="0.2">
      <c r="A2" s="275"/>
      <c r="B2" s="275"/>
      <c r="C2" s="275"/>
    </row>
    <row r="4" spans="1:3" ht="34.5" customHeight="1" x14ac:dyDescent="0.2">
      <c r="A4" s="2505" t="s">
        <v>886</v>
      </c>
      <c r="B4" s="2505"/>
      <c r="C4" s="2505"/>
    </row>
    <row r="5" spans="1:3" x14ac:dyDescent="0.2">
      <c r="A5" s="1"/>
      <c r="B5" s="1"/>
      <c r="C5" s="1"/>
    </row>
    <row r="6" spans="1:3" x14ac:dyDescent="0.2">
      <c r="A6" s="1"/>
      <c r="B6" s="1"/>
      <c r="C6" s="1" t="s">
        <v>39</v>
      </c>
    </row>
    <row r="7" spans="1:3" ht="29.25" customHeight="1" x14ac:dyDescent="0.2">
      <c r="A7" s="1502" t="s">
        <v>3</v>
      </c>
      <c r="B7" s="1502" t="s">
        <v>1516</v>
      </c>
      <c r="C7" s="1502" t="s">
        <v>1517</v>
      </c>
    </row>
    <row r="8" spans="1:3" ht="15" customHeight="1" x14ac:dyDescent="0.2">
      <c r="A8" s="1642" t="s">
        <v>353</v>
      </c>
      <c r="B8" s="1551">
        <f>'13_sz_ melléklet'!D184+'13_sz_ melléklet'!D185</f>
        <v>1360472</v>
      </c>
      <c r="C8" s="1551">
        <f>'13_sz_ melléklet'!E184+'13_sz_ melléklet'!E185</f>
        <v>1470642</v>
      </c>
    </row>
    <row r="9" spans="1:3" ht="15" customHeight="1" x14ac:dyDescent="0.2">
      <c r="A9" s="1642" t="s">
        <v>354</v>
      </c>
      <c r="B9" s="1551">
        <f>'22 24  sz. melléklet'!D37</f>
        <v>119542</v>
      </c>
      <c r="C9" s="1551">
        <f>'22 24  sz. melléklet'!E37</f>
        <v>119288</v>
      </c>
    </row>
    <row r="10" spans="1:3" ht="15" customHeight="1" x14ac:dyDescent="0.2">
      <c r="A10" s="1642" t="s">
        <v>768</v>
      </c>
      <c r="B10" s="1551"/>
      <c r="C10" s="1551"/>
    </row>
    <row r="11" spans="1:3" ht="28.5" customHeight="1" x14ac:dyDescent="0.2">
      <c r="A11" s="1642" t="s">
        <v>356</v>
      </c>
      <c r="B11" s="1551">
        <f>'13_sz_ melléklet'!D203+'13_sz_ melléklet'!D204+'13_sz_ melléklet'!D205</f>
        <v>117000</v>
      </c>
      <c r="C11" s="1551">
        <f>'13_sz_ melléklet'!E203+'13_sz_ melléklet'!E204+'13_sz_ melléklet'!E205</f>
        <v>115172</v>
      </c>
    </row>
    <row r="12" spans="1:3" ht="15" customHeight="1" x14ac:dyDescent="0.2">
      <c r="A12" s="1642" t="s">
        <v>357</v>
      </c>
      <c r="B12" s="1551">
        <f>'14 16_sz_ melléklet'!D131</f>
        <v>9835</v>
      </c>
      <c r="C12" s="1551">
        <f>'14 16_sz_ melléklet'!E131</f>
        <v>9153</v>
      </c>
    </row>
    <row r="13" spans="1:3" ht="15" customHeight="1" x14ac:dyDescent="0.2">
      <c r="A13" s="1642" t="s">
        <v>358</v>
      </c>
      <c r="B13" s="1551"/>
      <c r="C13" s="1551"/>
    </row>
    <row r="14" spans="1:3" s="15" customFormat="1" ht="15" customHeight="1" x14ac:dyDescent="0.2">
      <c r="A14" s="1643" t="s">
        <v>359</v>
      </c>
      <c r="B14" s="1552">
        <f>SUM(B8:B13)</f>
        <v>1606849</v>
      </c>
      <c r="C14" s="1552">
        <f>SUM(C8:C13)</f>
        <v>1714255</v>
      </c>
    </row>
    <row r="15" spans="1:3" ht="15" customHeight="1" x14ac:dyDescent="0.2">
      <c r="A15" s="1642" t="s">
        <v>360</v>
      </c>
      <c r="B15" s="1551">
        <f>B14*0.5</f>
        <v>803424.5</v>
      </c>
      <c r="C15" s="1551">
        <f>C14*0.5</f>
        <v>857127.5</v>
      </c>
    </row>
    <row r="16" spans="1:3" ht="15" customHeight="1" x14ac:dyDescent="0.2">
      <c r="A16" s="1642" t="s">
        <v>361</v>
      </c>
      <c r="B16" s="1551"/>
      <c r="C16" s="1551"/>
    </row>
    <row r="17" spans="1:3" ht="15" customHeight="1" x14ac:dyDescent="0.2">
      <c r="A17" s="1642" t="s">
        <v>362</v>
      </c>
      <c r="B17" s="1551"/>
      <c r="C17" s="1551"/>
    </row>
    <row r="18" spans="1:3" ht="15" customHeight="1" x14ac:dyDescent="0.2">
      <c r="A18" s="1642" t="s">
        <v>363</v>
      </c>
      <c r="B18" s="1555"/>
      <c r="C18" s="1555"/>
    </row>
    <row r="19" spans="1:3" ht="15" customHeight="1" x14ac:dyDescent="0.2">
      <c r="A19" s="1642" t="s">
        <v>364</v>
      </c>
      <c r="B19" s="1555"/>
      <c r="C19" s="1555"/>
    </row>
    <row r="20" spans="1:3" ht="30.75" customHeight="1" x14ac:dyDescent="0.2">
      <c r="A20" s="1642" t="s">
        <v>365</v>
      </c>
      <c r="B20" s="1555"/>
      <c r="C20" s="1555"/>
    </row>
    <row r="21" spans="1:3" ht="30" customHeight="1" x14ac:dyDescent="0.2">
      <c r="A21" s="1642" t="s">
        <v>366</v>
      </c>
      <c r="B21" s="1555"/>
      <c r="C21" s="1555"/>
    </row>
    <row r="22" spans="1:3" ht="15" customHeight="1" x14ac:dyDescent="0.2">
      <c r="A22" s="1642" t="s">
        <v>367</v>
      </c>
      <c r="B22" s="1551"/>
      <c r="C22" s="1551"/>
    </row>
    <row r="23" spans="1:3" ht="15" customHeight="1" x14ac:dyDescent="0.2">
      <c r="A23" s="1643" t="s">
        <v>368</v>
      </c>
      <c r="B23" s="1552">
        <v>0</v>
      </c>
      <c r="C23" s="1552">
        <v>0</v>
      </c>
    </row>
    <row r="24" spans="1:3" ht="27.75" customHeight="1" x14ac:dyDescent="0.2">
      <c r="A24" s="1643" t="s">
        <v>369</v>
      </c>
      <c r="B24" s="1552">
        <f>B15-B23</f>
        <v>803424.5</v>
      </c>
      <c r="C24" s="1552">
        <f>C15-C23</f>
        <v>857127.5</v>
      </c>
    </row>
    <row r="25" spans="1:3" ht="15" customHeight="1" x14ac:dyDescent="0.2">
      <c r="A25" s="1642"/>
      <c r="B25" s="1555"/>
      <c r="C25" s="1555"/>
    </row>
    <row r="26" spans="1:3" ht="27" customHeight="1" x14ac:dyDescent="0.2">
      <c r="A26" s="2506" t="s">
        <v>887</v>
      </c>
      <c r="B26" s="2507"/>
      <c r="C26" s="2507"/>
    </row>
  </sheetData>
  <mergeCells count="2">
    <mergeCell ref="A4:C4"/>
    <mergeCell ref="A26:C26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I15"/>
  <sheetViews>
    <sheetView workbookViewId="0">
      <selection activeCell="M21" sqref="M21"/>
    </sheetView>
  </sheetViews>
  <sheetFormatPr defaultRowHeight="12.75" x14ac:dyDescent="0.2"/>
  <cols>
    <col min="1" max="1" width="30.140625" customWidth="1"/>
    <col min="2" max="2" width="14.85546875" customWidth="1"/>
    <col min="3" max="3" width="14.5703125" customWidth="1"/>
    <col min="4" max="4" width="14" customWidth="1"/>
    <col min="5" max="5" width="12.5703125" customWidth="1"/>
    <col min="6" max="6" width="13.28515625" customWidth="1"/>
    <col min="7" max="7" width="13" customWidth="1"/>
    <col min="8" max="8" width="12" customWidth="1"/>
    <col min="9" max="9" width="14.42578125" customWidth="1"/>
  </cols>
  <sheetData>
    <row r="2" spans="1:9" x14ac:dyDescent="0.2">
      <c r="A2" s="2526" t="s">
        <v>1704</v>
      </c>
      <c r="B2" s="2526"/>
      <c r="C2" s="2526"/>
      <c r="D2" s="2526"/>
      <c r="E2" s="2526"/>
    </row>
    <row r="4" spans="1:9" ht="18.75" x14ac:dyDescent="0.3">
      <c r="A4" s="2402" t="s">
        <v>1518</v>
      </c>
      <c r="B4" s="2402"/>
      <c r="C4" s="2402"/>
      <c r="D4" s="2402"/>
      <c r="E4" s="2402"/>
      <c r="F4" s="2402"/>
      <c r="G4" s="2402"/>
      <c r="H4" s="2402"/>
      <c r="I4" s="2402"/>
    </row>
    <row r="5" spans="1:9" ht="18.75" x14ac:dyDescent="0.3">
      <c r="A5" s="1503"/>
    </row>
    <row r="6" spans="1:9" ht="19.5" thickBot="1" x14ac:dyDescent="0.35">
      <c r="A6" s="1503"/>
    </row>
    <row r="7" spans="1:9" ht="83.25" customHeight="1" thickBot="1" x14ac:dyDescent="0.25">
      <c r="A7" s="2509" t="s">
        <v>888</v>
      </c>
      <c r="B7" s="1902" t="s">
        <v>1519</v>
      </c>
      <c r="C7" s="2511" t="s">
        <v>1520</v>
      </c>
      <c r="D7" s="1902" t="s">
        <v>1218</v>
      </c>
      <c r="E7" s="1903" t="s">
        <v>889</v>
      </c>
      <c r="F7" s="1902" t="s">
        <v>1521</v>
      </c>
      <c r="G7" s="2513" t="s">
        <v>890</v>
      </c>
      <c r="H7" s="2514"/>
      <c r="I7" s="2515" t="s">
        <v>1522</v>
      </c>
    </row>
    <row r="8" spans="1:9" ht="16.5" thickBot="1" x14ac:dyDescent="0.25">
      <c r="A8" s="2510"/>
      <c r="B8" s="1904"/>
      <c r="C8" s="2512"/>
      <c r="D8" s="1904"/>
      <c r="E8" s="1905"/>
      <c r="F8" s="1904"/>
      <c r="G8" s="1906" t="s">
        <v>891</v>
      </c>
      <c r="H8" s="1907" t="s">
        <v>892</v>
      </c>
      <c r="I8" s="2516"/>
    </row>
    <row r="9" spans="1:9" ht="19.5" customHeight="1" x14ac:dyDescent="0.2">
      <c r="A9" s="2236" t="s">
        <v>893</v>
      </c>
      <c r="B9" s="1896">
        <v>50000000</v>
      </c>
      <c r="C9" s="1897">
        <v>73412000</v>
      </c>
      <c r="D9" s="2060">
        <f>C9/B9</f>
        <v>1.46824</v>
      </c>
      <c r="E9" s="1897">
        <v>50000000</v>
      </c>
      <c r="F9" s="1896">
        <v>50000000</v>
      </c>
      <c r="G9" s="1897">
        <v>0</v>
      </c>
      <c r="H9" s="1896">
        <v>0</v>
      </c>
      <c r="I9" s="1896">
        <v>50000000</v>
      </c>
    </row>
    <row r="10" spans="1:9" ht="21.75" customHeight="1" x14ac:dyDescent="0.2">
      <c r="A10" s="1644" t="s">
        <v>1243</v>
      </c>
      <c r="B10" s="1898">
        <v>3000000</v>
      </c>
      <c r="C10" s="1899">
        <v>12701000</v>
      </c>
      <c r="D10" s="2061">
        <f>C10/B10</f>
        <v>4.2336666666666662</v>
      </c>
      <c r="E10" s="1899">
        <v>3000000</v>
      </c>
      <c r="F10" s="1898">
        <v>3000000</v>
      </c>
      <c r="G10" s="1899">
        <v>0</v>
      </c>
      <c r="H10" s="1898">
        <v>0</v>
      </c>
      <c r="I10" s="1898">
        <v>3000000</v>
      </c>
    </row>
    <row r="11" spans="1:9" ht="17.25" customHeight="1" x14ac:dyDescent="0.2">
      <c r="A11" s="1644" t="s">
        <v>895</v>
      </c>
      <c r="B11" s="1898">
        <v>3000000</v>
      </c>
      <c r="C11" s="1899">
        <v>27784000</v>
      </c>
      <c r="D11" s="2061">
        <f>C11/B11</f>
        <v>9.261333333333333</v>
      </c>
      <c r="E11" s="1899">
        <v>3000000</v>
      </c>
      <c r="F11" s="1898">
        <v>3000000</v>
      </c>
      <c r="G11" s="1899">
        <v>0</v>
      </c>
      <c r="H11" s="1898">
        <v>0</v>
      </c>
      <c r="I11" s="1898">
        <v>3000000</v>
      </c>
    </row>
    <row r="12" spans="1:9" ht="23.25" customHeight="1" thickBot="1" x14ac:dyDescent="0.25">
      <c r="A12" s="2527" t="s">
        <v>894</v>
      </c>
      <c r="B12" s="1896">
        <v>2240000000</v>
      </c>
      <c r="C12" s="2059">
        <v>4894751000</v>
      </c>
      <c r="D12" s="2061">
        <f>C12/B12</f>
        <v>2.1851566964285714</v>
      </c>
      <c r="E12" s="1897">
        <v>10000</v>
      </c>
      <c r="F12" s="1900">
        <v>28500</v>
      </c>
      <c r="G12" s="1897">
        <v>0</v>
      </c>
      <c r="H12" s="1900">
        <v>0</v>
      </c>
      <c r="I12" s="1901">
        <v>28500</v>
      </c>
    </row>
    <row r="13" spans="1:9" ht="16.5" thickBot="1" x14ac:dyDescent="0.25">
      <c r="A13" s="1645" t="s">
        <v>522</v>
      </c>
      <c r="B13" s="1646">
        <f>SUM(B9:B12)</f>
        <v>2296000000</v>
      </c>
      <c r="C13" s="1646">
        <f t="shared" ref="C13:I13" si="0">SUM(C9:C12)</f>
        <v>5008648000</v>
      </c>
      <c r="D13" s="2058">
        <f>C13/B13</f>
        <v>2.1814668989547039</v>
      </c>
      <c r="E13" s="1646">
        <f t="shared" si="0"/>
        <v>56010000</v>
      </c>
      <c r="F13" s="1646">
        <f t="shared" si="0"/>
        <v>56028500</v>
      </c>
      <c r="G13" s="1646">
        <f t="shared" si="0"/>
        <v>0</v>
      </c>
      <c r="H13" s="1646">
        <f t="shared" si="0"/>
        <v>0</v>
      </c>
      <c r="I13" s="1646">
        <f t="shared" si="0"/>
        <v>56028500</v>
      </c>
    </row>
    <row r="15" spans="1:9" ht="15.75" x14ac:dyDescent="0.2">
      <c r="A15" s="2508"/>
      <c r="B15" s="2277"/>
      <c r="C15" s="2277"/>
      <c r="D15" s="2277"/>
      <c r="E15" s="2277"/>
      <c r="F15" s="2277"/>
      <c r="G15" s="2277"/>
      <c r="H15" s="2277"/>
      <c r="I15" s="2277"/>
    </row>
  </sheetData>
  <mergeCells count="7">
    <mergeCell ref="A15:I15"/>
    <mergeCell ref="A2:E2"/>
    <mergeCell ref="A4:I4"/>
    <mergeCell ref="A7:A8"/>
    <mergeCell ref="C7:C8"/>
    <mergeCell ref="G7:H7"/>
    <mergeCell ref="I7:I8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N84"/>
  <sheetViews>
    <sheetView workbookViewId="0">
      <selection sqref="A1:D1"/>
    </sheetView>
  </sheetViews>
  <sheetFormatPr defaultRowHeight="12.75" x14ac:dyDescent="0.2"/>
  <cols>
    <col min="1" max="1" width="5.42578125" customWidth="1"/>
    <col min="2" max="2" width="50" customWidth="1"/>
    <col min="3" max="3" width="12.85546875" customWidth="1"/>
    <col min="4" max="4" width="15.140625" customWidth="1"/>
    <col min="9" max="10" width="9.85546875" bestFit="1" customWidth="1"/>
  </cols>
  <sheetData>
    <row r="1" spans="1:14" ht="15" x14ac:dyDescent="0.25">
      <c r="A1" s="2524" t="s">
        <v>1705</v>
      </c>
      <c r="B1" s="2528"/>
      <c r="C1" s="2528"/>
      <c r="D1" s="2528"/>
      <c r="E1" s="275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 customHeight="1" x14ac:dyDescent="0.25">
      <c r="A3" s="2419" t="s">
        <v>1523</v>
      </c>
      <c r="B3" s="2517"/>
      <c r="C3" s="2517"/>
      <c r="D3" s="2517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 thickBot="1" x14ac:dyDescent="0.25">
      <c r="A5" s="1"/>
      <c r="B5" s="1"/>
      <c r="C5" s="1"/>
      <c r="D5" s="300" t="s">
        <v>982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4.75" customHeight="1" x14ac:dyDescent="0.2">
      <c r="A6" s="1598" t="s">
        <v>258</v>
      </c>
      <c r="B6" s="1599" t="s">
        <v>3</v>
      </c>
      <c r="C6" s="1599" t="s">
        <v>351</v>
      </c>
      <c r="D6" s="1600" t="s">
        <v>352</v>
      </c>
      <c r="E6" s="1592"/>
      <c r="F6" s="1592"/>
      <c r="G6" s="1592"/>
      <c r="H6" s="1592"/>
      <c r="I6" s="1592"/>
      <c r="J6" s="1592"/>
      <c r="K6" s="1"/>
      <c r="L6" s="1"/>
      <c r="M6" s="1"/>
      <c r="N6" s="1"/>
    </row>
    <row r="7" spans="1:14" x14ac:dyDescent="0.2">
      <c r="A7" s="1562" t="s">
        <v>259</v>
      </c>
      <c r="B7" s="1594" t="s">
        <v>260</v>
      </c>
      <c r="C7" s="1594" t="s">
        <v>261</v>
      </c>
      <c r="D7" s="1601" t="s">
        <v>262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s="1562"/>
      <c r="B8" s="1595" t="s">
        <v>994</v>
      </c>
      <c r="C8" s="1594"/>
      <c r="D8" s="160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">
      <c r="A9" s="1563" t="s">
        <v>263</v>
      </c>
      <c r="B9" s="1487" t="s">
        <v>983</v>
      </c>
      <c r="C9" s="508">
        <v>1781930</v>
      </c>
      <c r="D9" s="508">
        <v>2253779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">
      <c r="A10" s="1563" t="s">
        <v>264</v>
      </c>
      <c r="B10" s="1487" t="s">
        <v>1012</v>
      </c>
      <c r="C10" s="508">
        <v>1558915</v>
      </c>
      <c r="D10" s="508">
        <v>1787654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">
      <c r="A11" s="1563" t="s">
        <v>265</v>
      </c>
      <c r="B11" s="1487" t="s">
        <v>984</v>
      </c>
      <c r="C11" s="508"/>
      <c r="D11" s="508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">
      <c r="A12" s="1563" t="s">
        <v>266</v>
      </c>
      <c r="B12" s="1487" t="s">
        <v>985</v>
      </c>
      <c r="C12" s="508">
        <v>810120</v>
      </c>
      <c r="D12" s="508">
        <v>935495</v>
      </c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">
      <c r="A13" s="1563" t="s">
        <v>267</v>
      </c>
      <c r="B13" s="1487" t="s">
        <v>986</v>
      </c>
      <c r="C13" s="508"/>
      <c r="D13" s="508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">
      <c r="A14" s="1563" t="s">
        <v>268</v>
      </c>
      <c r="B14" s="1487" t="s">
        <v>987</v>
      </c>
      <c r="C14" s="508">
        <v>24190</v>
      </c>
      <c r="D14" s="508">
        <v>229</v>
      </c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">
      <c r="A15" s="1563" t="s">
        <v>269</v>
      </c>
      <c r="B15" s="1487" t="s">
        <v>1014</v>
      </c>
      <c r="C15" s="508">
        <v>488</v>
      </c>
      <c r="D15" s="508">
        <v>39486</v>
      </c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">
      <c r="A16" s="1563" t="s">
        <v>270</v>
      </c>
      <c r="B16" s="1487" t="s">
        <v>1015</v>
      </c>
      <c r="C16" s="508"/>
      <c r="D16" s="508">
        <v>9000</v>
      </c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">
      <c r="A17" s="1563" t="s">
        <v>271</v>
      </c>
      <c r="B17" s="1487" t="s">
        <v>1013</v>
      </c>
      <c r="C17" s="508">
        <v>297502</v>
      </c>
      <c r="D17" s="508">
        <v>856456</v>
      </c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5.5" x14ac:dyDescent="0.2">
      <c r="A18" s="1563" t="s">
        <v>272</v>
      </c>
      <c r="B18" s="1602" t="s">
        <v>1016</v>
      </c>
      <c r="C18" s="508">
        <v>203998</v>
      </c>
      <c r="D18" s="508">
        <v>241279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5" customFormat="1" x14ac:dyDescent="0.2">
      <c r="A19" s="1563" t="s">
        <v>273</v>
      </c>
      <c r="B19" s="1531" t="s">
        <v>988</v>
      </c>
      <c r="C19" s="1532">
        <f>SUM(C9:C18)</f>
        <v>4677143</v>
      </c>
      <c r="D19" s="1532">
        <f>SUM(D9:D18)</f>
        <v>6123378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x14ac:dyDescent="0.2">
      <c r="A20" s="1563" t="s">
        <v>274</v>
      </c>
      <c r="B20" s="1487" t="s">
        <v>989</v>
      </c>
      <c r="C20" s="508">
        <v>3264045</v>
      </c>
      <c r="D20" s="508">
        <v>3571519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">
      <c r="A21" s="1563" t="s">
        <v>275</v>
      </c>
      <c r="B21" s="1487" t="s">
        <v>990</v>
      </c>
      <c r="C21" s="508">
        <v>449399</v>
      </c>
      <c r="D21" s="508">
        <v>490675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25.5" x14ac:dyDescent="0.2">
      <c r="A22" s="1563" t="s">
        <v>276</v>
      </c>
      <c r="B22" s="1596" t="s">
        <v>991</v>
      </c>
      <c r="C22" s="508">
        <v>445741</v>
      </c>
      <c r="D22" s="508">
        <v>594284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">
      <c r="A23" s="1563" t="s">
        <v>277</v>
      </c>
      <c r="B23" s="1487" t="s">
        <v>992</v>
      </c>
      <c r="C23" s="508">
        <v>215</v>
      </c>
      <c r="D23" s="508">
        <v>7454</v>
      </c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">
      <c r="A24" s="1563" t="s">
        <v>278</v>
      </c>
      <c r="B24" s="1487" t="s">
        <v>1017</v>
      </c>
      <c r="C24" s="508"/>
      <c r="D24" s="508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">
      <c r="A25" s="1563" t="s">
        <v>279</v>
      </c>
      <c r="B25" s="1487" t="s">
        <v>1018</v>
      </c>
      <c r="C25" s="508"/>
      <c r="D25" s="508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5" customFormat="1" x14ac:dyDescent="0.2">
      <c r="A26" s="1563" t="s">
        <v>280</v>
      </c>
      <c r="B26" s="1531" t="s">
        <v>1019</v>
      </c>
      <c r="C26" s="1532">
        <f>C20+C21+C22+C23+C25+C24</f>
        <v>4159400</v>
      </c>
      <c r="D26" s="1542">
        <f>D20+D21+D22+D23+D25+D24</f>
        <v>4663932</v>
      </c>
      <c r="E26" s="35"/>
      <c r="F26" s="35"/>
      <c r="G26" s="35"/>
      <c r="H26" s="35"/>
      <c r="I26" s="535"/>
      <c r="J26" s="535"/>
      <c r="K26" s="35"/>
      <c r="L26" s="35"/>
      <c r="M26" s="35"/>
      <c r="N26" s="35"/>
    </row>
    <row r="27" spans="1:14" ht="25.5" x14ac:dyDescent="0.2">
      <c r="A27" s="1563" t="s">
        <v>281</v>
      </c>
      <c r="B27" s="1593" t="s">
        <v>993</v>
      </c>
      <c r="C27" s="1532">
        <f>C19-C26</f>
        <v>517743</v>
      </c>
      <c r="D27" s="1542">
        <f>D19-D26</f>
        <v>1459446</v>
      </c>
      <c r="E27" s="1"/>
      <c r="F27" s="1"/>
      <c r="G27" s="1"/>
      <c r="H27" s="1"/>
      <c r="I27" s="27"/>
      <c r="J27" s="27"/>
      <c r="K27" s="1"/>
      <c r="L27" s="1"/>
      <c r="M27" s="1"/>
      <c r="N27" s="1"/>
    </row>
    <row r="28" spans="1:14" x14ac:dyDescent="0.2">
      <c r="A28" s="1563" t="s">
        <v>283</v>
      </c>
      <c r="B28" s="1593"/>
      <c r="C28" s="1532"/>
      <c r="D28" s="1542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">
      <c r="A29" s="1563" t="s">
        <v>284</v>
      </c>
      <c r="B29" s="1595" t="s">
        <v>995</v>
      </c>
      <c r="C29" s="512"/>
      <c r="D29" s="508"/>
      <c r="E29" s="1"/>
      <c r="F29" s="1"/>
      <c r="G29" s="1"/>
      <c r="H29" s="1"/>
      <c r="I29" s="27"/>
      <c r="J29" s="27"/>
      <c r="K29" s="1"/>
      <c r="L29" s="1"/>
      <c r="M29" s="1"/>
      <c r="N29" s="1"/>
    </row>
    <row r="30" spans="1:14" x14ac:dyDescent="0.2">
      <c r="A30" s="1563" t="s">
        <v>285</v>
      </c>
      <c r="B30" s="1487" t="s">
        <v>996</v>
      </c>
      <c r="C30" s="508">
        <v>75386</v>
      </c>
      <c r="D30" s="508">
        <v>115172</v>
      </c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">
      <c r="A31" s="1563" t="s">
        <v>286</v>
      </c>
      <c r="B31" s="1487" t="s">
        <v>1020</v>
      </c>
      <c r="C31" s="508">
        <v>27325</v>
      </c>
      <c r="D31" s="508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">
      <c r="A32" s="1563" t="s">
        <v>287</v>
      </c>
      <c r="B32" s="1487" t="s">
        <v>1021</v>
      </c>
      <c r="C32" s="508">
        <v>1330162</v>
      </c>
      <c r="D32" s="508">
        <v>773996</v>
      </c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">
      <c r="A33" s="1563" t="s">
        <v>288</v>
      </c>
      <c r="B33" s="1487" t="s">
        <v>1022</v>
      </c>
      <c r="C33" s="508"/>
      <c r="D33" s="508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">
      <c r="A34" s="1563" t="s">
        <v>289</v>
      </c>
      <c r="B34" s="1487" t="s">
        <v>1023</v>
      </c>
      <c r="C34" s="508">
        <v>291</v>
      </c>
      <c r="D34" s="508">
        <v>934</v>
      </c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">
      <c r="A35" s="1563" t="s">
        <v>290</v>
      </c>
      <c r="B35" s="1487" t="s">
        <v>1024</v>
      </c>
      <c r="C35" s="508">
        <v>21867</v>
      </c>
      <c r="D35" s="508">
        <v>22003</v>
      </c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">
      <c r="A36" s="1563" t="s">
        <v>291</v>
      </c>
      <c r="B36" s="1487" t="s">
        <v>1025</v>
      </c>
      <c r="C36" s="508">
        <v>9098</v>
      </c>
      <c r="D36" s="508">
        <v>8176</v>
      </c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">
      <c r="A37" s="1563" t="s">
        <v>292</v>
      </c>
      <c r="B37" s="1487" t="s">
        <v>1026</v>
      </c>
      <c r="C37" s="508">
        <v>2520702</v>
      </c>
      <c r="D37" s="508">
        <v>1453770</v>
      </c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15" customFormat="1" x14ac:dyDescent="0.2">
      <c r="A38" s="1563" t="s">
        <v>293</v>
      </c>
      <c r="B38" s="1531" t="s">
        <v>997</v>
      </c>
      <c r="C38" s="1532">
        <f>SUM(C30:C37)</f>
        <v>3984831</v>
      </c>
      <c r="D38" s="1542">
        <f>SUM(D30:D37)</f>
        <v>2374051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x14ac:dyDescent="0.2">
      <c r="A39" s="1563" t="s">
        <v>294</v>
      </c>
      <c r="B39" s="1487" t="s">
        <v>998</v>
      </c>
      <c r="C39" s="508">
        <v>1971004</v>
      </c>
      <c r="D39" s="508">
        <v>1288541</v>
      </c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">
      <c r="A40" s="1563" t="s">
        <v>295</v>
      </c>
      <c r="B40" s="1487" t="s">
        <v>999</v>
      </c>
      <c r="C40" s="508">
        <v>185584</v>
      </c>
      <c r="D40" s="508">
        <v>40558</v>
      </c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">
      <c r="A41" s="1563" t="s">
        <v>296</v>
      </c>
      <c r="B41" s="1487" t="s">
        <v>1000</v>
      </c>
      <c r="C41" s="508">
        <v>4663</v>
      </c>
      <c r="D41" s="508">
        <v>391</v>
      </c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">
      <c r="A42" s="1563" t="s">
        <v>297</v>
      </c>
      <c r="B42" s="1487" t="s">
        <v>1001</v>
      </c>
      <c r="C42" s="508"/>
      <c r="D42" s="508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">
      <c r="A43" s="1563" t="s">
        <v>298</v>
      </c>
      <c r="B43" s="1487" t="s">
        <v>1032</v>
      </c>
      <c r="C43" s="508">
        <f>25583+4400</f>
        <v>29983</v>
      </c>
      <c r="D43" s="508">
        <v>22476</v>
      </c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">
      <c r="A44" s="1563" t="s">
        <v>299</v>
      </c>
      <c r="B44" s="1487" t="s">
        <v>1002</v>
      </c>
      <c r="C44" s="508"/>
      <c r="D44" s="508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">
      <c r="A45" s="1563" t="s">
        <v>300</v>
      </c>
      <c r="B45" s="1487" t="s">
        <v>1027</v>
      </c>
      <c r="C45" s="508"/>
      <c r="D45" s="508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">
      <c r="A46" s="1563" t="s">
        <v>301</v>
      </c>
      <c r="B46" s="1487" t="s">
        <v>1028</v>
      </c>
      <c r="C46" s="508">
        <v>10499</v>
      </c>
      <c r="D46" s="508">
        <v>9000</v>
      </c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">
      <c r="A47" s="1563" t="s">
        <v>302</v>
      </c>
      <c r="B47" s="1487" t="s">
        <v>1029</v>
      </c>
      <c r="C47" s="508"/>
      <c r="D47" s="508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563" t="s">
        <v>303</v>
      </c>
      <c r="B48" s="1487" t="s">
        <v>1030</v>
      </c>
      <c r="C48" s="508"/>
      <c r="D48" s="508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15" customFormat="1" x14ac:dyDescent="0.2">
      <c r="A49" s="1563" t="s">
        <v>304</v>
      </c>
      <c r="B49" s="1531" t="s">
        <v>1003</v>
      </c>
      <c r="C49" s="1532">
        <f>SUM(C39:C48)</f>
        <v>2201733</v>
      </c>
      <c r="D49" s="1542">
        <f>SUM(D39:D48)</f>
        <v>1360966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s="15" customFormat="1" ht="25.5" customHeight="1" x14ac:dyDescent="0.2">
      <c r="A50" s="1563" t="s">
        <v>305</v>
      </c>
      <c r="B50" s="1597" t="s">
        <v>1004</v>
      </c>
      <c r="C50" s="1532">
        <f>C38-C49</f>
        <v>1783098</v>
      </c>
      <c r="D50" s="1542">
        <f>D38-D49</f>
        <v>1013085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 s="15" customFormat="1" ht="25.5" customHeight="1" thickBot="1" x14ac:dyDescent="0.25">
      <c r="A51" s="1565" t="s">
        <v>306</v>
      </c>
      <c r="B51" s="1603" t="s">
        <v>1005</v>
      </c>
      <c r="C51" s="1604">
        <f>C27+C50</f>
        <v>2300841</v>
      </c>
      <c r="D51" s="1605">
        <f>D27+D50</f>
        <v>2472531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s="15" customFormat="1" x14ac:dyDescent="0.2">
      <c r="A52" s="49"/>
      <c r="B52" s="33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s="15" customFormat="1" x14ac:dyDescent="0.2">
      <c r="A53" s="49"/>
      <c r="B53" s="33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s="15" customFormat="1" x14ac:dyDescent="0.2">
      <c r="A54" s="49"/>
      <c r="B54" s="33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 s="15" customFormat="1" x14ac:dyDescent="0.2">
      <c r="A55" s="49"/>
      <c r="B55" s="33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4" s="15" customFormat="1" x14ac:dyDescent="0.2">
      <c r="A56" s="2438">
        <v>2</v>
      </c>
      <c r="B56" s="2263"/>
      <c r="C56" s="2263"/>
      <c r="D56" s="2263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s="15" customFormat="1" x14ac:dyDescent="0.2">
      <c r="A57" s="49"/>
      <c r="B57" s="33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s="15" customFormat="1" ht="15" x14ac:dyDescent="0.25">
      <c r="A58" s="2524" t="s">
        <v>1705</v>
      </c>
      <c r="B58" s="2528"/>
      <c r="C58" s="2528"/>
      <c r="D58" s="2528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s="15" customFormat="1" x14ac:dyDescent="0.2">
      <c r="A59" s="1"/>
      <c r="B59" s="1"/>
      <c r="C59" s="1"/>
      <c r="D59" s="1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14" s="15" customFormat="1" ht="15.75" customHeight="1" x14ac:dyDescent="0.25">
      <c r="A60" s="2419" t="s">
        <v>1523</v>
      </c>
      <c r="B60" s="2517"/>
      <c r="C60" s="2517"/>
      <c r="D60" s="2517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1:14" s="15" customFormat="1" x14ac:dyDescent="0.2">
      <c r="A61" s="1"/>
      <c r="B61" s="1"/>
      <c r="C61" s="1"/>
      <c r="D61" s="1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1:14" s="15" customFormat="1" ht="13.5" thickBot="1" x14ac:dyDescent="0.25">
      <c r="A62" s="1"/>
      <c r="B62" s="1"/>
      <c r="C62" s="1"/>
      <c r="D62" s="300" t="s">
        <v>982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1:14" s="15" customFormat="1" ht="25.5" x14ac:dyDescent="0.2">
      <c r="A63" s="1598" t="s">
        <v>258</v>
      </c>
      <c r="B63" s="1599" t="s">
        <v>3</v>
      </c>
      <c r="C63" s="1599" t="s">
        <v>351</v>
      </c>
      <c r="D63" s="1600" t="s">
        <v>352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1:14" s="15" customFormat="1" x14ac:dyDescent="0.2">
      <c r="A64" s="1562" t="s">
        <v>259</v>
      </c>
      <c r="B64" s="1594" t="s">
        <v>260</v>
      </c>
      <c r="C64" s="1594" t="s">
        <v>261</v>
      </c>
      <c r="D64" s="1601" t="s">
        <v>262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1:14" x14ac:dyDescent="0.2">
      <c r="A65" s="661" t="s">
        <v>311</v>
      </c>
      <c r="B65" s="144" t="s">
        <v>1006</v>
      </c>
      <c r="C65" s="121"/>
      <c r="D65" s="117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661" t="s">
        <v>312</v>
      </c>
      <c r="B66" s="108" t="s">
        <v>1007</v>
      </c>
      <c r="C66" s="117">
        <v>416509</v>
      </c>
      <c r="D66" s="117">
        <v>1373249</v>
      </c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661" t="s">
        <v>313</v>
      </c>
      <c r="B67" s="108" t="s">
        <v>1008</v>
      </c>
      <c r="C67" s="117">
        <v>416509</v>
      </c>
      <c r="D67" s="117">
        <v>1373249</v>
      </c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661" t="s">
        <v>314</v>
      </c>
      <c r="B68" s="108" t="s">
        <v>1625</v>
      </c>
      <c r="C68" s="117"/>
      <c r="D68" s="117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661" t="s">
        <v>315</v>
      </c>
      <c r="B69" s="108" t="s">
        <v>1626</v>
      </c>
      <c r="C69" s="117"/>
      <c r="D69" s="117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661" t="s">
        <v>316</v>
      </c>
      <c r="B70" s="108" t="s">
        <v>1627</v>
      </c>
      <c r="C70" s="117"/>
      <c r="D70" s="117">
        <v>404399</v>
      </c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661" t="s">
        <v>317</v>
      </c>
      <c r="B71" s="108" t="s">
        <v>1628</v>
      </c>
      <c r="C71" s="117"/>
      <c r="D71" s="117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661" t="s">
        <v>318</v>
      </c>
      <c r="B72" s="108" t="s">
        <v>1009</v>
      </c>
      <c r="C72" s="117">
        <v>7781049</v>
      </c>
      <c r="D72" s="117">
        <v>13593328</v>
      </c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661" t="s">
        <v>319</v>
      </c>
      <c r="B73" s="108" t="s">
        <v>1196</v>
      </c>
      <c r="C73" s="117">
        <v>7777665</v>
      </c>
      <c r="D73" s="117">
        <v>13587185</v>
      </c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15" customFormat="1" ht="25.5" x14ac:dyDescent="0.2">
      <c r="A74" s="661" t="s">
        <v>320</v>
      </c>
      <c r="B74" s="1829" t="s">
        <v>1010</v>
      </c>
      <c r="C74" s="125">
        <f>(C66-C67+C68-C69+C70-C71+C72-C73)</f>
        <v>3384</v>
      </c>
      <c r="D74" s="119">
        <f>(D66-D67+D68-D69+D70-D71+D72-D73)</f>
        <v>410542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</row>
    <row r="75" spans="1:14" s="15" customFormat="1" x14ac:dyDescent="0.2">
      <c r="A75" s="661" t="s">
        <v>321</v>
      </c>
      <c r="B75" s="144" t="s">
        <v>1011</v>
      </c>
      <c r="C75" s="125">
        <f>C27+C50+C74</f>
        <v>2304225</v>
      </c>
      <c r="D75" s="119">
        <f>D27+D50+D74</f>
        <v>2883073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</row>
    <row r="76" spans="1:14" s="655" customFormat="1" ht="26.25" thickBot="1" x14ac:dyDescent="0.25">
      <c r="A76" s="662" t="s">
        <v>322</v>
      </c>
      <c r="B76" s="1830" t="s">
        <v>1031</v>
      </c>
      <c r="C76" s="1828">
        <f>C27-C67-C69</f>
        <v>101234</v>
      </c>
      <c r="D76" s="1827">
        <f>D27-D67-D69</f>
        <v>86197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</sheetData>
  <mergeCells count="5">
    <mergeCell ref="A3:D3"/>
    <mergeCell ref="A56:D56"/>
    <mergeCell ref="A1:D1"/>
    <mergeCell ref="A58:D58"/>
    <mergeCell ref="A60:D60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F28"/>
  <sheetViews>
    <sheetView topLeftCell="A19" workbookViewId="0">
      <selection activeCell="J17" sqref="J17"/>
    </sheetView>
  </sheetViews>
  <sheetFormatPr defaultRowHeight="12.75" x14ac:dyDescent="0.2"/>
  <cols>
    <col min="1" max="1" width="5.42578125" customWidth="1"/>
    <col min="2" max="2" width="41.85546875" customWidth="1"/>
    <col min="3" max="3" width="11.42578125" customWidth="1"/>
    <col min="4" max="5" width="10.5703125" customWidth="1"/>
    <col min="6" max="6" width="7.85546875" customWidth="1"/>
  </cols>
  <sheetData>
    <row r="1" spans="1:6" x14ac:dyDescent="0.2">
      <c r="B1" s="275" t="s">
        <v>1706</v>
      </c>
    </row>
    <row r="4" spans="1:6" ht="18.75" x14ac:dyDescent="0.3">
      <c r="A4" s="2401" t="s">
        <v>1524</v>
      </c>
      <c r="B4" s="2278"/>
      <c r="C4" s="2278"/>
      <c r="D4" s="2278"/>
      <c r="E4" s="2278"/>
      <c r="F4" s="2278"/>
    </row>
    <row r="7" spans="1:6" ht="13.5" thickBot="1" x14ac:dyDescent="0.25">
      <c r="C7" s="36"/>
      <c r="E7" s="36" t="s">
        <v>190</v>
      </c>
    </row>
    <row r="8" spans="1:6" ht="45.75" customHeight="1" thickBot="1" x14ac:dyDescent="0.25">
      <c r="A8" s="317" t="s">
        <v>258</v>
      </c>
      <c r="B8" s="344" t="s">
        <v>49</v>
      </c>
      <c r="C8" s="1157" t="s">
        <v>198</v>
      </c>
      <c r="D8" s="888" t="s">
        <v>199</v>
      </c>
      <c r="E8" s="888" t="s">
        <v>775</v>
      </c>
      <c r="F8" s="765" t="s">
        <v>201</v>
      </c>
    </row>
    <row r="9" spans="1:6" ht="13.5" thickBot="1" x14ac:dyDescent="0.25">
      <c r="A9" s="342" t="s">
        <v>259</v>
      </c>
      <c r="B9" s="336" t="s">
        <v>260</v>
      </c>
      <c r="C9" s="1400" t="s">
        <v>261</v>
      </c>
      <c r="D9" s="1306" t="s">
        <v>262</v>
      </c>
      <c r="E9" s="1021" t="s">
        <v>282</v>
      </c>
      <c r="F9" s="1011" t="s">
        <v>262</v>
      </c>
    </row>
    <row r="10" spans="1:6" ht="15.75" x14ac:dyDescent="0.25">
      <c r="A10" s="521" t="s">
        <v>263</v>
      </c>
      <c r="B10" s="1396" t="s">
        <v>191</v>
      </c>
      <c r="C10" s="1401"/>
      <c r="D10" s="897"/>
      <c r="E10" s="824"/>
      <c r="F10" s="1314"/>
    </row>
    <row r="11" spans="1:6" ht="15.75" x14ac:dyDescent="0.25">
      <c r="A11" s="458" t="s">
        <v>264</v>
      </c>
      <c r="B11" s="1397" t="s">
        <v>421</v>
      </c>
      <c r="C11" s="1402">
        <v>55000</v>
      </c>
      <c r="D11" s="1402">
        <v>52638</v>
      </c>
      <c r="E11" s="1245">
        <v>50455</v>
      </c>
      <c r="F11" s="952">
        <f>E11/D11</f>
        <v>0.95852805957673159</v>
      </c>
    </row>
    <row r="12" spans="1:6" ht="15.75" x14ac:dyDescent="0.25">
      <c r="A12" s="458" t="s">
        <v>265</v>
      </c>
      <c r="B12" s="133" t="s">
        <v>1067</v>
      </c>
      <c r="C12" s="1402">
        <v>45000</v>
      </c>
      <c r="D12" s="1402">
        <v>45000</v>
      </c>
      <c r="E12" s="1245">
        <v>14194</v>
      </c>
      <c r="F12" s="952">
        <f t="shared" ref="F12:F26" si="0">E12/D12</f>
        <v>0.31542222222222221</v>
      </c>
    </row>
    <row r="13" spans="1:6" ht="15.75" x14ac:dyDescent="0.25">
      <c r="A13" s="458" t="s">
        <v>267</v>
      </c>
      <c r="B13" s="1397" t="s">
        <v>192</v>
      </c>
      <c r="C13" s="1402">
        <v>4000</v>
      </c>
      <c r="D13" s="1402">
        <v>4000</v>
      </c>
      <c r="E13" s="1245">
        <v>2973</v>
      </c>
      <c r="F13" s="952">
        <f t="shared" si="0"/>
        <v>0.74324999999999997</v>
      </c>
    </row>
    <row r="14" spans="1:6" ht="15.75" x14ac:dyDescent="0.25">
      <c r="A14" s="458" t="s">
        <v>268</v>
      </c>
      <c r="B14" s="1397" t="s">
        <v>1138</v>
      </c>
      <c r="C14" s="1402">
        <v>2000</v>
      </c>
      <c r="D14" s="1402">
        <v>2000</v>
      </c>
      <c r="E14" s="1245">
        <v>1831</v>
      </c>
      <c r="F14" s="952">
        <f t="shared" si="0"/>
        <v>0.91549999999999998</v>
      </c>
    </row>
    <row r="15" spans="1:6" ht="15.75" x14ac:dyDescent="0.25">
      <c r="A15" s="458" t="s">
        <v>269</v>
      </c>
      <c r="B15" s="1397" t="s">
        <v>193</v>
      </c>
      <c r="C15" s="1402">
        <f>(C11+C12+C13+C14)*0.27</f>
        <v>28620.000000000004</v>
      </c>
      <c r="D15" s="1402">
        <f>(D11+D12+D13+D14)*0.27</f>
        <v>27982.260000000002</v>
      </c>
      <c r="E15" s="1402">
        <f>(E11+E12+E13+E14)*0.27+E18*0.27-117</f>
        <v>19330.830000000002</v>
      </c>
      <c r="F15" s="952">
        <f t="shared" si="0"/>
        <v>0.69082447236213229</v>
      </c>
    </row>
    <row r="16" spans="1:6" ht="15.75" x14ac:dyDescent="0.25">
      <c r="A16" s="458" t="s">
        <v>270</v>
      </c>
      <c r="B16" s="2071" t="s">
        <v>1266</v>
      </c>
      <c r="C16" s="2073">
        <v>280</v>
      </c>
      <c r="D16" s="2073">
        <v>280</v>
      </c>
      <c r="E16" s="1741"/>
      <c r="F16" s="952">
        <f t="shared" si="0"/>
        <v>0</v>
      </c>
    </row>
    <row r="17" spans="1:6" ht="15.75" x14ac:dyDescent="0.25">
      <c r="A17" s="458" t="s">
        <v>271</v>
      </c>
      <c r="B17" s="2071" t="s">
        <v>1420</v>
      </c>
      <c r="C17" s="1741"/>
      <c r="D17" s="1741"/>
      <c r="E17" s="1741"/>
      <c r="F17" s="952">
        <v>0</v>
      </c>
    </row>
    <row r="18" spans="1:6" ht="47.25" x14ac:dyDescent="0.25">
      <c r="A18" s="458" t="s">
        <v>272</v>
      </c>
      <c r="B18" s="2092" t="s">
        <v>1336</v>
      </c>
      <c r="C18" s="1741">
        <v>5892</v>
      </c>
      <c r="D18" s="1741">
        <v>5892</v>
      </c>
      <c r="E18" s="1741">
        <v>2576</v>
      </c>
      <c r="F18" s="952">
        <f>E18/D18</f>
        <v>0.43720298710115413</v>
      </c>
    </row>
    <row r="19" spans="1:6" ht="32.25" thickBot="1" x14ac:dyDescent="0.3">
      <c r="A19" s="458" t="s">
        <v>273</v>
      </c>
      <c r="B19" s="2139" t="s">
        <v>1351</v>
      </c>
      <c r="C19" s="1742"/>
      <c r="D19" s="1742"/>
      <c r="E19" s="1742"/>
      <c r="F19" s="1099"/>
    </row>
    <row r="20" spans="1:6" ht="16.5" thickBot="1" x14ac:dyDescent="0.3">
      <c r="A20" s="328" t="s">
        <v>274</v>
      </c>
      <c r="B20" s="1398" t="s">
        <v>422</v>
      </c>
      <c r="C20" s="1403">
        <f>SUM(C11:C19)</f>
        <v>140792</v>
      </c>
      <c r="D20" s="1403">
        <f>SUM(D11:D19)</f>
        <v>137792.26</v>
      </c>
      <c r="E20" s="1403">
        <f>SUM(E11:E19)</f>
        <v>91359.83</v>
      </c>
      <c r="F20" s="1132">
        <f t="shared" si="0"/>
        <v>0.66302584775080975</v>
      </c>
    </row>
    <row r="21" spans="1:6" ht="15.75" x14ac:dyDescent="0.25">
      <c r="A21" s="460" t="s">
        <v>275</v>
      </c>
      <c r="B21" s="1399" t="s">
        <v>59</v>
      </c>
      <c r="C21" s="1404">
        <f>'33_sz_ melléklet'!C72</f>
        <v>0</v>
      </c>
      <c r="D21" s="1404">
        <f>'33_sz_ melléklet'!D72</f>
        <v>0</v>
      </c>
      <c r="E21" s="1404">
        <f>'33_sz_ melléklet'!E72</f>
        <v>0</v>
      </c>
      <c r="F21" s="951">
        <v>0</v>
      </c>
    </row>
    <row r="22" spans="1:6" ht="15.75" x14ac:dyDescent="0.25">
      <c r="A22" s="458" t="s">
        <v>276</v>
      </c>
      <c r="B22" s="2072" t="s">
        <v>60</v>
      </c>
      <c r="C22" s="2073">
        <f>'32_sz_ melléklet'!C29</f>
        <v>10000</v>
      </c>
      <c r="D22" s="2073">
        <f>'32_sz_ melléklet'!D29</f>
        <v>10000</v>
      </c>
      <c r="E22" s="2073">
        <f>'32_sz_ melléklet'!E29</f>
        <v>0</v>
      </c>
      <c r="F22" s="951">
        <f>E22/D22</f>
        <v>0</v>
      </c>
    </row>
    <row r="23" spans="1:6" ht="16.5" thickBot="1" x14ac:dyDescent="0.3">
      <c r="A23" s="458" t="s">
        <v>277</v>
      </c>
      <c r="B23" s="17" t="s">
        <v>1316</v>
      </c>
      <c r="C23" s="1742"/>
      <c r="D23" s="1742">
        <f>'4_sz_ melléklet'!D742</f>
        <v>0</v>
      </c>
      <c r="E23" s="1742">
        <f>'4_sz_ melléklet'!E742</f>
        <v>0</v>
      </c>
      <c r="F23" s="951">
        <v>0</v>
      </c>
    </row>
    <row r="24" spans="1:6" ht="16.5" thickBot="1" x14ac:dyDescent="0.3">
      <c r="A24" s="328" t="s">
        <v>278</v>
      </c>
      <c r="B24" s="1398" t="s">
        <v>194</v>
      </c>
      <c r="C24" s="1403">
        <f>SUM(C21:C23)</f>
        <v>10000</v>
      </c>
      <c r="D24" s="1403">
        <f>SUM(D21:D23)</f>
        <v>10000</v>
      </c>
      <c r="E24" s="1403">
        <f>SUM(E21:E23)</f>
        <v>0</v>
      </c>
      <c r="F24" s="1132">
        <f t="shared" si="0"/>
        <v>0</v>
      </c>
    </row>
    <row r="25" spans="1:6" ht="16.5" thickBot="1" x14ac:dyDescent="0.3">
      <c r="A25" s="464" t="s">
        <v>279</v>
      </c>
      <c r="B25" s="96"/>
      <c r="C25" s="1405"/>
      <c r="D25" s="27"/>
      <c r="E25" s="1407"/>
      <c r="F25" s="1345"/>
    </row>
    <row r="26" spans="1:6" ht="16.5" thickBot="1" x14ac:dyDescent="0.25">
      <c r="A26" s="328" t="s">
        <v>280</v>
      </c>
      <c r="B26" s="1479" t="s">
        <v>195</v>
      </c>
      <c r="C26" s="1406">
        <f>C20+C24</f>
        <v>150792</v>
      </c>
      <c r="D26" s="1406">
        <f>D20+D24</f>
        <v>147792.26</v>
      </c>
      <c r="E26" s="1406">
        <f>E20+E24</f>
        <v>91359.83</v>
      </c>
      <c r="F26" s="1132">
        <f t="shared" si="0"/>
        <v>0.61816383347815373</v>
      </c>
    </row>
    <row r="28" spans="1:6" ht="0.75" customHeight="1" x14ac:dyDescent="0.2"/>
  </sheetData>
  <mergeCells count="1">
    <mergeCell ref="A4:F4"/>
  </mergeCells>
  <phoneticPr fontId="62" type="noConversion"/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E32"/>
  <sheetViews>
    <sheetView workbookViewId="0">
      <selection activeCell="A2" sqref="A2"/>
    </sheetView>
  </sheetViews>
  <sheetFormatPr defaultRowHeight="12.75" x14ac:dyDescent="0.2"/>
  <cols>
    <col min="1" max="1" width="25.85546875" customWidth="1"/>
    <col min="2" max="2" width="15.140625" customWidth="1"/>
    <col min="3" max="3" width="14.42578125" customWidth="1"/>
    <col min="4" max="4" width="13.42578125" customWidth="1"/>
    <col min="5" max="5" width="12.5703125" customWidth="1"/>
  </cols>
  <sheetData>
    <row r="2" spans="1:5" x14ac:dyDescent="0.2">
      <c r="A2" s="275" t="s">
        <v>1707</v>
      </c>
    </row>
    <row r="3" spans="1:5" x14ac:dyDescent="0.2">
      <c r="A3" s="1"/>
      <c r="B3" s="1"/>
      <c r="C3" s="1"/>
      <c r="D3" s="49"/>
      <c r="E3" s="49"/>
    </row>
    <row r="4" spans="1:5" ht="15.75" x14ac:dyDescent="0.25">
      <c r="A4" s="2268" t="s">
        <v>196</v>
      </c>
      <c r="B4" s="2268"/>
      <c r="C4" s="2268"/>
      <c r="D4" s="2268"/>
      <c r="E4" s="2268"/>
    </row>
    <row r="5" spans="1:5" x14ac:dyDescent="0.2">
      <c r="A5" s="2419" t="s">
        <v>1525</v>
      </c>
      <c r="B5" s="2419"/>
      <c r="C5" s="2419"/>
      <c r="D5" s="2419"/>
      <c r="E5" s="2419"/>
    </row>
    <row r="6" spans="1:5" ht="22.5" customHeight="1" x14ac:dyDescent="0.2">
      <c r="A6" s="2419"/>
      <c r="B6" s="2419"/>
      <c r="C6" s="2419"/>
      <c r="D6" s="2419"/>
      <c r="E6" s="2419"/>
    </row>
    <row r="7" spans="1:5" ht="15.75" x14ac:dyDescent="0.25">
      <c r="A7" s="17"/>
      <c r="B7" s="17"/>
      <c r="C7" s="17"/>
      <c r="D7" s="17"/>
      <c r="E7" s="17"/>
    </row>
    <row r="8" spans="1:5" ht="15.75" x14ac:dyDescent="0.25">
      <c r="A8" s="88" t="s">
        <v>96</v>
      </c>
      <c r="B8" s="17"/>
      <c r="C8" s="17"/>
      <c r="D8" s="17"/>
      <c r="E8" s="17"/>
    </row>
    <row r="9" spans="1:5" ht="15.75" x14ac:dyDescent="0.25">
      <c r="A9" s="17"/>
      <c r="B9" s="17"/>
      <c r="C9" s="17"/>
      <c r="D9" s="2518" t="s">
        <v>197</v>
      </c>
      <c r="E9" s="2518"/>
    </row>
    <row r="10" spans="1:5" ht="31.5" x14ac:dyDescent="0.25">
      <c r="A10" s="89" t="s">
        <v>3</v>
      </c>
      <c r="B10" s="90" t="s">
        <v>198</v>
      </c>
      <c r="C10" s="90" t="s">
        <v>199</v>
      </c>
      <c r="D10" s="90" t="s">
        <v>200</v>
      </c>
      <c r="E10" s="90" t="s">
        <v>201</v>
      </c>
    </row>
    <row r="11" spans="1:5" ht="30" x14ac:dyDescent="0.25">
      <c r="A11" s="73" t="s">
        <v>202</v>
      </c>
      <c r="B11" s="87">
        <f>'14 16_sz_ melléklet'!C129</f>
        <v>6250</v>
      </c>
      <c r="C11" s="87">
        <f>'14 16_sz_ melléklet'!D129</f>
        <v>6250</v>
      </c>
      <c r="D11" s="87">
        <f>'14 16_sz_ melléklet'!E129</f>
        <v>6246</v>
      </c>
      <c r="E11" s="91">
        <f>D11/C11</f>
        <v>0.99936000000000003</v>
      </c>
    </row>
    <row r="12" spans="1:5" ht="30" x14ac:dyDescent="0.25">
      <c r="A12" s="73" t="s">
        <v>203</v>
      </c>
      <c r="B12" s="87">
        <f>'14 16_sz_ melléklet'!C125</f>
        <v>85</v>
      </c>
      <c r="C12" s="87">
        <f>'14 16_sz_ melléklet'!D125</f>
        <v>85</v>
      </c>
      <c r="D12" s="87">
        <f>'14 16_sz_ melléklet'!E125</f>
        <v>47</v>
      </c>
      <c r="E12" s="91">
        <f>D12/C12</f>
        <v>0.55294117647058827</v>
      </c>
    </row>
    <row r="13" spans="1:5" ht="45" x14ac:dyDescent="0.25">
      <c r="A13" s="73" t="s">
        <v>204</v>
      </c>
      <c r="B13" s="87"/>
      <c r="C13" s="87"/>
      <c r="D13" s="87"/>
      <c r="E13" s="91">
        <v>0</v>
      </c>
    </row>
    <row r="14" spans="1:5" ht="15.75" x14ac:dyDescent="0.25">
      <c r="A14" s="92" t="s">
        <v>205</v>
      </c>
      <c r="B14" s="87"/>
      <c r="C14" s="87"/>
      <c r="D14" s="87"/>
      <c r="E14" s="91">
        <v>0</v>
      </c>
    </row>
    <row r="15" spans="1:5" ht="20.25" customHeight="1" x14ac:dyDescent="0.25">
      <c r="A15" s="73" t="s">
        <v>206</v>
      </c>
      <c r="B15" s="87"/>
      <c r="C15" s="87"/>
      <c r="D15" s="87"/>
      <c r="E15" s="91">
        <v>0</v>
      </c>
    </row>
    <row r="16" spans="1:5" ht="15.75" x14ac:dyDescent="0.25">
      <c r="A16" s="86" t="s">
        <v>189</v>
      </c>
      <c r="B16" s="1480">
        <f>SUM(B11:B15)</f>
        <v>6335</v>
      </c>
      <c r="C16" s="1480">
        <f>SUM(C11:C15)</f>
        <v>6335</v>
      </c>
      <c r="D16" s="1480">
        <f>SUM(D11:D15)</f>
        <v>6293</v>
      </c>
      <c r="E16" s="1481">
        <f>D16/C16</f>
        <v>0.99337016574585635</v>
      </c>
    </row>
    <row r="17" spans="1:5" ht="15.75" x14ac:dyDescent="0.25">
      <c r="A17" s="17"/>
      <c r="B17" s="17"/>
      <c r="C17" s="17"/>
      <c r="D17" s="17"/>
      <c r="E17" s="17"/>
    </row>
    <row r="18" spans="1:5" ht="15.75" x14ac:dyDescent="0.25">
      <c r="A18" s="88" t="s">
        <v>97</v>
      </c>
      <c r="B18" s="17"/>
      <c r="C18" s="17"/>
      <c r="D18" s="17"/>
      <c r="E18" s="17"/>
    </row>
    <row r="19" spans="1:5" ht="15.75" x14ac:dyDescent="0.25">
      <c r="A19" s="17"/>
      <c r="B19" s="17"/>
      <c r="C19" s="17"/>
      <c r="D19" s="2518" t="s">
        <v>197</v>
      </c>
      <c r="E19" s="2518"/>
    </row>
    <row r="20" spans="1:5" ht="31.5" x14ac:dyDescent="0.25">
      <c r="A20" s="89" t="s">
        <v>3</v>
      </c>
      <c r="B20" s="90" t="s">
        <v>198</v>
      </c>
      <c r="C20" s="90" t="s">
        <v>199</v>
      </c>
      <c r="D20" s="90" t="s">
        <v>200</v>
      </c>
      <c r="E20" s="90" t="s">
        <v>201</v>
      </c>
    </row>
    <row r="21" spans="1:5" ht="45" x14ac:dyDescent="0.25">
      <c r="A21" s="73" t="s">
        <v>843</v>
      </c>
      <c r="B21" s="87"/>
      <c r="C21" s="87">
        <v>0</v>
      </c>
      <c r="D21" s="87"/>
      <c r="E21" s="91">
        <v>0</v>
      </c>
    </row>
    <row r="22" spans="1:5" ht="15.75" x14ac:dyDescent="0.25">
      <c r="A22" s="92" t="s">
        <v>207</v>
      </c>
      <c r="B22" s="87"/>
      <c r="C22" s="87"/>
      <c r="D22" s="87"/>
      <c r="E22" s="91">
        <v>0</v>
      </c>
    </row>
    <row r="23" spans="1:5" ht="49.5" customHeight="1" x14ac:dyDescent="0.25">
      <c r="A23" s="73" t="s">
        <v>208</v>
      </c>
      <c r="B23" s="87"/>
      <c r="C23" s="87"/>
      <c r="D23" s="87"/>
      <c r="E23" s="91">
        <v>0</v>
      </c>
    </row>
    <row r="24" spans="1:5" ht="60" x14ac:dyDescent="0.25">
      <c r="A24" s="73" t="s">
        <v>209</v>
      </c>
      <c r="B24" s="87">
        <v>6335</v>
      </c>
      <c r="C24" s="87">
        <v>6335</v>
      </c>
      <c r="D24" s="87">
        <v>6293</v>
      </c>
      <c r="E24" s="91">
        <f>D24/C24</f>
        <v>0.99337016574585635</v>
      </c>
    </row>
    <row r="25" spans="1:5" ht="15.75" x14ac:dyDescent="0.25">
      <c r="A25" s="92" t="s">
        <v>210</v>
      </c>
      <c r="B25" s="87"/>
      <c r="C25" s="87"/>
      <c r="D25" s="87"/>
      <c r="E25" s="91">
        <v>0</v>
      </c>
    </row>
    <row r="26" spans="1:5" ht="15.75" x14ac:dyDescent="0.25">
      <c r="A26" s="93" t="s">
        <v>211</v>
      </c>
      <c r="B26" s="87"/>
      <c r="C26" s="87"/>
      <c r="D26" s="87"/>
      <c r="E26" s="91">
        <v>0</v>
      </c>
    </row>
    <row r="27" spans="1:5" ht="75" x14ac:dyDescent="0.25">
      <c r="A27" s="93" t="s">
        <v>212</v>
      </c>
      <c r="B27" s="94"/>
      <c r="C27" s="87"/>
      <c r="D27" s="87"/>
      <c r="E27" s="91">
        <v>0</v>
      </c>
    </row>
    <row r="28" spans="1:5" ht="45" x14ac:dyDescent="0.25">
      <c r="A28" s="73" t="s">
        <v>213</v>
      </c>
      <c r="B28" s="87"/>
      <c r="C28" s="87"/>
      <c r="D28" s="87"/>
      <c r="E28" s="91">
        <v>0</v>
      </c>
    </row>
    <row r="29" spans="1:5" ht="15.75" x14ac:dyDescent="0.25">
      <c r="A29" s="86" t="s">
        <v>214</v>
      </c>
      <c r="B29" s="1480">
        <f>SUM(B21:B28)</f>
        <v>6335</v>
      </c>
      <c r="C29" s="1480">
        <f>SUM(C21:C28)</f>
        <v>6335</v>
      </c>
      <c r="D29" s="1480">
        <f>SUM(D21:D28)</f>
        <v>6293</v>
      </c>
      <c r="E29" s="1481">
        <f>D29/C29</f>
        <v>0.99337016574585635</v>
      </c>
    </row>
    <row r="30" spans="1:5" ht="15.75" x14ac:dyDescent="0.25">
      <c r="A30" s="17"/>
      <c r="B30" s="17"/>
      <c r="C30" s="17"/>
      <c r="D30" s="17"/>
      <c r="E30" s="17"/>
    </row>
    <row r="31" spans="1:5" x14ac:dyDescent="0.2">
      <c r="A31" s="1"/>
      <c r="B31" s="1"/>
      <c r="C31" s="1"/>
      <c r="D31" s="1"/>
      <c r="E31" s="1"/>
    </row>
    <row r="32" spans="1:5" x14ac:dyDescent="0.2">
      <c r="A32" s="1"/>
      <c r="B32" s="1"/>
      <c r="C32" s="1"/>
      <c r="D32" s="1"/>
      <c r="E32" s="1"/>
    </row>
  </sheetData>
  <mergeCells count="4">
    <mergeCell ref="A4:E4"/>
    <mergeCell ref="A5:E6"/>
    <mergeCell ref="D9:E9"/>
    <mergeCell ref="D19:E19"/>
  </mergeCells>
  <pageMargins left="0.70000000000000007" right="0.70000000000000007" top="0.75" bottom="0.75" header="0.51180555555555562" footer="0.51180555555555562"/>
  <pageSetup paperSize="9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64"/>
  <sheetViews>
    <sheetView topLeftCell="A649" zoomScale="115" zoomScaleNormal="115" workbookViewId="0">
      <selection activeCell="J593" sqref="J593"/>
    </sheetView>
  </sheetViews>
  <sheetFormatPr defaultRowHeight="12.75" x14ac:dyDescent="0.2"/>
  <cols>
    <col min="1" max="1" width="4.7109375" customWidth="1"/>
    <col min="2" max="2" width="41.140625" customWidth="1"/>
    <col min="3" max="3" width="12.42578125" customWidth="1"/>
    <col min="4" max="4" width="13.140625" customWidth="1"/>
    <col min="5" max="5" width="12.5703125" customWidth="1"/>
    <col min="6" max="6" width="9.28515625" customWidth="1"/>
    <col min="7" max="7" width="11" customWidth="1"/>
  </cols>
  <sheetData>
    <row r="1" spans="1:7" x14ac:dyDescent="0.2">
      <c r="A1" s="2249" t="s">
        <v>1645</v>
      </c>
      <c r="B1" s="2249"/>
      <c r="C1" s="2249"/>
      <c r="D1" s="2249"/>
      <c r="E1" s="2249"/>
    </row>
    <row r="2" spans="1:7" x14ac:dyDescent="0.2">
      <c r="A2" s="2276" t="s">
        <v>1464</v>
      </c>
      <c r="B2" s="2263"/>
      <c r="C2" s="2263"/>
      <c r="D2" s="2263"/>
      <c r="E2" s="2263"/>
      <c r="F2" s="33"/>
      <c r="G2" s="33"/>
    </row>
    <row r="3" spans="1:7" x14ac:dyDescent="0.2">
      <c r="A3" s="2276" t="s">
        <v>10</v>
      </c>
      <c r="B3" s="2277"/>
      <c r="C3" s="2277"/>
      <c r="D3" s="2277"/>
      <c r="E3" s="2277"/>
      <c r="F3" s="33"/>
      <c r="G3" s="33"/>
    </row>
    <row r="4" spans="1:7" ht="13.5" thickBot="1" x14ac:dyDescent="0.25">
      <c r="B4" s="1"/>
      <c r="C4" s="1"/>
      <c r="D4" s="1"/>
      <c r="E4" s="19" t="s">
        <v>7</v>
      </c>
      <c r="F4" s="19"/>
      <c r="G4" s="1"/>
    </row>
    <row r="5" spans="1:7" ht="13.5" thickBot="1" x14ac:dyDescent="0.25">
      <c r="A5" s="2272" t="s">
        <v>258</v>
      </c>
      <c r="B5" s="2274" t="s">
        <v>11</v>
      </c>
      <c r="C5" s="2269" t="s">
        <v>833</v>
      </c>
      <c r="D5" s="2270"/>
      <c r="E5" s="2270"/>
      <c r="F5" s="2271"/>
      <c r="G5" s="1"/>
    </row>
    <row r="6" spans="1:7" ht="36.75" customHeight="1" thickBot="1" x14ac:dyDescent="0.25">
      <c r="A6" s="2273"/>
      <c r="B6" s="2275"/>
      <c r="C6" s="859" t="s">
        <v>198</v>
      </c>
      <c r="D6" s="860" t="s">
        <v>199</v>
      </c>
      <c r="E6" s="859" t="s">
        <v>775</v>
      </c>
      <c r="F6" s="857" t="s">
        <v>201</v>
      </c>
    </row>
    <row r="7" spans="1:7" ht="12" customHeight="1" thickBot="1" x14ac:dyDescent="0.25">
      <c r="A7" s="865" t="s">
        <v>259</v>
      </c>
      <c r="B7" s="866" t="s">
        <v>260</v>
      </c>
      <c r="C7" s="867" t="s">
        <v>261</v>
      </c>
      <c r="D7" s="868" t="s">
        <v>262</v>
      </c>
      <c r="E7" s="867" t="s">
        <v>282</v>
      </c>
      <c r="F7" s="868" t="s">
        <v>307</v>
      </c>
    </row>
    <row r="8" spans="1:7" x14ac:dyDescent="0.2">
      <c r="A8" s="265" t="s">
        <v>263</v>
      </c>
      <c r="B8" s="270" t="s">
        <v>215</v>
      </c>
      <c r="C8" s="239"/>
      <c r="D8" s="121"/>
      <c r="E8" s="239"/>
      <c r="F8" s="1314"/>
    </row>
    <row r="9" spans="1:7" x14ac:dyDescent="0.2">
      <c r="A9" s="264" t="s">
        <v>264</v>
      </c>
      <c r="B9" s="152" t="s">
        <v>526</v>
      </c>
      <c r="C9" s="239">
        <v>299378</v>
      </c>
      <c r="D9" s="121">
        <v>310084</v>
      </c>
      <c r="E9" s="239">
        <v>263582</v>
      </c>
      <c r="F9" s="952">
        <f>E9/D9</f>
        <v>0.85003418428554844</v>
      </c>
    </row>
    <row r="10" spans="1:7" x14ac:dyDescent="0.2">
      <c r="A10" s="264" t="s">
        <v>265</v>
      </c>
      <c r="B10" s="169" t="s">
        <v>528</v>
      </c>
      <c r="C10" s="239">
        <v>50397</v>
      </c>
      <c r="D10" s="121">
        <v>51769</v>
      </c>
      <c r="E10" s="239">
        <v>41581</v>
      </c>
      <c r="F10" s="952">
        <f>E10/D10</f>
        <v>0.80320268886785529</v>
      </c>
    </row>
    <row r="11" spans="1:7" x14ac:dyDescent="0.2">
      <c r="A11" s="264" t="s">
        <v>266</v>
      </c>
      <c r="B11" s="169" t="s">
        <v>527</v>
      </c>
      <c r="C11" s="239">
        <v>50991</v>
      </c>
      <c r="D11" s="121">
        <v>51188</v>
      </c>
      <c r="E11" s="239">
        <v>36226</v>
      </c>
      <c r="F11" s="952">
        <f>E11/D11</f>
        <v>0.70770493084316632</v>
      </c>
    </row>
    <row r="12" spans="1:7" x14ac:dyDescent="0.2">
      <c r="A12" s="264" t="s">
        <v>267</v>
      </c>
      <c r="B12" s="169" t="s">
        <v>529</v>
      </c>
      <c r="C12" s="239"/>
      <c r="D12" s="121"/>
      <c r="E12" s="239"/>
      <c r="F12" s="952"/>
    </row>
    <row r="13" spans="1:7" x14ac:dyDescent="0.2">
      <c r="A13" s="264" t="s">
        <v>268</v>
      </c>
      <c r="B13" s="169" t="s">
        <v>530</v>
      </c>
      <c r="C13" s="239"/>
      <c r="D13" s="121"/>
      <c r="E13" s="239"/>
      <c r="F13" s="952"/>
    </row>
    <row r="14" spans="1:7" x14ac:dyDescent="0.2">
      <c r="A14" s="264" t="s">
        <v>269</v>
      </c>
      <c r="B14" s="169" t="s">
        <v>531</v>
      </c>
      <c r="C14" s="239">
        <f>C15+C16+C17+C18+C19+C20+C21</f>
        <v>0</v>
      </c>
      <c r="D14" s="239">
        <f>D15+D16+D17+D18+D19+D20+D21</f>
        <v>0</v>
      </c>
      <c r="E14" s="239">
        <f>E15+E16+E17+E18+E19+E20+E21</f>
        <v>0</v>
      </c>
      <c r="F14" s="952">
        <v>0</v>
      </c>
    </row>
    <row r="15" spans="1:7" x14ac:dyDescent="0.2">
      <c r="A15" s="264" t="s">
        <v>270</v>
      </c>
      <c r="B15" s="169" t="s">
        <v>535</v>
      </c>
      <c r="C15" s="239"/>
      <c r="D15" s="121"/>
      <c r="E15" s="239"/>
      <c r="F15" s="952"/>
    </row>
    <row r="16" spans="1:7" s="15" customFormat="1" x14ac:dyDescent="0.2">
      <c r="A16" s="264" t="s">
        <v>271</v>
      </c>
      <c r="B16" s="169" t="s">
        <v>536</v>
      </c>
      <c r="C16" s="239"/>
      <c r="D16" s="121"/>
      <c r="E16" s="239"/>
      <c r="F16" s="1130"/>
    </row>
    <row r="17" spans="1:6" ht="12" customHeight="1" x14ac:dyDescent="0.2">
      <c r="A17" s="264" t="s">
        <v>272</v>
      </c>
      <c r="B17" s="169" t="s">
        <v>537</v>
      </c>
      <c r="C17" s="239"/>
      <c r="D17" s="121"/>
      <c r="E17" s="239"/>
      <c r="F17" s="952"/>
    </row>
    <row r="18" spans="1:6" x14ac:dyDescent="0.2">
      <c r="A18" s="264" t="s">
        <v>273</v>
      </c>
      <c r="B18" s="271" t="s">
        <v>533</v>
      </c>
      <c r="C18" s="198"/>
      <c r="D18" s="125"/>
      <c r="E18" s="239"/>
      <c r="F18" s="952"/>
    </row>
    <row r="19" spans="1:6" x14ac:dyDescent="0.2">
      <c r="A19" s="264" t="s">
        <v>274</v>
      </c>
      <c r="B19" s="536" t="s">
        <v>534</v>
      </c>
      <c r="C19" s="242"/>
      <c r="D19" s="122"/>
      <c r="E19" s="239"/>
      <c r="F19" s="952"/>
    </row>
    <row r="20" spans="1:6" x14ac:dyDescent="0.2">
      <c r="A20" s="264" t="s">
        <v>275</v>
      </c>
      <c r="B20" s="537" t="s">
        <v>532</v>
      </c>
      <c r="C20" s="242"/>
      <c r="D20" s="122"/>
      <c r="E20" s="239"/>
      <c r="F20" s="952"/>
    </row>
    <row r="21" spans="1:6" x14ac:dyDescent="0.2">
      <c r="A21" s="264" t="s">
        <v>276</v>
      </c>
      <c r="B21" s="108" t="s">
        <v>764</v>
      </c>
      <c r="C21" s="242"/>
      <c r="D21" s="122"/>
      <c r="E21" s="239"/>
      <c r="F21" s="952"/>
    </row>
    <row r="22" spans="1:6" ht="13.5" thickBot="1" x14ac:dyDescent="0.25">
      <c r="A22" s="264" t="s">
        <v>277</v>
      </c>
      <c r="B22" s="171" t="s">
        <v>539</v>
      </c>
      <c r="C22" s="240"/>
      <c r="D22" s="126"/>
      <c r="E22" s="831"/>
      <c r="F22" s="1133"/>
    </row>
    <row r="23" spans="1:6" ht="15" customHeight="1" thickBot="1" x14ac:dyDescent="0.25">
      <c r="A23" s="421" t="s">
        <v>278</v>
      </c>
      <c r="B23" s="422" t="s">
        <v>5</v>
      </c>
      <c r="C23" s="432">
        <f>C9+C10+C11+C12+C14+C22</f>
        <v>400766</v>
      </c>
      <c r="D23" s="432">
        <f>D9+D10+D11+D12+D14+D22</f>
        <v>413041</v>
      </c>
      <c r="E23" s="432">
        <f>E9+E10+E11+E12+E14+E22</f>
        <v>341389</v>
      </c>
      <c r="F23" s="1336">
        <f>E23/D23</f>
        <v>0.82652569599628123</v>
      </c>
    </row>
    <row r="24" spans="1:6" ht="13.5" thickTop="1" x14ac:dyDescent="0.2">
      <c r="A24" s="413"/>
      <c r="B24" s="270"/>
      <c r="C24" s="560"/>
      <c r="D24" s="560"/>
      <c r="E24" s="907"/>
      <c r="F24" s="1099"/>
    </row>
    <row r="25" spans="1:6" s="15" customFormat="1" x14ac:dyDescent="0.2">
      <c r="A25" s="265" t="s">
        <v>279</v>
      </c>
      <c r="B25" s="272" t="s">
        <v>216</v>
      </c>
      <c r="C25" s="241"/>
      <c r="D25" s="124"/>
      <c r="E25" s="241"/>
      <c r="F25" s="1129"/>
    </row>
    <row r="26" spans="1:6" x14ac:dyDescent="0.2">
      <c r="A26" s="264" t="s">
        <v>280</v>
      </c>
      <c r="B26" s="169" t="s">
        <v>540</v>
      </c>
      <c r="C26" s="239"/>
      <c r="D26" s="121"/>
      <c r="E26" s="239"/>
      <c r="F26" s="952"/>
    </row>
    <row r="27" spans="1:6" x14ac:dyDescent="0.2">
      <c r="A27" s="264" t="s">
        <v>281</v>
      </c>
      <c r="B27" s="169" t="s">
        <v>541</v>
      </c>
      <c r="C27" s="198"/>
      <c r="D27" s="198"/>
      <c r="E27" s="198"/>
      <c r="F27" s="952"/>
    </row>
    <row r="28" spans="1:6" x14ac:dyDescent="0.2">
      <c r="A28" s="264" t="s">
        <v>283</v>
      </c>
      <c r="B28" s="169" t="s">
        <v>542</v>
      </c>
      <c r="C28" s="239">
        <f>C29+C30+C31+C32+C33+C34+C35</f>
        <v>0</v>
      </c>
      <c r="D28" s="239">
        <f>D29+D30+D31+D32+D33+D34+D35</f>
        <v>0</v>
      </c>
      <c r="E28" s="239">
        <f>E29+E30+E31+E32+E33+E34+E35</f>
        <v>0</v>
      </c>
      <c r="F28" s="952">
        <v>0</v>
      </c>
    </row>
    <row r="29" spans="1:6" x14ac:dyDescent="0.2">
      <c r="A29" s="264" t="s">
        <v>284</v>
      </c>
      <c r="B29" s="271" t="s">
        <v>543</v>
      </c>
      <c r="C29" s="239"/>
      <c r="D29" s="121"/>
      <c r="E29" s="239"/>
      <c r="F29" s="952"/>
    </row>
    <row r="30" spans="1:6" x14ac:dyDescent="0.2">
      <c r="A30" s="264" t="s">
        <v>285</v>
      </c>
      <c r="B30" s="271" t="s">
        <v>544</v>
      </c>
      <c r="C30" s="239"/>
      <c r="D30" s="121"/>
      <c r="E30" s="239"/>
      <c r="F30" s="952"/>
    </row>
    <row r="31" spans="1:6" x14ac:dyDescent="0.2">
      <c r="A31" s="264" t="s">
        <v>286</v>
      </c>
      <c r="B31" s="271" t="s">
        <v>545</v>
      </c>
      <c r="C31" s="239"/>
      <c r="D31" s="121"/>
      <c r="E31" s="239"/>
      <c r="F31" s="952"/>
    </row>
    <row r="32" spans="1:6" x14ac:dyDescent="0.2">
      <c r="A32" s="264" t="s">
        <v>287</v>
      </c>
      <c r="B32" s="271" t="s">
        <v>546</v>
      </c>
      <c r="C32" s="239"/>
      <c r="D32" s="121"/>
      <c r="E32" s="239"/>
      <c r="F32" s="952"/>
    </row>
    <row r="33" spans="1:6" x14ac:dyDescent="0.2">
      <c r="A33" s="264" t="s">
        <v>288</v>
      </c>
      <c r="B33" s="536" t="s">
        <v>547</v>
      </c>
      <c r="C33" s="239"/>
      <c r="D33" s="121"/>
      <c r="E33" s="239"/>
      <c r="F33" s="952"/>
    </row>
    <row r="34" spans="1:6" x14ac:dyDescent="0.2">
      <c r="A34" s="264" t="s">
        <v>289</v>
      </c>
      <c r="B34" s="230" t="s">
        <v>548</v>
      </c>
      <c r="C34" s="239"/>
      <c r="D34" s="121"/>
      <c r="E34" s="239"/>
      <c r="F34" s="952"/>
    </row>
    <row r="35" spans="1:6" x14ac:dyDescent="0.2">
      <c r="A35" s="264" t="s">
        <v>290</v>
      </c>
      <c r="B35" s="686" t="s">
        <v>549</v>
      </c>
      <c r="C35" s="239"/>
      <c r="D35" s="121"/>
      <c r="E35" s="239"/>
      <c r="F35" s="952"/>
    </row>
    <row r="36" spans="1:6" x14ac:dyDescent="0.2">
      <c r="A36" s="264" t="s">
        <v>291</v>
      </c>
      <c r="B36" s="169"/>
      <c r="C36" s="189"/>
      <c r="D36" s="125"/>
      <c r="E36" s="198"/>
      <c r="F36" s="952"/>
    </row>
    <row r="37" spans="1:6" ht="13.5" thickBot="1" x14ac:dyDescent="0.25">
      <c r="A37" s="264" t="s">
        <v>292</v>
      </c>
      <c r="B37" s="171"/>
      <c r="C37" s="197"/>
      <c r="D37" s="197"/>
      <c r="E37" s="197"/>
      <c r="F37" s="1133"/>
    </row>
    <row r="38" spans="1:6" ht="16.5" customHeight="1" thickBot="1" x14ac:dyDescent="0.25">
      <c r="A38" s="421" t="s">
        <v>765</v>
      </c>
      <c r="B38" s="422" t="s">
        <v>6</v>
      </c>
      <c r="C38" s="559">
        <f>C26+C27+C28+C36+C37</f>
        <v>0</v>
      </c>
      <c r="D38" s="559">
        <f>D26+D27+D28+D36+D37</f>
        <v>0</v>
      </c>
      <c r="E38" s="908">
        <f>E26+E27+E28+E36+E37</f>
        <v>0</v>
      </c>
      <c r="F38" s="1343">
        <v>0</v>
      </c>
    </row>
    <row r="39" spans="1:6" ht="27" thickTop="1" thickBot="1" x14ac:dyDescent="0.25">
      <c r="A39" s="421" t="s">
        <v>294</v>
      </c>
      <c r="B39" s="426" t="s">
        <v>403</v>
      </c>
      <c r="C39" s="207">
        <f>C38+C23</f>
        <v>400766</v>
      </c>
      <c r="D39" s="207">
        <f>D38+D23</f>
        <v>413041</v>
      </c>
      <c r="E39" s="207">
        <f>E38+E23</f>
        <v>341389</v>
      </c>
      <c r="F39" s="1346">
        <f>E39/D39</f>
        <v>0.82652569599628123</v>
      </c>
    </row>
    <row r="40" spans="1:6" ht="15" customHeight="1" thickTop="1" x14ac:dyDescent="0.2">
      <c r="A40" s="413"/>
      <c r="B40" s="550"/>
      <c r="C40" s="558"/>
      <c r="D40" s="558"/>
      <c r="E40" s="861"/>
      <c r="F40" s="1099"/>
    </row>
    <row r="41" spans="1:6" x14ac:dyDescent="0.2">
      <c r="A41" s="265" t="s">
        <v>295</v>
      </c>
      <c r="B41" s="341" t="s">
        <v>404</v>
      </c>
      <c r="C41" s="241"/>
      <c r="D41" s="124"/>
      <c r="E41" s="241"/>
      <c r="F41" s="951"/>
    </row>
    <row r="42" spans="1:6" ht="16.5" customHeight="1" x14ac:dyDescent="0.2">
      <c r="A42" s="264" t="s">
        <v>296</v>
      </c>
      <c r="B42" s="170" t="s">
        <v>565</v>
      </c>
      <c r="C42" s="241"/>
      <c r="D42" s="241"/>
      <c r="E42" s="241"/>
      <c r="F42" s="952"/>
    </row>
    <row r="43" spans="1:6" ht="15" customHeight="1" x14ac:dyDescent="0.2">
      <c r="A43" s="264" t="s">
        <v>297</v>
      </c>
      <c r="B43" s="480" t="s">
        <v>563</v>
      </c>
      <c r="C43" s="241"/>
      <c r="D43" s="124"/>
      <c r="E43" s="241"/>
      <c r="F43" s="952"/>
    </row>
    <row r="44" spans="1:6" ht="15" customHeight="1" x14ac:dyDescent="0.2">
      <c r="A44" s="264" t="s">
        <v>298</v>
      </c>
      <c r="B44" s="480" t="s">
        <v>562</v>
      </c>
      <c r="C44" s="198"/>
      <c r="D44" s="125"/>
      <c r="E44" s="198"/>
      <c r="F44" s="952"/>
    </row>
    <row r="45" spans="1:6" x14ac:dyDescent="0.2">
      <c r="A45" s="264" t="s">
        <v>299</v>
      </c>
      <c r="B45" s="480" t="s">
        <v>564</v>
      </c>
      <c r="C45" s="239"/>
      <c r="D45" s="121"/>
      <c r="E45" s="198"/>
      <c r="F45" s="952"/>
    </row>
    <row r="46" spans="1:6" x14ac:dyDescent="0.2">
      <c r="A46" s="264" t="s">
        <v>300</v>
      </c>
      <c r="B46" s="538" t="s">
        <v>566</v>
      </c>
      <c r="C46" s="239"/>
      <c r="D46" s="121"/>
      <c r="E46" s="198"/>
      <c r="F46" s="952"/>
    </row>
    <row r="47" spans="1:6" x14ac:dyDescent="0.2">
      <c r="A47" s="264" t="s">
        <v>301</v>
      </c>
      <c r="B47" s="539" t="s">
        <v>569</v>
      </c>
      <c r="C47" s="190"/>
      <c r="D47" s="121"/>
      <c r="E47" s="198"/>
      <c r="F47" s="952"/>
    </row>
    <row r="48" spans="1:6" x14ac:dyDescent="0.2">
      <c r="A48" s="264" t="s">
        <v>302</v>
      </c>
      <c r="B48" s="540" t="s">
        <v>568</v>
      </c>
      <c r="C48" s="190"/>
      <c r="D48" s="239"/>
      <c r="E48" s="239"/>
      <c r="F48" s="952"/>
    </row>
    <row r="49" spans="1:6" x14ac:dyDescent="0.2">
      <c r="A49" s="264" t="s">
        <v>303</v>
      </c>
      <c r="B49" s="1714" t="s">
        <v>567</v>
      </c>
      <c r="C49" s="243"/>
      <c r="D49" s="243"/>
      <c r="E49" s="243"/>
      <c r="F49" s="952"/>
    </row>
    <row r="50" spans="1:6" ht="13.5" thickBot="1" x14ac:dyDescent="0.25">
      <c r="A50" s="264" t="s">
        <v>304</v>
      </c>
      <c r="B50" s="1712" t="s">
        <v>1083</v>
      </c>
      <c r="C50" s="207"/>
      <c r="D50" s="207"/>
      <c r="E50" s="207"/>
      <c r="F50" s="1099"/>
    </row>
    <row r="51" spans="1:6" s="15" customFormat="1" ht="13.5" thickBot="1" x14ac:dyDescent="0.25">
      <c r="A51" s="282" t="s">
        <v>305</v>
      </c>
      <c r="B51" s="231" t="s">
        <v>570</v>
      </c>
      <c r="C51" s="569">
        <f>SUM(C42:C49)</f>
        <v>0</v>
      </c>
      <c r="D51" s="569">
        <f>SUM(D42:D49)</f>
        <v>0</v>
      </c>
      <c r="E51" s="569">
        <f>SUM(E42:E49)</f>
        <v>0</v>
      </c>
      <c r="F51" s="991">
        <v>0</v>
      </c>
    </row>
    <row r="52" spans="1:6" ht="13.5" customHeight="1" x14ac:dyDescent="0.2">
      <c r="A52" s="413"/>
      <c r="B52" s="35"/>
      <c r="C52" s="555"/>
      <c r="D52" s="530"/>
      <c r="E52" s="390"/>
      <c r="F52" s="1099"/>
    </row>
    <row r="53" spans="1:6" ht="27" customHeight="1" thickBot="1" x14ac:dyDescent="0.25">
      <c r="A53" s="325" t="s">
        <v>306</v>
      </c>
      <c r="B53" s="833" t="s">
        <v>406</v>
      </c>
      <c r="C53" s="246">
        <f>C39+C51</f>
        <v>400766</v>
      </c>
      <c r="D53" s="246">
        <f>D39+D51</f>
        <v>413041</v>
      </c>
      <c r="E53" s="821">
        <f>E39+E51</f>
        <v>341389</v>
      </c>
      <c r="F53" s="1138">
        <f>E53/D53</f>
        <v>0.82652569599628123</v>
      </c>
    </row>
    <row r="54" spans="1:6" x14ac:dyDescent="0.2">
      <c r="A54" s="281"/>
      <c r="B54" s="534"/>
      <c r="C54" s="27"/>
      <c r="D54" s="27"/>
      <c r="E54" s="27"/>
    </row>
    <row r="55" spans="1:6" x14ac:dyDescent="0.2">
      <c r="A55" s="281"/>
      <c r="B55" s="534"/>
      <c r="C55" s="27"/>
      <c r="D55" s="27"/>
      <c r="E55" s="27"/>
    </row>
    <row r="56" spans="1:6" x14ac:dyDescent="0.2">
      <c r="A56" s="281"/>
      <c r="B56" s="534"/>
      <c r="C56" s="27"/>
      <c r="D56" s="27"/>
      <c r="E56" s="27"/>
    </row>
    <row r="57" spans="1:6" x14ac:dyDescent="0.2">
      <c r="A57" s="281"/>
      <c r="B57" s="534"/>
      <c r="C57" s="27"/>
      <c r="D57" s="27"/>
      <c r="E57" s="27"/>
    </row>
    <row r="58" spans="1:6" x14ac:dyDescent="0.2">
      <c r="A58" s="281"/>
      <c r="B58" s="534"/>
      <c r="C58" s="27"/>
      <c r="D58" s="27"/>
      <c r="E58" s="27"/>
    </row>
    <row r="59" spans="1:6" ht="12.75" customHeight="1" x14ac:dyDescent="0.2">
      <c r="A59" s="281"/>
      <c r="B59" s="534"/>
      <c r="C59" s="535"/>
      <c r="D59" s="535"/>
      <c r="E59" s="535"/>
    </row>
    <row r="60" spans="1:6" x14ac:dyDescent="0.2">
      <c r="A60" s="2278">
        <v>2</v>
      </c>
      <c r="B60" s="2278"/>
      <c r="C60" s="2278"/>
      <c r="D60" s="2278"/>
      <c r="E60" s="2278"/>
    </row>
    <row r="61" spans="1:6" x14ac:dyDescent="0.2">
      <c r="A61" s="2249" t="s">
        <v>1645</v>
      </c>
      <c r="B61" s="2249"/>
      <c r="C61" s="2249"/>
      <c r="D61" s="2249"/>
      <c r="E61" s="2249"/>
    </row>
    <row r="62" spans="1:6" x14ac:dyDescent="0.2">
      <c r="A62" s="2276" t="s">
        <v>1464</v>
      </c>
      <c r="B62" s="2263"/>
      <c r="C62" s="2263"/>
      <c r="D62" s="2263"/>
      <c r="E62" s="2263"/>
      <c r="F62" s="33"/>
    </row>
    <row r="63" spans="1:6" x14ac:dyDescent="0.2">
      <c r="A63" s="2276" t="s">
        <v>10</v>
      </c>
      <c r="B63" s="2277"/>
      <c r="C63" s="2277"/>
      <c r="D63" s="2277"/>
      <c r="E63" s="2277"/>
      <c r="F63" s="33"/>
    </row>
    <row r="64" spans="1:6" ht="13.5" thickBot="1" x14ac:dyDescent="0.25">
      <c r="B64" s="1"/>
      <c r="C64" s="1"/>
      <c r="D64" s="1"/>
      <c r="E64" s="19" t="s">
        <v>7</v>
      </c>
      <c r="F64" s="19"/>
    </row>
    <row r="65" spans="1:6" ht="18.75" customHeight="1" thickBot="1" x14ac:dyDescent="0.25">
      <c r="A65" s="2272" t="s">
        <v>258</v>
      </c>
      <c r="B65" s="2274" t="s">
        <v>11</v>
      </c>
      <c r="C65" s="2269" t="s">
        <v>834</v>
      </c>
      <c r="D65" s="2270"/>
      <c r="E65" s="2270"/>
      <c r="F65" s="2271"/>
    </row>
    <row r="66" spans="1:6" ht="27" customHeight="1" thickBot="1" x14ac:dyDescent="0.25">
      <c r="A66" s="2273"/>
      <c r="B66" s="2275"/>
      <c r="C66" s="859" t="s">
        <v>198</v>
      </c>
      <c r="D66" s="860" t="s">
        <v>199</v>
      </c>
      <c r="E66" s="859" t="s">
        <v>775</v>
      </c>
      <c r="F66" s="857" t="s">
        <v>201</v>
      </c>
    </row>
    <row r="67" spans="1:6" ht="13.5" thickBot="1" x14ac:dyDescent="0.25">
      <c r="A67" s="865" t="s">
        <v>259</v>
      </c>
      <c r="B67" s="866" t="s">
        <v>260</v>
      </c>
      <c r="C67" s="867" t="s">
        <v>261</v>
      </c>
      <c r="D67" s="868" t="s">
        <v>262</v>
      </c>
      <c r="E67" s="867" t="s">
        <v>282</v>
      </c>
      <c r="F67" s="868" t="s">
        <v>307</v>
      </c>
    </row>
    <row r="68" spans="1:6" ht="15.75" customHeight="1" x14ac:dyDescent="0.2">
      <c r="A68" s="265" t="s">
        <v>263</v>
      </c>
      <c r="B68" s="270" t="s">
        <v>215</v>
      </c>
      <c r="C68" s="239"/>
      <c r="D68" s="121"/>
      <c r="E68" s="239"/>
      <c r="F68" s="1314"/>
    </row>
    <row r="69" spans="1:6" ht="15" customHeight="1" x14ac:dyDescent="0.2">
      <c r="A69" s="264" t="s">
        <v>264</v>
      </c>
      <c r="B69" s="152" t="s">
        <v>526</v>
      </c>
      <c r="C69" s="239">
        <v>30113</v>
      </c>
      <c r="D69" s="121">
        <v>30113</v>
      </c>
      <c r="E69" s="239">
        <v>21274</v>
      </c>
      <c r="F69" s="952">
        <f>E69/D69</f>
        <v>0.70647228771626869</v>
      </c>
    </row>
    <row r="70" spans="1:6" ht="12" customHeight="1" x14ac:dyDescent="0.2">
      <c r="A70" s="264" t="s">
        <v>265</v>
      </c>
      <c r="B70" s="169" t="s">
        <v>528</v>
      </c>
      <c r="C70" s="239">
        <v>4882</v>
      </c>
      <c r="D70" s="121">
        <v>4882</v>
      </c>
      <c r="E70" s="239">
        <v>3021</v>
      </c>
      <c r="F70" s="952">
        <f>E70/D70</f>
        <v>0.61880376894715283</v>
      </c>
    </row>
    <row r="71" spans="1:6" ht="11.25" customHeight="1" x14ac:dyDescent="0.2">
      <c r="A71" s="264" t="s">
        <v>266</v>
      </c>
      <c r="B71" s="169" t="s">
        <v>527</v>
      </c>
      <c r="C71" s="239">
        <v>245</v>
      </c>
      <c r="D71" s="121">
        <v>245</v>
      </c>
      <c r="E71" s="239">
        <v>8</v>
      </c>
      <c r="F71" s="952">
        <f>E71/D71</f>
        <v>3.2653061224489799E-2</v>
      </c>
    </row>
    <row r="72" spans="1:6" x14ac:dyDescent="0.2">
      <c r="A72" s="264" t="s">
        <v>267</v>
      </c>
      <c r="B72" s="169" t="s">
        <v>529</v>
      </c>
      <c r="C72" s="239"/>
      <c r="D72" s="121"/>
      <c r="E72" s="239"/>
      <c r="F72" s="952"/>
    </row>
    <row r="73" spans="1:6" x14ac:dyDescent="0.2">
      <c r="A73" s="264" t="s">
        <v>268</v>
      </c>
      <c r="B73" s="169" t="s">
        <v>530</v>
      </c>
      <c r="C73" s="239"/>
      <c r="D73" s="121"/>
      <c r="E73" s="239"/>
      <c r="F73" s="952"/>
    </row>
    <row r="74" spans="1:6" x14ac:dyDescent="0.2">
      <c r="A74" s="264" t="s">
        <v>269</v>
      </c>
      <c r="B74" s="169" t="s">
        <v>531</v>
      </c>
      <c r="C74" s="239">
        <f>C75+C76+C77+C78+C79+C80+C81</f>
        <v>0</v>
      </c>
      <c r="D74" s="239">
        <f>D75+D76+D77+D78+D79+D80+D81</f>
        <v>0</v>
      </c>
      <c r="E74" s="239">
        <f>E75+E76+E77+E78+E79+E80+E81</f>
        <v>0</v>
      </c>
      <c r="F74" s="952">
        <v>0</v>
      </c>
    </row>
    <row r="75" spans="1:6" x14ac:dyDescent="0.2">
      <c r="A75" s="264" t="s">
        <v>270</v>
      </c>
      <c r="B75" s="169" t="s">
        <v>535</v>
      </c>
      <c r="C75" s="239"/>
      <c r="D75" s="121"/>
      <c r="E75" s="239"/>
      <c r="F75" s="952"/>
    </row>
    <row r="76" spans="1:6" x14ac:dyDescent="0.2">
      <c r="A76" s="264" t="s">
        <v>271</v>
      </c>
      <c r="B76" s="169" t="s">
        <v>536</v>
      </c>
      <c r="C76" s="239"/>
      <c r="D76" s="121"/>
      <c r="E76" s="239"/>
      <c r="F76" s="1130"/>
    </row>
    <row r="77" spans="1:6" x14ac:dyDescent="0.2">
      <c r="A77" s="264" t="s">
        <v>272</v>
      </c>
      <c r="B77" s="169" t="s">
        <v>537</v>
      </c>
      <c r="C77" s="239"/>
      <c r="D77" s="121"/>
      <c r="E77" s="239"/>
      <c r="F77" s="952"/>
    </row>
    <row r="78" spans="1:6" ht="14.25" customHeight="1" x14ac:dyDescent="0.2">
      <c r="A78" s="264" t="s">
        <v>273</v>
      </c>
      <c r="B78" s="271" t="s">
        <v>533</v>
      </c>
      <c r="C78" s="198"/>
      <c r="D78" s="125"/>
      <c r="E78" s="239"/>
      <c r="F78" s="952"/>
    </row>
    <row r="79" spans="1:6" ht="14.25" customHeight="1" x14ac:dyDescent="0.2">
      <c r="A79" s="264" t="s">
        <v>274</v>
      </c>
      <c r="B79" s="536" t="s">
        <v>534</v>
      </c>
      <c r="C79" s="242"/>
      <c r="D79" s="122"/>
      <c r="E79" s="239"/>
      <c r="F79" s="952"/>
    </row>
    <row r="80" spans="1:6" ht="14.25" customHeight="1" x14ac:dyDescent="0.2">
      <c r="A80" s="264" t="s">
        <v>275</v>
      </c>
      <c r="B80" s="537" t="s">
        <v>532</v>
      </c>
      <c r="C80" s="242"/>
      <c r="D80" s="122"/>
      <c r="E80" s="239"/>
      <c r="F80" s="952"/>
    </row>
    <row r="81" spans="1:11" ht="14.25" customHeight="1" x14ac:dyDescent="0.2">
      <c r="A81" s="264" t="s">
        <v>276</v>
      </c>
      <c r="B81" s="108" t="s">
        <v>764</v>
      </c>
      <c r="C81" s="240"/>
      <c r="D81" s="126"/>
      <c r="E81" s="239"/>
      <c r="F81" s="952">
        <v>0</v>
      </c>
    </row>
    <row r="82" spans="1:11" ht="12" customHeight="1" thickBot="1" x14ac:dyDescent="0.25">
      <c r="A82" s="264" t="s">
        <v>277</v>
      </c>
      <c r="B82" s="171" t="s">
        <v>539</v>
      </c>
      <c r="C82" s="240"/>
      <c r="D82" s="126"/>
      <c r="E82" s="831"/>
      <c r="F82" s="1133"/>
      <c r="K82" t="s">
        <v>31</v>
      </c>
    </row>
    <row r="83" spans="1:11" ht="13.5" thickBot="1" x14ac:dyDescent="0.25">
      <c r="A83" s="421" t="s">
        <v>278</v>
      </c>
      <c r="B83" s="422" t="s">
        <v>5</v>
      </c>
      <c r="C83" s="432">
        <f>C69+C70+C71+C72+C74+C82</f>
        <v>35240</v>
      </c>
      <c r="D83" s="432">
        <f>D69+D70+D71+D72+D74+D82</f>
        <v>35240</v>
      </c>
      <c r="E83" s="432">
        <f>E69+E70+E71+E72+E74+E82</f>
        <v>24303</v>
      </c>
      <c r="F83" s="1336">
        <f>E83/D83</f>
        <v>0.68964245175936434</v>
      </c>
    </row>
    <row r="84" spans="1:11" ht="13.5" thickTop="1" x14ac:dyDescent="0.2">
      <c r="A84" s="413"/>
      <c r="B84" s="270"/>
      <c r="C84" s="560"/>
      <c r="D84" s="560"/>
      <c r="E84" s="907"/>
      <c r="F84" s="1099"/>
    </row>
    <row r="85" spans="1:11" x14ac:dyDescent="0.2">
      <c r="A85" s="265" t="s">
        <v>279</v>
      </c>
      <c r="B85" s="272" t="s">
        <v>216</v>
      </c>
      <c r="C85" s="241"/>
      <c r="D85" s="124"/>
      <c r="E85" s="241"/>
      <c r="F85" s="1129"/>
    </row>
    <row r="86" spans="1:11" x14ac:dyDescent="0.2">
      <c r="A86" s="264" t="s">
        <v>280</v>
      </c>
      <c r="B86" s="169" t="s">
        <v>540</v>
      </c>
      <c r="C86" s="121">
        <f>'33_sz_ melléklet'!C36</f>
        <v>0</v>
      </c>
      <c r="D86" s="121">
        <v>0</v>
      </c>
      <c r="E86" s="121">
        <v>0</v>
      </c>
      <c r="F86" s="952">
        <v>0</v>
      </c>
    </row>
    <row r="87" spans="1:11" x14ac:dyDescent="0.2">
      <c r="A87" s="264" t="s">
        <v>281</v>
      </c>
      <c r="B87" s="169" t="s">
        <v>541</v>
      </c>
      <c r="C87" s="198"/>
      <c r="D87" s="198"/>
      <c r="E87" s="198"/>
      <c r="F87" s="952"/>
    </row>
    <row r="88" spans="1:11" x14ac:dyDescent="0.2">
      <c r="A88" s="264" t="s">
        <v>283</v>
      </c>
      <c r="B88" s="169" t="s">
        <v>542</v>
      </c>
      <c r="C88" s="239">
        <f>C89+C90+C91+C92+C93+C94+C95</f>
        <v>0</v>
      </c>
      <c r="D88" s="239">
        <f>D89+D90+D91+D92+D93+D94+D95</f>
        <v>0</v>
      </c>
      <c r="E88" s="239">
        <f>E89+E90+E91+E92+E93+E94+E95</f>
        <v>0</v>
      </c>
      <c r="F88" s="952">
        <v>0</v>
      </c>
    </row>
    <row r="89" spans="1:11" x14ac:dyDescent="0.2">
      <c r="A89" s="264" t="s">
        <v>284</v>
      </c>
      <c r="B89" s="271" t="s">
        <v>543</v>
      </c>
      <c r="C89" s="239"/>
      <c r="D89" s="121"/>
      <c r="E89" s="239"/>
      <c r="F89" s="952"/>
    </row>
    <row r="90" spans="1:11" x14ac:dyDescent="0.2">
      <c r="A90" s="264" t="s">
        <v>285</v>
      </c>
      <c r="B90" s="271" t="s">
        <v>544</v>
      </c>
      <c r="C90" s="239"/>
      <c r="D90" s="121"/>
      <c r="E90" s="239"/>
      <c r="F90" s="952"/>
    </row>
    <row r="91" spans="1:11" x14ac:dyDescent="0.2">
      <c r="A91" s="264" t="s">
        <v>286</v>
      </c>
      <c r="B91" s="271" t="s">
        <v>545</v>
      </c>
      <c r="C91" s="239"/>
      <c r="D91" s="121"/>
      <c r="E91" s="239"/>
      <c r="F91" s="952"/>
    </row>
    <row r="92" spans="1:11" x14ac:dyDescent="0.2">
      <c r="A92" s="264" t="s">
        <v>287</v>
      </c>
      <c r="B92" s="271" t="s">
        <v>546</v>
      </c>
      <c r="C92" s="239"/>
      <c r="D92" s="121"/>
      <c r="E92" s="239"/>
      <c r="F92" s="952"/>
    </row>
    <row r="93" spans="1:11" x14ac:dyDescent="0.2">
      <c r="A93" s="264" t="s">
        <v>288</v>
      </c>
      <c r="B93" s="536" t="s">
        <v>547</v>
      </c>
      <c r="C93" s="239">
        <f>'11 12 sz_melléklet'!C41</f>
        <v>0</v>
      </c>
      <c r="D93" s="239">
        <f>'11 12 sz_melléklet'!D41</f>
        <v>0</v>
      </c>
      <c r="E93" s="239">
        <f>'11 12 sz_melléklet'!E41</f>
        <v>0</v>
      </c>
      <c r="F93" s="952">
        <v>0</v>
      </c>
    </row>
    <row r="94" spans="1:11" x14ac:dyDescent="0.2">
      <c r="A94" s="264" t="s">
        <v>289</v>
      </c>
      <c r="B94" s="230" t="s">
        <v>548</v>
      </c>
      <c r="C94" s="239"/>
      <c r="D94" s="121"/>
      <c r="E94" s="239"/>
      <c r="F94" s="952"/>
    </row>
    <row r="95" spans="1:11" s="15" customFormat="1" x14ac:dyDescent="0.2">
      <c r="A95" s="264" t="s">
        <v>290</v>
      </c>
      <c r="B95" s="686" t="s">
        <v>549</v>
      </c>
      <c r="C95" s="239"/>
      <c r="D95" s="121"/>
      <c r="E95" s="239"/>
      <c r="F95" s="952"/>
    </row>
    <row r="96" spans="1:11" x14ac:dyDescent="0.2">
      <c r="A96" s="264" t="s">
        <v>291</v>
      </c>
      <c r="B96" s="169"/>
      <c r="C96" s="189"/>
      <c r="D96" s="125"/>
      <c r="E96" s="198"/>
      <c r="F96" s="952"/>
    </row>
    <row r="97" spans="1:6" ht="13.5" thickBot="1" x14ac:dyDescent="0.25">
      <c r="A97" s="264" t="s">
        <v>292</v>
      </c>
      <c r="B97" s="171"/>
      <c r="C97" s="197"/>
      <c r="D97" s="197"/>
      <c r="E97" s="197"/>
      <c r="F97" s="1133"/>
    </row>
    <row r="98" spans="1:6" ht="13.5" thickBot="1" x14ac:dyDescent="0.25">
      <c r="A98" s="421" t="s">
        <v>765</v>
      </c>
      <c r="B98" s="422" t="s">
        <v>6</v>
      </c>
      <c r="C98" s="559">
        <f>C86+C87+C88+C96+C97</f>
        <v>0</v>
      </c>
      <c r="D98" s="559">
        <f>D86+D87+D88+D96+D97</f>
        <v>0</v>
      </c>
      <c r="E98" s="908">
        <f>E86+E87+E88+E96+E97</f>
        <v>0</v>
      </c>
      <c r="F98" s="1336">
        <v>0</v>
      </c>
    </row>
    <row r="99" spans="1:6" ht="28.5" customHeight="1" thickTop="1" thickBot="1" x14ac:dyDescent="0.25">
      <c r="A99" s="421" t="s">
        <v>294</v>
      </c>
      <c r="B99" s="426" t="s">
        <v>403</v>
      </c>
      <c r="C99" s="207">
        <f>C98+C83</f>
        <v>35240</v>
      </c>
      <c r="D99" s="207">
        <f>D98+D83</f>
        <v>35240</v>
      </c>
      <c r="E99" s="207">
        <f>E98+E83</f>
        <v>24303</v>
      </c>
      <c r="F99" s="1346">
        <f>E99/D99</f>
        <v>0.68964245175936434</v>
      </c>
    </row>
    <row r="100" spans="1:6" ht="13.5" thickTop="1" x14ac:dyDescent="0.2">
      <c r="A100" s="413"/>
      <c r="B100" s="550"/>
      <c r="C100" s="558"/>
      <c r="D100" s="558"/>
      <c r="E100" s="861"/>
      <c r="F100" s="1099"/>
    </row>
    <row r="101" spans="1:6" x14ac:dyDescent="0.2">
      <c r="A101" s="265" t="s">
        <v>295</v>
      </c>
      <c r="B101" s="341" t="s">
        <v>404</v>
      </c>
      <c r="C101" s="241"/>
      <c r="D101" s="124"/>
      <c r="E101" s="241"/>
      <c r="F101" s="951"/>
    </row>
    <row r="102" spans="1:6" x14ac:dyDescent="0.2">
      <c r="A102" s="264" t="s">
        <v>296</v>
      </c>
      <c r="B102" s="170" t="s">
        <v>565</v>
      </c>
      <c r="C102" s="241"/>
      <c r="D102" s="241"/>
      <c r="E102" s="241"/>
      <c r="F102" s="952"/>
    </row>
    <row r="103" spans="1:6" s="15" customFormat="1" x14ac:dyDescent="0.2">
      <c r="A103" s="264" t="s">
        <v>297</v>
      </c>
      <c r="B103" s="480" t="s">
        <v>563</v>
      </c>
      <c r="C103" s="241"/>
      <c r="D103" s="124"/>
      <c r="E103" s="241"/>
      <c r="F103" s="952"/>
    </row>
    <row r="104" spans="1:6" ht="11.25" customHeight="1" x14ac:dyDescent="0.2">
      <c r="A104" s="264" t="s">
        <v>298</v>
      </c>
      <c r="B104" s="480" t="s">
        <v>562</v>
      </c>
      <c r="C104" s="198"/>
      <c r="D104" s="125"/>
      <c r="E104" s="198"/>
      <c r="F104" s="952"/>
    </row>
    <row r="105" spans="1:6" x14ac:dyDescent="0.2">
      <c r="A105" s="264" t="s">
        <v>299</v>
      </c>
      <c r="B105" s="480" t="s">
        <v>564</v>
      </c>
      <c r="C105" s="239"/>
      <c r="D105" s="121"/>
      <c r="E105" s="198"/>
      <c r="F105" s="952"/>
    </row>
    <row r="106" spans="1:6" x14ac:dyDescent="0.2">
      <c r="A106" s="264" t="s">
        <v>300</v>
      </c>
      <c r="B106" s="538" t="s">
        <v>566</v>
      </c>
      <c r="C106" s="239"/>
      <c r="D106" s="121"/>
      <c r="E106" s="198"/>
      <c r="F106" s="952"/>
    </row>
    <row r="107" spans="1:6" x14ac:dyDescent="0.2">
      <c r="A107" s="264" t="s">
        <v>301</v>
      </c>
      <c r="B107" s="539" t="s">
        <v>569</v>
      </c>
      <c r="C107" s="190"/>
      <c r="D107" s="121"/>
      <c r="E107" s="198"/>
      <c r="F107" s="952"/>
    </row>
    <row r="108" spans="1:6" s="15" customFormat="1" x14ac:dyDescent="0.2">
      <c r="A108" s="264" t="s">
        <v>302</v>
      </c>
      <c r="B108" s="540" t="s">
        <v>568</v>
      </c>
      <c r="C108" s="190"/>
      <c r="D108" s="239"/>
      <c r="E108" s="239"/>
      <c r="F108" s="952"/>
    </row>
    <row r="109" spans="1:6" x14ac:dyDescent="0.2">
      <c r="A109" s="264" t="s">
        <v>303</v>
      </c>
      <c r="B109" s="540" t="s">
        <v>567</v>
      </c>
      <c r="C109" s="198"/>
      <c r="D109" s="198"/>
      <c r="E109" s="198"/>
      <c r="F109" s="952"/>
    </row>
    <row r="110" spans="1:6" ht="13.5" thickBot="1" x14ac:dyDescent="0.25">
      <c r="A110" s="264" t="s">
        <v>304</v>
      </c>
      <c r="B110" s="1712" t="s">
        <v>1083</v>
      </c>
      <c r="C110" s="207"/>
      <c r="D110" s="207"/>
      <c r="E110" s="207"/>
      <c r="F110" s="1099"/>
    </row>
    <row r="111" spans="1:6" ht="13.5" customHeight="1" thickBot="1" x14ac:dyDescent="0.25">
      <c r="A111" s="282" t="s">
        <v>305</v>
      </c>
      <c r="B111" s="231" t="s">
        <v>570</v>
      </c>
      <c r="C111" s="569">
        <f>SUM(C102:C109)</f>
        <v>0</v>
      </c>
      <c r="D111" s="569">
        <f>SUM(D102:D109)</f>
        <v>0</v>
      </c>
      <c r="E111" s="569">
        <f>SUM(E102:E109)</f>
        <v>0</v>
      </c>
      <c r="F111" s="991">
        <v>0</v>
      </c>
    </row>
    <row r="112" spans="1:6" x14ac:dyDescent="0.2">
      <c r="A112" s="413"/>
      <c r="B112" s="35"/>
      <c r="C112" s="555"/>
      <c r="D112" s="530"/>
      <c r="E112" s="390"/>
      <c r="F112" s="1099"/>
    </row>
    <row r="113" spans="1:6" ht="24.75" customHeight="1" thickBot="1" x14ac:dyDescent="0.25">
      <c r="A113" s="325" t="s">
        <v>306</v>
      </c>
      <c r="B113" s="833" t="s">
        <v>406</v>
      </c>
      <c r="C113" s="246">
        <f>C99+C111</f>
        <v>35240</v>
      </c>
      <c r="D113" s="246">
        <f>D99+D111</f>
        <v>35240</v>
      </c>
      <c r="E113" s="821">
        <f>E99+E111</f>
        <v>24303</v>
      </c>
      <c r="F113" s="1138">
        <f>E113/D113</f>
        <v>0.68964245175936434</v>
      </c>
    </row>
    <row r="114" spans="1:6" ht="24.75" customHeight="1" x14ac:dyDescent="0.2">
      <c r="A114" s="281"/>
      <c r="B114" s="534"/>
      <c r="C114" s="27"/>
      <c r="D114" s="27"/>
      <c r="E114" s="27"/>
    </row>
    <row r="115" spans="1:6" s="15" customFormat="1" x14ac:dyDescent="0.2">
      <c r="A115" s="281"/>
      <c r="B115" s="534"/>
      <c r="C115" s="535"/>
      <c r="D115" s="535"/>
      <c r="E115" s="535"/>
    </row>
    <row r="116" spans="1:6" ht="13.5" customHeight="1" x14ac:dyDescent="0.2">
      <c r="A116" s="2263">
        <v>3</v>
      </c>
      <c r="B116" s="2263"/>
      <c r="C116" s="2263"/>
      <c r="D116" s="2263"/>
      <c r="E116" s="2263"/>
    </row>
    <row r="117" spans="1:6" ht="15" customHeight="1" x14ac:dyDescent="0.2">
      <c r="A117" s="2249" t="s">
        <v>1645</v>
      </c>
      <c r="B117" s="2249"/>
      <c r="C117" s="2249"/>
      <c r="D117" s="2249"/>
      <c r="E117" s="2249"/>
    </row>
    <row r="118" spans="1:6" ht="15" customHeight="1" x14ac:dyDescent="0.2">
      <c r="A118" s="2276" t="s">
        <v>1464</v>
      </c>
      <c r="B118" s="2263"/>
      <c r="C118" s="2263"/>
      <c r="D118" s="2263"/>
      <c r="E118" s="2263"/>
      <c r="F118" s="33"/>
    </row>
    <row r="119" spans="1:6" ht="15" customHeight="1" x14ac:dyDescent="0.2">
      <c r="A119" s="2276" t="s">
        <v>10</v>
      </c>
      <c r="B119" s="2277"/>
      <c r="C119" s="2277"/>
      <c r="D119" s="2277"/>
      <c r="E119" s="2277"/>
      <c r="F119" s="33"/>
    </row>
    <row r="120" spans="1:6" s="15" customFormat="1" ht="13.5" thickBot="1" x14ac:dyDescent="0.25">
      <c r="A120"/>
      <c r="B120" s="1"/>
      <c r="C120" s="1"/>
      <c r="D120" s="1"/>
      <c r="E120" s="19" t="s">
        <v>7</v>
      </c>
      <c r="F120" s="19"/>
    </row>
    <row r="121" spans="1:6" ht="17.25" customHeight="1" thickBot="1" x14ac:dyDescent="0.25">
      <c r="A121" s="2272" t="s">
        <v>258</v>
      </c>
      <c r="B121" s="2274" t="s">
        <v>11</v>
      </c>
      <c r="C121" s="2269" t="s">
        <v>1081</v>
      </c>
      <c r="D121" s="2270"/>
      <c r="E121" s="2270"/>
      <c r="F121" s="2271"/>
    </row>
    <row r="122" spans="1:6" ht="39" customHeight="1" thickBot="1" x14ac:dyDescent="0.25">
      <c r="A122" s="2273"/>
      <c r="B122" s="2275"/>
      <c r="C122" s="859" t="s">
        <v>198</v>
      </c>
      <c r="D122" s="860" t="s">
        <v>199</v>
      </c>
      <c r="E122" s="859" t="s">
        <v>775</v>
      </c>
      <c r="F122" s="857" t="s">
        <v>201</v>
      </c>
    </row>
    <row r="123" spans="1:6" ht="13.5" thickBot="1" x14ac:dyDescent="0.25">
      <c r="A123" s="865" t="s">
        <v>259</v>
      </c>
      <c r="B123" s="866" t="s">
        <v>260</v>
      </c>
      <c r="C123" s="867" t="s">
        <v>261</v>
      </c>
      <c r="D123" s="868" t="s">
        <v>262</v>
      </c>
      <c r="E123" s="867" t="s">
        <v>282</v>
      </c>
      <c r="F123" s="868" t="s">
        <v>307</v>
      </c>
    </row>
    <row r="124" spans="1:6" s="15" customFormat="1" x14ac:dyDescent="0.2">
      <c r="A124" s="265" t="s">
        <v>263</v>
      </c>
      <c r="B124" s="270" t="s">
        <v>215</v>
      </c>
      <c r="C124" s="239"/>
      <c r="D124" s="121"/>
      <c r="E124" s="239"/>
      <c r="F124" s="909"/>
    </row>
    <row r="125" spans="1:6" x14ac:dyDescent="0.2">
      <c r="A125" s="264" t="s">
        <v>264</v>
      </c>
      <c r="B125" s="152" t="s">
        <v>526</v>
      </c>
      <c r="C125" s="239">
        <v>24419</v>
      </c>
      <c r="D125" s="121">
        <v>24419</v>
      </c>
      <c r="E125" s="239">
        <v>23659</v>
      </c>
      <c r="F125" s="952">
        <f>E125/D125</f>
        <v>0.96887669437732915</v>
      </c>
    </row>
    <row r="126" spans="1:6" ht="14.25" customHeight="1" x14ac:dyDescent="0.2">
      <c r="A126" s="264" t="s">
        <v>265</v>
      </c>
      <c r="B126" s="169" t="s">
        <v>528</v>
      </c>
      <c r="C126" s="239">
        <v>3368</v>
      </c>
      <c r="D126" s="121">
        <v>3368</v>
      </c>
      <c r="E126" s="239">
        <v>3345</v>
      </c>
      <c r="F126" s="952">
        <f>E126/D126</f>
        <v>0.99317102137767221</v>
      </c>
    </row>
    <row r="127" spans="1:6" s="15" customFormat="1" x14ac:dyDescent="0.2">
      <c r="A127" s="264" t="s">
        <v>266</v>
      </c>
      <c r="B127" s="169" t="s">
        <v>527</v>
      </c>
      <c r="C127" s="239">
        <v>555</v>
      </c>
      <c r="D127" s="121">
        <v>582</v>
      </c>
      <c r="E127" s="239">
        <v>330</v>
      </c>
      <c r="F127" s="952">
        <f>E127/D127</f>
        <v>0.5670103092783505</v>
      </c>
    </row>
    <row r="128" spans="1:6" ht="12" customHeight="1" x14ac:dyDescent="0.2">
      <c r="A128" s="264" t="s">
        <v>267</v>
      </c>
      <c r="B128" s="169" t="s">
        <v>529</v>
      </c>
      <c r="C128" s="239"/>
      <c r="D128" s="121"/>
      <c r="E128" s="239"/>
      <c r="F128" s="952"/>
    </row>
    <row r="129" spans="1:6" x14ac:dyDescent="0.2">
      <c r="A129" s="264" t="s">
        <v>268</v>
      </c>
      <c r="B129" s="169" t="s">
        <v>530</v>
      </c>
      <c r="C129" s="239"/>
      <c r="D129" s="121"/>
      <c r="E129" s="239"/>
      <c r="F129" s="952"/>
    </row>
    <row r="130" spans="1:6" x14ac:dyDescent="0.2">
      <c r="A130" s="264" t="s">
        <v>269</v>
      </c>
      <c r="B130" s="169" t="s">
        <v>531</v>
      </c>
      <c r="C130" s="239">
        <f>C131+C132+C133+C134+C135+C136+C137</f>
        <v>0</v>
      </c>
      <c r="D130" s="239">
        <f>D131+D132+D133+D134+D135+D136+D137</f>
        <v>0</v>
      </c>
      <c r="E130" s="239">
        <f>E131+E132+E133+E134+E135+E136+E137</f>
        <v>0</v>
      </c>
      <c r="F130" s="952">
        <v>0</v>
      </c>
    </row>
    <row r="131" spans="1:6" x14ac:dyDescent="0.2">
      <c r="A131" s="264" t="s">
        <v>270</v>
      </c>
      <c r="B131" s="169" t="s">
        <v>535</v>
      </c>
      <c r="C131" s="239"/>
      <c r="D131" s="121"/>
      <c r="E131" s="239"/>
      <c r="F131" s="952"/>
    </row>
    <row r="132" spans="1:6" x14ac:dyDescent="0.2">
      <c r="A132" s="264" t="s">
        <v>271</v>
      </c>
      <c r="B132" s="169" t="s">
        <v>536</v>
      </c>
      <c r="C132" s="239"/>
      <c r="D132" s="121"/>
      <c r="E132" s="239"/>
      <c r="F132" s="1130"/>
    </row>
    <row r="133" spans="1:6" ht="15" customHeight="1" x14ac:dyDescent="0.2">
      <c r="A133" s="264" t="s">
        <v>272</v>
      </c>
      <c r="B133" s="169" t="s">
        <v>537</v>
      </c>
      <c r="C133" s="239"/>
      <c r="D133" s="121"/>
      <c r="E133" s="239"/>
      <c r="F133" s="952"/>
    </row>
    <row r="134" spans="1:6" x14ac:dyDescent="0.2">
      <c r="A134" s="264" t="s">
        <v>273</v>
      </c>
      <c r="B134" s="271" t="s">
        <v>533</v>
      </c>
      <c r="C134" s="198"/>
      <c r="D134" s="125"/>
      <c r="E134" s="239"/>
      <c r="F134" s="952"/>
    </row>
    <row r="135" spans="1:6" ht="14.25" customHeight="1" x14ac:dyDescent="0.2">
      <c r="A135" s="264" t="s">
        <v>274</v>
      </c>
      <c r="B135" s="536" t="s">
        <v>534</v>
      </c>
      <c r="C135" s="242"/>
      <c r="D135" s="122"/>
      <c r="E135" s="239"/>
      <c r="F135" s="952"/>
    </row>
    <row r="136" spans="1:6" ht="12.75" customHeight="1" x14ac:dyDescent="0.2">
      <c r="A136" s="264" t="s">
        <v>275</v>
      </c>
      <c r="B136" s="537" t="s">
        <v>532</v>
      </c>
      <c r="C136" s="242"/>
      <c r="D136" s="122"/>
      <c r="E136" s="239"/>
      <c r="F136" s="952"/>
    </row>
    <row r="137" spans="1:6" ht="12.75" customHeight="1" x14ac:dyDescent="0.2">
      <c r="A137" s="264" t="s">
        <v>276</v>
      </c>
      <c r="B137" s="108" t="s">
        <v>764</v>
      </c>
      <c r="C137" s="242"/>
      <c r="D137" s="122"/>
      <c r="E137" s="239"/>
      <c r="F137" s="952"/>
    </row>
    <row r="138" spans="1:6" ht="13.5" thickBot="1" x14ac:dyDescent="0.25">
      <c r="A138" s="264" t="s">
        <v>277</v>
      </c>
      <c r="B138" s="171" t="s">
        <v>539</v>
      </c>
      <c r="C138" s="240"/>
      <c r="D138" s="126"/>
      <c r="E138" s="831"/>
      <c r="F138" s="1133"/>
    </row>
    <row r="139" spans="1:6" ht="13.5" thickBot="1" x14ac:dyDescent="0.25">
      <c r="A139" s="421" t="s">
        <v>278</v>
      </c>
      <c r="B139" s="422" t="s">
        <v>5</v>
      </c>
      <c r="C139" s="432">
        <f>C125+C126+C127+C128+C130+C138</f>
        <v>28342</v>
      </c>
      <c r="D139" s="432">
        <f>D125+D126+D127+D128+D130+D138</f>
        <v>28369</v>
      </c>
      <c r="E139" s="432">
        <f>E125+E126+E127+E128+E130+E138</f>
        <v>27334</v>
      </c>
      <c r="F139" s="1336">
        <f>E139/D139</f>
        <v>0.96351651450526987</v>
      </c>
    </row>
    <row r="140" spans="1:6" ht="12" customHeight="1" thickTop="1" x14ac:dyDescent="0.2">
      <c r="A140" s="413"/>
      <c r="B140" s="270"/>
      <c r="C140" s="560"/>
      <c r="D140" s="560"/>
      <c r="E140" s="907"/>
      <c r="F140" s="1099"/>
    </row>
    <row r="141" spans="1:6" ht="13.5" customHeight="1" x14ac:dyDescent="0.2">
      <c r="A141" s="265" t="s">
        <v>279</v>
      </c>
      <c r="B141" s="272" t="s">
        <v>216</v>
      </c>
      <c r="C141" s="241"/>
      <c r="D141" s="124"/>
      <c r="E141" s="241"/>
      <c r="F141" s="1129"/>
    </row>
    <row r="142" spans="1:6" ht="12" customHeight="1" x14ac:dyDescent="0.2">
      <c r="A142" s="264" t="s">
        <v>280</v>
      </c>
      <c r="B142" s="169" t="s">
        <v>540</v>
      </c>
      <c r="C142" s="239"/>
      <c r="D142" s="121"/>
      <c r="E142" s="239"/>
      <c r="F142" s="952"/>
    </row>
    <row r="143" spans="1:6" x14ac:dyDescent="0.2">
      <c r="A143" s="264" t="s">
        <v>281</v>
      </c>
      <c r="B143" s="169" t="s">
        <v>541</v>
      </c>
      <c r="C143" s="198"/>
      <c r="D143" s="198"/>
      <c r="E143" s="198"/>
      <c r="F143" s="952"/>
    </row>
    <row r="144" spans="1:6" x14ac:dyDescent="0.2">
      <c r="A144" s="264" t="s">
        <v>283</v>
      </c>
      <c r="B144" s="169" t="s">
        <v>542</v>
      </c>
      <c r="C144" s="239">
        <f>C145+C146+C147+C148+C149+C150+C151</f>
        <v>0</v>
      </c>
      <c r="D144" s="239">
        <f>D145+D146+D147+D148+D149+D150+D151</f>
        <v>0</v>
      </c>
      <c r="E144" s="239">
        <f>E145+E146+E147+E148+E149+E150+E151</f>
        <v>0</v>
      </c>
      <c r="F144" s="952">
        <v>0</v>
      </c>
    </row>
    <row r="145" spans="1:6" x14ac:dyDescent="0.2">
      <c r="A145" s="264" t="s">
        <v>284</v>
      </c>
      <c r="B145" s="271" t="s">
        <v>543</v>
      </c>
      <c r="C145" s="239"/>
      <c r="D145" s="121"/>
      <c r="E145" s="239"/>
      <c r="F145" s="952"/>
    </row>
    <row r="146" spans="1:6" x14ac:dyDescent="0.2">
      <c r="A146" s="264" t="s">
        <v>285</v>
      </c>
      <c r="B146" s="271" t="s">
        <v>544</v>
      </c>
      <c r="C146" s="239"/>
      <c r="D146" s="121"/>
      <c r="E146" s="239"/>
      <c r="F146" s="952"/>
    </row>
    <row r="147" spans="1:6" ht="12" customHeight="1" x14ac:dyDescent="0.2">
      <c r="A147" s="264" t="s">
        <v>286</v>
      </c>
      <c r="B147" s="271" t="s">
        <v>545</v>
      </c>
      <c r="C147" s="239"/>
      <c r="D147" s="121"/>
      <c r="E147" s="239"/>
      <c r="F147" s="952"/>
    </row>
    <row r="148" spans="1:6" ht="12" customHeight="1" x14ac:dyDescent="0.2">
      <c r="A148" s="264" t="s">
        <v>287</v>
      </c>
      <c r="B148" s="271" t="s">
        <v>546</v>
      </c>
      <c r="C148" s="239"/>
      <c r="D148" s="121"/>
      <c r="E148" s="239"/>
      <c r="F148" s="952"/>
    </row>
    <row r="149" spans="1:6" x14ac:dyDescent="0.2">
      <c r="A149" s="264" t="s">
        <v>288</v>
      </c>
      <c r="B149" s="536" t="s">
        <v>547</v>
      </c>
      <c r="C149" s="239"/>
      <c r="D149" s="121"/>
      <c r="E149" s="239"/>
      <c r="F149" s="952"/>
    </row>
    <row r="150" spans="1:6" x14ac:dyDescent="0.2">
      <c r="A150" s="264" t="s">
        <v>289</v>
      </c>
      <c r="B150" s="230" t="s">
        <v>548</v>
      </c>
      <c r="C150" s="239"/>
      <c r="D150" s="121"/>
      <c r="E150" s="239"/>
      <c r="F150" s="952"/>
    </row>
    <row r="151" spans="1:6" x14ac:dyDescent="0.2">
      <c r="A151" s="264" t="s">
        <v>290</v>
      </c>
      <c r="B151" s="686" t="s">
        <v>549</v>
      </c>
      <c r="C151" s="239"/>
      <c r="D151" s="121"/>
      <c r="E151" s="239"/>
      <c r="F151" s="952"/>
    </row>
    <row r="152" spans="1:6" x14ac:dyDescent="0.2">
      <c r="A152" s="264" t="s">
        <v>291</v>
      </c>
      <c r="B152" s="169"/>
      <c r="C152" s="189"/>
      <c r="D152" s="125"/>
      <c r="E152" s="198"/>
      <c r="F152" s="952"/>
    </row>
    <row r="153" spans="1:6" ht="13.5" thickBot="1" x14ac:dyDescent="0.25">
      <c r="A153" s="264" t="s">
        <v>292</v>
      </c>
      <c r="B153" s="171"/>
      <c r="C153" s="197"/>
      <c r="D153" s="197"/>
      <c r="E153" s="197"/>
      <c r="F153" s="1133"/>
    </row>
    <row r="154" spans="1:6" ht="13.5" thickBot="1" x14ac:dyDescent="0.25">
      <c r="A154" s="421" t="s">
        <v>765</v>
      </c>
      <c r="B154" s="422" t="s">
        <v>6</v>
      </c>
      <c r="C154" s="559">
        <f>C142+C143+C144+C152+C153</f>
        <v>0</v>
      </c>
      <c r="D154" s="559">
        <f>D142+D143+D144+D152+D153</f>
        <v>0</v>
      </c>
      <c r="E154" s="908">
        <f>E142+E143+E144+E152+E153</f>
        <v>0</v>
      </c>
      <c r="F154" s="1336">
        <v>0</v>
      </c>
    </row>
    <row r="155" spans="1:6" ht="27" thickTop="1" thickBot="1" x14ac:dyDescent="0.25">
      <c r="A155" s="421" t="s">
        <v>294</v>
      </c>
      <c r="B155" s="426" t="s">
        <v>403</v>
      </c>
      <c r="C155" s="207">
        <f>C154+C139</f>
        <v>28342</v>
      </c>
      <c r="D155" s="207">
        <f>D154+D139</f>
        <v>28369</v>
      </c>
      <c r="E155" s="207">
        <f>E154+E139</f>
        <v>27334</v>
      </c>
      <c r="F155" s="1346">
        <f>E155/D155</f>
        <v>0.96351651450526987</v>
      </c>
    </row>
    <row r="156" spans="1:6" ht="13.5" thickTop="1" x14ac:dyDescent="0.2">
      <c r="A156" s="413"/>
      <c r="B156" s="550"/>
      <c r="C156" s="558"/>
      <c r="D156" s="558"/>
      <c r="E156" s="861"/>
      <c r="F156" s="1099"/>
    </row>
    <row r="157" spans="1:6" x14ac:dyDescent="0.2">
      <c r="A157" s="265" t="s">
        <v>295</v>
      </c>
      <c r="B157" s="341" t="s">
        <v>404</v>
      </c>
      <c r="C157" s="241"/>
      <c r="D157" s="124"/>
      <c r="E157" s="241"/>
      <c r="F157" s="951"/>
    </row>
    <row r="158" spans="1:6" x14ac:dyDescent="0.2">
      <c r="A158" s="264" t="s">
        <v>296</v>
      </c>
      <c r="B158" s="170" t="s">
        <v>565</v>
      </c>
      <c r="C158" s="241"/>
      <c r="D158" s="241"/>
      <c r="E158" s="241"/>
      <c r="F158" s="952"/>
    </row>
    <row r="159" spans="1:6" s="15" customFormat="1" x14ac:dyDescent="0.2">
      <c r="A159" s="264" t="s">
        <v>297</v>
      </c>
      <c r="B159" s="480" t="s">
        <v>563</v>
      </c>
      <c r="C159" s="241"/>
      <c r="D159" s="124"/>
      <c r="E159" s="241"/>
      <c r="F159" s="952"/>
    </row>
    <row r="160" spans="1:6" x14ac:dyDescent="0.2">
      <c r="A160" s="264" t="s">
        <v>298</v>
      </c>
      <c r="B160" s="480" t="s">
        <v>562</v>
      </c>
      <c r="C160" s="198"/>
      <c r="D160" s="125"/>
      <c r="E160" s="198"/>
      <c r="F160" s="952"/>
    </row>
    <row r="161" spans="1:6" x14ac:dyDescent="0.2">
      <c r="A161" s="264" t="s">
        <v>299</v>
      </c>
      <c r="B161" s="480" t="s">
        <v>564</v>
      </c>
      <c r="C161" s="239"/>
      <c r="D161" s="121"/>
      <c r="E161" s="198"/>
      <c r="F161" s="952"/>
    </row>
    <row r="162" spans="1:6" x14ac:dyDescent="0.2">
      <c r="A162" s="264" t="s">
        <v>300</v>
      </c>
      <c r="B162" s="538" t="s">
        <v>566</v>
      </c>
      <c r="C162" s="239"/>
      <c r="D162" s="121"/>
      <c r="E162" s="198"/>
      <c r="F162" s="952"/>
    </row>
    <row r="163" spans="1:6" ht="12" customHeight="1" x14ac:dyDescent="0.2">
      <c r="A163" s="264" t="s">
        <v>301</v>
      </c>
      <c r="B163" s="539" t="s">
        <v>569</v>
      </c>
      <c r="C163" s="190"/>
      <c r="D163" s="121"/>
      <c r="E163" s="198"/>
      <c r="F163" s="952"/>
    </row>
    <row r="164" spans="1:6" x14ac:dyDescent="0.2">
      <c r="A164" s="264" t="s">
        <v>302</v>
      </c>
      <c r="B164" s="540" t="s">
        <v>568</v>
      </c>
      <c r="C164" s="190"/>
      <c r="D164" s="239"/>
      <c r="E164" s="239"/>
      <c r="F164" s="952"/>
    </row>
    <row r="165" spans="1:6" x14ac:dyDescent="0.2">
      <c r="A165" s="264" t="s">
        <v>303</v>
      </c>
      <c r="B165" s="540" t="s">
        <v>567</v>
      </c>
      <c r="C165" s="198"/>
      <c r="D165" s="198"/>
      <c r="E165" s="198"/>
      <c r="F165" s="952"/>
    </row>
    <row r="166" spans="1:6" ht="13.5" thickBot="1" x14ac:dyDescent="0.25">
      <c r="A166" s="264" t="s">
        <v>304</v>
      </c>
      <c r="B166" s="1712" t="s">
        <v>1083</v>
      </c>
      <c r="C166" s="207"/>
      <c r="D166" s="207"/>
      <c r="E166" s="207"/>
      <c r="F166" s="1099"/>
    </row>
    <row r="167" spans="1:6" ht="13.5" thickBot="1" x14ac:dyDescent="0.25">
      <c r="A167" s="282" t="s">
        <v>305</v>
      </c>
      <c r="B167" s="231" t="s">
        <v>570</v>
      </c>
      <c r="C167" s="569">
        <f>SUM(C158:C165)</f>
        <v>0</v>
      </c>
      <c r="D167" s="569">
        <f>SUM(D158:D165)</f>
        <v>0</v>
      </c>
      <c r="E167" s="569">
        <f>SUM(E158:E165)</f>
        <v>0</v>
      </c>
      <c r="F167" s="991">
        <v>0</v>
      </c>
    </row>
    <row r="168" spans="1:6" ht="10.5" customHeight="1" x14ac:dyDescent="0.2">
      <c r="A168" s="413"/>
      <c r="B168" s="35"/>
      <c r="C168" s="555"/>
      <c r="D168" s="530"/>
      <c r="E168" s="390"/>
      <c r="F168" s="1099"/>
    </row>
    <row r="169" spans="1:6" ht="19.5" customHeight="1" thickBot="1" x14ac:dyDescent="0.25">
      <c r="A169" s="325" t="s">
        <v>306</v>
      </c>
      <c r="B169" s="833" t="s">
        <v>406</v>
      </c>
      <c r="C169" s="246">
        <f>C155+C167</f>
        <v>28342</v>
      </c>
      <c r="D169" s="246">
        <f>D155+D167</f>
        <v>28369</v>
      </c>
      <c r="E169" s="821">
        <f>E155+E167</f>
        <v>27334</v>
      </c>
      <c r="F169" s="1138">
        <f>E169/D169</f>
        <v>0.96351651450526987</v>
      </c>
    </row>
    <row r="171" spans="1:6" s="15" customFormat="1" x14ac:dyDescent="0.2"/>
    <row r="173" spans="1:6" x14ac:dyDescent="0.2">
      <c r="A173" s="2263">
        <v>4</v>
      </c>
      <c r="B173" s="2263"/>
      <c r="C173" s="2263"/>
      <c r="D173" s="2263"/>
      <c r="E173" s="2263"/>
      <c r="F173" s="2263"/>
    </row>
    <row r="175" spans="1:6" ht="24.75" customHeight="1" x14ac:dyDescent="0.2">
      <c r="A175" s="2249" t="s">
        <v>1645</v>
      </c>
      <c r="B175" s="2249"/>
      <c r="C175" s="2249"/>
      <c r="D175" s="2249"/>
      <c r="E175" s="2249"/>
    </row>
    <row r="176" spans="1:6" x14ac:dyDescent="0.2">
      <c r="A176" s="2276" t="s">
        <v>1464</v>
      </c>
      <c r="B176" s="2263"/>
      <c r="C176" s="2263"/>
      <c r="D176" s="2263"/>
      <c r="E176" s="2263"/>
      <c r="F176" s="33"/>
    </row>
    <row r="177" spans="1:6" x14ac:dyDescent="0.2">
      <c r="A177" s="2276" t="s">
        <v>10</v>
      </c>
      <c r="B177" s="2277"/>
      <c r="C177" s="2277"/>
      <c r="D177" s="2277"/>
      <c r="E177" s="2277"/>
      <c r="F177" s="33"/>
    </row>
    <row r="178" spans="1:6" s="15" customFormat="1" ht="13.5" thickBot="1" x14ac:dyDescent="0.25">
      <c r="A178"/>
      <c r="B178" s="1"/>
      <c r="C178" s="1"/>
      <c r="D178" s="1"/>
      <c r="E178" s="19" t="s">
        <v>7</v>
      </c>
      <c r="F178" s="19"/>
    </row>
    <row r="179" spans="1:6" ht="12.75" customHeight="1" thickBot="1" x14ac:dyDescent="0.25">
      <c r="A179" s="2272" t="s">
        <v>258</v>
      </c>
      <c r="B179" s="2274" t="s">
        <v>11</v>
      </c>
      <c r="C179" s="2269" t="s">
        <v>1585</v>
      </c>
      <c r="D179" s="2270"/>
      <c r="E179" s="2270"/>
      <c r="F179" s="2271"/>
    </row>
    <row r="180" spans="1:6" ht="26.25" thickBot="1" x14ac:dyDescent="0.25">
      <c r="A180" s="2273"/>
      <c r="B180" s="2275"/>
      <c r="C180" s="859" t="s">
        <v>198</v>
      </c>
      <c r="D180" s="860" t="s">
        <v>199</v>
      </c>
      <c r="E180" s="859" t="s">
        <v>775</v>
      </c>
      <c r="F180" s="857" t="s">
        <v>201</v>
      </c>
    </row>
    <row r="181" spans="1:6" ht="18" customHeight="1" thickBot="1" x14ac:dyDescent="0.25">
      <c r="A181" s="865" t="s">
        <v>259</v>
      </c>
      <c r="B181" s="866" t="s">
        <v>260</v>
      </c>
      <c r="C181" s="867" t="s">
        <v>261</v>
      </c>
      <c r="D181" s="868" t="s">
        <v>262</v>
      </c>
      <c r="E181" s="867" t="s">
        <v>282</v>
      </c>
      <c r="F181" s="868" t="s">
        <v>307</v>
      </c>
    </row>
    <row r="182" spans="1:6" s="15" customFormat="1" x14ac:dyDescent="0.2">
      <c r="A182" s="265" t="s">
        <v>263</v>
      </c>
      <c r="B182" s="270" t="s">
        <v>215</v>
      </c>
      <c r="C182" s="239"/>
      <c r="D182" s="121"/>
      <c r="E182" s="239"/>
      <c r="F182" s="1314"/>
    </row>
    <row r="183" spans="1:6" ht="12" customHeight="1" x14ac:dyDescent="0.2">
      <c r="A183" s="264" t="s">
        <v>264</v>
      </c>
      <c r="B183" s="152" t="s">
        <v>526</v>
      </c>
      <c r="C183" s="239"/>
      <c r="D183" s="121">
        <v>13402</v>
      </c>
      <c r="E183" s="239">
        <v>11985</v>
      </c>
      <c r="F183" s="952">
        <f>E183/D183</f>
        <v>0.89426951201313232</v>
      </c>
    </row>
    <row r="184" spans="1:6" x14ac:dyDescent="0.2">
      <c r="A184" s="264" t="s">
        <v>265</v>
      </c>
      <c r="B184" s="169" t="s">
        <v>528</v>
      </c>
      <c r="C184" s="239"/>
      <c r="D184" s="121">
        <v>1731</v>
      </c>
      <c r="E184" s="239">
        <v>1209</v>
      </c>
      <c r="F184" s="952">
        <f t="shared" ref="F184:F185" si="0">E184/D184</f>
        <v>0.69844020797227035</v>
      </c>
    </row>
    <row r="185" spans="1:6" x14ac:dyDescent="0.2">
      <c r="A185" s="264" t="s">
        <v>266</v>
      </c>
      <c r="B185" s="169" t="s">
        <v>527</v>
      </c>
      <c r="C185" s="239"/>
      <c r="D185" s="121">
        <v>660</v>
      </c>
      <c r="E185" s="239">
        <v>249</v>
      </c>
      <c r="F185" s="952">
        <f t="shared" si="0"/>
        <v>0.37727272727272726</v>
      </c>
    </row>
    <row r="186" spans="1:6" x14ac:dyDescent="0.2">
      <c r="A186" s="264" t="s">
        <v>267</v>
      </c>
      <c r="B186" s="169" t="s">
        <v>529</v>
      </c>
      <c r="C186" s="239"/>
      <c r="D186" s="121"/>
      <c r="E186" s="239"/>
      <c r="F186" s="952"/>
    </row>
    <row r="187" spans="1:6" x14ac:dyDescent="0.2">
      <c r="A187" s="264" t="s">
        <v>268</v>
      </c>
      <c r="B187" s="169" t="s">
        <v>530</v>
      </c>
      <c r="C187" s="239"/>
      <c r="D187" s="121"/>
      <c r="E187" s="239"/>
      <c r="F187" s="952"/>
    </row>
    <row r="188" spans="1:6" x14ac:dyDescent="0.2">
      <c r="A188" s="264" t="s">
        <v>269</v>
      </c>
      <c r="B188" s="169" t="s">
        <v>531</v>
      </c>
      <c r="C188" s="239">
        <f>C189+C190+C191+C192+C193+C194+C195</f>
        <v>0</v>
      </c>
      <c r="D188" s="239">
        <f>D189+D190+D191+D192+D193+D194+D195</f>
        <v>0</v>
      </c>
      <c r="E188" s="239">
        <f>E189+E190+E191+E192+E193+E194+E195</f>
        <v>0</v>
      </c>
      <c r="F188" s="952">
        <v>0</v>
      </c>
    </row>
    <row r="189" spans="1:6" s="15" customFormat="1" x14ac:dyDescent="0.2">
      <c r="A189" s="264" t="s">
        <v>270</v>
      </c>
      <c r="B189" s="169" t="s">
        <v>535</v>
      </c>
      <c r="C189" s="239">
        <f>'6 7_sz_melléklet'!C14</f>
        <v>0</v>
      </c>
      <c r="D189" s="239">
        <f>'6 7_sz_melléklet'!D14</f>
        <v>0</v>
      </c>
      <c r="E189" s="239">
        <f>'6 7_sz_melléklet'!E14</f>
        <v>0</v>
      </c>
      <c r="F189" s="952">
        <v>0</v>
      </c>
    </row>
    <row r="190" spans="1:6" ht="12" customHeight="1" x14ac:dyDescent="0.2">
      <c r="A190" s="264" t="s">
        <v>271</v>
      </c>
      <c r="B190" s="169" t="s">
        <v>536</v>
      </c>
      <c r="C190" s="239"/>
      <c r="D190" s="121"/>
      <c r="E190" s="239"/>
      <c r="F190" s="952"/>
    </row>
    <row r="191" spans="1:6" x14ac:dyDescent="0.2">
      <c r="A191" s="264" t="s">
        <v>272</v>
      </c>
      <c r="B191" s="169" t="s">
        <v>537</v>
      </c>
      <c r="C191" s="239"/>
      <c r="D191" s="121"/>
      <c r="E191" s="239"/>
      <c r="F191" s="952"/>
    </row>
    <row r="192" spans="1:6" x14ac:dyDescent="0.2">
      <c r="A192" s="264" t="s">
        <v>273</v>
      </c>
      <c r="B192" s="271" t="s">
        <v>533</v>
      </c>
      <c r="C192" s="198">
        <f>'6 7_sz_melléklet'!C40</f>
        <v>0</v>
      </c>
      <c r="D192" s="198"/>
      <c r="E192" s="198"/>
      <c r="F192" s="952">
        <v>0</v>
      </c>
    </row>
    <row r="193" spans="1:6" s="15" customFormat="1" x14ac:dyDescent="0.2">
      <c r="A193" s="264" t="s">
        <v>274</v>
      </c>
      <c r="B193" s="536" t="s">
        <v>534</v>
      </c>
      <c r="C193" s="242"/>
      <c r="D193" s="122"/>
      <c r="E193" s="239"/>
      <c r="F193" s="952"/>
    </row>
    <row r="194" spans="1:6" x14ac:dyDescent="0.2">
      <c r="A194" s="264" t="s">
        <v>275</v>
      </c>
      <c r="B194" s="537" t="s">
        <v>532</v>
      </c>
      <c r="C194" s="242"/>
      <c r="D194" s="122"/>
      <c r="E194" s="239"/>
      <c r="F194" s="952"/>
    </row>
    <row r="195" spans="1:6" s="15" customFormat="1" ht="15.75" customHeight="1" x14ac:dyDescent="0.2">
      <c r="A195" s="264" t="s">
        <v>276</v>
      </c>
      <c r="B195" s="108" t="s">
        <v>764</v>
      </c>
      <c r="C195" s="242"/>
      <c r="D195" s="122"/>
      <c r="E195" s="239"/>
      <c r="F195" s="952"/>
    </row>
    <row r="196" spans="1:6" s="15" customFormat="1" ht="13.5" thickBot="1" x14ac:dyDescent="0.25">
      <c r="A196" s="264" t="s">
        <v>277</v>
      </c>
      <c r="B196" s="171" t="s">
        <v>539</v>
      </c>
      <c r="C196" s="240"/>
      <c r="D196" s="126"/>
      <c r="E196" s="831"/>
      <c r="F196" s="1133"/>
    </row>
    <row r="197" spans="1:6" ht="13.5" thickBot="1" x14ac:dyDescent="0.25">
      <c r="A197" s="421" t="s">
        <v>278</v>
      </c>
      <c r="B197" s="422" t="s">
        <v>5</v>
      </c>
      <c r="C197" s="432">
        <f>C183+C184+C185+C186+C188+C196</f>
        <v>0</v>
      </c>
      <c r="D197" s="432">
        <f>D183+D184+D185+D186+D188+D196</f>
        <v>15793</v>
      </c>
      <c r="E197" s="432">
        <f>E183+E184+E185+E186+E188+E196</f>
        <v>13443</v>
      </c>
      <c r="F197" s="1336">
        <f>E197/D197</f>
        <v>0.85119989868929269</v>
      </c>
    </row>
    <row r="198" spans="1:6" ht="13.5" thickTop="1" x14ac:dyDescent="0.2">
      <c r="A198" s="413"/>
      <c r="B198" s="270"/>
      <c r="C198" s="560"/>
      <c r="D198" s="560"/>
      <c r="E198" s="907"/>
      <c r="F198" s="1099"/>
    </row>
    <row r="199" spans="1:6" x14ac:dyDescent="0.2">
      <c r="A199" s="265" t="s">
        <v>279</v>
      </c>
      <c r="B199" s="272" t="s">
        <v>216</v>
      </c>
      <c r="C199" s="241"/>
      <c r="D199" s="124"/>
      <c r="E199" s="241"/>
      <c r="F199" s="1129"/>
    </row>
    <row r="200" spans="1:6" ht="15.75" customHeight="1" x14ac:dyDescent="0.2">
      <c r="A200" s="264" t="s">
        <v>280</v>
      </c>
      <c r="B200" s="169" t="s">
        <v>540</v>
      </c>
      <c r="C200" s="239">
        <v>0</v>
      </c>
      <c r="D200" s="239">
        <v>0</v>
      </c>
      <c r="E200" s="239">
        <v>0</v>
      </c>
      <c r="F200" s="952">
        <v>0</v>
      </c>
    </row>
    <row r="201" spans="1:6" ht="15" customHeight="1" x14ac:dyDescent="0.2">
      <c r="A201" s="264" t="s">
        <v>281</v>
      </c>
      <c r="B201" s="169" t="s">
        <v>541</v>
      </c>
      <c r="C201" s="198"/>
      <c r="D201" s="198"/>
      <c r="E201" s="198"/>
      <c r="F201" s="952"/>
    </row>
    <row r="202" spans="1:6" ht="14.25" customHeight="1" x14ac:dyDescent="0.2">
      <c r="A202" s="264" t="s">
        <v>283</v>
      </c>
      <c r="B202" s="169" t="s">
        <v>542</v>
      </c>
      <c r="C202" s="239">
        <f>C203+C204+C205+C206+C207+C208+C209</f>
        <v>0</v>
      </c>
      <c r="D202" s="239">
        <f>D203+D204+D205+D206+D207+D208+D209</f>
        <v>0</v>
      </c>
      <c r="E202" s="239">
        <f>E203+E204+E205+E206+E207+E208+E209</f>
        <v>0</v>
      </c>
      <c r="F202" s="952">
        <v>0</v>
      </c>
    </row>
    <row r="203" spans="1:6" x14ac:dyDescent="0.2">
      <c r="A203" s="264" t="s">
        <v>284</v>
      </c>
      <c r="B203" s="271" t="s">
        <v>543</v>
      </c>
      <c r="C203" s="239"/>
      <c r="D203" s="121"/>
      <c r="E203" s="239"/>
      <c r="F203" s="952"/>
    </row>
    <row r="204" spans="1:6" x14ac:dyDescent="0.2">
      <c r="A204" s="264" t="s">
        <v>285</v>
      </c>
      <c r="B204" s="271" t="s">
        <v>544</v>
      </c>
      <c r="C204" s="239"/>
      <c r="D204" s="121"/>
      <c r="E204" s="239"/>
      <c r="F204" s="952"/>
    </row>
    <row r="205" spans="1:6" x14ac:dyDescent="0.2">
      <c r="A205" s="264" t="s">
        <v>286</v>
      </c>
      <c r="B205" s="271" t="s">
        <v>545</v>
      </c>
      <c r="C205" s="239"/>
      <c r="D205" s="121"/>
      <c r="E205" s="239"/>
      <c r="F205" s="952"/>
    </row>
    <row r="206" spans="1:6" x14ac:dyDescent="0.2">
      <c r="A206" s="264" t="s">
        <v>287</v>
      </c>
      <c r="B206" s="271" t="s">
        <v>546</v>
      </c>
      <c r="C206" s="239"/>
      <c r="D206" s="121"/>
      <c r="E206" s="239"/>
      <c r="F206" s="952"/>
    </row>
    <row r="207" spans="1:6" ht="15.75" customHeight="1" x14ac:dyDescent="0.2">
      <c r="A207" s="264" t="s">
        <v>288</v>
      </c>
      <c r="B207" s="536" t="s">
        <v>547</v>
      </c>
      <c r="C207" s="239"/>
      <c r="D207" s="121"/>
      <c r="E207" s="239"/>
      <c r="F207" s="952"/>
    </row>
    <row r="208" spans="1:6" ht="15" customHeight="1" x14ac:dyDescent="0.2">
      <c r="A208" s="264" t="s">
        <v>289</v>
      </c>
      <c r="B208" s="230" t="s">
        <v>548</v>
      </c>
      <c r="C208" s="239"/>
      <c r="D208" s="121"/>
      <c r="E208" s="239"/>
      <c r="F208" s="952"/>
    </row>
    <row r="209" spans="1:6" ht="15.75" customHeight="1" x14ac:dyDescent="0.2">
      <c r="A209" s="264" t="s">
        <v>290</v>
      </c>
      <c r="B209" s="686" t="s">
        <v>549</v>
      </c>
      <c r="C209" s="239"/>
      <c r="D209" s="121"/>
      <c r="E209" s="239"/>
      <c r="F209" s="952"/>
    </row>
    <row r="210" spans="1:6" ht="12" customHeight="1" x14ac:dyDescent="0.2">
      <c r="A210" s="264" t="s">
        <v>291</v>
      </c>
      <c r="B210" s="169"/>
      <c r="C210" s="189"/>
      <c r="D210" s="125"/>
      <c r="E210" s="198"/>
      <c r="F210" s="952"/>
    </row>
    <row r="211" spans="1:6" ht="13.5" thickBot="1" x14ac:dyDescent="0.25">
      <c r="A211" s="264" t="s">
        <v>292</v>
      </c>
      <c r="B211" s="171"/>
      <c r="C211" s="197"/>
      <c r="D211" s="197"/>
      <c r="E211" s="197"/>
      <c r="F211" s="1133"/>
    </row>
    <row r="212" spans="1:6" ht="13.5" thickBot="1" x14ac:dyDescent="0.25">
      <c r="A212" s="421" t="s">
        <v>765</v>
      </c>
      <c r="B212" s="422" t="s">
        <v>6</v>
      </c>
      <c r="C212" s="559">
        <f>C200+C201+C202+C210+C211</f>
        <v>0</v>
      </c>
      <c r="D212" s="559">
        <f>D200+D201+D202+D210+D211</f>
        <v>0</v>
      </c>
      <c r="E212" s="908">
        <f>E200+E201+E202+E210+E211</f>
        <v>0</v>
      </c>
      <c r="F212" s="1336">
        <v>0</v>
      </c>
    </row>
    <row r="213" spans="1:6" ht="27" thickTop="1" thickBot="1" x14ac:dyDescent="0.25">
      <c r="A213" s="421" t="s">
        <v>294</v>
      </c>
      <c r="B213" s="426" t="s">
        <v>403</v>
      </c>
      <c r="C213" s="207">
        <f>C212+C197</f>
        <v>0</v>
      </c>
      <c r="D213" s="207">
        <f>D212+D197</f>
        <v>15793</v>
      </c>
      <c r="E213" s="207">
        <f>E212+E197</f>
        <v>13443</v>
      </c>
      <c r="F213" s="1346">
        <f>E213/D213</f>
        <v>0.85119989868929269</v>
      </c>
    </row>
    <row r="214" spans="1:6" ht="13.5" thickTop="1" x14ac:dyDescent="0.2">
      <c r="A214" s="413"/>
      <c r="B214" s="550"/>
      <c r="C214" s="558"/>
      <c r="D214" s="558"/>
      <c r="E214" s="861"/>
      <c r="F214" s="1099"/>
    </row>
    <row r="215" spans="1:6" x14ac:dyDescent="0.2">
      <c r="A215" s="265" t="s">
        <v>295</v>
      </c>
      <c r="B215" s="341" t="s">
        <v>404</v>
      </c>
      <c r="C215" s="241"/>
      <c r="D215" s="124"/>
      <c r="E215" s="241"/>
      <c r="F215" s="951"/>
    </row>
    <row r="216" spans="1:6" x14ac:dyDescent="0.2">
      <c r="A216" s="264" t="s">
        <v>296</v>
      </c>
      <c r="B216" s="170" t="s">
        <v>565</v>
      </c>
      <c r="C216" s="241"/>
      <c r="D216" s="241"/>
      <c r="E216" s="241"/>
      <c r="F216" s="952"/>
    </row>
    <row r="217" spans="1:6" x14ac:dyDescent="0.2">
      <c r="A217" s="264" t="s">
        <v>297</v>
      </c>
      <c r="B217" s="480" t="s">
        <v>563</v>
      </c>
      <c r="C217" s="241"/>
      <c r="D217" s="124"/>
      <c r="E217" s="241"/>
      <c r="F217" s="952"/>
    </row>
    <row r="218" spans="1:6" s="15" customFormat="1" x14ac:dyDescent="0.2">
      <c r="A218" s="264" t="s">
        <v>298</v>
      </c>
      <c r="B218" s="480" t="s">
        <v>562</v>
      </c>
      <c r="C218" s="198"/>
      <c r="D218" s="125"/>
      <c r="E218" s="198"/>
      <c r="F218" s="952"/>
    </row>
    <row r="219" spans="1:6" ht="15" customHeight="1" x14ac:dyDescent="0.2">
      <c r="A219" s="264" t="s">
        <v>299</v>
      </c>
      <c r="B219" s="480" t="s">
        <v>564</v>
      </c>
      <c r="C219" s="239"/>
      <c r="D219" s="121"/>
      <c r="E219" s="198"/>
      <c r="F219" s="952"/>
    </row>
    <row r="220" spans="1:6" x14ac:dyDescent="0.2">
      <c r="A220" s="264" t="s">
        <v>300</v>
      </c>
      <c r="B220" s="538" t="s">
        <v>566</v>
      </c>
      <c r="C220" s="239"/>
      <c r="D220" s="121"/>
      <c r="E220" s="198"/>
      <c r="F220" s="952"/>
    </row>
    <row r="221" spans="1:6" ht="12" customHeight="1" x14ac:dyDescent="0.2">
      <c r="A221" s="264" t="s">
        <v>301</v>
      </c>
      <c r="B221" s="539" t="s">
        <v>569</v>
      </c>
      <c r="C221" s="190"/>
      <c r="D221" s="121"/>
      <c r="E221" s="198"/>
      <c r="F221" s="952"/>
    </row>
    <row r="222" spans="1:6" x14ac:dyDescent="0.2">
      <c r="A222" s="264" t="s">
        <v>302</v>
      </c>
      <c r="B222" s="540" t="s">
        <v>568</v>
      </c>
      <c r="C222" s="190"/>
      <c r="D222" s="239"/>
      <c r="E222" s="239"/>
      <c r="F222" s="952"/>
    </row>
    <row r="223" spans="1:6" ht="15" customHeight="1" x14ac:dyDescent="0.2">
      <c r="A223" s="264" t="s">
        <v>303</v>
      </c>
      <c r="B223" s="1714" t="s">
        <v>567</v>
      </c>
      <c r="C223" s="243"/>
      <c r="D223" s="243"/>
      <c r="E223" s="243"/>
      <c r="F223" s="952"/>
    </row>
    <row r="224" spans="1:6" ht="15" customHeight="1" thickBot="1" x14ac:dyDescent="0.25">
      <c r="A224" s="264" t="s">
        <v>304</v>
      </c>
      <c r="B224" s="1712" t="s">
        <v>1083</v>
      </c>
      <c r="C224" s="207"/>
      <c r="D224" s="207"/>
      <c r="E224" s="207"/>
      <c r="F224" s="1099"/>
    </row>
    <row r="225" spans="1:6" ht="13.5" thickBot="1" x14ac:dyDescent="0.25">
      <c r="A225" s="282" t="s">
        <v>305</v>
      </c>
      <c r="B225" s="231" t="s">
        <v>570</v>
      </c>
      <c r="C225" s="569">
        <f>SUM(C216:C223)</f>
        <v>0</v>
      </c>
      <c r="D225" s="569">
        <f>SUM(D216:D223)</f>
        <v>0</v>
      </c>
      <c r="E225" s="569">
        <f>SUM(E216:E223)</f>
        <v>0</v>
      </c>
      <c r="F225" s="991">
        <v>0</v>
      </c>
    </row>
    <row r="226" spans="1:6" ht="14.25" customHeight="1" x14ac:dyDescent="0.2">
      <c r="A226" s="413"/>
      <c r="B226" s="35"/>
      <c r="C226" s="555"/>
      <c r="D226" s="530"/>
      <c r="E226" s="390"/>
      <c r="F226" s="1099"/>
    </row>
    <row r="227" spans="1:6" ht="13.5" thickBot="1" x14ac:dyDescent="0.25">
      <c r="A227" s="325" t="s">
        <v>306</v>
      </c>
      <c r="B227" s="833" t="s">
        <v>406</v>
      </c>
      <c r="C227" s="246">
        <f>C213+C225</f>
        <v>0</v>
      </c>
      <c r="D227" s="246">
        <f>D213+D225</f>
        <v>15793</v>
      </c>
      <c r="E227" s="821">
        <f>E213+E225</f>
        <v>13443</v>
      </c>
      <c r="F227" s="1138">
        <f>E227/D227</f>
        <v>0.85119989868929269</v>
      </c>
    </row>
    <row r="228" spans="1:6" ht="11.25" customHeight="1" x14ac:dyDescent="0.2">
      <c r="A228" s="15"/>
      <c r="B228" s="15"/>
      <c r="C228" s="15"/>
      <c r="D228" s="15"/>
      <c r="E228" s="15"/>
    </row>
    <row r="232" spans="1:6" x14ac:dyDescent="0.2">
      <c r="A232" s="2263">
        <v>5</v>
      </c>
      <c r="B232" s="2263"/>
      <c r="C232" s="2263"/>
      <c r="D232" s="2263"/>
      <c r="E232" s="2263"/>
      <c r="F232" s="2263"/>
    </row>
    <row r="234" spans="1:6" x14ac:dyDescent="0.2">
      <c r="A234" s="2249" t="s">
        <v>1645</v>
      </c>
      <c r="B234" s="2249"/>
      <c r="C234" s="2249"/>
      <c r="D234" s="2249"/>
      <c r="E234" s="2249"/>
    </row>
    <row r="235" spans="1:6" x14ac:dyDescent="0.2">
      <c r="A235" s="2276" t="s">
        <v>1464</v>
      </c>
      <c r="B235" s="2263"/>
      <c r="C235" s="2263"/>
      <c r="D235" s="2263"/>
      <c r="E235" s="2263"/>
      <c r="F235" s="33"/>
    </row>
    <row r="236" spans="1:6" x14ac:dyDescent="0.2">
      <c r="A236" s="2276" t="s">
        <v>10</v>
      </c>
      <c r="B236" s="2277"/>
      <c r="C236" s="2277"/>
      <c r="D236" s="2277"/>
      <c r="E236" s="2277"/>
      <c r="F236" s="33"/>
    </row>
    <row r="237" spans="1:6" ht="13.5" thickBot="1" x14ac:dyDescent="0.25">
      <c r="B237" s="1"/>
      <c r="C237" s="1"/>
      <c r="D237" s="1"/>
      <c r="E237" s="19" t="s">
        <v>7</v>
      </c>
      <c r="F237" s="19"/>
    </row>
    <row r="238" spans="1:6" ht="13.5" thickBot="1" x14ac:dyDescent="0.25">
      <c r="A238" s="2272" t="s">
        <v>258</v>
      </c>
      <c r="B238" s="2274" t="s">
        <v>11</v>
      </c>
      <c r="C238" s="2269" t="s">
        <v>1586</v>
      </c>
      <c r="D238" s="2270"/>
      <c r="E238" s="2270"/>
      <c r="F238" s="2271"/>
    </row>
    <row r="239" spans="1:6" ht="26.25" thickBot="1" x14ac:dyDescent="0.25">
      <c r="A239" s="2273"/>
      <c r="B239" s="2275"/>
      <c r="C239" s="859" t="s">
        <v>198</v>
      </c>
      <c r="D239" s="860" t="s">
        <v>199</v>
      </c>
      <c r="E239" s="859" t="s">
        <v>775</v>
      </c>
      <c r="F239" s="857" t="s">
        <v>201</v>
      </c>
    </row>
    <row r="240" spans="1:6" ht="13.5" thickBot="1" x14ac:dyDescent="0.25">
      <c r="A240" s="865" t="s">
        <v>259</v>
      </c>
      <c r="B240" s="866" t="s">
        <v>260</v>
      </c>
      <c r="C240" s="867" t="s">
        <v>261</v>
      </c>
      <c r="D240" s="868" t="s">
        <v>262</v>
      </c>
      <c r="E240" s="867" t="s">
        <v>282</v>
      </c>
      <c r="F240" s="868" t="s">
        <v>307</v>
      </c>
    </row>
    <row r="241" spans="1:6" x14ac:dyDescent="0.2">
      <c r="A241" s="265" t="s">
        <v>263</v>
      </c>
      <c r="B241" s="270" t="s">
        <v>215</v>
      </c>
      <c r="C241" s="239"/>
      <c r="D241" s="121"/>
      <c r="E241" s="239"/>
      <c r="F241" s="1314"/>
    </row>
    <row r="242" spans="1:6" x14ac:dyDescent="0.2">
      <c r="A242" s="264" t="s">
        <v>264</v>
      </c>
      <c r="B242" s="152" t="s">
        <v>526</v>
      </c>
      <c r="C242" s="239"/>
      <c r="D242" s="121">
        <v>10260</v>
      </c>
      <c r="E242" s="239">
        <v>10260</v>
      </c>
      <c r="F242" s="952">
        <f>E242/D242</f>
        <v>1</v>
      </c>
    </row>
    <row r="243" spans="1:6" x14ac:dyDescent="0.2">
      <c r="A243" s="264" t="s">
        <v>265</v>
      </c>
      <c r="B243" s="169" t="s">
        <v>528</v>
      </c>
      <c r="C243" s="239"/>
      <c r="D243" s="121">
        <v>1343</v>
      </c>
      <c r="E243" s="239">
        <v>1343</v>
      </c>
      <c r="F243" s="952">
        <f t="shared" ref="F243:F251" si="1">E243/D243</f>
        <v>1</v>
      </c>
    </row>
    <row r="244" spans="1:6" x14ac:dyDescent="0.2">
      <c r="A244" s="264" t="s">
        <v>266</v>
      </c>
      <c r="B244" s="169" t="s">
        <v>527</v>
      </c>
      <c r="C244" s="239"/>
      <c r="D244" s="121">
        <v>4191</v>
      </c>
      <c r="E244" s="239">
        <v>4191</v>
      </c>
      <c r="F244" s="952">
        <f t="shared" si="1"/>
        <v>1</v>
      </c>
    </row>
    <row r="245" spans="1:6" x14ac:dyDescent="0.2">
      <c r="A245" s="264" t="s">
        <v>267</v>
      </c>
      <c r="B245" s="169" t="s">
        <v>529</v>
      </c>
      <c r="C245" s="239"/>
      <c r="D245" s="121"/>
      <c r="E245" s="239"/>
      <c r="F245" s="952"/>
    </row>
    <row r="246" spans="1:6" x14ac:dyDescent="0.2">
      <c r="A246" s="264" t="s">
        <v>268</v>
      </c>
      <c r="B246" s="169" t="s">
        <v>530</v>
      </c>
      <c r="C246" s="239"/>
      <c r="D246" s="121"/>
      <c r="E246" s="239"/>
      <c r="F246" s="952"/>
    </row>
    <row r="247" spans="1:6" x14ac:dyDescent="0.2">
      <c r="A247" s="264" t="s">
        <v>269</v>
      </c>
      <c r="B247" s="169" t="s">
        <v>531</v>
      </c>
      <c r="C247" s="239">
        <f>C248+C249+C250+C251+C252+C253+C254</f>
        <v>0</v>
      </c>
      <c r="D247" s="239">
        <f>D248+D249+D250+D251+D252+D253+D254</f>
        <v>272</v>
      </c>
      <c r="E247" s="239">
        <f>E248+E249+E250+E251+E252+E253+E254</f>
        <v>272</v>
      </c>
      <c r="F247" s="952">
        <f t="shared" si="1"/>
        <v>1</v>
      </c>
    </row>
    <row r="248" spans="1:6" x14ac:dyDescent="0.2">
      <c r="A248" s="264" t="s">
        <v>270</v>
      </c>
      <c r="B248" s="169" t="s">
        <v>535</v>
      </c>
      <c r="C248" s="239">
        <f>'6 7_sz_melléklet'!C72</f>
        <v>0</v>
      </c>
      <c r="D248" s="239">
        <f>'6 7_sz_melléklet'!D72</f>
        <v>0</v>
      </c>
      <c r="E248" s="239">
        <f>'6 7_sz_melléklet'!E72</f>
        <v>0</v>
      </c>
      <c r="F248" s="952">
        <v>0</v>
      </c>
    </row>
    <row r="249" spans="1:6" x14ac:dyDescent="0.2">
      <c r="A249" s="264" t="s">
        <v>271</v>
      </c>
      <c r="B249" s="169" t="s">
        <v>536</v>
      </c>
      <c r="C249" s="239"/>
      <c r="D249" s="121"/>
      <c r="E249" s="239"/>
      <c r="F249" s="952"/>
    </row>
    <row r="250" spans="1:6" x14ac:dyDescent="0.2">
      <c r="A250" s="264" t="s">
        <v>272</v>
      </c>
      <c r="B250" s="169" t="s">
        <v>537</v>
      </c>
      <c r="C250" s="239"/>
      <c r="D250" s="121"/>
      <c r="E250" s="239"/>
      <c r="F250" s="952"/>
    </row>
    <row r="251" spans="1:6" x14ac:dyDescent="0.2">
      <c r="A251" s="264" t="s">
        <v>273</v>
      </c>
      <c r="B251" s="271" t="s">
        <v>533</v>
      </c>
      <c r="C251" s="239">
        <f>'6 7_sz_melléklet'!C40</f>
        <v>0</v>
      </c>
      <c r="D251" s="239">
        <f>'6 7_sz_melléklet'!D69</f>
        <v>272</v>
      </c>
      <c r="E251" s="239">
        <f>'6 7_sz_melléklet'!E69</f>
        <v>272</v>
      </c>
      <c r="F251" s="952">
        <f t="shared" si="1"/>
        <v>1</v>
      </c>
    </row>
    <row r="252" spans="1:6" x14ac:dyDescent="0.2">
      <c r="A252" s="264" t="s">
        <v>274</v>
      </c>
      <c r="B252" s="536" t="s">
        <v>534</v>
      </c>
      <c r="C252" s="242"/>
      <c r="D252" s="122"/>
      <c r="E252" s="239"/>
      <c r="F252" s="952"/>
    </row>
    <row r="253" spans="1:6" x14ac:dyDescent="0.2">
      <c r="A253" s="264" t="s">
        <v>275</v>
      </c>
      <c r="B253" s="537" t="s">
        <v>532</v>
      </c>
      <c r="C253" s="242"/>
      <c r="D253" s="122"/>
      <c r="E253" s="239"/>
      <c r="F253" s="952"/>
    </row>
    <row r="254" spans="1:6" x14ac:dyDescent="0.2">
      <c r="A254" s="264" t="s">
        <v>276</v>
      </c>
      <c r="B254" s="108" t="s">
        <v>764</v>
      </c>
      <c r="C254" s="242"/>
      <c r="D254" s="122"/>
      <c r="E254" s="239"/>
      <c r="F254" s="952"/>
    </row>
    <row r="255" spans="1:6" ht="13.5" thickBot="1" x14ac:dyDescent="0.25">
      <c r="A255" s="264" t="s">
        <v>277</v>
      </c>
      <c r="B255" s="171" t="s">
        <v>539</v>
      </c>
      <c r="C255" s="240"/>
      <c r="D255" s="126"/>
      <c r="E255" s="831"/>
      <c r="F255" s="1133"/>
    </row>
    <row r="256" spans="1:6" ht="13.5" thickBot="1" x14ac:dyDescent="0.25">
      <c r="A256" s="421" t="s">
        <v>278</v>
      </c>
      <c r="B256" s="422" t="s">
        <v>5</v>
      </c>
      <c r="C256" s="432">
        <f>C242+C243+C244+C245+C247+C255</f>
        <v>0</v>
      </c>
      <c r="D256" s="432">
        <f>D242+D243+D244+D245+D247+D255</f>
        <v>16066</v>
      </c>
      <c r="E256" s="432">
        <f>E242+E243+E244+E245+E247+E255</f>
        <v>16066</v>
      </c>
      <c r="F256" s="1336">
        <f>E256/D256</f>
        <v>1</v>
      </c>
    </row>
    <row r="257" spans="1:6" ht="13.5" thickTop="1" x14ac:dyDescent="0.2">
      <c r="A257" s="413"/>
      <c r="B257" s="270"/>
      <c r="C257" s="560"/>
      <c r="D257" s="560"/>
      <c r="E257" s="907"/>
      <c r="F257" s="1099"/>
    </row>
    <row r="258" spans="1:6" x14ac:dyDescent="0.2">
      <c r="A258" s="265" t="s">
        <v>279</v>
      </c>
      <c r="B258" s="272" t="s">
        <v>216</v>
      </c>
      <c r="C258" s="241"/>
      <c r="D258" s="124"/>
      <c r="E258" s="241"/>
      <c r="F258" s="1129"/>
    </row>
    <row r="259" spans="1:6" x14ac:dyDescent="0.2">
      <c r="A259" s="264" t="s">
        <v>280</v>
      </c>
      <c r="B259" s="169" t="s">
        <v>540</v>
      </c>
      <c r="C259" s="239"/>
      <c r="D259" s="121">
        <f>'33_sz_ melléklet'!D36</f>
        <v>1920</v>
      </c>
      <c r="E259" s="121">
        <f>'33_sz_ melléklet'!E36</f>
        <v>1920</v>
      </c>
      <c r="F259" s="952">
        <f>E259/D259</f>
        <v>1</v>
      </c>
    </row>
    <row r="260" spans="1:6" x14ac:dyDescent="0.2">
      <c r="A260" s="264" t="s">
        <v>281</v>
      </c>
      <c r="B260" s="169" t="s">
        <v>541</v>
      </c>
      <c r="C260" s="198"/>
      <c r="D260" s="198"/>
      <c r="E260" s="198"/>
      <c r="F260" s="952"/>
    </row>
    <row r="261" spans="1:6" x14ac:dyDescent="0.2">
      <c r="A261" s="264" t="s">
        <v>283</v>
      </c>
      <c r="B261" s="169" t="s">
        <v>542</v>
      </c>
      <c r="C261" s="239">
        <f>C262+C263+C264+C265+C266+C267+C268</f>
        <v>0</v>
      </c>
      <c r="D261" s="239">
        <f>D262+D263+D264+D265+D266+D267+D268</f>
        <v>0</v>
      </c>
      <c r="E261" s="239">
        <f>E262+E263+E264+E265+E266+E267+E268</f>
        <v>0</v>
      </c>
      <c r="F261" s="952">
        <v>0</v>
      </c>
    </row>
    <row r="262" spans="1:6" x14ac:dyDescent="0.2">
      <c r="A262" s="264" t="s">
        <v>284</v>
      </c>
      <c r="B262" s="271" t="s">
        <v>543</v>
      </c>
      <c r="C262" s="239"/>
      <c r="D262" s="121"/>
      <c r="E262" s="239"/>
      <c r="F262" s="952"/>
    </row>
    <row r="263" spans="1:6" x14ac:dyDescent="0.2">
      <c r="A263" s="264" t="s">
        <v>285</v>
      </c>
      <c r="B263" s="271" t="s">
        <v>544</v>
      </c>
      <c r="C263" s="239"/>
      <c r="D263" s="121"/>
      <c r="E263" s="239"/>
      <c r="F263" s="952"/>
    </row>
    <row r="264" spans="1:6" x14ac:dyDescent="0.2">
      <c r="A264" s="264" t="s">
        <v>286</v>
      </c>
      <c r="B264" s="271" t="s">
        <v>545</v>
      </c>
      <c r="C264" s="239"/>
      <c r="D264" s="121"/>
      <c r="E264" s="239"/>
      <c r="F264" s="952"/>
    </row>
    <row r="265" spans="1:6" x14ac:dyDescent="0.2">
      <c r="A265" s="264" t="s">
        <v>287</v>
      </c>
      <c r="B265" s="271" t="s">
        <v>546</v>
      </c>
      <c r="C265" s="239"/>
      <c r="D265" s="121"/>
      <c r="E265" s="239"/>
      <c r="F265" s="952"/>
    </row>
    <row r="266" spans="1:6" x14ac:dyDescent="0.2">
      <c r="A266" s="264" t="s">
        <v>288</v>
      </c>
      <c r="B266" s="536" t="s">
        <v>547</v>
      </c>
      <c r="C266" s="239"/>
      <c r="D266" s="121"/>
      <c r="E266" s="239"/>
      <c r="F266" s="952"/>
    </row>
    <row r="267" spans="1:6" x14ac:dyDescent="0.2">
      <c r="A267" s="264" t="s">
        <v>289</v>
      </c>
      <c r="B267" s="230" t="s">
        <v>548</v>
      </c>
      <c r="C267" s="239"/>
      <c r="D267" s="121"/>
      <c r="E267" s="239"/>
      <c r="F267" s="952"/>
    </row>
    <row r="268" spans="1:6" x14ac:dyDescent="0.2">
      <c r="A268" s="264" t="s">
        <v>290</v>
      </c>
      <c r="B268" s="686" t="s">
        <v>549</v>
      </c>
      <c r="C268" s="239"/>
      <c r="D268" s="121"/>
      <c r="E268" s="239"/>
      <c r="F268" s="952"/>
    </row>
    <row r="269" spans="1:6" x14ac:dyDescent="0.2">
      <c r="A269" s="264" t="s">
        <v>291</v>
      </c>
      <c r="B269" s="169"/>
      <c r="C269" s="189"/>
      <c r="D269" s="125"/>
      <c r="E269" s="198"/>
      <c r="F269" s="952"/>
    </row>
    <row r="270" spans="1:6" ht="13.5" thickBot="1" x14ac:dyDescent="0.25">
      <c r="A270" s="264" t="s">
        <v>292</v>
      </c>
      <c r="B270" s="171"/>
      <c r="C270" s="197"/>
      <c r="D270" s="197"/>
      <c r="E270" s="197"/>
      <c r="F270" s="1133"/>
    </row>
    <row r="271" spans="1:6" ht="13.5" thickBot="1" x14ac:dyDescent="0.25">
      <c r="A271" s="421" t="s">
        <v>765</v>
      </c>
      <c r="B271" s="422" t="s">
        <v>6</v>
      </c>
      <c r="C271" s="559">
        <f>C259+C260+C261+C269+C270</f>
        <v>0</v>
      </c>
      <c r="D271" s="559">
        <f>D259+D260+D261+D269+D270</f>
        <v>1920</v>
      </c>
      <c r="E271" s="908">
        <f>E259+E260+E261+E269+E270</f>
        <v>1920</v>
      </c>
      <c r="F271" s="1336">
        <f>E271/D271</f>
        <v>1</v>
      </c>
    </row>
    <row r="272" spans="1:6" ht="27" thickTop="1" thickBot="1" x14ac:dyDescent="0.25">
      <c r="A272" s="421" t="s">
        <v>294</v>
      </c>
      <c r="B272" s="426" t="s">
        <v>403</v>
      </c>
      <c r="C272" s="207">
        <f>C271+C256</f>
        <v>0</v>
      </c>
      <c r="D272" s="207">
        <f>D271+D256</f>
        <v>17986</v>
      </c>
      <c r="E272" s="207">
        <f>E271+E256</f>
        <v>17986</v>
      </c>
      <c r="F272" s="1346">
        <f>E272/D272</f>
        <v>1</v>
      </c>
    </row>
    <row r="273" spans="1:6" ht="13.5" thickTop="1" x14ac:dyDescent="0.2">
      <c r="A273" s="413"/>
      <c r="B273" s="550"/>
      <c r="C273" s="558"/>
      <c r="D273" s="558"/>
      <c r="E273" s="861"/>
      <c r="F273" s="1099"/>
    </row>
    <row r="274" spans="1:6" x14ac:dyDescent="0.2">
      <c r="A274" s="265" t="s">
        <v>295</v>
      </c>
      <c r="B274" s="341" t="s">
        <v>404</v>
      </c>
      <c r="C274" s="241"/>
      <c r="D274" s="124"/>
      <c r="E274" s="241"/>
      <c r="F274" s="951"/>
    </row>
    <row r="275" spans="1:6" x14ac:dyDescent="0.2">
      <c r="A275" s="264" t="s">
        <v>296</v>
      </c>
      <c r="B275" s="170" t="s">
        <v>565</v>
      </c>
      <c r="C275" s="241"/>
      <c r="D275" s="241"/>
      <c r="E275" s="241"/>
      <c r="F275" s="952"/>
    </row>
    <row r="276" spans="1:6" x14ac:dyDescent="0.2">
      <c r="A276" s="264" t="s">
        <v>297</v>
      </c>
      <c r="B276" s="480" t="s">
        <v>563</v>
      </c>
      <c r="C276" s="241"/>
      <c r="D276" s="124"/>
      <c r="E276" s="241"/>
      <c r="F276" s="952"/>
    </row>
    <row r="277" spans="1:6" x14ac:dyDescent="0.2">
      <c r="A277" s="264" t="s">
        <v>298</v>
      </c>
      <c r="B277" s="480" t="s">
        <v>562</v>
      </c>
      <c r="C277" s="198"/>
      <c r="D277" s="125"/>
      <c r="E277" s="198"/>
      <c r="F277" s="952"/>
    </row>
    <row r="278" spans="1:6" x14ac:dyDescent="0.2">
      <c r="A278" s="264" t="s">
        <v>299</v>
      </c>
      <c r="B278" s="480" t="s">
        <v>564</v>
      </c>
      <c r="C278" s="239"/>
      <c r="D278" s="121"/>
      <c r="E278" s="198"/>
      <c r="F278" s="952"/>
    </row>
    <row r="279" spans="1:6" x14ac:dyDescent="0.2">
      <c r="A279" s="264" t="s">
        <v>300</v>
      </c>
      <c r="B279" s="538" t="s">
        <v>566</v>
      </c>
      <c r="C279" s="239"/>
      <c r="D279" s="121"/>
      <c r="E279" s="198"/>
      <c r="F279" s="952"/>
    </row>
    <row r="280" spans="1:6" x14ac:dyDescent="0.2">
      <c r="A280" s="264" t="s">
        <v>301</v>
      </c>
      <c r="B280" s="539" t="s">
        <v>569</v>
      </c>
      <c r="C280" s="190"/>
      <c r="D280" s="121"/>
      <c r="E280" s="198"/>
      <c r="F280" s="952"/>
    </row>
    <row r="281" spans="1:6" x14ac:dyDescent="0.2">
      <c r="A281" s="264" t="s">
        <v>302</v>
      </c>
      <c r="B281" s="540" t="s">
        <v>568</v>
      </c>
      <c r="C281" s="190"/>
      <c r="D281" s="239"/>
      <c r="E281" s="239"/>
      <c r="F281" s="952"/>
    </row>
    <row r="282" spans="1:6" x14ac:dyDescent="0.2">
      <c r="A282" s="264" t="s">
        <v>303</v>
      </c>
      <c r="B282" s="1714" t="s">
        <v>567</v>
      </c>
      <c r="C282" s="243"/>
      <c r="D282" s="243"/>
      <c r="E282" s="243"/>
      <c r="F282" s="952"/>
    </row>
    <row r="283" spans="1:6" ht="13.5" thickBot="1" x14ac:dyDescent="0.25">
      <c r="A283" s="264" t="s">
        <v>304</v>
      </c>
      <c r="B283" s="1712" t="s">
        <v>1083</v>
      </c>
      <c r="C283" s="207"/>
      <c r="D283" s="207"/>
      <c r="E283" s="207"/>
      <c r="F283" s="1099"/>
    </row>
    <row r="284" spans="1:6" ht="13.5" thickBot="1" x14ac:dyDescent="0.25">
      <c r="A284" s="282" t="s">
        <v>305</v>
      </c>
      <c r="B284" s="231" t="s">
        <v>570</v>
      </c>
      <c r="C284" s="569">
        <f>SUM(C275:C282)</f>
        <v>0</v>
      </c>
      <c r="D284" s="569">
        <f>SUM(D275:D282)</f>
        <v>0</v>
      </c>
      <c r="E284" s="569">
        <f>SUM(E275:E282)</f>
        <v>0</v>
      </c>
      <c r="F284" s="991">
        <v>0</v>
      </c>
    </row>
    <row r="285" spans="1:6" x14ac:dyDescent="0.2">
      <c r="A285" s="413"/>
      <c r="B285" s="35"/>
      <c r="C285" s="555"/>
      <c r="D285" s="530"/>
      <c r="E285" s="390"/>
      <c r="F285" s="1099"/>
    </row>
    <row r="286" spans="1:6" ht="13.5" thickBot="1" x14ac:dyDescent="0.25">
      <c r="A286" s="325" t="s">
        <v>306</v>
      </c>
      <c r="B286" s="833" t="s">
        <v>406</v>
      </c>
      <c r="C286" s="246">
        <f>C272+C284</f>
        <v>0</v>
      </c>
      <c r="D286" s="246">
        <f>D272+D284</f>
        <v>17986</v>
      </c>
      <c r="E286" s="821">
        <f>E272+E284</f>
        <v>17986</v>
      </c>
      <c r="F286" s="1138">
        <f>E286/D286</f>
        <v>1</v>
      </c>
    </row>
    <row r="287" spans="1:6" x14ac:dyDescent="0.2">
      <c r="A287" s="15"/>
      <c r="B287" s="15"/>
      <c r="C287" s="15"/>
      <c r="D287" s="15"/>
      <c r="E287" s="15"/>
    </row>
    <row r="291" spans="1:6" x14ac:dyDescent="0.2">
      <c r="A291" s="2263">
        <v>6</v>
      </c>
      <c r="B291" s="2263"/>
      <c r="C291" s="2263"/>
      <c r="D291" s="2263"/>
      <c r="E291" s="2263"/>
      <c r="F291" s="2263"/>
    </row>
    <row r="292" spans="1:6" x14ac:dyDescent="0.2">
      <c r="A292" s="13"/>
      <c r="B292" s="13"/>
      <c r="C292" s="13"/>
      <c r="D292" s="13"/>
      <c r="E292" s="13"/>
      <c r="F292" s="13"/>
    </row>
    <row r="293" spans="1:6" x14ac:dyDescent="0.2">
      <c r="A293" s="2249" t="s">
        <v>1645</v>
      </c>
      <c r="B293" s="2249"/>
      <c r="C293" s="2249"/>
      <c r="D293" s="2249"/>
      <c r="E293" s="2249"/>
    </row>
    <row r="294" spans="1:6" x14ac:dyDescent="0.2">
      <c r="A294" s="2276" t="s">
        <v>1464</v>
      </c>
      <c r="B294" s="2263"/>
      <c r="C294" s="2263"/>
      <c r="D294" s="2263"/>
      <c r="E294" s="2263"/>
      <c r="F294" s="33"/>
    </row>
    <row r="295" spans="1:6" x14ac:dyDescent="0.2">
      <c r="A295" s="2276" t="s">
        <v>10</v>
      </c>
      <c r="B295" s="2277"/>
      <c r="C295" s="2277"/>
      <c r="D295" s="2277"/>
      <c r="E295" s="2277"/>
      <c r="F295" s="33"/>
    </row>
    <row r="296" spans="1:6" ht="13.5" thickBot="1" x14ac:dyDescent="0.25">
      <c r="B296" s="1"/>
      <c r="C296" s="1"/>
      <c r="D296" s="1"/>
      <c r="E296" s="19" t="s">
        <v>7</v>
      </c>
      <c r="F296" s="19"/>
    </row>
    <row r="297" spans="1:6" ht="13.5" thickBot="1" x14ac:dyDescent="0.25">
      <c r="A297" s="2272" t="s">
        <v>258</v>
      </c>
      <c r="B297" s="2274" t="s">
        <v>11</v>
      </c>
      <c r="C297" s="2269" t="s">
        <v>1587</v>
      </c>
      <c r="D297" s="2270"/>
      <c r="E297" s="2270"/>
      <c r="F297" s="2271"/>
    </row>
    <row r="298" spans="1:6" ht="26.25" thickBot="1" x14ac:dyDescent="0.25">
      <c r="A298" s="2273"/>
      <c r="B298" s="2275"/>
      <c r="C298" s="859" t="s">
        <v>198</v>
      </c>
      <c r="D298" s="860" t="s">
        <v>199</v>
      </c>
      <c r="E298" s="859" t="s">
        <v>775</v>
      </c>
      <c r="F298" s="857" t="s">
        <v>201</v>
      </c>
    </row>
    <row r="299" spans="1:6" ht="13.5" thickBot="1" x14ac:dyDescent="0.25">
      <c r="A299" s="865" t="s">
        <v>259</v>
      </c>
      <c r="B299" s="866" t="s">
        <v>260</v>
      </c>
      <c r="C299" s="867" t="s">
        <v>261</v>
      </c>
      <c r="D299" s="868" t="s">
        <v>262</v>
      </c>
      <c r="E299" s="867" t="s">
        <v>282</v>
      </c>
      <c r="F299" s="868" t="s">
        <v>307</v>
      </c>
    </row>
    <row r="300" spans="1:6" x14ac:dyDescent="0.2">
      <c r="A300" s="265" t="s">
        <v>263</v>
      </c>
      <c r="B300" s="270" t="s">
        <v>215</v>
      </c>
      <c r="C300" s="239"/>
      <c r="D300" s="121"/>
      <c r="E300" s="239"/>
      <c r="F300" s="1314"/>
    </row>
    <row r="301" spans="1:6" x14ac:dyDescent="0.2">
      <c r="A301" s="264" t="s">
        <v>264</v>
      </c>
      <c r="B301" s="152" t="s">
        <v>526</v>
      </c>
      <c r="C301" s="239"/>
      <c r="D301" s="121">
        <v>4266</v>
      </c>
      <c r="E301" s="239">
        <v>3359</v>
      </c>
      <c r="F301" s="952">
        <f>E301/D301</f>
        <v>0.78738865447726203</v>
      </c>
    </row>
    <row r="302" spans="1:6" x14ac:dyDescent="0.2">
      <c r="A302" s="264" t="s">
        <v>265</v>
      </c>
      <c r="B302" s="169" t="s">
        <v>528</v>
      </c>
      <c r="C302" s="239"/>
      <c r="D302" s="121">
        <v>277</v>
      </c>
      <c r="E302" s="239">
        <v>228</v>
      </c>
      <c r="F302" s="952">
        <f t="shared" ref="F302" si="2">E302/D302</f>
        <v>0.82310469314079426</v>
      </c>
    </row>
    <row r="303" spans="1:6" x14ac:dyDescent="0.2">
      <c r="A303" s="264" t="s">
        <v>266</v>
      </c>
      <c r="B303" s="169" t="s">
        <v>527</v>
      </c>
      <c r="C303" s="239"/>
      <c r="D303" s="121"/>
      <c r="E303" s="239"/>
      <c r="F303" s="952"/>
    </row>
    <row r="304" spans="1:6" x14ac:dyDescent="0.2">
      <c r="A304" s="264" t="s">
        <v>267</v>
      </c>
      <c r="B304" s="169" t="s">
        <v>529</v>
      </c>
      <c r="C304" s="239"/>
      <c r="D304" s="121"/>
      <c r="E304" s="239"/>
      <c r="F304" s="952"/>
    </row>
    <row r="305" spans="1:6" x14ac:dyDescent="0.2">
      <c r="A305" s="264" t="s">
        <v>268</v>
      </c>
      <c r="B305" s="169" t="s">
        <v>530</v>
      </c>
      <c r="C305" s="239"/>
      <c r="D305" s="121"/>
      <c r="E305" s="239"/>
      <c r="F305" s="952"/>
    </row>
    <row r="306" spans="1:6" x14ac:dyDescent="0.2">
      <c r="A306" s="264" t="s">
        <v>269</v>
      </c>
      <c r="B306" s="169" t="s">
        <v>531</v>
      </c>
      <c r="C306" s="239">
        <f>C307+C308+C309+C310+C311+C312+C313</f>
        <v>0</v>
      </c>
      <c r="D306" s="239">
        <f>D307+D308+D309+D310+D311+D312+D313</f>
        <v>0</v>
      </c>
      <c r="E306" s="239">
        <f>E307+E308+E309+E310+E311+E312+E313</f>
        <v>0</v>
      </c>
      <c r="F306" s="952">
        <v>0</v>
      </c>
    </row>
    <row r="307" spans="1:6" x14ac:dyDescent="0.2">
      <c r="A307" s="264" t="s">
        <v>270</v>
      </c>
      <c r="B307" s="169" t="s">
        <v>535</v>
      </c>
      <c r="C307" s="239">
        <f>'6 7_sz_melléklet'!C131</f>
        <v>0</v>
      </c>
      <c r="D307" s="239">
        <f>'6 7_sz_melléklet'!D131</f>
        <v>0</v>
      </c>
      <c r="E307" s="239">
        <f>'6 7_sz_melléklet'!E131</f>
        <v>0</v>
      </c>
      <c r="F307" s="952">
        <v>0</v>
      </c>
    </row>
    <row r="308" spans="1:6" x14ac:dyDescent="0.2">
      <c r="A308" s="264" t="s">
        <v>271</v>
      </c>
      <c r="B308" s="169" t="s">
        <v>536</v>
      </c>
      <c r="C308" s="239"/>
      <c r="D308" s="121"/>
      <c r="E308" s="239"/>
      <c r="F308" s="952"/>
    </row>
    <row r="309" spans="1:6" x14ac:dyDescent="0.2">
      <c r="A309" s="264" t="s">
        <v>272</v>
      </c>
      <c r="B309" s="169" t="s">
        <v>537</v>
      </c>
      <c r="C309" s="239"/>
      <c r="D309" s="121"/>
      <c r="E309" s="239"/>
      <c r="F309" s="952"/>
    </row>
    <row r="310" spans="1:6" x14ac:dyDescent="0.2">
      <c r="A310" s="264" t="s">
        <v>273</v>
      </c>
      <c r="B310" s="271" t="s">
        <v>533</v>
      </c>
      <c r="C310" s="239"/>
      <c r="D310" s="239">
        <f>'6 7_sz_melléklet'!D128</f>
        <v>0</v>
      </c>
      <c r="E310" s="239">
        <f>'6 7_sz_melléklet'!E128</f>
        <v>0</v>
      </c>
      <c r="F310" s="952">
        <v>0</v>
      </c>
    </row>
    <row r="311" spans="1:6" x14ac:dyDescent="0.2">
      <c r="A311" s="264" t="s">
        <v>274</v>
      </c>
      <c r="B311" s="536" t="s">
        <v>534</v>
      </c>
      <c r="C311" s="242"/>
      <c r="D311" s="122"/>
      <c r="E311" s="239"/>
      <c r="F311" s="952"/>
    </row>
    <row r="312" spans="1:6" x14ac:dyDescent="0.2">
      <c r="A312" s="264" t="s">
        <v>275</v>
      </c>
      <c r="B312" s="537" t="s">
        <v>532</v>
      </c>
      <c r="C312" s="242"/>
      <c r="D312" s="122"/>
      <c r="E312" s="239"/>
      <c r="F312" s="952"/>
    </row>
    <row r="313" spans="1:6" x14ac:dyDescent="0.2">
      <c r="A313" s="264" t="s">
        <v>276</v>
      </c>
      <c r="B313" s="108" t="s">
        <v>764</v>
      </c>
      <c r="C313" s="242"/>
      <c r="D313" s="122"/>
      <c r="E313" s="239"/>
      <c r="F313" s="952"/>
    </row>
    <row r="314" spans="1:6" ht="13.5" thickBot="1" x14ac:dyDescent="0.25">
      <c r="A314" s="264" t="s">
        <v>277</v>
      </c>
      <c r="B314" s="171" t="s">
        <v>539</v>
      </c>
      <c r="C314" s="240"/>
      <c r="D314" s="126"/>
      <c r="E314" s="831"/>
      <c r="F314" s="1133"/>
    </row>
    <row r="315" spans="1:6" ht="13.5" thickBot="1" x14ac:dyDescent="0.25">
      <c r="A315" s="421" t="s">
        <v>278</v>
      </c>
      <c r="B315" s="422" t="s">
        <v>5</v>
      </c>
      <c r="C315" s="432">
        <f>C301+C302+C303+C304+C306+C314</f>
        <v>0</v>
      </c>
      <c r="D315" s="432">
        <f>D301+D302+D303+D304+D306+D314</f>
        <v>4543</v>
      </c>
      <c r="E315" s="432">
        <f>E301+E302+E303+E304+E306+E314</f>
        <v>3587</v>
      </c>
      <c r="F315" s="1336">
        <f>E315/D315</f>
        <v>0.78956636583755224</v>
      </c>
    </row>
    <row r="316" spans="1:6" ht="13.5" thickTop="1" x14ac:dyDescent="0.2">
      <c r="A316" s="413"/>
      <c r="B316" s="270"/>
      <c r="C316" s="560"/>
      <c r="D316" s="560"/>
      <c r="E316" s="907"/>
      <c r="F316" s="1099"/>
    </row>
    <row r="317" spans="1:6" x14ac:dyDescent="0.2">
      <c r="A317" s="265" t="s">
        <v>279</v>
      </c>
      <c r="B317" s="272" t="s">
        <v>216</v>
      </c>
      <c r="C317" s="241"/>
      <c r="D317" s="124"/>
      <c r="E317" s="241"/>
      <c r="F317" s="1129"/>
    </row>
    <row r="318" spans="1:6" x14ac:dyDescent="0.2">
      <c r="A318" s="264" t="s">
        <v>280</v>
      </c>
      <c r="B318" s="169" t="s">
        <v>540</v>
      </c>
      <c r="C318" s="239"/>
      <c r="D318" s="121">
        <f>'33_sz_ melléklet'!D95</f>
        <v>0</v>
      </c>
      <c r="E318" s="121">
        <f>'33_sz_ melléklet'!E95</f>
        <v>0</v>
      </c>
      <c r="F318" s="952">
        <v>0</v>
      </c>
    </row>
    <row r="319" spans="1:6" x14ac:dyDescent="0.2">
      <c r="A319" s="264" t="s">
        <v>281</v>
      </c>
      <c r="B319" s="169" t="s">
        <v>541</v>
      </c>
      <c r="C319" s="198"/>
      <c r="D319" s="198"/>
      <c r="E319" s="198"/>
      <c r="F319" s="952"/>
    </row>
    <row r="320" spans="1:6" x14ac:dyDescent="0.2">
      <c r="A320" s="264" t="s">
        <v>283</v>
      </c>
      <c r="B320" s="169" t="s">
        <v>542</v>
      </c>
      <c r="C320" s="239">
        <f>C321+C322+C323+C324+C325+C326+C327</f>
        <v>0</v>
      </c>
      <c r="D320" s="239">
        <f>D321+D322+D323+D324+D325+D326+D327</f>
        <v>0</v>
      </c>
      <c r="E320" s="239">
        <f>E321+E322+E323+E324+E325+E326+E327</f>
        <v>0</v>
      </c>
      <c r="F320" s="952">
        <v>0</v>
      </c>
    </row>
    <row r="321" spans="1:6" x14ac:dyDescent="0.2">
      <c r="A321" s="264" t="s">
        <v>284</v>
      </c>
      <c r="B321" s="271" t="s">
        <v>543</v>
      </c>
      <c r="C321" s="239"/>
      <c r="D321" s="121"/>
      <c r="E321" s="239"/>
      <c r="F321" s="952"/>
    </row>
    <row r="322" spans="1:6" x14ac:dyDescent="0.2">
      <c r="A322" s="264" t="s">
        <v>285</v>
      </c>
      <c r="B322" s="271" t="s">
        <v>544</v>
      </c>
      <c r="C322" s="239"/>
      <c r="D322" s="121"/>
      <c r="E322" s="239"/>
      <c r="F322" s="952"/>
    </row>
    <row r="323" spans="1:6" x14ac:dyDescent="0.2">
      <c r="A323" s="264" t="s">
        <v>286</v>
      </c>
      <c r="B323" s="271" t="s">
        <v>545</v>
      </c>
      <c r="C323" s="239"/>
      <c r="D323" s="121"/>
      <c r="E323" s="239"/>
      <c r="F323" s="952"/>
    </row>
    <row r="324" spans="1:6" x14ac:dyDescent="0.2">
      <c r="A324" s="264" t="s">
        <v>287</v>
      </c>
      <c r="B324" s="271" t="s">
        <v>546</v>
      </c>
      <c r="C324" s="239"/>
      <c r="D324" s="121"/>
      <c r="E324" s="239"/>
      <c r="F324" s="952"/>
    </row>
    <row r="325" spans="1:6" x14ac:dyDescent="0.2">
      <c r="A325" s="264" t="s">
        <v>288</v>
      </c>
      <c r="B325" s="536" t="s">
        <v>547</v>
      </c>
      <c r="C325" s="239"/>
      <c r="D325" s="121"/>
      <c r="E325" s="239"/>
      <c r="F325" s="952"/>
    </row>
    <row r="326" spans="1:6" x14ac:dyDescent="0.2">
      <c r="A326" s="264" t="s">
        <v>289</v>
      </c>
      <c r="B326" s="230" t="s">
        <v>548</v>
      </c>
      <c r="C326" s="239"/>
      <c r="D326" s="121"/>
      <c r="E326" s="239"/>
      <c r="F326" s="952"/>
    </row>
    <row r="327" spans="1:6" x14ac:dyDescent="0.2">
      <c r="A327" s="264" t="s">
        <v>290</v>
      </c>
      <c r="B327" s="686" t="s">
        <v>549</v>
      </c>
      <c r="C327" s="239"/>
      <c r="D327" s="121"/>
      <c r="E327" s="239"/>
      <c r="F327" s="952"/>
    </row>
    <row r="328" spans="1:6" x14ac:dyDescent="0.2">
      <c r="A328" s="264" t="s">
        <v>291</v>
      </c>
      <c r="B328" s="169"/>
      <c r="C328" s="189"/>
      <c r="D328" s="125"/>
      <c r="E328" s="198"/>
      <c r="F328" s="952"/>
    </row>
    <row r="329" spans="1:6" ht="13.5" thickBot="1" x14ac:dyDescent="0.25">
      <c r="A329" s="264" t="s">
        <v>292</v>
      </c>
      <c r="B329" s="171"/>
      <c r="C329" s="197"/>
      <c r="D329" s="197"/>
      <c r="E329" s="197"/>
      <c r="F329" s="1133"/>
    </row>
    <row r="330" spans="1:6" ht="13.5" thickBot="1" x14ac:dyDescent="0.25">
      <c r="A330" s="421" t="s">
        <v>765</v>
      </c>
      <c r="B330" s="422" t="s">
        <v>6</v>
      </c>
      <c r="C330" s="559">
        <f>C318+C319+C320+C328+C329</f>
        <v>0</v>
      </c>
      <c r="D330" s="559">
        <f>D318+D319+D320+D328+D329</f>
        <v>0</v>
      </c>
      <c r="E330" s="908">
        <f>E318+E319+E320+E328+E329</f>
        <v>0</v>
      </c>
      <c r="F330" s="1336">
        <v>0</v>
      </c>
    </row>
    <row r="331" spans="1:6" ht="27" thickTop="1" thickBot="1" x14ac:dyDescent="0.25">
      <c r="A331" s="421" t="s">
        <v>294</v>
      </c>
      <c r="B331" s="426" t="s">
        <v>403</v>
      </c>
      <c r="C331" s="207">
        <f>C330+C315</f>
        <v>0</v>
      </c>
      <c r="D331" s="207">
        <f>D330+D315</f>
        <v>4543</v>
      </c>
      <c r="E331" s="207">
        <f>E330+E315</f>
        <v>3587</v>
      </c>
      <c r="F331" s="1346">
        <f>E331/D331</f>
        <v>0.78956636583755224</v>
      </c>
    </row>
    <row r="332" spans="1:6" ht="13.5" thickTop="1" x14ac:dyDescent="0.2">
      <c r="A332" s="413"/>
      <c r="B332" s="550"/>
      <c r="C332" s="558"/>
      <c r="D332" s="558"/>
      <c r="E332" s="861"/>
      <c r="F332" s="1099"/>
    </row>
    <row r="333" spans="1:6" x14ac:dyDescent="0.2">
      <c r="A333" s="265" t="s">
        <v>295</v>
      </c>
      <c r="B333" s="341" t="s">
        <v>404</v>
      </c>
      <c r="C333" s="241"/>
      <c r="D333" s="124"/>
      <c r="E333" s="241"/>
      <c r="F333" s="951"/>
    </row>
    <row r="334" spans="1:6" x14ac:dyDescent="0.2">
      <c r="A334" s="264" t="s">
        <v>296</v>
      </c>
      <c r="B334" s="170" t="s">
        <v>565</v>
      </c>
      <c r="C334" s="241"/>
      <c r="D334" s="241"/>
      <c r="E334" s="241"/>
      <c r="F334" s="952"/>
    </row>
    <row r="335" spans="1:6" x14ac:dyDescent="0.2">
      <c r="A335" s="264" t="s">
        <v>297</v>
      </c>
      <c r="B335" s="480" t="s">
        <v>563</v>
      </c>
      <c r="C335" s="241"/>
      <c r="D335" s="124"/>
      <c r="E335" s="241"/>
      <c r="F335" s="952"/>
    </row>
    <row r="336" spans="1:6" x14ac:dyDescent="0.2">
      <c r="A336" s="264" t="s">
        <v>298</v>
      </c>
      <c r="B336" s="480" t="s">
        <v>562</v>
      </c>
      <c r="C336" s="198"/>
      <c r="D336" s="125"/>
      <c r="E336" s="198"/>
      <c r="F336" s="952"/>
    </row>
    <row r="337" spans="1:6" x14ac:dyDescent="0.2">
      <c r="A337" s="264" t="s">
        <v>299</v>
      </c>
      <c r="B337" s="480" t="s">
        <v>564</v>
      </c>
      <c r="C337" s="239"/>
      <c r="D337" s="121"/>
      <c r="E337" s="198"/>
      <c r="F337" s="952"/>
    </row>
    <row r="338" spans="1:6" x14ac:dyDescent="0.2">
      <c r="A338" s="264" t="s">
        <v>300</v>
      </c>
      <c r="B338" s="538" t="s">
        <v>566</v>
      </c>
      <c r="C338" s="239"/>
      <c r="D338" s="121"/>
      <c r="E338" s="198"/>
      <c r="F338" s="952"/>
    </row>
    <row r="339" spans="1:6" x14ac:dyDescent="0.2">
      <c r="A339" s="264" t="s">
        <v>301</v>
      </c>
      <c r="B339" s="539" t="s">
        <v>569</v>
      </c>
      <c r="C339" s="190"/>
      <c r="D339" s="121"/>
      <c r="E339" s="198"/>
      <c r="F339" s="952"/>
    </row>
    <row r="340" spans="1:6" x14ac:dyDescent="0.2">
      <c r="A340" s="264" t="s">
        <v>302</v>
      </c>
      <c r="B340" s="540" t="s">
        <v>568</v>
      </c>
      <c r="C340" s="190"/>
      <c r="D340" s="239"/>
      <c r="E340" s="239"/>
      <c r="F340" s="952"/>
    </row>
    <row r="341" spans="1:6" x14ac:dyDescent="0.2">
      <c r="A341" s="264" t="s">
        <v>303</v>
      </c>
      <c r="B341" s="1714" t="s">
        <v>567</v>
      </c>
      <c r="C341" s="243"/>
      <c r="D341" s="243"/>
      <c r="E341" s="243"/>
      <c r="F341" s="952"/>
    </row>
    <row r="342" spans="1:6" ht="13.5" thickBot="1" x14ac:dyDescent="0.25">
      <c r="A342" s="264" t="s">
        <v>304</v>
      </c>
      <c r="B342" s="1712" t="s">
        <v>1083</v>
      </c>
      <c r="C342" s="207"/>
      <c r="D342" s="207"/>
      <c r="E342" s="207"/>
      <c r="F342" s="1099"/>
    </row>
    <row r="343" spans="1:6" ht="13.5" thickBot="1" x14ac:dyDescent="0.25">
      <c r="A343" s="282" t="s">
        <v>305</v>
      </c>
      <c r="B343" s="231" t="s">
        <v>570</v>
      </c>
      <c r="C343" s="569">
        <f>SUM(C334:C341)</f>
        <v>0</v>
      </c>
      <c r="D343" s="569">
        <f>SUM(D334:D341)</f>
        <v>0</v>
      </c>
      <c r="E343" s="569">
        <f>SUM(E334:E341)</f>
        <v>0</v>
      </c>
      <c r="F343" s="991">
        <v>0</v>
      </c>
    </row>
    <row r="344" spans="1:6" x14ac:dyDescent="0.2">
      <c r="A344" s="413"/>
      <c r="B344" s="35"/>
      <c r="C344" s="555"/>
      <c r="D344" s="530"/>
      <c r="E344" s="390"/>
      <c r="F344" s="1099"/>
    </row>
    <row r="345" spans="1:6" ht="13.5" thickBot="1" x14ac:dyDescent="0.25">
      <c r="A345" s="325" t="s">
        <v>306</v>
      </c>
      <c r="B345" s="833" t="s">
        <v>406</v>
      </c>
      <c r="C345" s="246">
        <f>C331+C343</f>
        <v>0</v>
      </c>
      <c r="D345" s="246">
        <f>D331+D343</f>
        <v>4543</v>
      </c>
      <c r="E345" s="821">
        <f>E331+E343</f>
        <v>3587</v>
      </c>
      <c r="F345" s="1138">
        <f>E345/D345</f>
        <v>0.78956636583755224</v>
      </c>
    </row>
    <row r="346" spans="1:6" x14ac:dyDescent="0.2">
      <c r="A346" s="13"/>
      <c r="B346" s="13"/>
      <c r="C346" s="13"/>
      <c r="D346" s="13"/>
      <c r="E346" s="13"/>
      <c r="F346" s="13"/>
    </row>
    <row r="347" spans="1:6" x14ac:dyDescent="0.2">
      <c r="A347" s="13"/>
      <c r="B347" s="13"/>
      <c r="C347" s="13"/>
      <c r="D347" s="13"/>
      <c r="E347" s="13"/>
      <c r="F347" s="13"/>
    </row>
    <row r="348" spans="1:6" x14ac:dyDescent="0.2">
      <c r="A348" s="13"/>
      <c r="B348" s="13"/>
      <c r="C348" s="13"/>
      <c r="D348" s="13"/>
      <c r="E348" s="13"/>
      <c r="F348" s="13"/>
    </row>
    <row r="349" spans="1:6" x14ac:dyDescent="0.2">
      <c r="A349" s="13"/>
      <c r="B349" s="13"/>
      <c r="C349" s="13"/>
      <c r="D349" s="13"/>
      <c r="E349" s="13"/>
      <c r="F349" s="13"/>
    </row>
    <row r="350" spans="1:6" x14ac:dyDescent="0.2">
      <c r="A350" s="2263">
        <v>7</v>
      </c>
      <c r="B350" s="2263"/>
      <c r="C350" s="2263"/>
      <c r="D350" s="2263"/>
      <c r="E350" s="2263"/>
      <c r="F350" s="2263"/>
    </row>
    <row r="352" spans="1:6" x14ac:dyDescent="0.2">
      <c r="A352" s="2249" t="s">
        <v>1645</v>
      </c>
      <c r="B352" s="2249"/>
      <c r="C352" s="2249"/>
      <c r="D352" s="2249"/>
      <c r="E352" s="2249"/>
    </row>
    <row r="353" spans="1:6" ht="16.5" customHeight="1" x14ac:dyDescent="0.2">
      <c r="A353" s="2276" t="s">
        <v>1464</v>
      </c>
      <c r="B353" s="2263"/>
      <c r="C353" s="2263"/>
      <c r="D353" s="2263"/>
      <c r="E353" s="2263"/>
      <c r="F353" s="33"/>
    </row>
    <row r="354" spans="1:6" ht="12.75" customHeight="1" x14ac:dyDescent="0.2">
      <c r="A354" s="2276" t="s">
        <v>10</v>
      </c>
      <c r="B354" s="2277"/>
      <c r="C354" s="2277"/>
      <c r="D354" s="2277"/>
      <c r="E354" s="2277"/>
      <c r="F354" s="33"/>
    </row>
    <row r="355" spans="1:6" ht="13.5" thickBot="1" x14ac:dyDescent="0.25">
      <c r="B355" s="1"/>
      <c r="C355" s="1"/>
      <c r="D355" s="1"/>
      <c r="E355" s="19" t="s">
        <v>7</v>
      </c>
      <c r="F355" s="19"/>
    </row>
    <row r="356" spans="1:6" ht="13.5" customHeight="1" thickBot="1" x14ac:dyDescent="0.25">
      <c r="A356" s="2259" t="s">
        <v>258</v>
      </c>
      <c r="B356" s="2280" t="s">
        <v>11</v>
      </c>
      <c r="C356" s="2256" t="s">
        <v>399</v>
      </c>
      <c r="D356" s="2257"/>
      <c r="E356" s="2257"/>
      <c r="F356" s="2282"/>
    </row>
    <row r="357" spans="1:6" ht="26.25" thickBot="1" x14ac:dyDescent="0.25">
      <c r="A357" s="2279"/>
      <c r="B357" s="2281"/>
      <c r="C357" s="859" t="s">
        <v>198</v>
      </c>
      <c r="D357" s="860" t="s">
        <v>199</v>
      </c>
      <c r="E357" s="859" t="s">
        <v>775</v>
      </c>
      <c r="F357" s="857" t="s">
        <v>201</v>
      </c>
    </row>
    <row r="358" spans="1:6" ht="13.5" thickBot="1" x14ac:dyDescent="0.25">
      <c r="A358" s="865" t="s">
        <v>259</v>
      </c>
      <c r="B358" s="866" t="s">
        <v>260</v>
      </c>
      <c r="C358" s="867" t="s">
        <v>261</v>
      </c>
      <c r="D358" s="868" t="s">
        <v>262</v>
      </c>
      <c r="E358" s="867" t="s">
        <v>282</v>
      </c>
      <c r="F358" s="868" t="s">
        <v>307</v>
      </c>
    </row>
    <row r="359" spans="1:6" ht="19.5" customHeight="1" x14ac:dyDescent="0.2">
      <c r="A359" s="265" t="s">
        <v>263</v>
      </c>
      <c r="B359" s="270" t="s">
        <v>215</v>
      </c>
      <c r="C359" s="239"/>
      <c r="D359" s="121"/>
      <c r="E359" s="239"/>
      <c r="F359" s="909"/>
    </row>
    <row r="360" spans="1:6" ht="13.5" customHeight="1" x14ac:dyDescent="0.2">
      <c r="A360" s="264" t="s">
        <v>264</v>
      </c>
      <c r="B360" s="152" t="s">
        <v>526</v>
      </c>
      <c r="C360" s="239">
        <f>C183+C125+C69+C9+C242+C301</f>
        <v>353910</v>
      </c>
      <c r="D360" s="239">
        <f t="shared" ref="D360:E360" si="3">D183+D125+D69+D9+D242+D301</f>
        <v>392544</v>
      </c>
      <c r="E360" s="239">
        <f t="shared" si="3"/>
        <v>334119</v>
      </c>
      <c r="F360" s="952">
        <f>E360/D360</f>
        <v>0.85116318170701888</v>
      </c>
    </row>
    <row r="361" spans="1:6" x14ac:dyDescent="0.2">
      <c r="A361" s="264" t="s">
        <v>265</v>
      </c>
      <c r="B361" s="169" t="s">
        <v>528</v>
      </c>
      <c r="C361" s="239">
        <f t="shared" ref="C361:E362" si="4">C184+C126+C70+C10+C243+C302</f>
        <v>58647</v>
      </c>
      <c r="D361" s="239">
        <f t="shared" si="4"/>
        <v>63370</v>
      </c>
      <c r="E361" s="239">
        <f t="shared" si="4"/>
        <v>50727</v>
      </c>
      <c r="F361" s="952">
        <f>E361/D361</f>
        <v>0.80048919046867606</v>
      </c>
    </row>
    <row r="362" spans="1:6" ht="12.75" customHeight="1" x14ac:dyDescent="0.2">
      <c r="A362" s="264" t="s">
        <v>266</v>
      </c>
      <c r="B362" s="169" t="s">
        <v>527</v>
      </c>
      <c r="C362" s="239">
        <f t="shared" si="4"/>
        <v>51791</v>
      </c>
      <c r="D362" s="239">
        <f t="shared" si="4"/>
        <v>56866</v>
      </c>
      <c r="E362" s="239">
        <f t="shared" si="4"/>
        <v>41004</v>
      </c>
      <c r="F362" s="952">
        <f>E362/D362</f>
        <v>0.7210635529138677</v>
      </c>
    </row>
    <row r="363" spans="1:6" ht="12.75" customHeight="1" x14ac:dyDescent="0.2">
      <c r="A363" s="264" t="s">
        <v>267</v>
      </c>
      <c r="B363" s="169" t="s">
        <v>529</v>
      </c>
      <c r="C363" s="239">
        <f t="shared" ref="C363:E364" si="5">C186+C128+C72+C12+C245</f>
        <v>0</v>
      </c>
      <c r="D363" s="239">
        <f t="shared" si="5"/>
        <v>0</v>
      </c>
      <c r="E363" s="239">
        <f t="shared" si="5"/>
        <v>0</v>
      </c>
      <c r="F363" s="952">
        <v>0</v>
      </c>
    </row>
    <row r="364" spans="1:6" x14ac:dyDescent="0.2">
      <c r="A364" s="264" t="s">
        <v>268</v>
      </c>
      <c r="B364" s="169" t="s">
        <v>530</v>
      </c>
      <c r="C364" s="239">
        <f t="shared" si="5"/>
        <v>0</v>
      </c>
      <c r="D364" s="239">
        <f t="shared" si="5"/>
        <v>0</v>
      </c>
      <c r="E364" s="239">
        <f t="shared" si="5"/>
        <v>0</v>
      </c>
      <c r="F364" s="952">
        <v>0</v>
      </c>
    </row>
    <row r="365" spans="1:6" x14ac:dyDescent="0.2">
      <c r="A365" s="264" t="s">
        <v>269</v>
      </c>
      <c r="B365" s="169" t="s">
        <v>531</v>
      </c>
      <c r="C365" s="239">
        <f>C366+C367+C368+C369+C370+C371+C372</f>
        <v>0</v>
      </c>
      <c r="D365" s="239">
        <f>D366+D367+D368+D369+D370+D371+D372</f>
        <v>272</v>
      </c>
      <c r="E365" s="239">
        <f>E366+E367+E368+E369+E370+E371+E372</f>
        <v>272</v>
      </c>
      <c r="F365" s="952">
        <f>E365/D365</f>
        <v>1</v>
      </c>
    </row>
    <row r="366" spans="1:6" x14ac:dyDescent="0.2">
      <c r="A366" s="264" t="s">
        <v>270</v>
      </c>
      <c r="B366" s="169" t="s">
        <v>535</v>
      </c>
      <c r="C366" s="239">
        <f t="shared" ref="C366:E368" si="6">C189+C131+C75+C15+C248</f>
        <v>0</v>
      </c>
      <c r="D366" s="239">
        <f t="shared" si="6"/>
        <v>0</v>
      </c>
      <c r="E366" s="239">
        <f t="shared" si="6"/>
        <v>0</v>
      </c>
      <c r="F366" s="952">
        <v>0</v>
      </c>
    </row>
    <row r="367" spans="1:6" ht="13.5" customHeight="1" x14ac:dyDescent="0.2">
      <c r="A367" s="264" t="s">
        <v>271</v>
      </c>
      <c r="B367" s="169" t="s">
        <v>536</v>
      </c>
      <c r="C367" s="239">
        <f t="shared" si="6"/>
        <v>0</v>
      </c>
      <c r="D367" s="239">
        <f t="shared" si="6"/>
        <v>0</v>
      </c>
      <c r="E367" s="239">
        <f t="shared" si="6"/>
        <v>0</v>
      </c>
      <c r="F367" s="952">
        <v>0</v>
      </c>
    </row>
    <row r="368" spans="1:6" x14ac:dyDescent="0.2">
      <c r="A368" s="264" t="s">
        <v>272</v>
      </c>
      <c r="B368" s="169" t="s">
        <v>537</v>
      </c>
      <c r="C368" s="239">
        <f t="shared" si="6"/>
        <v>0</v>
      </c>
      <c r="D368" s="239">
        <f t="shared" si="6"/>
        <v>0</v>
      </c>
      <c r="E368" s="239">
        <f t="shared" si="6"/>
        <v>0</v>
      </c>
      <c r="F368" s="952">
        <v>0</v>
      </c>
    </row>
    <row r="369" spans="1:6" s="15" customFormat="1" ht="13.5" customHeight="1" x14ac:dyDescent="0.2">
      <c r="A369" s="264" t="s">
        <v>273</v>
      </c>
      <c r="B369" s="271" t="s">
        <v>533</v>
      </c>
      <c r="C369" s="239">
        <f>C192+C134+C78+C18+C251</f>
        <v>0</v>
      </c>
      <c r="D369" s="239">
        <f>D192+D134+D78+D18+D251+D310</f>
        <v>272</v>
      </c>
      <c r="E369" s="239">
        <f>E192+E134+E78+E18+E251+E310</f>
        <v>272</v>
      </c>
      <c r="F369" s="952">
        <f>E369/D369</f>
        <v>1</v>
      </c>
    </row>
    <row r="370" spans="1:6" x14ac:dyDescent="0.2">
      <c r="A370" s="264" t="s">
        <v>274</v>
      </c>
      <c r="B370" s="536" t="s">
        <v>534</v>
      </c>
      <c r="C370" s="239">
        <f>C193+C135+C79+C19+C252</f>
        <v>0</v>
      </c>
      <c r="D370" s="239">
        <f t="shared" ref="D370:E372" si="7">D193+D135+D79+D19+D252</f>
        <v>0</v>
      </c>
      <c r="E370" s="239">
        <f t="shared" si="7"/>
        <v>0</v>
      </c>
      <c r="F370" s="952">
        <v>0</v>
      </c>
    </row>
    <row r="371" spans="1:6" x14ac:dyDescent="0.2">
      <c r="A371" s="264" t="s">
        <v>275</v>
      </c>
      <c r="B371" s="537" t="s">
        <v>532</v>
      </c>
      <c r="C371" s="239">
        <f>C194+C136+C80+C20+C253</f>
        <v>0</v>
      </c>
      <c r="D371" s="239">
        <f t="shared" si="7"/>
        <v>0</v>
      </c>
      <c r="E371" s="239">
        <f t="shared" si="7"/>
        <v>0</v>
      </c>
      <c r="F371" s="952">
        <v>0</v>
      </c>
    </row>
    <row r="372" spans="1:6" x14ac:dyDescent="0.2">
      <c r="A372" s="264" t="s">
        <v>276</v>
      </c>
      <c r="B372" s="108" t="s">
        <v>764</v>
      </c>
      <c r="C372" s="239">
        <f>C195+C137+C81+C21+C254</f>
        <v>0</v>
      </c>
      <c r="D372" s="239">
        <f t="shared" si="7"/>
        <v>0</v>
      </c>
      <c r="E372" s="239">
        <f t="shared" si="7"/>
        <v>0</v>
      </c>
      <c r="F372" s="952">
        <v>0</v>
      </c>
    </row>
    <row r="373" spans="1:6" ht="13.5" thickBot="1" x14ac:dyDescent="0.25">
      <c r="A373" s="264" t="s">
        <v>277</v>
      </c>
      <c r="B373" s="171" t="s">
        <v>539</v>
      </c>
      <c r="C373" s="239">
        <f>C196+C138+C82+C22</f>
        <v>0</v>
      </c>
      <c r="D373" s="239">
        <f>D196+D138+D82+D22</f>
        <v>0</v>
      </c>
      <c r="E373" s="239">
        <f>E196+E138+E82+E22</f>
        <v>0</v>
      </c>
      <c r="F373" s="952">
        <v>0</v>
      </c>
    </row>
    <row r="374" spans="1:6" ht="18.75" customHeight="1" thickBot="1" x14ac:dyDescent="0.25">
      <c r="A374" s="421" t="s">
        <v>278</v>
      </c>
      <c r="B374" s="422" t="s">
        <v>5</v>
      </c>
      <c r="C374" s="432">
        <f>C360+C361+C362+C363+C365+C373</f>
        <v>464348</v>
      </c>
      <c r="D374" s="432">
        <f>D360+D361+D362+D363+D365+D373</f>
        <v>513052</v>
      </c>
      <c r="E374" s="432">
        <f>E360+E361+E362+E363+E365+E373</f>
        <v>426122</v>
      </c>
      <c r="F374" s="1336">
        <f>E374/D374</f>
        <v>0.83056298386908145</v>
      </c>
    </row>
    <row r="375" spans="1:6" ht="13.5" thickTop="1" x14ac:dyDescent="0.2">
      <c r="A375" s="413"/>
      <c r="B375" s="270"/>
      <c r="C375" s="560"/>
      <c r="D375" s="560"/>
      <c r="E375" s="907"/>
      <c r="F375" s="1099"/>
    </row>
    <row r="376" spans="1:6" s="15" customFormat="1" x14ac:dyDescent="0.2">
      <c r="A376" s="265" t="s">
        <v>279</v>
      </c>
      <c r="B376" s="272" t="s">
        <v>216</v>
      </c>
      <c r="C376" s="241"/>
      <c r="D376" s="124"/>
      <c r="E376" s="241"/>
      <c r="F376" s="1129"/>
    </row>
    <row r="377" spans="1:6" s="15" customFormat="1" x14ac:dyDescent="0.2">
      <c r="A377" s="264" t="s">
        <v>280</v>
      </c>
      <c r="B377" s="169" t="s">
        <v>540</v>
      </c>
      <c r="C377" s="239">
        <f>C200+C142+C86+C26</f>
        <v>0</v>
      </c>
      <c r="D377" s="239">
        <f>D200+D142+D86+D26+D318+D259</f>
        <v>1920</v>
      </c>
      <c r="E377" s="239">
        <f>E200+E142+E86+E26+E318+E259</f>
        <v>1920</v>
      </c>
      <c r="F377" s="952">
        <f>E377/D377</f>
        <v>1</v>
      </c>
    </row>
    <row r="378" spans="1:6" x14ac:dyDescent="0.2">
      <c r="A378" s="264" t="s">
        <v>281</v>
      </c>
      <c r="B378" s="169" t="s">
        <v>541</v>
      </c>
      <c r="C378" s="239">
        <f>C201+C143+C87+C27</f>
        <v>0</v>
      </c>
      <c r="D378" s="239">
        <f>D201+D143+D87+D27</f>
        <v>0</v>
      </c>
      <c r="E378" s="239">
        <f>E201+E143+E87+E27</f>
        <v>0</v>
      </c>
      <c r="F378" s="952">
        <v>0</v>
      </c>
    </row>
    <row r="379" spans="1:6" ht="16.5" customHeight="1" x14ac:dyDescent="0.2">
      <c r="A379" s="264" t="s">
        <v>283</v>
      </c>
      <c r="B379" s="169" t="s">
        <v>542</v>
      </c>
      <c r="C379" s="239">
        <f>C380+C381+C382+C383+C384+C385+C386</f>
        <v>0</v>
      </c>
      <c r="D379" s="239">
        <f>D380+D381+D382+D383+D384+D385+D386</f>
        <v>0</v>
      </c>
      <c r="E379" s="239">
        <f>E380+E381+E382+E383+E384+E385+E386</f>
        <v>0</v>
      </c>
      <c r="F379" s="952">
        <v>0</v>
      </c>
    </row>
    <row r="380" spans="1:6" ht="13.5" customHeight="1" x14ac:dyDescent="0.2">
      <c r="A380" s="264" t="s">
        <v>284</v>
      </c>
      <c r="B380" s="271" t="s">
        <v>543</v>
      </c>
      <c r="C380" s="239">
        <f t="shared" ref="C380:E386" si="8">C203+C145+C89+C29</f>
        <v>0</v>
      </c>
      <c r="D380" s="239">
        <f t="shared" si="8"/>
        <v>0</v>
      </c>
      <c r="E380" s="239">
        <f t="shared" si="8"/>
        <v>0</v>
      </c>
      <c r="F380" s="952">
        <v>0</v>
      </c>
    </row>
    <row r="381" spans="1:6" ht="14.25" customHeight="1" x14ac:dyDescent="0.2">
      <c r="A381" s="264" t="s">
        <v>285</v>
      </c>
      <c r="B381" s="271" t="s">
        <v>544</v>
      </c>
      <c r="C381" s="239">
        <f t="shared" si="8"/>
        <v>0</v>
      </c>
      <c r="D381" s="239">
        <f t="shared" si="8"/>
        <v>0</v>
      </c>
      <c r="E381" s="239">
        <f t="shared" si="8"/>
        <v>0</v>
      </c>
      <c r="F381" s="952">
        <v>0</v>
      </c>
    </row>
    <row r="382" spans="1:6" ht="12" customHeight="1" x14ac:dyDescent="0.2">
      <c r="A382" s="264" t="s">
        <v>286</v>
      </c>
      <c r="B382" s="271" t="s">
        <v>545</v>
      </c>
      <c r="C382" s="239">
        <f t="shared" si="8"/>
        <v>0</v>
      </c>
      <c r="D382" s="239">
        <f t="shared" si="8"/>
        <v>0</v>
      </c>
      <c r="E382" s="239">
        <f t="shared" si="8"/>
        <v>0</v>
      </c>
      <c r="F382" s="952">
        <v>0</v>
      </c>
    </row>
    <row r="383" spans="1:6" x14ac:dyDescent="0.2">
      <c r="A383" s="264" t="s">
        <v>287</v>
      </c>
      <c r="B383" s="271" t="s">
        <v>546</v>
      </c>
      <c r="C383" s="239">
        <f t="shared" si="8"/>
        <v>0</v>
      </c>
      <c r="D383" s="239">
        <f t="shared" si="8"/>
        <v>0</v>
      </c>
      <c r="E383" s="239">
        <f t="shared" si="8"/>
        <v>0</v>
      </c>
      <c r="F383" s="952">
        <v>0</v>
      </c>
    </row>
    <row r="384" spans="1:6" x14ac:dyDescent="0.2">
      <c r="A384" s="264" t="s">
        <v>288</v>
      </c>
      <c r="B384" s="536" t="s">
        <v>547</v>
      </c>
      <c r="C384" s="239">
        <f t="shared" si="8"/>
        <v>0</v>
      </c>
      <c r="D384" s="239">
        <f t="shared" si="8"/>
        <v>0</v>
      </c>
      <c r="E384" s="239">
        <f t="shared" si="8"/>
        <v>0</v>
      </c>
      <c r="F384" s="952">
        <v>0</v>
      </c>
    </row>
    <row r="385" spans="1:6" x14ac:dyDescent="0.2">
      <c r="A385" s="264" t="s">
        <v>289</v>
      </c>
      <c r="B385" s="230" t="s">
        <v>548</v>
      </c>
      <c r="C385" s="239">
        <f t="shared" si="8"/>
        <v>0</v>
      </c>
      <c r="D385" s="239">
        <f t="shared" si="8"/>
        <v>0</v>
      </c>
      <c r="E385" s="239">
        <f t="shared" si="8"/>
        <v>0</v>
      </c>
      <c r="F385" s="952">
        <v>0</v>
      </c>
    </row>
    <row r="386" spans="1:6" ht="16.5" customHeight="1" x14ac:dyDescent="0.2">
      <c r="A386" s="264" t="s">
        <v>290</v>
      </c>
      <c r="B386" s="686" t="s">
        <v>549</v>
      </c>
      <c r="C386" s="239">
        <f t="shared" si="8"/>
        <v>0</v>
      </c>
      <c r="D386" s="239">
        <f t="shared" si="8"/>
        <v>0</v>
      </c>
      <c r="E386" s="239">
        <f t="shared" si="8"/>
        <v>0</v>
      </c>
      <c r="F386" s="952">
        <v>0</v>
      </c>
    </row>
    <row r="387" spans="1:6" ht="13.5" customHeight="1" x14ac:dyDescent="0.2">
      <c r="A387" s="264" t="s">
        <v>291</v>
      </c>
      <c r="B387" s="169"/>
      <c r="C387" s="189"/>
      <c r="D387" s="125"/>
      <c r="E387" s="198"/>
      <c r="F387" s="952"/>
    </row>
    <row r="388" spans="1:6" ht="13.5" thickBot="1" x14ac:dyDescent="0.25">
      <c r="A388" s="264" t="s">
        <v>292</v>
      </c>
      <c r="B388" s="171"/>
      <c r="C388" s="197"/>
      <c r="D388" s="197"/>
      <c r="E388" s="197"/>
      <c r="F388" s="1133"/>
    </row>
    <row r="389" spans="1:6" ht="18" customHeight="1" thickBot="1" x14ac:dyDescent="0.25">
      <c r="A389" s="421" t="s">
        <v>765</v>
      </c>
      <c r="B389" s="422" t="s">
        <v>6</v>
      </c>
      <c r="C389" s="559">
        <f>C377+C378+C379+C387+C388</f>
        <v>0</v>
      </c>
      <c r="D389" s="559">
        <f>D377+D378+D379+D387+D388</f>
        <v>1920</v>
      </c>
      <c r="E389" s="908">
        <f>E377+E378+E379+E387+E388</f>
        <v>1920</v>
      </c>
      <c r="F389" s="1336">
        <f>E389/D389</f>
        <v>1</v>
      </c>
    </row>
    <row r="390" spans="1:6" ht="27" thickTop="1" thickBot="1" x14ac:dyDescent="0.25">
      <c r="A390" s="421" t="s">
        <v>294</v>
      </c>
      <c r="B390" s="426" t="s">
        <v>403</v>
      </c>
      <c r="C390" s="207">
        <f>C389+C374</f>
        <v>464348</v>
      </c>
      <c r="D390" s="207">
        <f>D389+D374</f>
        <v>514972</v>
      </c>
      <c r="E390" s="207">
        <f>E389+E374</f>
        <v>428042</v>
      </c>
      <c r="F390" s="1929">
        <f>E390/D390</f>
        <v>0.83119470573157372</v>
      </c>
    </row>
    <row r="391" spans="1:6" ht="12" customHeight="1" thickTop="1" x14ac:dyDescent="0.2">
      <c r="A391" s="413"/>
      <c r="B391" s="550"/>
      <c r="C391" s="558"/>
      <c r="D391" s="558"/>
      <c r="E391" s="861"/>
      <c r="F391" s="1099"/>
    </row>
    <row r="392" spans="1:6" x14ac:dyDescent="0.2">
      <c r="A392" s="265" t="s">
        <v>295</v>
      </c>
      <c r="B392" s="341" t="s">
        <v>404</v>
      </c>
      <c r="C392" s="241"/>
      <c r="D392" s="124"/>
      <c r="E392" s="241"/>
      <c r="F392" s="951"/>
    </row>
    <row r="393" spans="1:6" x14ac:dyDescent="0.2">
      <c r="A393" s="264" t="s">
        <v>296</v>
      </c>
      <c r="B393" s="170" t="s">
        <v>565</v>
      </c>
      <c r="C393" s="239">
        <f t="shared" ref="C393:E400" si="9">C216+C158+C102+C42</f>
        <v>0</v>
      </c>
      <c r="D393" s="239">
        <f t="shared" si="9"/>
        <v>0</v>
      </c>
      <c r="E393" s="239">
        <f t="shared" si="9"/>
        <v>0</v>
      </c>
      <c r="F393" s="952">
        <v>0</v>
      </c>
    </row>
    <row r="394" spans="1:6" x14ac:dyDescent="0.2">
      <c r="A394" s="264" t="s">
        <v>297</v>
      </c>
      <c r="B394" s="480" t="s">
        <v>563</v>
      </c>
      <c r="C394" s="239">
        <f t="shared" si="9"/>
        <v>0</v>
      </c>
      <c r="D394" s="239">
        <f t="shared" si="9"/>
        <v>0</v>
      </c>
      <c r="E394" s="239">
        <f t="shared" si="9"/>
        <v>0</v>
      </c>
      <c r="F394" s="952">
        <v>0</v>
      </c>
    </row>
    <row r="395" spans="1:6" x14ac:dyDescent="0.2">
      <c r="A395" s="264" t="s">
        <v>298</v>
      </c>
      <c r="B395" s="480" t="s">
        <v>562</v>
      </c>
      <c r="C395" s="239">
        <f t="shared" si="9"/>
        <v>0</v>
      </c>
      <c r="D395" s="239">
        <f t="shared" si="9"/>
        <v>0</v>
      </c>
      <c r="E395" s="239">
        <f t="shared" si="9"/>
        <v>0</v>
      </c>
      <c r="F395" s="952">
        <v>0</v>
      </c>
    </row>
    <row r="396" spans="1:6" x14ac:dyDescent="0.2">
      <c r="A396" s="264" t="s">
        <v>299</v>
      </c>
      <c r="B396" s="480" t="s">
        <v>564</v>
      </c>
      <c r="C396" s="239">
        <f t="shared" si="9"/>
        <v>0</v>
      </c>
      <c r="D396" s="239">
        <f t="shared" si="9"/>
        <v>0</v>
      </c>
      <c r="E396" s="239">
        <f t="shared" si="9"/>
        <v>0</v>
      </c>
      <c r="F396" s="952">
        <v>0</v>
      </c>
    </row>
    <row r="397" spans="1:6" x14ac:dyDescent="0.2">
      <c r="A397" s="264" t="s">
        <v>300</v>
      </c>
      <c r="B397" s="538" t="s">
        <v>566</v>
      </c>
      <c r="C397" s="239">
        <f t="shared" si="9"/>
        <v>0</v>
      </c>
      <c r="D397" s="239">
        <f t="shared" si="9"/>
        <v>0</v>
      </c>
      <c r="E397" s="239">
        <f t="shared" si="9"/>
        <v>0</v>
      </c>
      <c r="F397" s="952">
        <v>0</v>
      </c>
    </row>
    <row r="398" spans="1:6" x14ac:dyDescent="0.2">
      <c r="A398" s="264" t="s">
        <v>301</v>
      </c>
      <c r="B398" s="539" t="s">
        <v>569</v>
      </c>
      <c r="C398" s="239">
        <f t="shared" si="9"/>
        <v>0</v>
      </c>
      <c r="D398" s="239">
        <f t="shared" si="9"/>
        <v>0</v>
      </c>
      <c r="E398" s="239">
        <f t="shared" si="9"/>
        <v>0</v>
      </c>
      <c r="F398" s="952">
        <v>0</v>
      </c>
    </row>
    <row r="399" spans="1:6" x14ac:dyDescent="0.2">
      <c r="A399" s="264" t="s">
        <v>302</v>
      </c>
      <c r="B399" s="540" t="s">
        <v>568</v>
      </c>
      <c r="C399" s="239">
        <f t="shared" si="9"/>
        <v>0</v>
      </c>
      <c r="D399" s="239">
        <f t="shared" si="9"/>
        <v>0</v>
      </c>
      <c r="E399" s="239">
        <f t="shared" si="9"/>
        <v>0</v>
      </c>
      <c r="F399" s="952">
        <v>0</v>
      </c>
    </row>
    <row r="400" spans="1:6" ht="12.75" customHeight="1" x14ac:dyDescent="0.2">
      <c r="A400" s="264" t="s">
        <v>303</v>
      </c>
      <c r="B400" s="540" t="s">
        <v>567</v>
      </c>
      <c r="C400" s="239">
        <f t="shared" si="9"/>
        <v>0</v>
      </c>
      <c r="D400" s="239">
        <f t="shared" si="9"/>
        <v>0</v>
      </c>
      <c r="E400" s="239">
        <f t="shared" si="9"/>
        <v>0</v>
      </c>
      <c r="F400" s="952">
        <v>0</v>
      </c>
    </row>
    <row r="401" spans="1:6" ht="12.75" customHeight="1" thickBot="1" x14ac:dyDescent="0.25">
      <c r="A401" s="264" t="s">
        <v>304</v>
      </c>
      <c r="B401" s="1712" t="s">
        <v>1083</v>
      </c>
      <c r="C401" s="197"/>
      <c r="D401" s="197"/>
      <c r="E401" s="197"/>
      <c r="F401" s="952">
        <v>0</v>
      </c>
    </row>
    <row r="402" spans="1:6" ht="13.5" thickBot="1" x14ac:dyDescent="0.25">
      <c r="A402" s="282" t="s">
        <v>305</v>
      </c>
      <c r="B402" s="231" t="s">
        <v>570</v>
      </c>
      <c r="C402" s="569">
        <f>SUM(C393:C400)</f>
        <v>0</v>
      </c>
      <c r="D402" s="569">
        <f>SUM(D393:D400)</f>
        <v>0</v>
      </c>
      <c r="E402" s="569">
        <f>SUM(E393:E400)</f>
        <v>0</v>
      </c>
      <c r="F402" s="991">
        <v>0</v>
      </c>
    </row>
    <row r="403" spans="1:6" x14ac:dyDescent="0.2">
      <c r="A403" s="413"/>
      <c r="B403" s="35"/>
      <c r="C403" s="555"/>
      <c r="D403" s="530"/>
      <c r="E403" s="390"/>
      <c r="F403" s="1099"/>
    </row>
    <row r="404" spans="1:6" s="15" customFormat="1" ht="13.5" thickBot="1" x14ac:dyDescent="0.25">
      <c r="A404" s="325" t="s">
        <v>306</v>
      </c>
      <c r="B404" s="833" t="s">
        <v>406</v>
      </c>
      <c r="C404" s="246">
        <f>C390+C402</f>
        <v>464348</v>
      </c>
      <c r="D404" s="246">
        <f>D390+D402</f>
        <v>514972</v>
      </c>
      <c r="E404" s="821">
        <f>E390+E402</f>
        <v>428042</v>
      </c>
      <c r="F404" s="1757">
        <f>E404/D404</f>
        <v>0.83119470573157372</v>
      </c>
    </row>
    <row r="405" spans="1:6" ht="12" customHeight="1" x14ac:dyDescent="0.2"/>
    <row r="406" spans="1:6" ht="12" customHeight="1" x14ac:dyDescent="0.2"/>
    <row r="408" spans="1:6" x14ac:dyDescent="0.2">
      <c r="A408" s="2263">
        <v>8</v>
      </c>
      <c r="B408" s="2263"/>
      <c r="C408" s="2263"/>
      <c r="D408" s="2263"/>
      <c r="E408" s="2263"/>
      <c r="F408" s="2263"/>
    </row>
    <row r="409" spans="1:6" x14ac:dyDescent="0.2">
      <c r="C409" s="15"/>
      <c r="D409" s="15"/>
      <c r="E409" s="15"/>
    </row>
    <row r="410" spans="1:6" ht="13.5" customHeight="1" x14ac:dyDescent="0.2">
      <c r="A410" s="2249" t="s">
        <v>1645</v>
      </c>
      <c r="B410" s="2249"/>
      <c r="C410" s="2249"/>
      <c r="D410" s="2249"/>
      <c r="E410" s="2249"/>
    </row>
    <row r="411" spans="1:6" x14ac:dyDescent="0.2">
      <c r="A411" s="2276" t="s">
        <v>1464</v>
      </c>
      <c r="B411" s="2263"/>
      <c r="C411" s="2263"/>
      <c r="D411" s="2263"/>
      <c r="E411" s="2263"/>
      <c r="F411" s="33"/>
    </row>
    <row r="412" spans="1:6" x14ac:dyDescent="0.2">
      <c r="A412" s="2276" t="s">
        <v>10</v>
      </c>
      <c r="B412" s="2277"/>
      <c r="C412" s="2277"/>
      <c r="D412" s="2277"/>
      <c r="E412" s="2277"/>
      <c r="F412" s="33"/>
    </row>
    <row r="413" spans="1:6" s="15" customFormat="1" ht="13.5" thickBot="1" x14ac:dyDescent="0.25">
      <c r="A413"/>
      <c r="B413" s="1"/>
      <c r="C413" s="1"/>
      <c r="D413" s="1"/>
      <c r="E413" s="19" t="s">
        <v>7</v>
      </c>
      <c r="F413" s="19"/>
    </row>
    <row r="414" spans="1:6" ht="14.25" customHeight="1" thickBot="1" x14ac:dyDescent="0.25">
      <c r="A414" s="2259" t="s">
        <v>258</v>
      </c>
      <c r="B414" s="2280" t="s">
        <v>11</v>
      </c>
      <c r="C414" s="2256" t="s">
        <v>1082</v>
      </c>
      <c r="D414" s="2257"/>
      <c r="E414" s="2257"/>
      <c r="F414" s="2282"/>
    </row>
    <row r="415" spans="1:6" ht="26.25" thickBot="1" x14ac:dyDescent="0.25">
      <c r="A415" s="2279"/>
      <c r="B415" s="2281"/>
      <c r="C415" s="859" t="s">
        <v>198</v>
      </c>
      <c r="D415" s="860" t="s">
        <v>199</v>
      </c>
      <c r="E415" s="859" t="s">
        <v>775</v>
      </c>
      <c r="F415" s="857" t="s">
        <v>201</v>
      </c>
    </row>
    <row r="416" spans="1:6" ht="13.5" thickBot="1" x14ac:dyDescent="0.25">
      <c r="A416" s="865" t="s">
        <v>259</v>
      </c>
      <c r="B416" s="866" t="s">
        <v>260</v>
      </c>
      <c r="C416" s="867" t="s">
        <v>261</v>
      </c>
      <c r="D416" s="868" t="s">
        <v>262</v>
      </c>
      <c r="E416" s="867" t="s">
        <v>282</v>
      </c>
      <c r="F416" s="868" t="s">
        <v>307</v>
      </c>
    </row>
    <row r="417" spans="1:6" x14ac:dyDescent="0.2">
      <c r="A417" s="265" t="s">
        <v>263</v>
      </c>
      <c r="B417" s="270" t="s">
        <v>215</v>
      </c>
      <c r="C417" s="239"/>
      <c r="D417" s="121"/>
      <c r="E417" s="239"/>
      <c r="F417" s="1314"/>
    </row>
    <row r="418" spans="1:6" s="15" customFormat="1" x14ac:dyDescent="0.2">
      <c r="A418" s="264" t="s">
        <v>264</v>
      </c>
      <c r="B418" s="152" t="s">
        <v>526</v>
      </c>
      <c r="C418" s="239">
        <v>48462</v>
      </c>
      <c r="D418" s="121">
        <v>48766</v>
      </c>
      <c r="E418" s="239">
        <v>44063</v>
      </c>
      <c r="F418" s="952">
        <f>E418/D418</f>
        <v>0.90355985727761146</v>
      </c>
    </row>
    <row r="419" spans="1:6" ht="12.75" customHeight="1" x14ac:dyDescent="0.2">
      <c r="A419" s="264" t="s">
        <v>265</v>
      </c>
      <c r="B419" s="169" t="s">
        <v>528</v>
      </c>
      <c r="C419" s="239">
        <v>7538</v>
      </c>
      <c r="D419" s="121">
        <v>7538</v>
      </c>
      <c r="E419" s="239">
        <v>6146</v>
      </c>
      <c r="F419" s="952">
        <f>E419/D419</f>
        <v>0.81533563279384447</v>
      </c>
    </row>
    <row r="420" spans="1:6" x14ac:dyDescent="0.2">
      <c r="A420" s="264" t="s">
        <v>266</v>
      </c>
      <c r="B420" s="169" t="s">
        <v>527</v>
      </c>
      <c r="C420" s="239">
        <v>198</v>
      </c>
      <c r="D420" s="121">
        <v>198</v>
      </c>
      <c r="E420" s="239">
        <v>131</v>
      </c>
      <c r="F420" s="952">
        <f>E420/D420</f>
        <v>0.66161616161616166</v>
      </c>
    </row>
    <row r="421" spans="1:6" ht="16.5" customHeight="1" x14ac:dyDescent="0.2">
      <c r="A421" s="264" t="s">
        <v>267</v>
      </c>
      <c r="B421" s="169" t="s">
        <v>529</v>
      </c>
      <c r="C421" s="239"/>
      <c r="D421" s="121"/>
      <c r="E421" s="239"/>
      <c r="F421" s="952"/>
    </row>
    <row r="422" spans="1:6" s="15" customFormat="1" x14ac:dyDescent="0.2">
      <c r="A422" s="264" t="s">
        <v>268</v>
      </c>
      <c r="B422" s="169" t="s">
        <v>530</v>
      </c>
      <c r="C422" s="239"/>
      <c r="D422" s="121"/>
      <c r="E422" s="239"/>
      <c r="F422" s="952"/>
    </row>
    <row r="423" spans="1:6" ht="16.5" customHeight="1" x14ac:dyDescent="0.2">
      <c r="A423" s="264" t="s">
        <v>269</v>
      </c>
      <c r="B423" s="169" t="s">
        <v>531</v>
      </c>
      <c r="C423" s="239">
        <f>C424+C425+C426+C427+C428+C429+C430</f>
        <v>0</v>
      </c>
      <c r="D423" s="239">
        <f>D424+D425+D426+D427+D428+D429+D430</f>
        <v>0</v>
      </c>
      <c r="E423" s="239">
        <f>E424+E425+E426+E427+E428+E429+E430</f>
        <v>0</v>
      </c>
      <c r="F423" s="952">
        <v>0</v>
      </c>
    </row>
    <row r="424" spans="1:6" x14ac:dyDescent="0.2">
      <c r="A424" s="264" t="s">
        <v>270</v>
      </c>
      <c r="B424" s="169" t="s">
        <v>535</v>
      </c>
      <c r="C424" s="239"/>
      <c r="D424" s="121"/>
      <c r="E424" s="239"/>
      <c r="F424" s="952"/>
    </row>
    <row r="425" spans="1:6" x14ac:dyDescent="0.2">
      <c r="A425" s="264" t="s">
        <v>271</v>
      </c>
      <c r="B425" s="169" t="s">
        <v>536</v>
      </c>
      <c r="C425" s="239"/>
      <c r="D425" s="121"/>
      <c r="E425" s="239"/>
      <c r="F425" s="1130"/>
    </row>
    <row r="426" spans="1:6" s="15" customFormat="1" x14ac:dyDescent="0.2">
      <c r="A426" s="264" t="s">
        <v>272</v>
      </c>
      <c r="B426" s="169" t="s">
        <v>537</v>
      </c>
      <c r="C426" s="239"/>
      <c r="D426" s="121"/>
      <c r="E426" s="239"/>
      <c r="F426" s="952"/>
    </row>
    <row r="427" spans="1:6" x14ac:dyDescent="0.2">
      <c r="A427" s="264" t="s">
        <v>273</v>
      </c>
      <c r="B427" s="271" t="s">
        <v>533</v>
      </c>
      <c r="C427" s="198"/>
      <c r="D427" s="125"/>
      <c r="E427" s="239"/>
      <c r="F427" s="952"/>
    </row>
    <row r="428" spans="1:6" s="15" customFormat="1" ht="15.75" customHeight="1" x14ac:dyDescent="0.2">
      <c r="A428" s="264" t="s">
        <v>274</v>
      </c>
      <c r="B428" s="536" t="s">
        <v>534</v>
      </c>
      <c r="C428" s="242"/>
      <c r="D428" s="122"/>
      <c r="E428" s="239"/>
      <c r="F428" s="952"/>
    </row>
    <row r="429" spans="1:6" x14ac:dyDescent="0.2">
      <c r="A429" s="264" t="s">
        <v>275</v>
      </c>
      <c r="B429" s="537" t="s">
        <v>532</v>
      </c>
      <c r="C429" s="242"/>
      <c r="D429" s="122"/>
      <c r="E429" s="239"/>
      <c r="F429" s="952"/>
    </row>
    <row r="430" spans="1:6" x14ac:dyDescent="0.2">
      <c r="A430" s="264" t="s">
        <v>276</v>
      </c>
      <c r="B430" s="108" t="s">
        <v>764</v>
      </c>
      <c r="C430" s="242"/>
      <c r="D430" s="122"/>
      <c r="E430" s="239"/>
      <c r="F430" s="952"/>
    </row>
    <row r="431" spans="1:6" ht="13.5" thickBot="1" x14ac:dyDescent="0.25">
      <c r="A431" s="264" t="s">
        <v>277</v>
      </c>
      <c r="B431" s="171" t="s">
        <v>539</v>
      </c>
      <c r="C431" s="240"/>
      <c r="D431" s="240"/>
      <c r="E431" s="240"/>
      <c r="F431" s="1133"/>
    </row>
    <row r="432" spans="1:6" ht="13.5" thickBot="1" x14ac:dyDescent="0.25">
      <c r="A432" s="421" t="s">
        <v>278</v>
      </c>
      <c r="B432" s="422" t="s">
        <v>5</v>
      </c>
      <c r="C432" s="432">
        <f>C418+C419+C420+C421+C423+C431</f>
        <v>56198</v>
      </c>
      <c r="D432" s="432">
        <f>D418+D419+D420+D421+D423+D431</f>
        <v>56502</v>
      </c>
      <c r="E432" s="432">
        <f>E418+E419+E420+E421+E423+E431</f>
        <v>50340</v>
      </c>
      <c r="F432" s="1336">
        <f>E432/D432</f>
        <v>0.89094191356058194</v>
      </c>
    </row>
    <row r="433" spans="1:6" s="15" customFormat="1" ht="6" customHeight="1" thickTop="1" x14ac:dyDescent="0.2">
      <c r="A433" s="413"/>
      <c r="B433" s="270"/>
      <c r="C433" s="560"/>
      <c r="D433" s="560"/>
      <c r="E433" s="907"/>
      <c r="F433" s="1099"/>
    </row>
    <row r="434" spans="1:6" ht="18" customHeight="1" x14ac:dyDescent="0.2">
      <c r="A434" s="265" t="s">
        <v>279</v>
      </c>
      <c r="B434" s="272" t="s">
        <v>216</v>
      </c>
      <c r="C434" s="241"/>
      <c r="D434" s="124"/>
      <c r="E434" s="241"/>
      <c r="F434" s="1129"/>
    </row>
    <row r="435" spans="1:6" ht="14.25" customHeight="1" x14ac:dyDescent="0.2">
      <c r="A435" s="264" t="s">
        <v>280</v>
      </c>
      <c r="B435" s="169" t="s">
        <v>540</v>
      </c>
      <c r="C435" s="239"/>
      <c r="D435" s="121"/>
      <c r="E435" s="239"/>
      <c r="F435" s="952"/>
    </row>
    <row r="436" spans="1:6" s="15" customFormat="1" x14ac:dyDescent="0.2">
      <c r="A436" s="264" t="s">
        <v>281</v>
      </c>
      <c r="B436" s="169" t="s">
        <v>541</v>
      </c>
      <c r="C436" s="198"/>
      <c r="D436" s="198"/>
      <c r="E436" s="198"/>
      <c r="F436" s="952"/>
    </row>
    <row r="437" spans="1:6" s="15" customFormat="1" x14ac:dyDescent="0.2">
      <c r="A437" s="264" t="s">
        <v>283</v>
      </c>
      <c r="B437" s="169" t="s">
        <v>542</v>
      </c>
      <c r="C437" s="239">
        <f>C438+C439+C440+C441+C442+C443+C444</f>
        <v>0</v>
      </c>
      <c r="D437" s="239">
        <f>D438+D439+D440+D441+D442+D443+D444</f>
        <v>0</v>
      </c>
      <c r="E437" s="239">
        <f>E438+E439+E440+E441+E442+E443+E444</f>
        <v>0</v>
      </c>
      <c r="F437" s="952">
        <v>0</v>
      </c>
    </row>
    <row r="438" spans="1:6" s="15" customFormat="1" x14ac:dyDescent="0.2">
      <c r="A438" s="264" t="s">
        <v>284</v>
      </c>
      <c r="B438" s="271" t="s">
        <v>543</v>
      </c>
      <c r="C438" s="239"/>
      <c r="D438" s="121"/>
      <c r="E438" s="239"/>
      <c r="F438" s="952"/>
    </row>
    <row r="439" spans="1:6" s="15" customFormat="1" x14ac:dyDescent="0.2">
      <c r="A439" s="264" t="s">
        <v>285</v>
      </c>
      <c r="B439" s="271" t="s">
        <v>544</v>
      </c>
      <c r="C439" s="239"/>
      <c r="D439" s="121"/>
      <c r="E439" s="239"/>
      <c r="F439" s="952"/>
    </row>
    <row r="440" spans="1:6" s="15" customFormat="1" ht="18" customHeight="1" x14ac:dyDescent="0.2">
      <c r="A440" s="264" t="s">
        <v>286</v>
      </c>
      <c r="B440" s="271" t="s">
        <v>545</v>
      </c>
      <c r="C440" s="239"/>
      <c r="D440" s="121"/>
      <c r="E440" s="239"/>
      <c r="F440" s="952"/>
    </row>
    <row r="441" spans="1:6" s="15" customFormat="1" x14ac:dyDescent="0.2">
      <c r="A441" s="264" t="s">
        <v>287</v>
      </c>
      <c r="B441" s="271" t="s">
        <v>546</v>
      </c>
      <c r="C441" s="239"/>
      <c r="D441" s="121"/>
      <c r="E441" s="239"/>
      <c r="F441" s="952"/>
    </row>
    <row r="442" spans="1:6" s="15" customFormat="1" x14ac:dyDescent="0.2">
      <c r="A442" s="264" t="s">
        <v>288</v>
      </c>
      <c r="B442" s="536" t="s">
        <v>547</v>
      </c>
      <c r="C442" s="239"/>
      <c r="D442" s="121"/>
      <c r="E442" s="239"/>
      <c r="F442" s="952"/>
    </row>
    <row r="443" spans="1:6" s="15" customFormat="1" x14ac:dyDescent="0.2">
      <c r="A443" s="264" t="s">
        <v>289</v>
      </c>
      <c r="B443" s="230" t="s">
        <v>548</v>
      </c>
      <c r="C443" s="239"/>
      <c r="D443" s="121"/>
      <c r="E443" s="239"/>
      <c r="F443" s="952"/>
    </row>
    <row r="444" spans="1:6" s="15" customFormat="1" x14ac:dyDescent="0.2">
      <c r="A444" s="264" t="s">
        <v>290</v>
      </c>
      <c r="B444" s="686" t="s">
        <v>549</v>
      </c>
      <c r="C444" s="239"/>
      <c r="D444" s="121"/>
      <c r="E444" s="239"/>
      <c r="F444" s="952"/>
    </row>
    <row r="445" spans="1:6" s="15" customFormat="1" x14ac:dyDescent="0.2">
      <c r="A445" s="264" t="s">
        <v>291</v>
      </c>
      <c r="B445" s="169"/>
      <c r="C445" s="189"/>
      <c r="D445" s="125"/>
      <c r="E445" s="198"/>
      <c r="F445" s="952"/>
    </row>
    <row r="446" spans="1:6" s="15" customFormat="1" ht="13.5" thickBot="1" x14ac:dyDescent="0.25">
      <c r="A446" s="264" t="s">
        <v>292</v>
      </c>
      <c r="B446" s="171"/>
      <c r="C446" s="197"/>
      <c r="D446" s="197"/>
      <c r="E446" s="197"/>
      <c r="F446" s="1133"/>
    </row>
    <row r="447" spans="1:6" s="15" customFormat="1" ht="13.5" thickBot="1" x14ac:dyDescent="0.25">
      <c r="A447" s="421" t="s">
        <v>765</v>
      </c>
      <c r="B447" s="422" t="s">
        <v>6</v>
      </c>
      <c r="C447" s="559">
        <f>C435+C436+C437+C445+C446</f>
        <v>0</v>
      </c>
      <c r="D447" s="559">
        <f>D435+D436+D437+D445+D446</f>
        <v>0</v>
      </c>
      <c r="E447" s="908">
        <f>E435+E436+E437+E445+E446</f>
        <v>0</v>
      </c>
      <c r="F447" s="1336">
        <v>0</v>
      </c>
    </row>
    <row r="448" spans="1:6" s="15" customFormat="1" ht="27" thickTop="1" thickBot="1" x14ac:dyDescent="0.25">
      <c r="A448" s="421" t="s">
        <v>294</v>
      </c>
      <c r="B448" s="426" t="s">
        <v>403</v>
      </c>
      <c r="C448" s="207">
        <f>C447+C432</f>
        <v>56198</v>
      </c>
      <c r="D448" s="207">
        <f>D447+D432</f>
        <v>56502</v>
      </c>
      <c r="E448" s="207">
        <f>E447+E432</f>
        <v>50340</v>
      </c>
      <c r="F448" s="1346">
        <f>E448/D448</f>
        <v>0.89094191356058194</v>
      </c>
    </row>
    <row r="449" spans="1:6" s="15" customFormat="1" ht="13.5" thickTop="1" x14ac:dyDescent="0.2">
      <c r="A449" s="413"/>
      <c r="B449" s="550"/>
      <c r="C449" s="558"/>
      <c r="D449" s="558"/>
      <c r="E449" s="861"/>
      <c r="F449" s="1099"/>
    </row>
    <row r="450" spans="1:6" s="15" customFormat="1" x14ac:dyDescent="0.2">
      <c r="A450" s="265" t="s">
        <v>295</v>
      </c>
      <c r="B450" s="341" t="s">
        <v>404</v>
      </c>
      <c r="C450" s="241"/>
      <c r="D450" s="124"/>
      <c r="E450" s="241"/>
      <c r="F450" s="951"/>
    </row>
    <row r="451" spans="1:6" s="15" customFormat="1" x14ac:dyDescent="0.2">
      <c r="A451" s="264" t="s">
        <v>296</v>
      </c>
      <c r="B451" s="170" t="s">
        <v>565</v>
      </c>
      <c r="C451" s="241"/>
      <c r="D451" s="241"/>
      <c r="E451" s="241"/>
      <c r="F451" s="952"/>
    </row>
    <row r="452" spans="1:6" s="15" customFormat="1" x14ac:dyDescent="0.2">
      <c r="A452" s="264" t="s">
        <v>297</v>
      </c>
      <c r="B452" s="480" t="s">
        <v>563</v>
      </c>
      <c r="C452" s="241"/>
      <c r="D452" s="124"/>
      <c r="E452" s="241"/>
      <c r="F452" s="952"/>
    </row>
    <row r="453" spans="1:6" s="15" customFormat="1" ht="15.75" customHeight="1" x14ac:dyDescent="0.2">
      <c r="A453" s="264" t="s">
        <v>298</v>
      </c>
      <c r="B453" s="480" t="s">
        <v>562</v>
      </c>
      <c r="C453" s="198"/>
      <c r="D453" s="125"/>
      <c r="E453" s="198"/>
      <c r="F453" s="952"/>
    </row>
    <row r="454" spans="1:6" s="15" customFormat="1" ht="15.75" customHeight="1" x14ac:dyDescent="0.2">
      <c r="A454" s="264" t="s">
        <v>299</v>
      </c>
      <c r="B454" s="480" t="s">
        <v>564</v>
      </c>
      <c r="C454" s="239"/>
      <c r="D454" s="121"/>
      <c r="E454" s="198"/>
      <c r="F454" s="952"/>
    </row>
    <row r="455" spans="1:6" s="15" customFormat="1" x14ac:dyDescent="0.2">
      <c r="A455" s="264" t="s">
        <v>300</v>
      </c>
      <c r="B455" s="538" t="s">
        <v>566</v>
      </c>
      <c r="C455" s="239"/>
      <c r="D455" s="121"/>
      <c r="E455" s="198"/>
      <c r="F455" s="952"/>
    </row>
    <row r="456" spans="1:6" s="15" customFormat="1" x14ac:dyDescent="0.2">
      <c r="A456" s="264" t="s">
        <v>301</v>
      </c>
      <c r="B456" s="539" t="s">
        <v>569</v>
      </c>
      <c r="C456" s="190"/>
      <c r="D456" s="121"/>
      <c r="E456" s="198"/>
      <c r="F456" s="952"/>
    </row>
    <row r="457" spans="1:6" s="15" customFormat="1" x14ac:dyDescent="0.2">
      <c r="A457" s="264" t="s">
        <v>302</v>
      </c>
      <c r="B457" s="540" t="s">
        <v>568</v>
      </c>
      <c r="C457" s="190"/>
      <c r="D457" s="239"/>
      <c r="E457" s="239"/>
      <c r="F457" s="952"/>
    </row>
    <row r="458" spans="1:6" s="15" customFormat="1" x14ac:dyDescent="0.2">
      <c r="A458" s="264" t="s">
        <v>303</v>
      </c>
      <c r="B458" s="1714" t="s">
        <v>567</v>
      </c>
      <c r="C458" s="243"/>
      <c r="D458" s="243"/>
      <c r="E458" s="243"/>
      <c r="F458" s="952"/>
    </row>
    <row r="459" spans="1:6" s="15" customFormat="1" ht="13.5" thickBot="1" x14ac:dyDescent="0.25">
      <c r="A459" s="264" t="s">
        <v>304</v>
      </c>
      <c r="B459" s="1712" t="s">
        <v>1083</v>
      </c>
      <c r="C459" s="207"/>
      <c r="D459" s="207"/>
      <c r="E459" s="207"/>
      <c r="F459" s="1099"/>
    </row>
    <row r="460" spans="1:6" s="15" customFormat="1" ht="13.5" thickBot="1" x14ac:dyDescent="0.25">
      <c r="A460" s="282" t="s">
        <v>305</v>
      </c>
      <c r="B460" s="231" t="s">
        <v>570</v>
      </c>
      <c r="C460" s="569">
        <f>SUM(C451:C458)</f>
        <v>0</v>
      </c>
      <c r="D460" s="569">
        <f>SUM(D451:D458)</f>
        <v>0</v>
      </c>
      <c r="E460" s="569">
        <f>SUM(E451:E458)</f>
        <v>0</v>
      </c>
      <c r="F460" s="991">
        <v>0</v>
      </c>
    </row>
    <row r="461" spans="1:6" s="15" customFormat="1" x14ac:dyDescent="0.2">
      <c r="A461" s="413"/>
      <c r="B461" s="35"/>
      <c r="C461" s="555"/>
      <c r="D461" s="530"/>
      <c r="E461" s="390"/>
      <c r="F461" s="1099"/>
    </row>
    <row r="462" spans="1:6" s="15" customFormat="1" ht="13.5" thickBot="1" x14ac:dyDescent="0.25">
      <c r="A462" s="325" t="s">
        <v>306</v>
      </c>
      <c r="B462" s="833" t="s">
        <v>406</v>
      </c>
      <c r="C462" s="246">
        <f>C448+C460</f>
        <v>56198</v>
      </c>
      <c r="D462" s="246">
        <f>D448+D460</f>
        <v>56502</v>
      </c>
      <c r="E462" s="821">
        <f>E448+E460</f>
        <v>50340</v>
      </c>
      <c r="F462" s="1138">
        <f>E462/D462</f>
        <v>0.89094191356058194</v>
      </c>
    </row>
    <row r="463" spans="1:6" s="15" customFormat="1" x14ac:dyDescent="0.2">
      <c r="A463"/>
      <c r="B463"/>
    </row>
    <row r="464" spans="1:6" s="15" customFormat="1" x14ac:dyDescent="0.2">
      <c r="A464"/>
      <c r="B464"/>
      <c r="C464"/>
      <c r="D464"/>
      <c r="E464"/>
    </row>
    <row r="465" spans="1:6" s="15" customFormat="1" x14ac:dyDescent="0.2">
      <c r="A465"/>
      <c r="B465"/>
      <c r="C465"/>
      <c r="D465"/>
      <c r="E465"/>
      <c r="F465"/>
    </row>
    <row r="466" spans="1:6" s="15" customFormat="1" x14ac:dyDescent="0.2">
      <c r="A466" s="2263">
        <v>9</v>
      </c>
      <c r="B466" s="2263"/>
      <c r="C466" s="2263"/>
      <c r="D466" s="2263"/>
      <c r="E466" s="2263"/>
      <c r="F466" s="2263"/>
    </row>
    <row r="467" spans="1:6" s="15" customFormat="1" x14ac:dyDescent="0.2">
      <c r="A467"/>
      <c r="B467"/>
      <c r="F467"/>
    </row>
    <row r="468" spans="1:6" s="15" customFormat="1" x14ac:dyDescent="0.2">
      <c r="A468" s="2249" t="s">
        <v>1645</v>
      </c>
      <c r="B468" s="2249"/>
      <c r="C468" s="2249"/>
      <c r="D468" s="2249"/>
      <c r="E468" s="2249"/>
      <c r="F468"/>
    </row>
    <row r="469" spans="1:6" s="15" customFormat="1" x14ac:dyDescent="0.2">
      <c r="A469" s="2276" t="s">
        <v>1464</v>
      </c>
      <c r="B469" s="2263"/>
      <c r="C469" s="2263"/>
      <c r="D469" s="2263"/>
      <c r="E469" s="2263"/>
      <c r="F469" s="33"/>
    </row>
    <row r="470" spans="1:6" s="15" customFormat="1" x14ac:dyDescent="0.2">
      <c r="A470" s="2276" t="s">
        <v>10</v>
      </c>
      <c r="B470" s="2277"/>
      <c r="C470" s="2277"/>
      <c r="D470" s="2277"/>
      <c r="E470" s="2277"/>
      <c r="F470" s="33"/>
    </row>
    <row r="471" spans="1:6" s="15" customFormat="1" ht="13.5" thickBot="1" x14ac:dyDescent="0.25">
      <c r="A471"/>
      <c r="B471" s="1"/>
      <c r="C471" s="1"/>
      <c r="D471" s="1"/>
      <c r="E471" s="19" t="s">
        <v>7</v>
      </c>
      <c r="F471" s="19"/>
    </row>
    <row r="472" spans="1:6" s="15" customFormat="1" ht="13.5" thickBot="1" x14ac:dyDescent="0.25">
      <c r="A472" s="2259" t="s">
        <v>258</v>
      </c>
      <c r="B472" s="2280" t="s">
        <v>11</v>
      </c>
      <c r="C472" s="2256" t="s">
        <v>1283</v>
      </c>
      <c r="D472" s="2257"/>
      <c r="E472" s="2257"/>
      <c r="F472" s="2282"/>
    </row>
    <row r="473" spans="1:6" s="15" customFormat="1" ht="26.25" thickBot="1" x14ac:dyDescent="0.25">
      <c r="A473" s="2279"/>
      <c r="B473" s="2281"/>
      <c r="C473" s="859" t="s">
        <v>198</v>
      </c>
      <c r="D473" s="860" t="s">
        <v>199</v>
      </c>
      <c r="E473" s="859" t="s">
        <v>775</v>
      </c>
      <c r="F473" s="857" t="s">
        <v>201</v>
      </c>
    </row>
    <row r="474" spans="1:6" s="15" customFormat="1" ht="13.5" thickBot="1" x14ac:dyDescent="0.25">
      <c r="A474" s="865" t="s">
        <v>259</v>
      </c>
      <c r="B474" s="866" t="s">
        <v>260</v>
      </c>
      <c r="C474" s="867" t="s">
        <v>261</v>
      </c>
      <c r="D474" s="868" t="s">
        <v>262</v>
      </c>
      <c r="E474" s="867" t="s">
        <v>282</v>
      </c>
      <c r="F474" s="868" t="s">
        <v>307</v>
      </c>
    </row>
    <row r="475" spans="1:6" s="15" customFormat="1" x14ac:dyDescent="0.2">
      <c r="A475" s="265" t="s">
        <v>263</v>
      </c>
      <c r="B475" s="270" t="s">
        <v>215</v>
      </c>
      <c r="C475" s="239"/>
      <c r="D475" s="121"/>
      <c r="E475" s="239"/>
      <c r="F475" s="1314"/>
    </row>
    <row r="476" spans="1:6" s="15" customFormat="1" x14ac:dyDescent="0.2">
      <c r="A476" s="264" t="s">
        <v>264</v>
      </c>
      <c r="B476" s="152" t="s">
        <v>526</v>
      </c>
      <c r="C476" s="239">
        <v>37324</v>
      </c>
      <c r="D476" s="121">
        <v>37044</v>
      </c>
      <c r="E476" s="239">
        <v>35060</v>
      </c>
      <c r="F476" s="952">
        <f>E476/D476</f>
        <v>0.94644206889104854</v>
      </c>
    </row>
    <row r="477" spans="1:6" s="15" customFormat="1" x14ac:dyDescent="0.2">
      <c r="A477" s="264" t="s">
        <v>265</v>
      </c>
      <c r="B477" s="169" t="s">
        <v>528</v>
      </c>
      <c r="C477" s="239">
        <v>5382</v>
      </c>
      <c r="D477" s="121">
        <v>5382</v>
      </c>
      <c r="E477" s="239">
        <v>4628</v>
      </c>
      <c r="F477" s="952">
        <f>E477/D477</f>
        <v>0.85990338164251212</v>
      </c>
    </row>
    <row r="478" spans="1:6" s="15" customFormat="1" x14ac:dyDescent="0.2">
      <c r="A478" s="264" t="s">
        <v>266</v>
      </c>
      <c r="B478" s="169" t="s">
        <v>527</v>
      </c>
      <c r="C478" s="239">
        <v>157</v>
      </c>
      <c r="D478" s="121">
        <v>157</v>
      </c>
      <c r="E478" s="239">
        <v>20</v>
      </c>
      <c r="F478" s="952">
        <f>E478/D478</f>
        <v>0.12738853503184713</v>
      </c>
    </row>
    <row r="479" spans="1:6" s="15" customFormat="1" x14ac:dyDescent="0.2">
      <c r="A479" s="264" t="s">
        <v>267</v>
      </c>
      <c r="B479" s="169" t="s">
        <v>529</v>
      </c>
      <c r="C479" s="239"/>
      <c r="D479" s="121"/>
      <c r="E479" s="239"/>
      <c r="F479" s="952"/>
    </row>
    <row r="480" spans="1:6" s="15" customFormat="1" x14ac:dyDescent="0.2">
      <c r="A480" s="264" t="s">
        <v>268</v>
      </c>
      <c r="B480" s="169" t="s">
        <v>530</v>
      </c>
      <c r="C480" s="239"/>
      <c r="D480" s="121"/>
      <c r="E480" s="239"/>
      <c r="F480" s="952"/>
    </row>
    <row r="481" spans="1:6" s="15" customFormat="1" x14ac:dyDescent="0.2">
      <c r="A481" s="264" t="s">
        <v>269</v>
      </c>
      <c r="B481" s="169" t="s">
        <v>531</v>
      </c>
      <c r="C481" s="239">
        <f>C482+C483+C484+C485+C486+C487+C488</f>
        <v>0</v>
      </c>
      <c r="D481" s="239">
        <f>D482+D483+D484+D485+D486+D487+D488</f>
        <v>0</v>
      </c>
      <c r="E481" s="239">
        <f>E482+E483+E484+E485+E486+E487+E488</f>
        <v>0</v>
      </c>
      <c r="F481" s="952">
        <v>0</v>
      </c>
    </row>
    <row r="482" spans="1:6" s="15" customFormat="1" x14ac:dyDescent="0.2">
      <c r="A482" s="264" t="s">
        <v>270</v>
      </c>
      <c r="B482" s="169" t="s">
        <v>535</v>
      </c>
      <c r="C482" s="239"/>
      <c r="D482" s="121"/>
      <c r="E482" s="239"/>
      <c r="F482" s="952"/>
    </row>
    <row r="483" spans="1:6" s="15" customFormat="1" x14ac:dyDescent="0.2">
      <c r="A483" s="264" t="s">
        <v>271</v>
      </c>
      <c r="B483" s="169" t="s">
        <v>536</v>
      </c>
      <c r="C483" s="239"/>
      <c r="D483" s="121"/>
      <c r="E483" s="239"/>
      <c r="F483" s="1130"/>
    </row>
    <row r="484" spans="1:6" s="15" customFormat="1" x14ac:dyDescent="0.2">
      <c r="A484" s="264" t="s">
        <v>272</v>
      </c>
      <c r="B484" s="169" t="s">
        <v>537</v>
      </c>
      <c r="C484" s="239"/>
      <c r="D484" s="121"/>
      <c r="E484" s="239"/>
      <c r="F484" s="952"/>
    </row>
    <row r="485" spans="1:6" s="15" customFormat="1" x14ac:dyDescent="0.2">
      <c r="A485" s="264" t="s">
        <v>273</v>
      </c>
      <c r="B485" s="271" t="s">
        <v>533</v>
      </c>
      <c r="C485" s="198"/>
      <c r="D485" s="125"/>
      <c r="E485" s="239"/>
      <c r="F485" s="952"/>
    </row>
    <row r="486" spans="1:6" s="15" customFormat="1" x14ac:dyDescent="0.2">
      <c r="A486" s="264" t="s">
        <v>274</v>
      </c>
      <c r="B486" s="536" t="s">
        <v>534</v>
      </c>
      <c r="C486" s="242"/>
      <c r="D486" s="122"/>
      <c r="E486" s="239"/>
      <c r="F486" s="952"/>
    </row>
    <row r="487" spans="1:6" s="15" customFormat="1" x14ac:dyDescent="0.2">
      <c r="A487" s="264" t="s">
        <v>275</v>
      </c>
      <c r="B487" s="537" t="s">
        <v>532</v>
      </c>
      <c r="C487" s="242"/>
      <c r="D487" s="122"/>
      <c r="E487" s="239"/>
      <c r="F487" s="952"/>
    </row>
    <row r="488" spans="1:6" s="15" customFormat="1" x14ac:dyDescent="0.2">
      <c r="A488" s="264" t="s">
        <v>276</v>
      </c>
      <c r="B488" s="108" t="s">
        <v>764</v>
      </c>
      <c r="C488" s="242"/>
      <c r="D488" s="122"/>
      <c r="E488" s="239"/>
      <c r="F488" s="952"/>
    </row>
    <row r="489" spans="1:6" s="15" customFormat="1" ht="13.5" thickBot="1" x14ac:dyDescent="0.25">
      <c r="A489" s="264" t="s">
        <v>277</v>
      </c>
      <c r="B489" s="171" t="s">
        <v>539</v>
      </c>
      <c r="C489" s="240"/>
      <c r="D489" s="240"/>
      <c r="E489" s="240"/>
      <c r="F489" s="1133"/>
    </row>
    <row r="490" spans="1:6" s="15" customFormat="1" ht="13.5" thickBot="1" x14ac:dyDescent="0.25">
      <c r="A490" s="421" t="s">
        <v>278</v>
      </c>
      <c r="B490" s="422" t="s">
        <v>5</v>
      </c>
      <c r="C490" s="432">
        <f>C476+C477+C478+C479+C481+C489</f>
        <v>42863</v>
      </c>
      <c r="D490" s="432">
        <f>D476+D477+D478+D479+D481+D489</f>
        <v>42583</v>
      </c>
      <c r="E490" s="432">
        <f>E476+E477+E478+E479+E481+E489</f>
        <v>39708</v>
      </c>
      <c r="F490" s="1336">
        <f>E490/D490</f>
        <v>0.93248479440152177</v>
      </c>
    </row>
    <row r="491" spans="1:6" s="15" customFormat="1" ht="13.5" thickTop="1" x14ac:dyDescent="0.2">
      <c r="A491" s="413"/>
      <c r="B491" s="270"/>
      <c r="C491" s="560"/>
      <c r="D491" s="560"/>
      <c r="E491" s="907"/>
      <c r="F491" s="1099"/>
    </row>
    <row r="492" spans="1:6" s="15" customFormat="1" x14ac:dyDescent="0.2">
      <c r="A492" s="265" t="s">
        <v>279</v>
      </c>
      <c r="B492" s="272" t="s">
        <v>216</v>
      </c>
      <c r="C492" s="241"/>
      <c r="D492" s="124"/>
      <c r="E492" s="241"/>
      <c r="F492" s="1129"/>
    </row>
    <row r="493" spans="1:6" s="15" customFormat="1" x14ac:dyDescent="0.2">
      <c r="A493" s="264" t="s">
        <v>280</v>
      </c>
      <c r="B493" s="169" t="s">
        <v>540</v>
      </c>
      <c r="C493" s="239"/>
      <c r="D493" s="121"/>
      <c r="E493" s="239"/>
      <c r="F493" s="952"/>
    </row>
    <row r="494" spans="1:6" s="15" customFormat="1" x14ac:dyDescent="0.2">
      <c r="A494" s="264" t="s">
        <v>281</v>
      </c>
      <c r="B494" s="169" t="s">
        <v>541</v>
      </c>
      <c r="C494" s="198"/>
      <c r="D494" s="198"/>
      <c r="E494" s="198"/>
      <c r="F494" s="952"/>
    </row>
    <row r="495" spans="1:6" s="15" customFormat="1" x14ac:dyDescent="0.2">
      <c r="A495" s="264" t="s">
        <v>283</v>
      </c>
      <c r="B495" s="169" t="s">
        <v>542</v>
      </c>
      <c r="C495" s="239">
        <f>C496+C497+C498+C499+C500+C501+C502</f>
        <v>0</v>
      </c>
      <c r="D495" s="239">
        <f>D496+D497+D498+D499+D500+D501+D502</f>
        <v>0</v>
      </c>
      <c r="E495" s="239">
        <f>E496+E497+E498+E499+E500+E501+E502</f>
        <v>0</v>
      </c>
      <c r="F495" s="952">
        <v>0</v>
      </c>
    </row>
    <row r="496" spans="1:6" s="15" customFormat="1" x14ac:dyDescent="0.2">
      <c r="A496" s="264" t="s">
        <v>284</v>
      </c>
      <c r="B496" s="271" t="s">
        <v>543</v>
      </c>
      <c r="C496" s="239"/>
      <c r="D496" s="121"/>
      <c r="E496" s="239"/>
      <c r="F496" s="952"/>
    </row>
    <row r="497" spans="1:6" s="15" customFormat="1" x14ac:dyDescent="0.2">
      <c r="A497" s="264" t="s">
        <v>285</v>
      </c>
      <c r="B497" s="271" t="s">
        <v>544</v>
      </c>
      <c r="C497" s="239"/>
      <c r="D497" s="121"/>
      <c r="E497" s="239"/>
      <c r="F497" s="952"/>
    </row>
    <row r="498" spans="1:6" s="15" customFormat="1" x14ac:dyDescent="0.2">
      <c r="A498" s="264" t="s">
        <v>286</v>
      </c>
      <c r="B498" s="271" t="s">
        <v>545</v>
      </c>
      <c r="C498" s="239"/>
      <c r="D498" s="121"/>
      <c r="E498" s="239"/>
      <c r="F498" s="952"/>
    </row>
    <row r="499" spans="1:6" s="15" customFormat="1" x14ac:dyDescent="0.2">
      <c r="A499" s="264" t="s">
        <v>287</v>
      </c>
      <c r="B499" s="271" t="s">
        <v>546</v>
      </c>
      <c r="C499" s="239"/>
      <c r="D499" s="121"/>
      <c r="E499" s="239"/>
      <c r="F499" s="952"/>
    </row>
    <row r="500" spans="1:6" s="15" customFormat="1" x14ac:dyDescent="0.2">
      <c r="A500" s="264" t="s">
        <v>288</v>
      </c>
      <c r="B500" s="536" t="s">
        <v>547</v>
      </c>
      <c r="C500" s="239"/>
      <c r="D500" s="121"/>
      <c r="E500" s="239"/>
      <c r="F500" s="952"/>
    </row>
    <row r="501" spans="1:6" s="15" customFormat="1" x14ac:dyDescent="0.2">
      <c r="A501" s="264" t="s">
        <v>289</v>
      </c>
      <c r="B501" s="230" t="s">
        <v>548</v>
      </c>
      <c r="C501" s="239"/>
      <c r="D501" s="121"/>
      <c r="E501" s="239"/>
      <c r="F501" s="952"/>
    </row>
    <row r="502" spans="1:6" s="15" customFormat="1" x14ac:dyDescent="0.2">
      <c r="A502" s="264" t="s">
        <v>290</v>
      </c>
      <c r="B502" s="686" t="s">
        <v>549</v>
      </c>
      <c r="C502" s="239"/>
      <c r="D502" s="121"/>
      <c r="E502" s="239"/>
      <c r="F502" s="952"/>
    </row>
    <row r="503" spans="1:6" s="15" customFormat="1" x14ac:dyDescent="0.2">
      <c r="A503" s="264" t="s">
        <v>291</v>
      </c>
      <c r="B503" s="169"/>
      <c r="C503" s="189"/>
      <c r="D503" s="125"/>
      <c r="E503" s="198"/>
      <c r="F503" s="952"/>
    </row>
    <row r="504" spans="1:6" s="15" customFormat="1" ht="13.5" thickBot="1" x14ac:dyDescent="0.25">
      <c r="A504" s="264" t="s">
        <v>292</v>
      </c>
      <c r="B504" s="171"/>
      <c r="C504" s="197"/>
      <c r="D504" s="197"/>
      <c r="E504" s="197"/>
      <c r="F504" s="1133"/>
    </row>
    <row r="505" spans="1:6" s="15" customFormat="1" ht="13.5" thickBot="1" x14ac:dyDescent="0.25">
      <c r="A505" s="421" t="s">
        <v>765</v>
      </c>
      <c r="B505" s="422" t="s">
        <v>6</v>
      </c>
      <c r="C505" s="559">
        <f>C493+C494+C495+C503+C504</f>
        <v>0</v>
      </c>
      <c r="D505" s="559">
        <f>D493+D494+D495+D503+D504</f>
        <v>0</v>
      </c>
      <c r="E505" s="908">
        <f>E493+E494+E495+E503+E504</f>
        <v>0</v>
      </c>
      <c r="F505" s="1336">
        <v>0</v>
      </c>
    </row>
    <row r="506" spans="1:6" s="15" customFormat="1" ht="27" thickTop="1" thickBot="1" x14ac:dyDescent="0.25">
      <c r="A506" s="421" t="s">
        <v>294</v>
      </c>
      <c r="B506" s="426" t="s">
        <v>403</v>
      </c>
      <c r="C506" s="207">
        <f>C505+C490</f>
        <v>42863</v>
      </c>
      <c r="D506" s="207">
        <f>D505+D490</f>
        <v>42583</v>
      </c>
      <c r="E506" s="207">
        <f>E505+E490</f>
        <v>39708</v>
      </c>
      <c r="F506" s="1346">
        <f>E506/D506</f>
        <v>0.93248479440152177</v>
      </c>
    </row>
    <row r="507" spans="1:6" s="15" customFormat="1" ht="13.5" thickTop="1" x14ac:dyDescent="0.2">
      <c r="A507" s="413"/>
      <c r="B507" s="550"/>
      <c r="C507" s="558"/>
      <c r="D507" s="558"/>
      <c r="E507" s="861"/>
      <c r="F507" s="1099"/>
    </row>
    <row r="508" spans="1:6" s="15" customFormat="1" x14ac:dyDescent="0.2">
      <c r="A508" s="265" t="s">
        <v>295</v>
      </c>
      <c r="B508" s="341" t="s">
        <v>404</v>
      </c>
      <c r="C508" s="241"/>
      <c r="D508" s="124"/>
      <c r="E508" s="241"/>
      <c r="F508" s="951"/>
    </row>
    <row r="509" spans="1:6" s="15" customFormat="1" x14ac:dyDescent="0.2">
      <c r="A509" s="264" t="s">
        <v>296</v>
      </c>
      <c r="B509" s="170" t="s">
        <v>565</v>
      </c>
      <c r="C509" s="241"/>
      <c r="D509" s="241"/>
      <c r="E509" s="241"/>
      <c r="F509" s="952"/>
    </row>
    <row r="510" spans="1:6" s="15" customFormat="1" x14ac:dyDescent="0.2">
      <c r="A510" s="264" t="s">
        <v>297</v>
      </c>
      <c r="B510" s="480" t="s">
        <v>563</v>
      </c>
      <c r="C510" s="241"/>
      <c r="D510" s="124"/>
      <c r="E510" s="241"/>
      <c r="F510" s="952"/>
    </row>
    <row r="511" spans="1:6" s="15" customFormat="1" x14ac:dyDescent="0.2">
      <c r="A511" s="264" t="s">
        <v>298</v>
      </c>
      <c r="B511" s="480" t="s">
        <v>562</v>
      </c>
      <c r="C511" s="198"/>
      <c r="D511" s="125"/>
      <c r="E511" s="198"/>
      <c r="F511" s="952"/>
    </row>
    <row r="512" spans="1:6" s="15" customFormat="1" x14ac:dyDescent="0.2">
      <c r="A512" s="264" t="s">
        <v>299</v>
      </c>
      <c r="B512" s="480" t="s">
        <v>564</v>
      </c>
      <c r="C512" s="239"/>
      <c r="D512" s="121"/>
      <c r="E512" s="198"/>
      <c r="F512" s="952"/>
    </row>
    <row r="513" spans="1:6" s="15" customFormat="1" x14ac:dyDescent="0.2">
      <c r="A513" s="264" t="s">
        <v>300</v>
      </c>
      <c r="B513" s="538" t="s">
        <v>566</v>
      </c>
      <c r="C513" s="239"/>
      <c r="D513" s="121"/>
      <c r="E513" s="198"/>
      <c r="F513" s="952"/>
    </row>
    <row r="514" spans="1:6" s="15" customFormat="1" x14ac:dyDescent="0.2">
      <c r="A514" s="264" t="s">
        <v>301</v>
      </c>
      <c r="B514" s="539" t="s">
        <v>569</v>
      </c>
      <c r="C514" s="190"/>
      <c r="D514" s="121"/>
      <c r="E514" s="198"/>
      <c r="F514" s="952"/>
    </row>
    <row r="515" spans="1:6" s="15" customFormat="1" x14ac:dyDescent="0.2">
      <c r="A515" s="264" t="s">
        <v>302</v>
      </c>
      <c r="B515" s="540" t="s">
        <v>568</v>
      </c>
      <c r="C515" s="190"/>
      <c r="D515" s="239"/>
      <c r="E515" s="239"/>
      <c r="F515" s="952"/>
    </row>
    <row r="516" spans="1:6" s="15" customFormat="1" x14ac:dyDescent="0.2">
      <c r="A516" s="264" t="s">
        <v>303</v>
      </c>
      <c r="B516" s="1714" t="s">
        <v>567</v>
      </c>
      <c r="C516" s="243"/>
      <c r="D516" s="243"/>
      <c r="E516" s="243"/>
      <c r="F516" s="952"/>
    </row>
    <row r="517" spans="1:6" s="15" customFormat="1" ht="13.5" thickBot="1" x14ac:dyDescent="0.25">
      <c r="A517" s="264" t="s">
        <v>304</v>
      </c>
      <c r="B517" s="1712" t="s">
        <v>1083</v>
      </c>
      <c r="C517" s="207"/>
      <c r="D517" s="207"/>
      <c r="E517" s="207"/>
      <c r="F517" s="1099"/>
    </row>
    <row r="518" spans="1:6" s="15" customFormat="1" ht="13.5" thickBot="1" x14ac:dyDescent="0.25">
      <c r="A518" s="282" t="s">
        <v>305</v>
      </c>
      <c r="B518" s="231" t="s">
        <v>570</v>
      </c>
      <c r="C518" s="569">
        <f>SUM(C509:C516)</f>
        <v>0</v>
      </c>
      <c r="D518" s="569">
        <f>SUM(D509:D516)</f>
        <v>0</v>
      </c>
      <c r="E518" s="569">
        <f>SUM(E509:E516)</f>
        <v>0</v>
      </c>
      <c r="F518" s="991">
        <v>0</v>
      </c>
    </row>
    <row r="519" spans="1:6" s="15" customFormat="1" x14ac:dyDescent="0.2">
      <c r="A519" s="413"/>
      <c r="B519" s="35"/>
      <c r="C519" s="555"/>
      <c r="D519" s="530"/>
      <c r="E519" s="390"/>
      <c r="F519" s="1099"/>
    </row>
    <row r="520" spans="1:6" s="15" customFormat="1" ht="13.5" thickBot="1" x14ac:dyDescent="0.25">
      <c r="A520" s="325" t="s">
        <v>306</v>
      </c>
      <c r="B520" s="833" t="s">
        <v>406</v>
      </c>
      <c r="C520" s="246">
        <f>C506+C518</f>
        <v>42863</v>
      </c>
      <c r="D520" s="246">
        <f>D506+D518</f>
        <v>42583</v>
      </c>
      <c r="E520" s="821">
        <f>E506+E518</f>
        <v>39708</v>
      </c>
      <c r="F520" s="1138">
        <f>E520/D520</f>
        <v>0.93248479440152177</v>
      </c>
    </row>
    <row r="521" spans="1:6" s="15" customFormat="1" x14ac:dyDescent="0.2">
      <c r="A521"/>
      <c r="B521"/>
    </row>
    <row r="522" spans="1:6" s="15" customFormat="1" x14ac:dyDescent="0.2">
      <c r="A522"/>
      <c r="B522"/>
      <c r="C522"/>
      <c r="D522"/>
      <c r="E522"/>
    </row>
    <row r="523" spans="1:6" s="15" customFormat="1" x14ac:dyDescent="0.2">
      <c r="A523"/>
      <c r="B523"/>
      <c r="C523"/>
      <c r="D523"/>
      <c r="E523"/>
    </row>
    <row r="524" spans="1:6" s="15" customFormat="1" x14ac:dyDescent="0.2">
      <c r="A524"/>
      <c r="B524"/>
      <c r="C524"/>
      <c r="D524"/>
      <c r="E524"/>
    </row>
    <row r="525" spans="1:6" s="15" customFormat="1" x14ac:dyDescent="0.2">
      <c r="A525"/>
      <c r="B525"/>
      <c r="C525"/>
      <c r="D525"/>
      <c r="E525"/>
    </row>
    <row r="526" spans="1:6" s="15" customFormat="1" x14ac:dyDescent="0.2">
      <c r="A526"/>
      <c r="B526"/>
      <c r="C526"/>
      <c r="D526"/>
      <c r="E526"/>
      <c r="F526"/>
    </row>
    <row r="527" spans="1:6" s="15" customFormat="1" x14ac:dyDescent="0.2">
      <c r="A527" s="2263">
        <v>10</v>
      </c>
      <c r="B527" s="2263"/>
      <c r="C527" s="2263"/>
      <c r="D527" s="2263"/>
      <c r="E527" s="2263"/>
      <c r="F527" s="2263"/>
    </row>
    <row r="528" spans="1:6" s="15" customFormat="1" x14ac:dyDescent="0.2">
      <c r="A528"/>
      <c r="B528"/>
      <c r="F528"/>
    </row>
    <row r="529" spans="1:6" s="15" customFormat="1" x14ac:dyDescent="0.2">
      <c r="A529" s="2249" t="s">
        <v>1645</v>
      </c>
      <c r="B529" s="2249"/>
      <c r="C529" s="2249"/>
      <c r="D529" s="2249"/>
      <c r="E529" s="2249"/>
      <c r="F529"/>
    </row>
    <row r="530" spans="1:6" s="15" customFormat="1" x14ac:dyDescent="0.2">
      <c r="A530" s="2276" t="s">
        <v>1464</v>
      </c>
      <c r="B530" s="2263"/>
      <c r="C530" s="2263"/>
      <c r="D530" s="2263"/>
      <c r="E530" s="2263"/>
      <c r="F530" s="33"/>
    </row>
    <row r="531" spans="1:6" s="15" customFormat="1" x14ac:dyDescent="0.2">
      <c r="A531" s="2276" t="s">
        <v>10</v>
      </c>
      <c r="B531" s="2277"/>
      <c r="C531" s="2277"/>
      <c r="D531" s="2277"/>
      <c r="E531" s="2277"/>
      <c r="F531" s="33"/>
    </row>
    <row r="532" spans="1:6" s="15" customFormat="1" ht="13.5" thickBot="1" x14ac:dyDescent="0.25">
      <c r="A532"/>
      <c r="B532" s="1"/>
      <c r="C532" s="1"/>
      <c r="D532" s="1"/>
      <c r="E532" s="19" t="s">
        <v>7</v>
      </c>
      <c r="F532" s="19"/>
    </row>
    <row r="533" spans="1:6" s="15" customFormat="1" ht="13.5" thickBot="1" x14ac:dyDescent="0.25">
      <c r="A533" s="2259" t="s">
        <v>258</v>
      </c>
      <c r="B533" s="2280" t="s">
        <v>11</v>
      </c>
      <c r="C533" s="2256" t="s">
        <v>1284</v>
      </c>
      <c r="D533" s="2257"/>
      <c r="E533" s="2257"/>
      <c r="F533" s="2282"/>
    </row>
    <row r="534" spans="1:6" s="15" customFormat="1" ht="26.25" thickBot="1" x14ac:dyDescent="0.25">
      <c r="A534" s="2279"/>
      <c r="B534" s="2281"/>
      <c r="C534" s="859" t="s">
        <v>198</v>
      </c>
      <c r="D534" s="860" t="s">
        <v>199</v>
      </c>
      <c r="E534" s="859" t="s">
        <v>775</v>
      </c>
      <c r="F534" s="857" t="s">
        <v>201</v>
      </c>
    </row>
    <row r="535" spans="1:6" s="15" customFormat="1" ht="13.5" thickBot="1" x14ac:dyDescent="0.25">
      <c r="A535" s="865" t="s">
        <v>259</v>
      </c>
      <c r="B535" s="866" t="s">
        <v>260</v>
      </c>
      <c r="C535" s="867" t="s">
        <v>261</v>
      </c>
      <c r="D535" s="868" t="s">
        <v>262</v>
      </c>
      <c r="E535" s="867" t="s">
        <v>282</v>
      </c>
      <c r="F535" s="868" t="s">
        <v>307</v>
      </c>
    </row>
    <row r="536" spans="1:6" s="15" customFormat="1" x14ac:dyDescent="0.2">
      <c r="A536" s="265" t="s">
        <v>263</v>
      </c>
      <c r="B536" s="270" t="s">
        <v>215</v>
      </c>
      <c r="C536" s="239"/>
      <c r="D536" s="121"/>
      <c r="E536" s="239"/>
      <c r="F536" s="1314"/>
    </row>
    <row r="537" spans="1:6" s="15" customFormat="1" x14ac:dyDescent="0.2">
      <c r="A537" s="264" t="s">
        <v>264</v>
      </c>
      <c r="B537" s="152" t="s">
        <v>526</v>
      </c>
      <c r="C537" s="239">
        <v>9787</v>
      </c>
      <c r="D537" s="121">
        <v>9820</v>
      </c>
      <c r="E537" s="239">
        <v>9494</v>
      </c>
      <c r="F537" s="952">
        <f>E537/D537</f>
        <v>0.96680244399185333</v>
      </c>
    </row>
    <row r="538" spans="1:6" s="15" customFormat="1" x14ac:dyDescent="0.2">
      <c r="A538" s="264" t="s">
        <v>265</v>
      </c>
      <c r="B538" s="169" t="s">
        <v>528</v>
      </c>
      <c r="C538" s="239">
        <v>1281</v>
      </c>
      <c r="D538" s="121">
        <v>1281</v>
      </c>
      <c r="E538" s="239">
        <v>1254</v>
      </c>
      <c r="F538" s="952">
        <f>E538/D538</f>
        <v>0.97892271662763464</v>
      </c>
    </row>
    <row r="539" spans="1:6" s="15" customFormat="1" x14ac:dyDescent="0.2">
      <c r="A539" s="264" t="s">
        <v>266</v>
      </c>
      <c r="B539" s="169" t="s">
        <v>527</v>
      </c>
      <c r="C539" s="239">
        <v>10</v>
      </c>
      <c r="D539" s="121">
        <v>10</v>
      </c>
      <c r="E539" s="239">
        <v>0</v>
      </c>
      <c r="F539" s="952">
        <f>E539/D539</f>
        <v>0</v>
      </c>
    </row>
    <row r="540" spans="1:6" s="15" customFormat="1" x14ac:dyDescent="0.2">
      <c r="A540" s="264" t="s">
        <v>267</v>
      </c>
      <c r="B540" s="169" t="s">
        <v>529</v>
      </c>
      <c r="C540" s="239"/>
      <c r="D540" s="121"/>
      <c r="E540" s="239"/>
      <c r="F540" s="952"/>
    </row>
    <row r="541" spans="1:6" s="15" customFormat="1" x14ac:dyDescent="0.2">
      <c r="A541" s="264" t="s">
        <v>268</v>
      </c>
      <c r="B541" s="169" t="s">
        <v>530</v>
      </c>
      <c r="C541" s="239"/>
      <c r="D541" s="121"/>
      <c r="E541" s="239"/>
      <c r="F541" s="952"/>
    </row>
    <row r="542" spans="1:6" s="15" customFormat="1" x14ac:dyDescent="0.2">
      <c r="A542" s="264" t="s">
        <v>269</v>
      </c>
      <c r="B542" s="169" t="s">
        <v>531</v>
      </c>
      <c r="C542" s="239">
        <f>C543+C544+C545+C546+C547+C548+C549</f>
        <v>0</v>
      </c>
      <c r="D542" s="239">
        <f>D543+D544+D545+D546+D547+D548+D549</f>
        <v>0</v>
      </c>
      <c r="E542" s="239">
        <f>E543+E544+E545+E546+E547+E548+E549</f>
        <v>0</v>
      </c>
      <c r="F542" s="952">
        <v>0</v>
      </c>
    </row>
    <row r="543" spans="1:6" s="15" customFormat="1" x14ac:dyDescent="0.2">
      <c r="A543" s="264" t="s">
        <v>270</v>
      </c>
      <c r="B543" s="169" t="s">
        <v>535</v>
      </c>
      <c r="C543" s="239"/>
      <c r="D543" s="121"/>
      <c r="E543" s="239"/>
      <c r="F543" s="952"/>
    </row>
    <row r="544" spans="1:6" s="15" customFormat="1" x14ac:dyDescent="0.2">
      <c r="A544" s="264" t="s">
        <v>271</v>
      </c>
      <c r="B544" s="169" t="s">
        <v>536</v>
      </c>
      <c r="C544" s="239"/>
      <c r="D544" s="121"/>
      <c r="E544" s="239"/>
      <c r="F544" s="1130"/>
    </row>
    <row r="545" spans="1:6" s="15" customFormat="1" x14ac:dyDescent="0.2">
      <c r="A545" s="264" t="s">
        <v>272</v>
      </c>
      <c r="B545" s="169" t="s">
        <v>537</v>
      </c>
      <c r="C545" s="239"/>
      <c r="D545" s="121"/>
      <c r="E545" s="239"/>
      <c r="F545" s="952"/>
    </row>
    <row r="546" spans="1:6" s="15" customFormat="1" x14ac:dyDescent="0.2">
      <c r="A546" s="264" t="s">
        <v>273</v>
      </c>
      <c r="B546" s="271" t="s">
        <v>533</v>
      </c>
      <c r="C546" s="198"/>
      <c r="D546" s="125"/>
      <c r="E546" s="239"/>
      <c r="F546" s="952"/>
    </row>
    <row r="547" spans="1:6" s="15" customFormat="1" x14ac:dyDescent="0.2">
      <c r="A547" s="264" t="s">
        <v>274</v>
      </c>
      <c r="B547" s="536" t="s">
        <v>534</v>
      </c>
      <c r="C547" s="242"/>
      <c r="D547" s="122"/>
      <c r="E547" s="239"/>
      <c r="F547" s="952"/>
    </row>
    <row r="548" spans="1:6" s="15" customFormat="1" x14ac:dyDescent="0.2">
      <c r="A548" s="264" t="s">
        <v>275</v>
      </c>
      <c r="B548" s="537" t="s">
        <v>532</v>
      </c>
      <c r="C548" s="242"/>
      <c r="D548" s="122"/>
      <c r="E548" s="239"/>
      <c r="F548" s="952"/>
    </row>
    <row r="549" spans="1:6" s="15" customFormat="1" x14ac:dyDescent="0.2">
      <c r="A549" s="264" t="s">
        <v>276</v>
      </c>
      <c r="B549" s="108" t="s">
        <v>764</v>
      </c>
      <c r="C549" s="242"/>
      <c r="D549" s="122"/>
      <c r="E549" s="239"/>
      <c r="F549" s="952"/>
    </row>
    <row r="550" spans="1:6" s="15" customFormat="1" ht="13.5" thickBot="1" x14ac:dyDescent="0.25">
      <c r="A550" s="264" t="s">
        <v>277</v>
      </c>
      <c r="B550" s="171" t="s">
        <v>539</v>
      </c>
      <c r="C550" s="240"/>
      <c r="D550" s="240"/>
      <c r="E550" s="240"/>
      <c r="F550" s="1133"/>
    </row>
    <row r="551" spans="1:6" s="15" customFormat="1" ht="13.5" thickBot="1" x14ac:dyDescent="0.25">
      <c r="A551" s="421" t="s">
        <v>278</v>
      </c>
      <c r="B551" s="422" t="s">
        <v>5</v>
      </c>
      <c r="C551" s="432">
        <f>C537+C538+C539+C540+C542+C550</f>
        <v>11078</v>
      </c>
      <c r="D551" s="432">
        <f>D537+D538+D539+D540+D542+D550</f>
        <v>11111</v>
      </c>
      <c r="E551" s="432">
        <f>E537+E538+E539+E540+E542+E550</f>
        <v>10748</v>
      </c>
      <c r="F551" s="1336">
        <f>E551/D551</f>
        <v>0.96732967329673292</v>
      </c>
    </row>
    <row r="552" spans="1:6" s="15" customFormat="1" ht="13.5" thickTop="1" x14ac:dyDescent="0.2">
      <c r="A552" s="413"/>
      <c r="B552" s="270"/>
      <c r="C552" s="560"/>
      <c r="D552" s="560"/>
      <c r="E552" s="907"/>
      <c r="F552" s="1099"/>
    </row>
    <row r="553" spans="1:6" s="15" customFormat="1" x14ac:dyDescent="0.2">
      <c r="A553" s="265" t="s">
        <v>279</v>
      </c>
      <c r="B553" s="272" t="s">
        <v>216</v>
      </c>
      <c r="C553" s="241"/>
      <c r="D553" s="124"/>
      <c r="E553" s="241"/>
      <c r="F553" s="1129"/>
    </row>
    <row r="554" spans="1:6" s="15" customFormat="1" x14ac:dyDescent="0.2">
      <c r="A554" s="264" t="s">
        <v>280</v>
      </c>
      <c r="B554" s="169" t="s">
        <v>540</v>
      </c>
      <c r="C554" s="239"/>
      <c r="D554" s="121"/>
      <c r="E554" s="239"/>
      <c r="F554" s="952"/>
    </row>
    <row r="555" spans="1:6" s="15" customFormat="1" x14ac:dyDescent="0.2">
      <c r="A555" s="264" t="s">
        <v>281</v>
      </c>
      <c r="B555" s="169" t="s">
        <v>541</v>
      </c>
      <c r="C555" s="198"/>
      <c r="D555" s="198"/>
      <c r="E555" s="198"/>
      <c r="F555" s="952"/>
    </row>
    <row r="556" spans="1:6" s="15" customFormat="1" x14ac:dyDescent="0.2">
      <c r="A556" s="264" t="s">
        <v>283</v>
      </c>
      <c r="B556" s="169" t="s">
        <v>542</v>
      </c>
      <c r="C556" s="239">
        <f>C557+C558+C559+C560+C561+C562+C563</f>
        <v>0</v>
      </c>
      <c r="D556" s="239">
        <f>D557+D558+D559+D560+D561+D562+D563</f>
        <v>0</v>
      </c>
      <c r="E556" s="239">
        <f>E557+E558+E559+E560+E561+E562+E563</f>
        <v>0</v>
      </c>
      <c r="F556" s="952">
        <v>0</v>
      </c>
    </row>
    <row r="557" spans="1:6" s="15" customFormat="1" x14ac:dyDescent="0.2">
      <c r="A557" s="264" t="s">
        <v>284</v>
      </c>
      <c r="B557" s="271" t="s">
        <v>543</v>
      </c>
      <c r="C557" s="239"/>
      <c r="D557" s="121"/>
      <c r="E557" s="239"/>
      <c r="F557" s="952"/>
    </row>
    <row r="558" spans="1:6" s="15" customFormat="1" x14ac:dyDescent="0.2">
      <c r="A558" s="264" t="s">
        <v>285</v>
      </c>
      <c r="B558" s="271" t="s">
        <v>544</v>
      </c>
      <c r="C558" s="239"/>
      <c r="D558" s="121"/>
      <c r="E558" s="239"/>
      <c r="F558" s="952"/>
    </row>
    <row r="559" spans="1:6" s="15" customFormat="1" x14ac:dyDescent="0.2">
      <c r="A559" s="264" t="s">
        <v>286</v>
      </c>
      <c r="B559" s="271" t="s">
        <v>545</v>
      </c>
      <c r="C559" s="239"/>
      <c r="D559" s="121"/>
      <c r="E559" s="239"/>
      <c r="F559" s="952"/>
    </row>
    <row r="560" spans="1:6" s="15" customFormat="1" x14ac:dyDescent="0.2">
      <c r="A560" s="264" t="s">
        <v>287</v>
      </c>
      <c r="B560" s="271" t="s">
        <v>546</v>
      </c>
      <c r="C560" s="239"/>
      <c r="D560" s="121"/>
      <c r="E560" s="239"/>
      <c r="F560" s="952"/>
    </row>
    <row r="561" spans="1:6" s="15" customFormat="1" x14ac:dyDescent="0.2">
      <c r="A561" s="264" t="s">
        <v>288</v>
      </c>
      <c r="B561" s="536" t="s">
        <v>547</v>
      </c>
      <c r="C561" s="239"/>
      <c r="D561" s="121"/>
      <c r="E561" s="239"/>
      <c r="F561" s="952"/>
    </row>
    <row r="562" spans="1:6" s="15" customFormat="1" x14ac:dyDescent="0.2">
      <c r="A562" s="264" t="s">
        <v>289</v>
      </c>
      <c r="B562" s="230" t="s">
        <v>548</v>
      </c>
      <c r="C562" s="239"/>
      <c r="D562" s="121"/>
      <c r="E562" s="239"/>
      <c r="F562" s="952"/>
    </row>
    <row r="563" spans="1:6" s="15" customFormat="1" x14ac:dyDescent="0.2">
      <c r="A563" s="264" t="s">
        <v>290</v>
      </c>
      <c r="B563" s="686" t="s">
        <v>549</v>
      </c>
      <c r="C563" s="239"/>
      <c r="D563" s="121"/>
      <c r="E563" s="239"/>
      <c r="F563" s="952"/>
    </row>
    <row r="564" spans="1:6" s="15" customFormat="1" x14ac:dyDescent="0.2">
      <c r="A564" s="264" t="s">
        <v>291</v>
      </c>
      <c r="B564" s="169"/>
      <c r="C564" s="189"/>
      <c r="D564" s="125"/>
      <c r="E564" s="198"/>
      <c r="F564" s="952"/>
    </row>
    <row r="565" spans="1:6" s="15" customFormat="1" ht="13.5" thickBot="1" x14ac:dyDescent="0.25">
      <c r="A565" s="264" t="s">
        <v>292</v>
      </c>
      <c r="B565" s="171"/>
      <c r="C565" s="197"/>
      <c r="D565" s="197"/>
      <c r="E565" s="197"/>
      <c r="F565" s="1133"/>
    </row>
    <row r="566" spans="1:6" s="15" customFormat="1" ht="13.5" thickBot="1" x14ac:dyDescent="0.25">
      <c r="A566" s="421" t="s">
        <v>765</v>
      </c>
      <c r="B566" s="422" t="s">
        <v>6</v>
      </c>
      <c r="C566" s="559">
        <f>C554+C555+C556+C564+C565</f>
        <v>0</v>
      </c>
      <c r="D566" s="559">
        <f>D554+D555+D556+D564+D565</f>
        <v>0</v>
      </c>
      <c r="E566" s="908">
        <f>E554+E555+E556+E564+E565</f>
        <v>0</v>
      </c>
      <c r="F566" s="1336">
        <v>0</v>
      </c>
    </row>
    <row r="567" spans="1:6" s="15" customFormat="1" ht="27" thickTop="1" thickBot="1" x14ac:dyDescent="0.25">
      <c r="A567" s="421" t="s">
        <v>294</v>
      </c>
      <c r="B567" s="426" t="s">
        <v>403</v>
      </c>
      <c r="C567" s="207">
        <f>C566+C551</f>
        <v>11078</v>
      </c>
      <c r="D567" s="207">
        <f>D566+D551</f>
        <v>11111</v>
      </c>
      <c r="E567" s="207">
        <f>E566+E551</f>
        <v>10748</v>
      </c>
      <c r="F567" s="1346">
        <f>E567/D567</f>
        <v>0.96732967329673292</v>
      </c>
    </row>
    <row r="568" spans="1:6" s="15" customFormat="1" ht="13.5" thickTop="1" x14ac:dyDescent="0.2">
      <c r="A568" s="413"/>
      <c r="B568" s="550"/>
      <c r="C568" s="558"/>
      <c r="D568" s="558"/>
      <c r="E568" s="861"/>
      <c r="F568" s="1099"/>
    </row>
    <row r="569" spans="1:6" s="15" customFormat="1" x14ac:dyDescent="0.2">
      <c r="A569" s="265" t="s">
        <v>295</v>
      </c>
      <c r="B569" s="341" t="s">
        <v>404</v>
      </c>
      <c r="C569" s="241"/>
      <c r="D569" s="124"/>
      <c r="E569" s="241"/>
      <c r="F569" s="951"/>
    </row>
    <row r="570" spans="1:6" s="15" customFormat="1" x14ac:dyDescent="0.2">
      <c r="A570" s="264" t="s">
        <v>296</v>
      </c>
      <c r="B570" s="170" t="s">
        <v>565</v>
      </c>
      <c r="C570" s="241"/>
      <c r="D570" s="241"/>
      <c r="E570" s="241"/>
      <c r="F570" s="952"/>
    </row>
    <row r="571" spans="1:6" s="15" customFormat="1" x14ac:dyDescent="0.2">
      <c r="A571" s="264" t="s">
        <v>297</v>
      </c>
      <c r="B571" s="480" t="s">
        <v>563</v>
      </c>
      <c r="C571" s="241"/>
      <c r="D571" s="124"/>
      <c r="E571" s="241"/>
      <c r="F571" s="952"/>
    </row>
    <row r="572" spans="1:6" s="15" customFormat="1" x14ac:dyDescent="0.2">
      <c r="A572" s="264" t="s">
        <v>298</v>
      </c>
      <c r="B572" s="480" t="s">
        <v>562</v>
      </c>
      <c r="C572" s="198"/>
      <c r="D572" s="125"/>
      <c r="E572" s="198"/>
      <c r="F572" s="952"/>
    </row>
    <row r="573" spans="1:6" s="15" customFormat="1" x14ac:dyDescent="0.2">
      <c r="A573" s="264" t="s">
        <v>299</v>
      </c>
      <c r="B573" s="480" t="s">
        <v>564</v>
      </c>
      <c r="C573" s="239"/>
      <c r="D573" s="121"/>
      <c r="E573" s="198"/>
      <c r="F573" s="952"/>
    </row>
    <row r="574" spans="1:6" s="15" customFormat="1" x14ac:dyDescent="0.2">
      <c r="A574" s="264" t="s">
        <v>300</v>
      </c>
      <c r="B574" s="538" t="s">
        <v>566</v>
      </c>
      <c r="C574" s="239"/>
      <c r="D574" s="121"/>
      <c r="E574" s="198"/>
      <c r="F574" s="952"/>
    </row>
    <row r="575" spans="1:6" s="15" customFormat="1" x14ac:dyDescent="0.2">
      <c r="A575" s="264" t="s">
        <v>301</v>
      </c>
      <c r="B575" s="539" t="s">
        <v>569</v>
      </c>
      <c r="C575" s="190"/>
      <c r="D575" s="121"/>
      <c r="E575" s="198"/>
      <c r="F575" s="952"/>
    </row>
    <row r="576" spans="1:6" s="15" customFormat="1" x14ac:dyDescent="0.2">
      <c r="A576" s="264" t="s">
        <v>302</v>
      </c>
      <c r="B576" s="540" t="s">
        <v>568</v>
      </c>
      <c r="C576" s="190"/>
      <c r="D576" s="239"/>
      <c r="E576" s="239"/>
      <c r="F576" s="952"/>
    </row>
    <row r="577" spans="1:6" s="15" customFormat="1" x14ac:dyDescent="0.2">
      <c r="A577" s="264" t="s">
        <v>303</v>
      </c>
      <c r="B577" s="1714" t="s">
        <v>567</v>
      </c>
      <c r="C577" s="243"/>
      <c r="D577" s="243"/>
      <c r="E577" s="243"/>
      <c r="F577" s="952"/>
    </row>
    <row r="578" spans="1:6" s="15" customFormat="1" ht="13.5" thickBot="1" x14ac:dyDescent="0.25">
      <c r="A578" s="264" t="s">
        <v>304</v>
      </c>
      <c r="B578" s="1712" t="s">
        <v>1083</v>
      </c>
      <c r="C578" s="207"/>
      <c r="D578" s="207"/>
      <c r="E578" s="207"/>
      <c r="F578" s="1099"/>
    </row>
    <row r="579" spans="1:6" s="15" customFormat="1" ht="13.5" thickBot="1" x14ac:dyDescent="0.25">
      <c r="A579" s="282" t="s">
        <v>305</v>
      </c>
      <c r="B579" s="231" t="s">
        <v>570</v>
      </c>
      <c r="C579" s="569">
        <f>SUM(C570:C577)</f>
        <v>0</v>
      </c>
      <c r="D579" s="569">
        <f>SUM(D570:D577)</f>
        <v>0</v>
      </c>
      <c r="E579" s="569">
        <f>SUM(E570:E577)</f>
        <v>0</v>
      </c>
      <c r="F579" s="991">
        <v>0</v>
      </c>
    </row>
    <row r="580" spans="1:6" s="15" customFormat="1" x14ac:dyDescent="0.2">
      <c r="A580" s="413"/>
      <c r="B580" s="35"/>
      <c r="C580" s="555"/>
      <c r="D580" s="530"/>
      <c r="E580" s="390"/>
      <c r="F580" s="1099"/>
    </row>
    <row r="581" spans="1:6" s="15" customFormat="1" ht="13.5" thickBot="1" x14ac:dyDescent="0.25">
      <c r="A581" s="325" t="s">
        <v>306</v>
      </c>
      <c r="B581" s="833" t="s">
        <v>406</v>
      </c>
      <c r="C581" s="246">
        <f>C567+C579</f>
        <v>11078</v>
      </c>
      <c r="D581" s="246">
        <f>D567+D579</f>
        <v>11111</v>
      </c>
      <c r="E581" s="821">
        <f>E567+E579</f>
        <v>10748</v>
      </c>
      <c r="F581" s="1138">
        <f>E581/D581</f>
        <v>0.96732967329673292</v>
      </c>
    </row>
    <row r="582" spans="1:6" s="15" customFormat="1" x14ac:dyDescent="0.2">
      <c r="A582"/>
      <c r="B582"/>
    </row>
    <row r="583" spans="1:6" s="15" customFormat="1" x14ac:dyDescent="0.2">
      <c r="A583"/>
      <c r="B583"/>
      <c r="C583"/>
      <c r="D583"/>
      <c r="E583"/>
    </row>
    <row r="584" spans="1:6" s="15" customFormat="1" x14ac:dyDescent="0.2">
      <c r="A584"/>
      <c r="B584"/>
      <c r="C584"/>
      <c r="D584"/>
      <c r="E584"/>
    </row>
    <row r="585" spans="1:6" s="15" customFormat="1" x14ac:dyDescent="0.2">
      <c r="A585"/>
      <c r="B585"/>
      <c r="C585"/>
      <c r="D585"/>
      <c r="E585"/>
    </row>
    <row r="586" spans="1:6" s="15" customFormat="1" x14ac:dyDescent="0.2">
      <c r="A586" s="2263">
        <v>11</v>
      </c>
      <c r="B586" s="2263"/>
      <c r="C586" s="2263"/>
      <c r="D586" s="2263"/>
      <c r="E586" s="2263"/>
      <c r="F586" s="2263"/>
    </row>
    <row r="587" spans="1:6" s="15" customFormat="1" x14ac:dyDescent="0.2">
      <c r="A587"/>
      <c r="B587"/>
      <c r="C587"/>
      <c r="D587"/>
      <c r="E587"/>
    </row>
    <row r="588" spans="1:6" s="15" customFormat="1" x14ac:dyDescent="0.2">
      <c r="A588" s="2249" t="s">
        <v>1645</v>
      </c>
      <c r="B588" s="2249"/>
      <c r="C588" s="2249"/>
      <c r="D588" s="2249"/>
      <c r="E588" s="2249"/>
      <c r="F588"/>
    </row>
    <row r="589" spans="1:6" s="15" customFormat="1" x14ac:dyDescent="0.2">
      <c r="A589" s="2276" t="s">
        <v>1464</v>
      </c>
      <c r="B589" s="2263"/>
      <c r="C589" s="2263"/>
      <c r="D589" s="2263"/>
      <c r="E589" s="2263"/>
      <c r="F589" s="33"/>
    </row>
    <row r="590" spans="1:6" s="15" customFormat="1" x14ac:dyDescent="0.2">
      <c r="A590" s="2276" t="s">
        <v>10</v>
      </c>
      <c r="B590" s="2277"/>
      <c r="C590" s="2277"/>
      <c r="D590" s="2277"/>
      <c r="E590" s="2277"/>
      <c r="F590" s="33"/>
    </row>
    <row r="591" spans="1:6" s="15" customFormat="1" ht="13.5" thickBot="1" x14ac:dyDescent="0.25">
      <c r="A591"/>
      <c r="B591" s="1"/>
      <c r="C591" s="1"/>
      <c r="D591" s="1"/>
      <c r="E591" s="19" t="s">
        <v>7</v>
      </c>
      <c r="F591" s="19"/>
    </row>
    <row r="592" spans="1:6" s="15" customFormat="1" ht="13.5" customHeight="1" thickBot="1" x14ac:dyDescent="0.25">
      <c r="A592" s="2259" t="s">
        <v>258</v>
      </c>
      <c r="B592" s="2280" t="s">
        <v>11</v>
      </c>
      <c r="C592" s="2256" t="s">
        <v>836</v>
      </c>
      <c r="D592" s="2257"/>
      <c r="E592" s="2257"/>
      <c r="F592" s="2282"/>
    </row>
    <row r="593" spans="1:7" s="15" customFormat="1" ht="31.5" customHeight="1" thickBot="1" x14ac:dyDescent="0.25">
      <c r="A593" s="2279"/>
      <c r="B593" s="2281"/>
      <c r="C593" s="859" t="s">
        <v>198</v>
      </c>
      <c r="D593" s="860" t="s">
        <v>199</v>
      </c>
      <c r="E593" s="859" t="s">
        <v>775</v>
      </c>
      <c r="F593" s="857" t="s">
        <v>201</v>
      </c>
    </row>
    <row r="594" spans="1:7" s="15" customFormat="1" ht="15.75" customHeight="1" thickBot="1" x14ac:dyDescent="0.25">
      <c r="A594" s="865" t="s">
        <v>259</v>
      </c>
      <c r="B594" s="866" t="s">
        <v>260</v>
      </c>
      <c r="C594" s="867" t="s">
        <v>261</v>
      </c>
      <c r="D594" s="868" t="s">
        <v>262</v>
      </c>
      <c r="E594" s="867" t="s">
        <v>282</v>
      </c>
      <c r="F594" s="868" t="s">
        <v>307</v>
      </c>
    </row>
    <row r="595" spans="1:7" s="15" customFormat="1" ht="21.75" customHeight="1" x14ac:dyDescent="0.2">
      <c r="A595" s="265" t="s">
        <v>263</v>
      </c>
      <c r="B595" s="270" t="s">
        <v>215</v>
      </c>
      <c r="C595" s="239"/>
      <c r="D595" s="121"/>
      <c r="E595" s="239"/>
      <c r="F595" s="909"/>
    </row>
    <row r="596" spans="1:7" s="15" customFormat="1" ht="13.5" customHeight="1" x14ac:dyDescent="0.2">
      <c r="A596" s="264" t="s">
        <v>264</v>
      </c>
      <c r="B596" s="152" t="s">
        <v>526</v>
      </c>
      <c r="C596" s="239">
        <f>C418+C360+C476+C537</f>
        <v>449483</v>
      </c>
      <c r="D596" s="239">
        <f>D418+D360+D476+D537</f>
        <v>488174</v>
      </c>
      <c r="E596" s="239">
        <f>E418+E360+E476+E537</f>
        <v>422736</v>
      </c>
      <c r="F596" s="952">
        <f>E596/D596</f>
        <v>0.86595353296160793</v>
      </c>
    </row>
    <row r="597" spans="1:7" s="15" customFormat="1" x14ac:dyDescent="0.2">
      <c r="A597" s="264" t="s">
        <v>265</v>
      </c>
      <c r="B597" s="169" t="s">
        <v>528</v>
      </c>
      <c r="C597" s="239">
        <f t="shared" ref="C597:E608" si="10">C419+C361+C477+C538</f>
        <v>72848</v>
      </c>
      <c r="D597" s="239">
        <f t="shared" si="10"/>
        <v>77571</v>
      </c>
      <c r="E597" s="239">
        <f t="shared" si="10"/>
        <v>62755</v>
      </c>
      <c r="F597" s="952">
        <f>E597/D597</f>
        <v>0.80900078637635198</v>
      </c>
    </row>
    <row r="598" spans="1:7" s="15" customFormat="1" x14ac:dyDescent="0.2">
      <c r="A598" s="264" t="s">
        <v>266</v>
      </c>
      <c r="B598" s="169" t="s">
        <v>527</v>
      </c>
      <c r="C598" s="239">
        <f t="shared" si="10"/>
        <v>52156</v>
      </c>
      <c r="D598" s="239">
        <f t="shared" si="10"/>
        <v>57231</v>
      </c>
      <c r="E598" s="239">
        <f t="shared" si="10"/>
        <v>41155</v>
      </c>
      <c r="F598" s="952">
        <f>E598/D598</f>
        <v>0.71910328318568606</v>
      </c>
    </row>
    <row r="599" spans="1:7" s="15" customFormat="1" x14ac:dyDescent="0.2">
      <c r="A599" s="264" t="s">
        <v>267</v>
      </c>
      <c r="B599" s="169" t="s">
        <v>529</v>
      </c>
      <c r="C599" s="239">
        <f t="shared" si="10"/>
        <v>0</v>
      </c>
      <c r="D599" s="239">
        <f t="shared" si="10"/>
        <v>0</v>
      </c>
      <c r="E599" s="239">
        <f t="shared" si="10"/>
        <v>0</v>
      </c>
      <c r="F599" s="952">
        <v>0</v>
      </c>
      <c r="G599"/>
    </row>
    <row r="600" spans="1:7" s="15" customFormat="1" ht="14.25" customHeight="1" x14ac:dyDescent="0.2">
      <c r="A600" s="264" t="s">
        <v>268</v>
      </c>
      <c r="B600" s="169" t="s">
        <v>530</v>
      </c>
      <c r="C600" s="239">
        <f t="shared" si="10"/>
        <v>0</v>
      </c>
      <c r="D600" s="239">
        <f t="shared" si="10"/>
        <v>0</v>
      </c>
      <c r="E600" s="239">
        <f t="shared" si="10"/>
        <v>0</v>
      </c>
      <c r="F600" s="952">
        <v>0</v>
      </c>
      <c r="G600"/>
    </row>
    <row r="601" spans="1:7" s="15" customFormat="1" ht="13.5" customHeight="1" x14ac:dyDescent="0.2">
      <c r="A601" s="264" t="s">
        <v>269</v>
      </c>
      <c r="B601" s="169" t="s">
        <v>531</v>
      </c>
      <c r="C601" s="239">
        <f t="shared" si="10"/>
        <v>0</v>
      </c>
      <c r="D601" s="239">
        <f t="shared" si="10"/>
        <v>272</v>
      </c>
      <c r="E601" s="239">
        <f t="shared" si="10"/>
        <v>272</v>
      </c>
      <c r="F601" s="952">
        <f>E601/D601</f>
        <v>1</v>
      </c>
      <c r="G601"/>
    </row>
    <row r="602" spans="1:7" s="15" customFormat="1" x14ac:dyDescent="0.2">
      <c r="A602" s="264" t="s">
        <v>270</v>
      </c>
      <c r="B602" s="169" t="s">
        <v>535</v>
      </c>
      <c r="C602" s="239">
        <f t="shared" si="10"/>
        <v>0</v>
      </c>
      <c r="D602" s="239">
        <f t="shared" si="10"/>
        <v>0</v>
      </c>
      <c r="E602" s="239">
        <f t="shared" si="10"/>
        <v>0</v>
      </c>
      <c r="F602" s="952">
        <v>0</v>
      </c>
      <c r="G602"/>
    </row>
    <row r="603" spans="1:7" s="15" customFormat="1" x14ac:dyDescent="0.2">
      <c r="A603" s="264" t="s">
        <v>271</v>
      </c>
      <c r="B603" s="169" t="s">
        <v>536</v>
      </c>
      <c r="C603" s="239">
        <f t="shared" si="10"/>
        <v>0</v>
      </c>
      <c r="D603" s="239">
        <f t="shared" si="10"/>
        <v>0</v>
      </c>
      <c r="E603" s="239">
        <f t="shared" si="10"/>
        <v>0</v>
      </c>
      <c r="F603" s="952">
        <v>0</v>
      </c>
      <c r="G603"/>
    </row>
    <row r="604" spans="1:7" s="15" customFormat="1" x14ac:dyDescent="0.2">
      <c r="A604" s="264" t="s">
        <v>272</v>
      </c>
      <c r="B604" s="169" t="s">
        <v>537</v>
      </c>
      <c r="C604" s="239">
        <f t="shared" si="10"/>
        <v>0</v>
      </c>
      <c r="D604" s="239">
        <f t="shared" si="10"/>
        <v>0</v>
      </c>
      <c r="E604" s="239">
        <f t="shared" si="10"/>
        <v>0</v>
      </c>
      <c r="F604" s="952">
        <v>0</v>
      </c>
      <c r="G604"/>
    </row>
    <row r="605" spans="1:7" s="15" customFormat="1" ht="12.75" customHeight="1" x14ac:dyDescent="0.2">
      <c r="A605" s="264" t="s">
        <v>273</v>
      </c>
      <c r="B605" s="271" t="s">
        <v>533</v>
      </c>
      <c r="C605" s="239">
        <f t="shared" si="10"/>
        <v>0</v>
      </c>
      <c r="D605" s="239">
        <f t="shared" si="10"/>
        <v>272</v>
      </c>
      <c r="E605" s="239">
        <f t="shared" si="10"/>
        <v>272</v>
      </c>
      <c r="F605" s="952">
        <f>E605/D605</f>
        <v>1</v>
      </c>
      <c r="G605"/>
    </row>
    <row r="606" spans="1:7" s="15" customFormat="1" ht="14.25" customHeight="1" x14ac:dyDescent="0.2">
      <c r="A606" s="264" t="s">
        <v>274</v>
      </c>
      <c r="B606" s="536" t="s">
        <v>534</v>
      </c>
      <c r="C606" s="239">
        <f t="shared" si="10"/>
        <v>0</v>
      </c>
      <c r="D606" s="239">
        <f t="shared" si="10"/>
        <v>0</v>
      </c>
      <c r="E606" s="239">
        <f t="shared" si="10"/>
        <v>0</v>
      </c>
      <c r="F606" s="952">
        <v>0</v>
      </c>
      <c r="G606"/>
    </row>
    <row r="607" spans="1:7" s="15" customFormat="1" ht="14.25" customHeight="1" x14ac:dyDescent="0.2">
      <c r="A607" s="264" t="s">
        <v>275</v>
      </c>
      <c r="B607" s="537" t="s">
        <v>532</v>
      </c>
      <c r="C607" s="239">
        <f t="shared" si="10"/>
        <v>0</v>
      </c>
      <c r="D607" s="239">
        <f t="shared" si="10"/>
        <v>0</v>
      </c>
      <c r="E607" s="239">
        <f t="shared" si="10"/>
        <v>0</v>
      </c>
      <c r="F607" s="952">
        <v>0</v>
      </c>
      <c r="G607"/>
    </row>
    <row r="608" spans="1:7" s="15" customFormat="1" x14ac:dyDescent="0.2">
      <c r="A608" s="264" t="s">
        <v>276</v>
      </c>
      <c r="B608" s="108" t="s">
        <v>764</v>
      </c>
      <c r="C608" s="239">
        <f t="shared" si="10"/>
        <v>0</v>
      </c>
      <c r="D608" s="239">
        <f t="shared" si="10"/>
        <v>0</v>
      </c>
      <c r="E608" s="239">
        <f t="shared" si="10"/>
        <v>0</v>
      </c>
      <c r="F608" s="952">
        <v>0</v>
      </c>
      <c r="G608"/>
    </row>
    <row r="609" spans="1:7" ht="13.5" thickBot="1" x14ac:dyDescent="0.25">
      <c r="A609" s="264" t="s">
        <v>277</v>
      </c>
      <c r="B609" s="171" t="s">
        <v>539</v>
      </c>
      <c r="C609" s="239">
        <f>C431+C373</f>
        <v>0</v>
      </c>
      <c r="D609" s="239">
        <f>D431+D373+D489+D550</f>
        <v>0</v>
      </c>
      <c r="E609" s="239">
        <f>E431+E373</f>
        <v>0</v>
      </c>
      <c r="F609" s="952">
        <v>0</v>
      </c>
    </row>
    <row r="610" spans="1:7" ht="13.5" thickBot="1" x14ac:dyDescent="0.25">
      <c r="A610" s="421" t="s">
        <v>278</v>
      </c>
      <c r="B610" s="422" t="s">
        <v>5</v>
      </c>
      <c r="C610" s="432">
        <f>C596+C597+C598+C599+C601+C609</f>
        <v>574487</v>
      </c>
      <c r="D610" s="432">
        <f>D596+D597+D598+D599+D601+D609</f>
        <v>623248</v>
      </c>
      <c r="E610" s="432">
        <f>E596+E597+E598+E599+E601+E609</f>
        <v>526918</v>
      </c>
      <c r="F610" s="1336">
        <f>E610/D610</f>
        <v>0.8454387338587529</v>
      </c>
    </row>
    <row r="611" spans="1:7" ht="13.5" thickTop="1" x14ac:dyDescent="0.2">
      <c r="A611" s="413"/>
      <c r="B611" s="270"/>
      <c r="C611" s="560"/>
      <c r="D611" s="560"/>
      <c r="E611" s="907"/>
      <c r="F611" s="1099"/>
    </row>
    <row r="612" spans="1:7" x14ac:dyDescent="0.2">
      <c r="A612" s="265" t="s">
        <v>279</v>
      </c>
      <c r="B612" s="272" t="s">
        <v>216</v>
      </c>
      <c r="C612" s="241"/>
      <c r="D612" s="124"/>
      <c r="E612" s="241"/>
      <c r="F612" s="1129"/>
    </row>
    <row r="613" spans="1:7" ht="13.5" customHeight="1" x14ac:dyDescent="0.2">
      <c r="A613" s="264" t="s">
        <v>280</v>
      </c>
      <c r="B613" s="169" t="s">
        <v>540</v>
      </c>
      <c r="C613" s="239">
        <f>C435+C377+C493+C554</f>
        <v>0</v>
      </c>
      <c r="D613" s="239">
        <f>D435+D377+D493+D554</f>
        <v>1920</v>
      </c>
      <c r="E613" s="239">
        <f>E435+E377+E493+E554</f>
        <v>1920</v>
      </c>
      <c r="F613" s="952">
        <f>E613/D613</f>
        <v>1</v>
      </c>
    </row>
    <row r="614" spans="1:7" x14ac:dyDescent="0.2">
      <c r="A614" s="264" t="s">
        <v>281</v>
      </c>
      <c r="B614" s="169" t="s">
        <v>541</v>
      </c>
      <c r="C614" s="239">
        <f t="shared" ref="C614:E622" si="11">C436+C378+C494+C555</f>
        <v>0</v>
      </c>
      <c r="D614" s="239">
        <f t="shared" si="11"/>
        <v>0</v>
      </c>
      <c r="E614" s="239">
        <f t="shared" si="11"/>
        <v>0</v>
      </c>
      <c r="F614" s="952">
        <v>0</v>
      </c>
    </row>
    <row r="615" spans="1:7" x14ac:dyDescent="0.2">
      <c r="A615" s="264" t="s">
        <v>283</v>
      </c>
      <c r="B615" s="169" t="s">
        <v>542</v>
      </c>
      <c r="C615" s="239">
        <f t="shared" si="11"/>
        <v>0</v>
      </c>
      <c r="D615" s="239">
        <f t="shared" si="11"/>
        <v>0</v>
      </c>
      <c r="E615" s="239">
        <f t="shared" si="11"/>
        <v>0</v>
      </c>
      <c r="F615" s="952">
        <v>0</v>
      </c>
    </row>
    <row r="616" spans="1:7" x14ac:dyDescent="0.2">
      <c r="A616" s="264" t="s">
        <v>284</v>
      </c>
      <c r="B616" s="271" t="s">
        <v>543</v>
      </c>
      <c r="C616" s="239">
        <f t="shared" si="11"/>
        <v>0</v>
      </c>
      <c r="D616" s="239">
        <f t="shared" si="11"/>
        <v>0</v>
      </c>
      <c r="E616" s="239">
        <f t="shared" si="11"/>
        <v>0</v>
      </c>
      <c r="F616" s="952">
        <v>0</v>
      </c>
    </row>
    <row r="617" spans="1:7" x14ac:dyDescent="0.2">
      <c r="A617" s="264" t="s">
        <v>285</v>
      </c>
      <c r="B617" s="271" t="s">
        <v>544</v>
      </c>
      <c r="C617" s="239">
        <f t="shared" si="11"/>
        <v>0</v>
      </c>
      <c r="D617" s="239">
        <f t="shared" si="11"/>
        <v>0</v>
      </c>
      <c r="E617" s="239">
        <f t="shared" si="11"/>
        <v>0</v>
      </c>
      <c r="F617" s="952">
        <v>0</v>
      </c>
    </row>
    <row r="618" spans="1:7" x14ac:dyDescent="0.2">
      <c r="A618" s="264" t="s">
        <v>286</v>
      </c>
      <c r="B618" s="271" t="s">
        <v>545</v>
      </c>
      <c r="C618" s="239">
        <f t="shared" si="11"/>
        <v>0</v>
      </c>
      <c r="D618" s="239">
        <f t="shared" si="11"/>
        <v>0</v>
      </c>
      <c r="E618" s="239">
        <f t="shared" si="11"/>
        <v>0</v>
      </c>
      <c r="F618" s="952">
        <v>0</v>
      </c>
    </row>
    <row r="619" spans="1:7" x14ac:dyDescent="0.2">
      <c r="A619" s="264" t="s">
        <v>287</v>
      </c>
      <c r="B619" s="271" t="s">
        <v>546</v>
      </c>
      <c r="C619" s="239">
        <f t="shared" si="11"/>
        <v>0</v>
      </c>
      <c r="D619" s="239">
        <f t="shared" si="11"/>
        <v>0</v>
      </c>
      <c r="E619" s="239">
        <f t="shared" si="11"/>
        <v>0</v>
      </c>
      <c r="F619" s="952">
        <v>0</v>
      </c>
    </row>
    <row r="620" spans="1:7" x14ac:dyDescent="0.2">
      <c r="A620" s="264" t="s">
        <v>288</v>
      </c>
      <c r="B620" s="536" t="s">
        <v>547</v>
      </c>
      <c r="C620" s="239">
        <f t="shared" si="11"/>
        <v>0</v>
      </c>
      <c r="D620" s="239">
        <f t="shared" si="11"/>
        <v>0</v>
      </c>
      <c r="E620" s="239">
        <f t="shared" si="11"/>
        <v>0</v>
      </c>
      <c r="F620" s="952">
        <v>0</v>
      </c>
    </row>
    <row r="621" spans="1:7" x14ac:dyDescent="0.2">
      <c r="A621" s="264" t="s">
        <v>289</v>
      </c>
      <c r="B621" s="230" t="s">
        <v>548</v>
      </c>
      <c r="C621" s="239">
        <f t="shared" si="11"/>
        <v>0</v>
      </c>
      <c r="D621" s="239">
        <f t="shared" si="11"/>
        <v>0</v>
      </c>
      <c r="E621" s="239">
        <f t="shared" si="11"/>
        <v>0</v>
      </c>
      <c r="F621" s="952">
        <v>0</v>
      </c>
    </row>
    <row r="622" spans="1:7" x14ac:dyDescent="0.2">
      <c r="A622" s="264" t="s">
        <v>290</v>
      </c>
      <c r="B622" s="686" t="s">
        <v>549</v>
      </c>
      <c r="C622" s="239">
        <f t="shared" si="11"/>
        <v>0</v>
      </c>
      <c r="D622" s="239">
        <f t="shared" si="11"/>
        <v>0</v>
      </c>
      <c r="E622" s="239">
        <f t="shared" si="11"/>
        <v>0</v>
      </c>
      <c r="F622" s="952">
        <v>0</v>
      </c>
    </row>
    <row r="623" spans="1:7" x14ac:dyDescent="0.2">
      <c r="A623" s="264" t="s">
        <v>291</v>
      </c>
      <c r="B623" s="169"/>
      <c r="C623" s="189"/>
      <c r="D623" s="125"/>
      <c r="E623" s="198"/>
      <c r="F623" s="952"/>
    </row>
    <row r="624" spans="1:7" ht="13.5" thickBot="1" x14ac:dyDescent="0.25">
      <c r="A624" s="264" t="s">
        <v>292</v>
      </c>
      <c r="B624" s="171"/>
      <c r="C624" s="197"/>
      <c r="D624" s="197"/>
      <c r="E624" s="197"/>
      <c r="F624" s="1133"/>
      <c r="G624" s="1"/>
    </row>
    <row r="625" spans="1:7" ht="13.5" thickBot="1" x14ac:dyDescent="0.25">
      <c r="A625" s="421" t="s">
        <v>765</v>
      </c>
      <c r="B625" s="422" t="s">
        <v>6</v>
      </c>
      <c r="C625" s="559">
        <f>C613+C614+C615+C623+C624</f>
        <v>0</v>
      </c>
      <c r="D625" s="559">
        <f>D613+D614+D615+D623+D624</f>
        <v>1920</v>
      </c>
      <c r="E625" s="908">
        <f>E613+E614+E615+E623+E624</f>
        <v>1920</v>
      </c>
      <c r="F625" s="1336">
        <f>E625/D625</f>
        <v>1</v>
      </c>
      <c r="G625" s="1"/>
    </row>
    <row r="626" spans="1:7" ht="27" customHeight="1" thickTop="1" thickBot="1" x14ac:dyDescent="0.25">
      <c r="A626" s="421" t="s">
        <v>294</v>
      </c>
      <c r="B626" s="426" t="s">
        <v>403</v>
      </c>
      <c r="C626" s="207">
        <f>C625+C610</f>
        <v>574487</v>
      </c>
      <c r="D626" s="207">
        <f>D625+D610</f>
        <v>625168</v>
      </c>
      <c r="E626" s="207">
        <f>E625+E610</f>
        <v>528838</v>
      </c>
      <c r="F626" s="1346">
        <f>E626/D626</f>
        <v>0.84591341847311441</v>
      </c>
      <c r="G626" s="1"/>
    </row>
    <row r="627" spans="1:7" ht="6" customHeight="1" thickTop="1" x14ac:dyDescent="0.2">
      <c r="A627" s="413"/>
      <c r="B627" s="550"/>
      <c r="C627" s="558"/>
      <c r="D627" s="558"/>
      <c r="E627" s="861"/>
      <c r="F627" s="1099"/>
      <c r="G627" s="1"/>
    </row>
    <row r="628" spans="1:7" x14ac:dyDescent="0.2">
      <c r="A628" s="265" t="s">
        <v>295</v>
      </c>
      <c r="B628" s="341" t="s">
        <v>404</v>
      </c>
      <c r="C628" s="241"/>
      <c r="D628" s="124"/>
      <c r="E628" s="241"/>
      <c r="F628" s="951"/>
      <c r="G628" s="1"/>
    </row>
    <row r="629" spans="1:7" x14ac:dyDescent="0.2">
      <c r="A629" s="264" t="s">
        <v>296</v>
      </c>
      <c r="B629" s="170" t="s">
        <v>565</v>
      </c>
      <c r="C629" s="239">
        <f>C451+C393+C509+C570</f>
        <v>0</v>
      </c>
      <c r="D629" s="239">
        <f>D451+D393+D509+D570</f>
        <v>0</v>
      </c>
      <c r="E629" s="239">
        <f>E451+E393+E509+E570</f>
        <v>0</v>
      </c>
      <c r="F629" s="952">
        <v>0</v>
      </c>
      <c r="G629" s="1"/>
    </row>
    <row r="630" spans="1:7" x14ac:dyDescent="0.2">
      <c r="A630" s="264" t="s">
        <v>297</v>
      </c>
      <c r="B630" s="480" t="s">
        <v>563</v>
      </c>
      <c r="C630" s="239">
        <f t="shared" ref="C630:E637" si="12">C452+C394+C510+C571</f>
        <v>0</v>
      </c>
      <c r="D630" s="239">
        <f t="shared" si="12"/>
        <v>0</v>
      </c>
      <c r="E630" s="239">
        <f t="shared" si="12"/>
        <v>0</v>
      </c>
      <c r="F630" s="952">
        <v>0</v>
      </c>
    </row>
    <row r="631" spans="1:7" x14ac:dyDescent="0.2">
      <c r="A631" s="264" t="s">
        <v>298</v>
      </c>
      <c r="B631" s="480" t="s">
        <v>562</v>
      </c>
      <c r="C631" s="239">
        <f t="shared" si="12"/>
        <v>0</v>
      </c>
      <c r="D631" s="239">
        <f t="shared" si="12"/>
        <v>0</v>
      </c>
      <c r="E631" s="239">
        <f t="shared" si="12"/>
        <v>0</v>
      </c>
      <c r="F631" s="952">
        <v>0</v>
      </c>
    </row>
    <row r="632" spans="1:7" x14ac:dyDescent="0.2">
      <c r="A632" s="264" t="s">
        <v>299</v>
      </c>
      <c r="B632" s="480" t="s">
        <v>564</v>
      </c>
      <c r="C632" s="239">
        <f t="shared" si="12"/>
        <v>0</v>
      </c>
      <c r="D632" s="239">
        <f t="shared" si="12"/>
        <v>0</v>
      </c>
      <c r="E632" s="239">
        <f t="shared" si="12"/>
        <v>0</v>
      </c>
      <c r="F632" s="952">
        <v>0</v>
      </c>
    </row>
    <row r="633" spans="1:7" x14ac:dyDescent="0.2">
      <c r="A633" s="264" t="s">
        <v>300</v>
      </c>
      <c r="B633" s="538" t="s">
        <v>566</v>
      </c>
      <c r="C633" s="239">
        <f t="shared" si="12"/>
        <v>0</v>
      </c>
      <c r="D633" s="239">
        <f t="shared" si="12"/>
        <v>0</v>
      </c>
      <c r="E633" s="239">
        <f t="shared" si="12"/>
        <v>0</v>
      </c>
      <c r="F633" s="952">
        <v>0</v>
      </c>
    </row>
    <row r="634" spans="1:7" x14ac:dyDescent="0.2">
      <c r="A634" s="264" t="s">
        <v>301</v>
      </c>
      <c r="B634" s="539" t="s">
        <v>569</v>
      </c>
      <c r="C634" s="239">
        <f t="shared" si="12"/>
        <v>0</v>
      </c>
      <c r="D634" s="239">
        <f t="shared" si="12"/>
        <v>0</v>
      </c>
      <c r="E634" s="239">
        <f t="shared" si="12"/>
        <v>0</v>
      </c>
      <c r="F634" s="952">
        <v>0</v>
      </c>
    </row>
    <row r="635" spans="1:7" x14ac:dyDescent="0.2">
      <c r="A635" s="264" t="s">
        <v>302</v>
      </c>
      <c r="B635" s="540" t="s">
        <v>568</v>
      </c>
      <c r="C635" s="239">
        <f t="shared" si="12"/>
        <v>0</v>
      </c>
      <c r="D635" s="239">
        <f t="shared" si="12"/>
        <v>0</v>
      </c>
      <c r="E635" s="239">
        <f t="shared" si="12"/>
        <v>0</v>
      </c>
      <c r="F635" s="952">
        <v>0</v>
      </c>
    </row>
    <row r="636" spans="1:7" x14ac:dyDescent="0.2">
      <c r="A636" s="264" t="s">
        <v>303</v>
      </c>
      <c r="B636" s="540" t="s">
        <v>567</v>
      </c>
      <c r="C636" s="239">
        <f t="shared" si="12"/>
        <v>0</v>
      </c>
      <c r="D636" s="239">
        <f t="shared" si="12"/>
        <v>0</v>
      </c>
      <c r="E636" s="239">
        <f t="shared" si="12"/>
        <v>0</v>
      </c>
      <c r="F636" s="952">
        <v>0</v>
      </c>
    </row>
    <row r="637" spans="1:7" ht="13.5" thickBot="1" x14ac:dyDescent="0.25">
      <c r="A637" s="264" t="s">
        <v>304</v>
      </c>
      <c r="B637" s="1712" t="s">
        <v>1083</v>
      </c>
      <c r="C637" s="239">
        <f t="shared" si="12"/>
        <v>0</v>
      </c>
      <c r="D637" s="239">
        <f t="shared" si="12"/>
        <v>0</v>
      </c>
      <c r="E637" s="239">
        <f t="shared" si="12"/>
        <v>0</v>
      </c>
      <c r="F637" s="952">
        <v>0</v>
      </c>
    </row>
    <row r="638" spans="1:7" ht="14.25" customHeight="1" thickBot="1" x14ac:dyDescent="0.25">
      <c r="A638" s="282" t="s">
        <v>305</v>
      </c>
      <c r="B638" s="231" t="s">
        <v>570</v>
      </c>
      <c r="C638" s="569">
        <f>SUM(C629:C636)</f>
        <v>0</v>
      </c>
      <c r="D638" s="569">
        <f>SUM(D629:D636)</f>
        <v>0</v>
      </c>
      <c r="E638" s="569">
        <f>SUM(E629:E636)</f>
        <v>0</v>
      </c>
      <c r="F638" s="991">
        <v>0</v>
      </c>
    </row>
    <row r="639" spans="1:7" ht="6" customHeight="1" x14ac:dyDescent="0.2">
      <c r="A639" s="413"/>
      <c r="B639" s="35"/>
      <c r="C639" s="555"/>
      <c r="D639" s="530"/>
      <c r="E639" s="390"/>
      <c r="F639" s="1099"/>
    </row>
    <row r="640" spans="1:7" ht="13.5" thickBot="1" x14ac:dyDescent="0.25">
      <c r="A640" s="325" t="s">
        <v>306</v>
      </c>
      <c r="B640" s="833" t="s">
        <v>406</v>
      </c>
      <c r="C640" s="246">
        <f>C626+C638</f>
        <v>574487</v>
      </c>
      <c r="D640" s="246">
        <f>D626+D638</f>
        <v>625168</v>
      </c>
      <c r="E640" s="821">
        <f>E626+E638</f>
        <v>528838</v>
      </c>
      <c r="F640" s="1138">
        <f>E640/D640</f>
        <v>0.84591341847311441</v>
      </c>
    </row>
    <row r="644" ht="24" customHeight="1" x14ac:dyDescent="0.2"/>
    <row r="645" ht="5.25" customHeight="1" x14ac:dyDescent="0.2"/>
    <row r="651" ht="12" customHeight="1" x14ac:dyDescent="0.2"/>
    <row r="652" ht="4.5" customHeight="1" x14ac:dyDescent="0.2"/>
    <row r="653" ht="30" customHeight="1" x14ac:dyDescent="0.2"/>
    <row r="654" ht="8.25" customHeight="1" x14ac:dyDescent="0.2"/>
    <row r="658" ht="15" customHeight="1" x14ac:dyDescent="0.2"/>
    <row r="659" ht="7.5" customHeight="1" x14ac:dyDescent="0.2"/>
    <row r="663" ht="12" customHeight="1" x14ac:dyDescent="0.2"/>
    <row r="664" ht="8.25" customHeight="1" x14ac:dyDescent="0.2"/>
  </sheetData>
  <mergeCells count="76">
    <mergeCell ref="A350:F350"/>
    <mergeCell ref="A293:E293"/>
    <mergeCell ref="A294:E294"/>
    <mergeCell ref="A295:E295"/>
    <mergeCell ref="A297:A298"/>
    <mergeCell ref="B297:B298"/>
    <mergeCell ref="C297:F297"/>
    <mergeCell ref="A354:E354"/>
    <mergeCell ref="A530:E530"/>
    <mergeCell ref="A173:F173"/>
    <mergeCell ref="A291:F291"/>
    <mergeCell ref="A408:F408"/>
    <mergeCell ref="A466:F466"/>
    <mergeCell ref="A468:E468"/>
    <mergeCell ref="A175:E175"/>
    <mergeCell ref="A176:E176"/>
    <mergeCell ref="A177:E177"/>
    <mergeCell ref="A232:F232"/>
    <mergeCell ref="A179:A180"/>
    <mergeCell ref="B179:B180"/>
    <mergeCell ref="C179:F179"/>
    <mergeCell ref="A352:E352"/>
    <mergeCell ref="A353:E353"/>
    <mergeCell ref="A529:E529"/>
    <mergeCell ref="C356:F356"/>
    <mergeCell ref="A356:A357"/>
    <mergeCell ref="C414:F414"/>
    <mergeCell ref="A469:E469"/>
    <mergeCell ref="A470:E470"/>
    <mergeCell ref="B356:B357"/>
    <mergeCell ref="A472:A473"/>
    <mergeCell ref="B472:B473"/>
    <mergeCell ref="C472:F472"/>
    <mergeCell ref="A527:F527"/>
    <mergeCell ref="A234:E234"/>
    <mergeCell ref="A235:E235"/>
    <mergeCell ref="A236:E236"/>
    <mergeCell ref="A238:A239"/>
    <mergeCell ref="B238:B239"/>
    <mergeCell ref="C238:F238"/>
    <mergeCell ref="A590:E590"/>
    <mergeCell ref="A592:A593"/>
    <mergeCell ref="B592:B593"/>
    <mergeCell ref="C592:F592"/>
    <mergeCell ref="A410:E410"/>
    <mergeCell ref="A411:E411"/>
    <mergeCell ref="A412:E412"/>
    <mergeCell ref="A414:A415"/>
    <mergeCell ref="B414:B415"/>
    <mergeCell ref="A589:E589"/>
    <mergeCell ref="A588:E588"/>
    <mergeCell ref="A531:E531"/>
    <mergeCell ref="A533:A534"/>
    <mergeCell ref="B533:B534"/>
    <mergeCell ref="C533:F533"/>
    <mergeCell ref="A586:F586"/>
    <mergeCell ref="A65:A66"/>
    <mergeCell ref="B65:B66"/>
    <mergeCell ref="C65:F65"/>
    <mergeCell ref="A118:E118"/>
    <mergeCell ref="A121:A122"/>
    <mergeCell ref="B121:B122"/>
    <mergeCell ref="C121:F121"/>
    <mergeCell ref="A119:E119"/>
    <mergeCell ref="A117:E117"/>
    <mergeCell ref="A116:E116"/>
    <mergeCell ref="A1:E1"/>
    <mergeCell ref="A2:E2"/>
    <mergeCell ref="A3:E3"/>
    <mergeCell ref="A61:E61"/>
    <mergeCell ref="A60:E60"/>
    <mergeCell ref="A63:E63"/>
    <mergeCell ref="A5:A6"/>
    <mergeCell ref="B5:B6"/>
    <mergeCell ref="C5:F5"/>
    <mergeCell ref="A62:E62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I24"/>
  <sheetViews>
    <sheetView workbookViewId="0">
      <selection activeCell="K3" sqref="K3"/>
    </sheetView>
  </sheetViews>
  <sheetFormatPr defaultRowHeight="12.75" x14ac:dyDescent="0.2"/>
  <cols>
    <col min="1" max="1" width="35.28515625" customWidth="1"/>
    <col min="5" max="5" width="9.5703125" customWidth="1"/>
  </cols>
  <sheetData>
    <row r="1" spans="1:9" x14ac:dyDescent="0.2">
      <c r="A1" s="2519" t="s">
        <v>1708</v>
      </c>
      <c r="B1" s="2520"/>
      <c r="C1" s="2520"/>
      <c r="D1" s="2520"/>
      <c r="E1" s="2520"/>
      <c r="F1" s="2520"/>
      <c r="G1" s="2520"/>
      <c r="H1" s="2520"/>
      <c r="I1" s="2520"/>
    </row>
    <row r="2" spans="1:9" ht="29.25" customHeight="1" x14ac:dyDescent="0.25">
      <c r="A2" s="2419" t="s">
        <v>767</v>
      </c>
      <c r="B2" s="2419"/>
      <c r="C2" s="2419"/>
      <c r="D2" s="2419"/>
      <c r="E2" s="2419"/>
      <c r="F2" s="2419"/>
      <c r="G2" s="2419"/>
      <c r="H2" s="2419"/>
      <c r="I2" s="2419"/>
    </row>
    <row r="3" spans="1:9" ht="16.5" thickBot="1" x14ac:dyDescent="0.3">
      <c r="A3" s="683"/>
      <c r="B3" s="683"/>
      <c r="C3" s="683"/>
      <c r="D3" s="683"/>
      <c r="E3" s="683"/>
      <c r="F3" s="683"/>
      <c r="G3" s="683"/>
      <c r="H3" s="683"/>
      <c r="I3" s="683"/>
    </row>
    <row r="4" spans="1:9" ht="13.5" thickBot="1" x14ac:dyDescent="0.25">
      <c r="A4" s="2523" t="s">
        <v>3</v>
      </c>
      <c r="B4" s="2269" t="s">
        <v>352</v>
      </c>
      <c r="C4" s="2521"/>
      <c r="D4" s="2521"/>
      <c r="E4" s="2522"/>
      <c r="F4" s="847" t="s">
        <v>1337</v>
      </c>
      <c r="G4" s="847" t="s">
        <v>1421</v>
      </c>
      <c r="H4" s="847" t="s">
        <v>1526</v>
      </c>
      <c r="I4" s="1473" t="s">
        <v>16</v>
      </c>
    </row>
    <row r="5" spans="1:9" ht="21" customHeight="1" thickBot="1" x14ac:dyDescent="0.25">
      <c r="A5" s="2292"/>
      <c r="B5" s="1408" t="s">
        <v>770</v>
      </c>
      <c r="C5" s="1408" t="s">
        <v>771</v>
      </c>
      <c r="D5" s="1408" t="s">
        <v>772</v>
      </c>
      <c r="E5" s="361" t="s">
        <v>773</v>
      </c>
      <c r="F5" s="1409" t="s">
        <v>770</v>
      </c>
      <c r="G5" s="1409" t="s">
        <v>770</v>
      </c>
      <c r="H5" s="1409" t="s">
        <v>770</v>
      </c>
      <c r="I5" s="1409" t="s">
        <v>770</v>
      </c>
    </row>
    <row r="6" spans="1:9" ht="18" customHeight="1" x14ac:dyDescent="0.2">
      <c r="A6" s="851" t="s">
        <v>353</v>
      </c>
      <c r="B6" s="241">
        <f>'13_sz_ melléklet'!C183+'13_sz_ melléklet'!C184+'13_sz_ melléklet'!C185</f>
        <v>999350</v>
      </c>
      <c r="C6" s="241">
        <f>'13_sz_ melléklet'!D183+'13_sz_ melléklet'!D184+'13_sz_ melléklet'!D185</f>
        <v>1361211</v>
      </c>
      <c r="D6" s="241">
        <f>'13_sz_ melléklet'!E183+'13_sz_ melléklet'!E184+'13_sz_ melléklet'!E185</f>
        <v>1471186</v>
      </c>
      <c r="E6" s="951">
        <f>D6/C6</f>
        <v>1.0807920300379588</v>
      </c>
      <c r="F6" s="118">
        <v>978527</v>
      </c>
      <c r="G6" s="118">
        <v>981462</v>
      </c>
      <c r="H6" s="118">
        <v>984407</v>
      </c>
      <c r="I6" s="1921">
        <f>B6+F6+G6+H6</f>
        <v>3943746</v>
      </c>
    </row>
    <row r="7" spans="1:9" ht="25.5" customHeight="1" x14ac:dyDescent="0.2">
      <c r="A7" s="1121" t="s">
        <v>354</v>
      </c>
      <c r="B7" s="239">
        <f>'22 24  sz. melléklet'!C37+'22 24  sz. melléklet'!C38</f>
        <v>150542</v>
      </c>
      <c r="C7" s="239">
        <f>'22 24  sz. melléklet'!D37+'22 24  sz. melléklet'!D38</f>
        <v>119542</v>
      </c>
      <c r="D7" s="239">
        <f>'22 24  sz. melléklet'!E37+'22 24  sz. melléklet'!E38</f>
        <v>119288</v>
      </c>
      <c r="E7" s="952">
        <f>D7/C7</f>
        <v>0.99787522377072491</v>
      </c>
      <c r="F7" s="117">
        <v>153000</v>
      </c>
      <c r="G7" s="117">
        <v>156060</v>
      </c>
      <c r="H7" s="117">
        <v>160745</v>
      </c>
      <c r="I7" s="1922">
        <f>B7+F7+G7+H7</f>
        <v>620347</v>
      </c>
    </row>
    <row r="8" spans="1:9" ht="18" customHeight="1" x14ac:dyDescent="0.2">
      <c r="A8" s="1121" t="s">
        <v>768</v>
      </c>
      <c r="B8" s="239">
        <f>'22 24  sz. melléklet'!C39</f>
        <v>0</v>
      </c>
      <c r="C8" s="239">
        <f>'22 24  sz. melléklet'!D39</f>
        <v>0</v>
      </c>
      <c r="D8" s="239">
        <f>'22 24  sz. melléklet'!E39</f>
        <v>0</v>
      </c>
      <c r="E8" s="952">
        <v>0</v>
      </c>
      <c r="F8" s="117"/>
      <c r="G8" s="117"/>
      <c r="H8" s="117"/>
      <c r="I8" s="1922">
        <f>B8+F8+G8+H8</f>
        <v>0</v>
      </c>
    </row>
    <row r="9" spans="1:9" ht="24.75" customHeight="1" x14ac:dyDescent="0.2">
      <c r="A9" s="1121" t="s">
        <v>356</v>
      </c>
      <c r="B9" s="239">
        <f>'22 24  sz. melléklet'!C21</f>
        <v>150000</v>
      </c>
      <c r="C9" s="239">
        <f>'22 24  sz. melléklet'!D21</f>
        <v>117000</v>
      </c>
      <c r="D9" s="239">
        <f>'22 24  sz. melléklet'!E21</f>
        <v>115172</v>
      </c>
      <c r="E9" s="952">
        <f>D9/C9</f>
        <v>0.98437606837606839</v>
      </c>
      <c r="F9" s="117"/>
      <c r="G9" s="117"/>
      <c r="H9" s="117"/>
      <c r="I9" s="1922">
        <f>B9+F9+G9+H9</f>
        <v>150000</v>
      </c>
    </row>
    <row r="10" spans="1:9" ht="14.25" customHeight="1" x14ac:dyDescent="0.2">
      <c r="A10" s="1121" t="s">
        <v>357</v>
      </c>
      <c r="B10" s="239">
        <f>'14 16_sz_ melléklet'!C128</f>
        <v>1500</v>
      </c>
      <c r="C10" s="239">
        <f>'14 16_sz_ melléklet'!D128</f>
        <v>1500</v>
      </c>
      <c r="D10" s="239">
        <f>'14 16_sz_ melléklet'!E128</f>
        <v>2372</v>
      </c>
      <c r="E10" s="952">
        <f>D10/C10</f>
        <v>1.5813333333333333</v>
      </c>
      <c r="F10" s="117">
        <v>1003</v>
      </c>
      <c r="G10" s="117">
        <v>1006</v>
      </c>
      <c r="H10" s="117">
        <v>1009</v>
      </c>
      <c r="I10" s="1922">
        <f>B10+F10+G10+H10</f>
        <v>4518</v>
      </c>
    </row>
    <row r="11" spans="1:9" ht="14.25" customHeight="1" thickBot="1" x14ac:dyDescent="0.25">
      <c r="A11" s="1121" t="s">
        <v>358</v>
      </c>
      <c r="B11" s="239"/>
      <c r="C11" s="239"/>
      <c r="D11" s="239"/>
      <c r="E11" s="952"/>
      <c r="F11" s="117"/>
      <c r="G11" s="117"/>
      <c r="H11" s="117"/>
      <c r="I11" s="1922"/>
    </row>
    <row r="12" spans="1:9" ht="25.5" customHeight="1" thickBot="1" x14ac:dyDescent="0.25">
      <c r="A12" s="752" t="s">
        <v>359</v>
      </c>
      <c r="B12" s="201">
        <f>SUM(B6:B11)</f>
        <v>1301392</v>
      </c>
      <c r="C12" s="201">
        <f>SUM(C6:C11)</f>
        <v>1599253</v>
      </c>
      <c r="D12" s="201">
        <f>SUM(D6:D11)</f>
        <v>1708018</v>
      </c>
      <c r="E12" s="991">
        <f>D12/C12</f>
        <v>1.0680098771113764</v>
      </c>
      <c r="F12" s="192">
        <f>SUM(F6:F11)</f>
        <v>1132530</v>
      </c>
      <c r="G12" s="192">
        <f>SUM(G6:G11)</f>
        <v>1138528</v>
      </c>
      <c r="H12" s="192">
        <f>SUM(H6:H11)</f>
        <v>1146161</v>
      </c>
      <c r="I12" s="1923">
        <f>B12+F12+G12+H12</f>
        <v>4718611</v>
      </c>
    </row>
    <row r="13" spans="1:9" ht="15.75" customHeight="1" x14ac:dyDescent="0.2">
      <c r="A13" s="1475" t="s">
        <v>360</v>
      </c>
      <c r="B13" s="1105">
        <f>B12/2</f>
        <v>650696</v>
      </c>
      <c r="C13" s="1105">
        <f>C12/2</f>
        <v>799626.5</v>
      </c>
      <c r="D13" s="1105">
        <f>D12/2</f>
        <v>854009</v>
      </c>
      <c r="E13" s="1100">
        <f>D13/C13</f>
        <v>1.0680098771113764</v>
      </c>
      <c r="F13" s="1108">
        <f>F12/2</f>
        <v>566265</v>
      </c>
      <c r="G13" s="1108">
        <f>G12/2-1</f>
        <v>569263</v>
      </c>
      <c r="H13" s="1108">
        <f>H12/2</f>
        <v>573080.5</v>
      </c>
      <c r="I13" s="1924">
        <f t="shared" ref="I13:I20" si="0">B13+F13+G13+H13</f>
        <v>2359304.5</v>
      </c>
    </row>
    <row r="14" spans="1:9" ht="22.5" customHeight="1" x14ac:dyDescent="0.2">
      <c r="A14" s="851" t="s">
        <v>361</v>
      </c>
      <c r="B14" s="241"/>
      <c r="C14" s="241"/>
      <c r="D14" s="241"/>
      <c r="E14" s="951"/>
      <c r="F14" s="118"/>
      <c r="G14" s="118"/>
      <c r="H14" s="118"/>
      <c r="I14" s="1925">
        <f t="shared" si="0"/>
        <v>0</v>
      </c>
    </row>
    <row r="15" spans="1:9" ht="14.25" customHeight="1" x14ac:dyDescent="0.2">
      <c r="A15" s="1121" t="s">
        <v>362</v>
      </c>
      <c r="B15" s="239"/>
      <c r="C15" s="239"/>
      <c r="D15" s="239"/>
      <c r="E15" s="952"/>
      <c r="F15" s="117"/>
      <c r="G15" s="117"/>
      <c r="H15" s="117"/>
      <c r="I15" s="1926">
        <f t="shared" si="0"/>
        <v>0</v>
      </c>
    </row>
    <row r="16" spans="1:9" ht="15" customHeight="1" x14ac:dyDescent="0.2">
      <c r="A16" s="1121" t="s">
        <v>363</v>
      </c>
      <c r="B16" s="239"/>
      <c r="C16" s="239"/>
      <c r="D16" s="239"/>
      <c r="E16" s="952"/>
      <c r="F16" s="117"/>
      <c r="G16" s="117"/>
      <c r="H16" s="117"/>
      <c r="I16" s="1926">
        <f t="shared" si="0"/>
        <v>0</v>
      </c>
    </row>
    <row r="17" spans="1:9" ht="18.75" customHeight="1" x14ac:dyDescent="0.2">
      <c r="A17" s="1121" t="s">
        <v>364</v>
      </c>
      <c r="B17" s="239"/>
      <c r="C17" s="239"/>
      <c r="D17" s="239"/>
      <c r="E17" s="952"/>
      <c r="F17" s="117"/>
      <c r="G17" s="117"/>
      <c r="H17" s="117"/>
      <c r="I17" s="1925">
        <f t="shared" si="0"/>
        <v>0</v>
      </c>
    </row>
    <row r="18" spans="1:9" ht="27" customHeight="1" x14ac:dyDescent="0.2">
      <c r="A18" s="1121" t="s">
        <v>365</v>
      </c>
      <c r="B18" s="239"/>
      <c r="C18" s="239"/>
      <c r="D18" s="239"/>
      <c r="E18" s="952"/>
      <c r="F18" s="117"/>
      <c r="G18" s="117"/>
      <c r="H18" s="117"/>
      <c r="I18" s="1926">
        <f t="shared" si="0"/>
        <v>0</v>
      </c>
    </row>
    <row r="19" spans="1:9" ht="27" customHeight="1" x14ac:dyDescent="0.2">
      <c r="A19" s="1121" t="s">
        <v>366</v>
      </c>
      <c r="B19" s="239"/>
      <c r="C19" s="239"/>
      <c r="D19" s="239"/>
      <c r="E19" s="952"/>
      <c r="F19" s="117"/>
      <c r="G19" s="117"/>
      <c r="H19" s="117"/>
      <c r="I19" s="1926">
        <f t="shared" si="0"/>
        <v>0</v>
      </c>
    </row>
    <row r="20" spans="1:9" ht="14.25" customHeight="1" thickBot="1" x14ac:dyDescent="0.25">
      <c r="A20" s="1476" t="s">
        <v>367</v>
      </c>
      <c r="B20" s="240"/>
      <c r="C20" s="240"/>
      <c r="D20" s="240"/>
      <c r="E20" s="1133"/>
      <c r="F20" s="1064"/>
      <c r="G20" s="1064"/>
      <c r="H20" s="1064"/>
      <c r="I20" s="1927">
        <f t="shared" si="0"/>
        <v>0</v>
      </c>
    </row>
    <row r="21" spans="1:9" ht="18" customHeight="1" thickBot="1" x14ac:dyDescent="0.25">
      <c r="A21" s="1477" t="s">
        <v>368</v>
      </c>
      <c r="B21" s="1478">
        <f>SUM(B14:B20)</f>
        <v>0</v>
      </c>
      <c r="C21" s="1478">
        <f>SUM(C14:C20)</f>
        <v>0</v>
      </c>
      <c r="D21" s="1478">
        <f>SUM(D14:D20)</f>
        <v>0</v>
      </c>
      <c r="E21" s="1928">
        <v>0</v>
      </c>
      <c r="F21" s="1474">
        <f>SUM(F14:F20)</f>
        <v>0</v>
      </c>
      <c r="G21" s="1474">
        <f>SUM(G14:G20)</f>
        <v>0</v>
      </c>
      <c r="H21" s="1474">
        <f>SUM(H14:H20)</f>
        <v>0</v>
      </c>
      <c r="I21" s="1474">
        <f>SUM(B21:G21)</f>
        <v>0</v>
      </c>
    </row>
    <row r="22" spans="1:9" ht="24" customHeight="1" thickBot="1" x14ac:dyDescent="0.25">
      <c r="A22" s="752" t="s">
        <v>369</v>
      </c>
      <c r="B22" s="201">
        <f>B13-B21</f>
        <v>650696</v>
      </c>
      <c r="C22" s="201">
        <f>C13-C21</f>
        <v>799626.5</v>
      </c>
      <c r="D22" s="201">
        <f>D13-D21</f>
        <v>854009</v>
      </c>
      <c r="E22" s="991">
        <f>D22/C22</f>
        <v>1.0680098771113764</v>
      </c>
      <c r="F22" s="192">
        <f>F13-F21</f>
        <v>566265</v>
      </c>
      <c r="G22" s="192">
        <f>G13-G21</f>
        <v>569263</v>
      </c>
      <c r="H22" s="192">
        <f>H13-H21</f>
        <v>573080.5</v>
      </c>
      <c r="I22" s="1923">
        <f>I13-I21</f>
        <v>2359304.5</v>
      </c>
    </row>
    <row r="23" spans="1:9" x14ac:dyDescent="0.2">
      <c r="A23" s="846"/>
      <c r="B23" s="535"/>
      <c r="C23" s="535"/>
      <c r="D23" s="535"/>
      <c r="E23" s="535"/>
      <c r="F23" s="535"/>
      <c r="G23" s="535"/>
      <c r="H23" s="535"/>
      <c r="I23" s="404"/>
    </row>
    <row r="24" spans="1:9" x14ac:dyDescent="0.2">
      <c r="A24" s="1" t="s">
        <v>769</v>
      </c>
      <c r="B24" s="1"/>
      <c r="C24" s="1"/>
      <c r="D24" s="1"/>
      <c r="E24" s="1"/>
      <c r="F24" s="1"/>
      <c r="G24" s="1"/>
      <c r="H24" s="1"/>
      <c r="I24" s="1"/>
    </row>
  </sheetData>
  <mergeCells count="4">
    <mergeCell ref="A1:I1"/>
    <mergeCell ref="A2:I2"/>
    <mergeCell ref="B4:E4"/>
    <mergeCell ref="A4:A5"/>
  </mergeCells>
  <phoneticPr fontId="62" type="noConversion"/>
  <pageMargins left="0.70000000000000007" right="0.70000000000000007" top="0.75" bottom="0.75" header="0.51180555555555562" footer="0.51180555555555562"/>
  <pageSetup paperSize="9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N256"/>
  <sheetViews>
    <sheetView topLeftCell="A103" workbookViewId="0">
      <selection activeCell="K61" sqref="K61"/>
    </sheetView>
  </sheetViews>
  <sheetFormatPr defaultRowHeight="12.75" x14ac:dyDescent="0.2"/>
  <cols>
    <col min="1" max="1" width="4.140625" customWidth="1"/>
    <col min="2" max="2" width="35.28515625" customWidth="1"/>
    <col min="3" max="3" width="12.42578125" customWidth="1"/>
    <col min="4" max="4" width="13.5703125" customWidth="1"/>
    <col min="5" max="5" width="14.28515625" customWidth="1"/>
    <col min="6" max="6" width="13.42578125" customWidth="1"/>
  </cols>
  <sheetData>
    <row r="1" spans="1:6" x14ac:dyDescent="0.2">
      <c r="A1" s="2249" t="s">
        <v>1646</v>
      </c>
      <c r="B1" s="2249"/>
      <c r="C1" s="2249"/>
      <c r="D1" s="2249"/>
      <c r="E1" s="2249"/>
      <c r="F1" s="2249"/>
    </row>
    <row r="2" spans="1:6" x14ac:dyDescent="0.2">
      <c r="B2" s="19"/>
      <c r="C2" s="19"/>
      <c r="D2" s="19"/>
      <c r="E2" s="19"/>
      <c r="F2" s="19"/>
    </row>
    <row r="3" spans="1:6" ht="15" customHeight="1" x14ac:dyDescent="0.25">
      <c r="A3" s="2268" t="s">
        <v>1465</v>
      </c>
      <c r="B3" s="2263"/>
      <c r="C3" s="2263"/>
      <c r="D3" s="2263"/>
      <c r="E3" s="2263"/>
      <c r="F3" s="2263"/>
    </row>
    <row r="4" spans="1:6" ht="13.5" thickBot="1" x14ac:dyDescent="0.25">
      <c r="B4" s="2283" t="s">
        <v>4</v>
      </c>
      <c r="C4" s="2283"/>
      <c r="D4" s="2283"/>
      <c r="E4" s="2283"/>
      <c r="F4" s="2283"/>
    </row>
    <row r="5" spans="1:6" ht="27" customHeight="1" thickBot="1" x14ac:dyDescent="0.25">
      <c r="A5" s="284" t="s">
        <v>258</v>
      </c>
      <c r="B5" s="140" t="s">
        <v>13</v>
      </c>
      <c r="C5" s="929" t="s">
        <v>198</v>
      </c>
      <c r="D5" s="280" t="s">
        <v>199</v>
      </c>
      <c r="E5" s="293" t="s">
        <v>775</v>
      </c>
      <c r="F5" s="266" t="s">
        <v>201</v>
      </c>
    </row>
    <row r="6" spans="1:6" ht="14.25" customHeight="1" x14ac:dyDescent="0.2">
      <c r="A6" s="276" t="s">
        <v>259</v>
      </c>
      <c r="B6" s="289" t="s">
        <v>260</v>
      </c>
      <c r="C6" s="451" t="s">
        <v>261</v>
      </c>
      <c r="D6" s="289" t="s">
        <v>262</v>
      </c>
      <c r="E6" s="451" t="s">
        <v>282</v>
      </c>
      <c r="F6" s="450" t="s">
        <v>307</v>
      </c>
    </row>
    <row r="7" spans="1:6" ht="14.25" customHeight="1" x14ac:dyDescent="0.2">
      <c r="A7" s="265" t="s">
        <v>263</v>
      </c>
      <c r="B7" s="913" t="s">
        <v>14</v>
      </c>
      <c r="C7" s="1694"/>
      <c r="D7" s="1695"/>
      <c r="E7" s="1694"/>
      <c r="F7" s="922"/>
    </row>
    <row r="8" spans="1:6" ht="14.25" customHeight="1" x14ac:dyDescent="0.2">
      <c r="A8" s="264" t="s">
        <v>264</v>
      </c>
      <c r="B8" s="703"/>
      <c r="C8" s="1669"/>
      <c r="D8" s="1973"/>
      <c r="E8" s="1974"/>
      <c r="F8" s="1975"/>
    </row>
    <row r="9" spans="1:6" ht="14.25" customHeight="1" thickBot="1" x14ac:dyDescent="0.25">
      <c r="A9" s="413" t="s">
        <v>265</v>
      </c>
      <c r="B9" s="1972" t="s">
        <v>1077</v>
      </c>
      <c r="C9" s="1698">
        <v>22700</v>
      </c>
      <c r="D9" s="1699">
        <v>24313</v>
      </c>
      <c r="E9" s="1698">
        <v>24313</v>
      </c>
      <c r="F9" s="1700">
        <f>E9/D9</f>
        <v>1</v>
      </c>
    </row>
    <row r="10" spans="1:6" ht="14.25" customHeight="1" thickBot="1" x14ac:dyDescent="0.25">
      <c r="A10" s="282" t="s">
        <v>266</v>
      </c>
      <c r="B10" s="914" t="s">
        <v>29</v>
      </c>
      <c r="C10" s="1697">
        <f>SUM(C8:C9)</f>
        <v>22700</v>
      </c>
      <c r="D10" s="1697">
        <f>SUM(D8:D9)</f>
        <v>24313</v>
      </c>
      <c r="E10" s="1697">
        <f>SUM(E8:E9)</f>
        <v>24313</v>
      </c>
      <c r="F10" s="1701">
        <f>E10/D10</f>
        <v>1</v>
      </c>
    </row>
    <row r="11" spans="1:6" ht="14.25" customHeight="1" x14ac:dyDescent="0.2">
      <c r="A11" s="265" t="s">
        <v>267</v>
      </c>
      <c r="B11" s="918"/>
      <c r="C11" s="1694"/>
      <c r="D11" s="1695"/>
      <c r="E11" s="1694"/>
      <c r="F11" s="922"/>
    </row>
    <row r="12" spans="1:6" ht="14.25" customHeight="1" x14ac:dyDescent="0.2">
      <c r="A12" s="265" t="s">
        <v>268</v>
      </c>
      <c r="B12" s="913" t="s">
        <v>392</v>
      </c>
      <c r="C12" s="1692"/>
      <c r="D12" s="1693"/>
      <c r="E12" s="1692"/>
      <c r="F12" s="922"/>
    </row>
    <row r="13" spans="1:6" ht="14.25" customHeight="1" thickBot="1" x14ac:dyDescent="0.25">
      <c r="A13" s="413" t="s">
        <v>269</v>
      </c>
      <c r="B13" s="1341" t="s">
        <v>1228</v>
      </c>
      <c r="C13" s="940"/>
      <c r="D13" s="290"/>
      <c r="E13" s="940"/>
      <c r="F13" s="937">
        <v>0</v>
      </c>
    </row>
    <row r="14" spans="1:6" ht="14.25" customHeight="1" thickBot="1" x14ac:dyDescent="0.25">
      <c r="A14" s="282" t="s">
        <v>270</v>
      </c>
      <c r="B14" s="914" t="s">
        <v>790</v>
      </c>
      <c r="C14" s="732">
        <f>SUM(C13)</f>
        <v>0</v>
      </c>
      <c r="D14" s="234">
        <f>SUM(D13)</f>
        <v>0</v>
      </c>
      <c r="E14" s="564">
        <f>SUM(E13)</f>
        <v>0</v>
      </c>
      <c r="F14" s="926">
        <v>0</v>
      </c>
    </row>
    <row r="15" spans="1:6" ht="14.25" customHeight="1" x14ac:dyDescent="0.2">
      <c r="A15" s="265" t="s">
        <v>271</v>
      </c>
      <c r="B15" s="918"/>
      <c r="C15" s="454"/>
      <c r="D15" s="268"/>
      <c r="E15" s="454"/>
      <c r="F15" s="922"/>
    </row>
    <row r="16" spans="1:6" ht="14.25" customHeight="1" thickBot="1" x14ac:dyDescent="0.25">
      <c r="A16" s="265" t="s">
        <v>272</v>
      </c>
      <c r="B16" s="913" t="s">
        <v>28</v>
      </c>
      <c r="C16" s="454"/>
      <c r="D16" s="268"/>
      <c r="E16" s="454"/>
      <c r="F16" s="922"/>
    </row>
    <row r="17" spans="1:66" s="34" customFormat="1" ht="24.75" customHeight="1" thickBot="1" x14ac:dyDescent="0.25">
      <c r="A17" s="265" t="s">
        <v>273</v>
      </c>
      <c r="B17" s="919" t="s">
        <v>383</v>
      </c>
      <c r="C17" s="634">
        <v>383040</v>
      </c>
      <c r="D17" s="915">
        <v>462996</v>
      </c>
      <c r="E17" s="634">
        <v>456777</v>
      </c>
      <c r="F17" s="928">
        <f>E17/D17</f>
        <v>0.98656791851333492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</row>
    <row r="18" spans="1:66" ht="16.5" customHeight="1" x14ac:dyDescent="0.2">
      <c r="A18" s="265" t="s">
        <v>274</v>
      </c>
      <c r="B18" s="919" t="s">
        <v>384</v>
      </c>
      <c r="C18" s="916"/>
      <c r="D18" s="916"/>
      <c r="E18" s="452"/>
      <c r="F18" s="928">
        <v>0</v>
      </c>
    </row>
    <row r="19" spans="1:66" x14ac:dyDescent="0.2">
      <c r="A19" s="265" t="s">
        <v>275</v>
      </c>
      <c r="B19" s="1316" t="s">
        <v>400</v>
      </c>
      <c r="C19" s="1317"/>
      <c r="D19" s="1317"/>
      <c r="E19" s="452"/>
      <c r="F19" s="928">
        <v>0</v>
      </c>
    </row>
    <row r="20" spans="1:66" x14ac:dyDescent="0.2">
      <c r="A20" s="265" t="s">
        <v>276</v>
      </c>
      <c r="B20" s="920" t="s">
        <v>1220</v>
      </c>
      <c r="C20" s="452"/>
      <c r="D20" s="391"/>
      <c r="E20" s="452"/>
      <c r="F20" s="928">
        <v>0</v>
      </c>
    </row>
    <row r="21" spans="1:66" x14ac:dyDescent="0.2">
      <c r="A21" s="265" t="s">
        <v>277</v>
      </c>
      <c r="B21" s="931" t="s">
        <v>1578</v>
      </c>
      <c r="C21" s="452"/>
      <c r="D21" s="391">
        <v>5000</v>
      </c>
      <c r="E21" s="452">
        <v>5000</v>
      </c>
      <c r="F21" s="928">
        <f t="shared" ref="F21:F22" si="0">E21/D21</f>
        <v>1</v>
      </c>
    </row>
    <row r="22" spans="1:66" x14ac:dyDescent="0.2">
      <c r="A22" s="265" t="s">
        <v>278</v>
      </c>
      <c r="B22" s="1784" t="s">
        <v>1579</v>
      </c>
      <c r="C22" s="452"/>
      <c r="D22" s="391">
        <v>1000</v>
      </c>
      <c r="E22" s="452">
        <v>1000</v>
      </c>
      <c r="F22" s="928">
        <f t="shared" si="0"/>
        <v>1</v>
      </c>
    </row>
    <row r="23" spans="1:66" ht="13.5" thickBot="1" x14ac:dyDescent="0.25">
      <c r="A23" s="265" t="s">
        <v>279</v>
      </c>
      <c r="B23" s="920" t="s">
        <v>1216</v>
      </c>
      <c r="C23" s="940">
        <v>5000</v>
      </c>
      <c r="D23" s="290">
        <v>5000</v>
      </c>
      <c r="E23" s="940">
        <v>3585</v>
      </c>
      <c r="F23" s="928">
        <f>E23/D23</f>
        <v>0.71699999999999997</v>
      </c>
    </row>
    <row r="24" spans="1:66" ht="13.5" thickBot="1" x14ac:dyDescent="0.25">
      <c r="A24" s="282" t="s">
        <v>280</v>
      </c>
      <c r="B24" s="921" t="s">
        <v>45</v>
      </c>
      <c r="C24" s="234">
        <f>SUM(C17:C23)</f>
        <v>388040</v>
      </c>
      <c r="D24" s="234">
        <f>SUM(D17:D23)</f>
        <v>473996</v>
      </c>
      <c r="E24" s="234">
        <f>SUM(E17:E23)</f>
        <v>466362</v>
      </c>
      <c r="F24" s="926">
        <f>E24/D24</f>
        <v>0.98389437885551778</v>
      </c>
    </row>
    <row r="25" spans="1:66" ht="13.5" thickBot="1" x14ac:dyDescent="0.25">
      <c r="A25" s="413" t="s">
        <v>281</v>
      </c>
      <c r="B25" s="919"/>
      <c r="C25" s="916"/>
      <c r="D25" s="135"/>
      <c r="E25" s="634"/>
      <c r="F25" s="925"/>
    </row>
    <row r="26" spans="1:66" s="15" customFormat="1" ht="13.5" thickBot="1" x14ac:dyDescent="0.25">
      <c r="A26" s="282" t="s">
        <v>283</v>
      </c>
      <c r="B26" s="231" t="s">
        <v>16</v>
      </c>
      <c r="C26" s="234">
        <f>C10+C14+C24</f>
        <v>410740</v>
      </c>
      <c r="D26" s="234">
        <f>D10+D14+D24</f>
        <v>498309</v>
      </c>
      <c r="E26" s="234">
        <f>E10+E14+E24</f>
        <v>490675</v>
      </c>
      <c r="F26" s="927">
        <f>E26/D26</f>
        <v>0.98468018839715921</v>
      </c>
    </row>
    <row r="27" spans="1:66" s="15" customFormat="1" x14ac:dyDescent="0.2">
      <c r="A27" s="281"/>
      <c r="B27" s="35"/>
      <c r="C27" s="295"/>
      <c r="D27" s="295"/>
      <c r="E27" s="295"/>
      <c r="F27" s="295"/>
    </row>
    <row r="28" spans="1:66" s="15" customFormat="1" x14ac:dyDescent="0.2">
      <c r="A28" s="281"/>
      <c r="B28" s="35"/>
      <c r="C28" s="295"/>
      <c r="D28" s="295"/>
      <c r="E28" s="295"/>
      <c r="F28" s="295"/>
    </row>
    <row r="29" spans="1:66" s="15" customFormat="1" x14ac:dyDescent="0.2">
      <c r="A29" s="281"/>
      <c r="B29" s="35"/>
      <c r="C29" s="295"/>
      <c r="D29" s="295"/>
      <c r="E29" s="295"/>
      <c r="F29" s="295"/>
    </row>
    <row r="30" spans="1:66" s="15" customFormat="1" ht="15.75" x14ac:dyDescent="0.25">
      <c r="A30" s="2268" t="s">
        <v>1466</v>
      </c>
      <c r="B30" s="2263"/>
      <c r="C30" s="2263"/>
      <c r="D30" s="2263"/>
      <c r="E30" s="2263"/>
      <c r="F30" s="2263"/>
    </row>
    <row r="31" spans="1:66" s="15" customFormat="1" ht="13.5" thickBot="1" x14ac:dyDescent="0.25">
      <c r="A31"/>
      <c r="B31" s="2283" t="s">
        <v>4</v>
      </c>
      <c r="C31" s="2283"/>
      <c r="D31" s="2283"/>
      <c r="E31" s="2283"/>
      <c r="F31" s="2283"/>
    </row>
    <row r="32" spans="1:66" s="15" customFormat="1" ht="34.5" thickBot="1" x14ac:dyDescent="0.25">
      <c r="A32" s="284" t="s">
        <v>258</v>
      </c>
      <c r="B32" s="140" t="s">
        <v>13</v>
      </c>
      <c r="C32" s="929" t="s">
        <v>198</v>
      </c>
      <c r="D32" s="280" t="s">
        <v>199</v>
      </c>
      <c r="E32" s="293" t="s">
        <v>775</v>
      </c>
      <c r="F32" s="266" t="s">
        <v>201</v>
      </c>
    </row>
    <row r="33" spans="1:6" s="15" customFormat="1" x14ac:dyDescent="0.2">
      <c r="A33" s="276" t="s">
        <v>259</v>
      </c>
      <c r="B33" s="721" t="s">
        <v>260</v>
      </c>
      <c r="C33" s="721" t="s">
        <v>261</v>
      </c>
      <c r="D33" s="451" t="s">
        <v>262</v>
      </c>
      <c r="E33" s="450" t="s">
        <v>282</v>
      </c>
      <c r="F33" s="450" t="s">
        <v>307</v>
      </c>
    </row>
    <row r="34" spans="1:6" s="15" customFormat="1" x14ac:dyDescent="0.2">
      <c r="A34" s="265" t="s">
        <v>263</v>
      </c>
      <c r="B34" s="913" t="s">
        <v>14</v>
      </c>
      <c r="C34" s="1702"/>
      <c r="D34" s="1694"/>
      <c r="E34" s="1703"/>
      <c r="F34" s="922"/>
    </row>
    <row r="35" spans="1:6" s="15" customFormat="1" ht="13.5" thickBot="1" x14ac:dyDescent="0.25">
      <c r="A35" s="413" t="s">
        <v>264</v>
      </c>
      <c r="B35" s="931" t="s">
        <v>1078</v>
      </c>
      <c r="C35" s="1704"/>
      <c r="D35" s="1698"/>
      <c r="E35" s="1698"/>
      <c r="F35" s="1700">
        <v>0</v>
      </c>
    </row>
    <row r="36" spans="1:6" s="15" customFormat="1" ht="13.5" thickBot="1" x14ac:dyDescent="0.25">
      <c r="A36" s="282" t="s">
        <v>265</v>
      </c>
      <c r="B36" s="914" t="s">
        <v>29</v>
      </c>
      <c r="C36" s="1706"/>
      <c r="D36" s="1697">
        <f>SUM(D35)</f>
        <v>0</v>
      </c>
      <c r="E36" s="1697">
        <f>SUM(E35)</f>
        <v>0</v>
      </c>
      <c r="F36" s="1701">
        <v>0</v>
      </c>
    </row>
    <row r="37" spans="1:6" s="15" customFormat="1" x14ac:dyDescent="0.2">
      <c r="A37" s="265" t="s">
        <v>266</v>
      </c>
      <c r="B37" s="918"/>
      <c r="C37" s="1702"/>
      <c r="D37" s="1694"/>
      <c r="E37" s="1703"/>
      <c r="F37" s="922"/>
    </row>
    <row r="38" spans="1:6" s="15" customFormat="1" x14ac:dyDescent="0.2">
      <c r="A38" s="265" t="s">
        <v>267</v>
      </c>
      <c r="B38" s="913" t="s">
        <v>392</v>
      </c>
      <c r="C38" s="1731"/>
      <c r="D38" s="1692"/>
      <c r="E38" s="1692"/>
      <c r="F38" s="1732">
        <v>0</v>
      </c>
    </row>
    <row r="39" spans="1:6" s="15" customFormat="1" ht="13.5" thickBot="1" x14ac:dyDescent="0.25">
      <c r="A39" s="413" t="s">
        <v>268</v>
      </c>
      <c r="B39" s="1341" t="s">
        <v>1228</v>
      </c>
      <c r="C39" s="1704"/>
      <c r="D39" s="1696"/>
      <c r="E39" s="1705"/>
      <c r="F39" s="1732">
        <v>0</v>
      </c>
    </row>
    <row r="40" spans="1:6" s="15" customFormat="1" ht="13.5" thickBot="1" x14ac:dyDescent="0.25">
      <c r="A40" s="282" t="s">
        <v>269</v>
      </c>
      <c r="B40" s="914" t="s">
        <v>790</v>
      </c>
      <c r="C40" s="1706"/>
      <c r="D40" s="1697">
        <f>D38+D39</f>
        <v>0</v>
      </c>
      <c r="E40" s="1697">
        <f>E38+E39</f>
        <v>0</v>
      </c>
      <c r="F40" s="1701">
        <v>0</v>
      </c>
    </row>
    <row r="41" spans="1:6" s="15" customFormat="1" x14ac:dyDescent="0.2">
      <c r="A41" s="265" t="s">
        <v>270</v>
      </c>
      <c r="B41" s="918"/>
      <c r="C41" s="1702"/>
      <c r="D41" s="1694"/>
      <c r="E41" s="1703"/>
      <c r="F41" s="922"/>
    </row>
    <row r="42" spans="1:6" s="15" customFormat="1" x14ac:dyDescent="0.2">
      <c r="A42" s="265" t="s">
        <v>271</v>
      </c>
      <c r="B42" s="913" t="s">
        <v>28</v>
      </c>
      <c r="C42" s="456"/>
      <c r="D42" s="454"/>
      <c r="E42" s="453"/>
      <c r="F42" s="922"/>
    </row>
    <row r="43" spans="1:6" s="15" customFormat="1" x14ac:dyDescent="0.2">
      <c r="A43" s="265" t="s">
        <v>272</v>
      </c>
      <c r="B43" s="930" t="s">
        <v>762</v>
      </c>
      <c r="C43" s="392">
        <v>1940</v>
      </c>
      <c r="D43" s="452">
        <v>54109</v>
      </c>
      <c r="E43" s="562">
        <v>54109</v>
      </c>
      <c r="F43" s="936">
        <f>E43/D43</f>
        <v>1</v>
      </c>
    </row>
    <row r="44" spans="1:6" s="15" customFormat="1" x14ac:dyDescent="0.2">
      <c r="A44" s="265" t="s">
        <v>273</v>
      </c>
      <c r="B44" s="930" t="s">
        <v>1360</v>
      </c>
      <c r="C44" s="392">
        <v>133364</v>
      </c>
      <c r="D44" s="452">
        <v>133365</v>
      </c>
      <c r="E44" s="562">
        <v>133365</v>
      </c>
      <c r="F44" s="936">
        <f>E44/D44</f>
        <v>1</v>
      </c>
    </row>
    <row r="45" spans="1:6" s="15" customFormat="1" x14ac:dyDescent="0.2">
      <c r="A45" s="265" t="s">
        <v>274</v>
      </c>
      <c r="B45" s="931"/>
      <c r="C45" s="392"/>
      <c r="D45" s="452"/>
      <c r="E45" s="562"/>
      <c r="F45" s="936"/>
    </row>
    <row r="46" spans="1:6" s="15" customFormat="1" ht="13.5" thickBot="1" x14ac:dyDescent="0.25">
      <c r="A46" s="265" t="s">
        <v>275</v>
      </c>
      <c r="B46" s="932"/>
      <c r="C46" s="938"/>
      <c r="D46" s="601"/>
      <c r="E46" s="565"/>
      <c r="F46" s="936"/>
    </row>
    <row r="47" spans="1:6" s="15" customFormat="1" ht="13.5" thickBot="1" x14ac:dyDescent="0.25">
      <c r="A47" s="282" t="s">
        <v>276</v>
      </c>
      <c r="B47" s="933" t="s">
        <v>15</v>
      </c>
      <c r="C47" s="732">
        <f>SUM(C43:C46)</f>
        <v>135304</v>
      </c>
      <c r="D47" s="732">
        <f>SUM(D43:D46)</f>
        <v>187474</v>
      </c>
      <c r="E47" s="732">
        <f>SUM(E43:E46)</f>
        <v>187474</v>
      </c>
      <c r="F47" s="927">
        <f>E47/D47</f>
        <v>1</v>
      </c>
    </row>
    <row r="48" spans="1:6" s="15" customFormat="1" ht="13.5" thickBot="1" x14ac:dyDescent="0.25">
      <c r="A48" s="265" t="s">
        <v>277</v>
      </c>
      <c r="B48" s="934"/>
      <c r="C48" s="939"/>
      <c r="D48" s="940"/>
      <c r="E48" s="563"/>
      <c r="F48" s="937"/>
    </row>
    <row r="49" spans="1:6" s="15" customFormat="1" ht="13.5" thickBot="1" x14ac:dyDescent="0.25">
      <c r="A49" s="325" t="s">
        <v>278</v>
      </c>
      <c r="B49" s="935" t="s">
        <v>763</v>
      </c>
      <c r="C49" s="732">
        <f>C36+C40+C47</f>
        <v>135304</v>
      </c>
      <c r="D49" s="732">
        <f>D36+D40+D47</f>
        <v>187474</v>
      </c>
      <c r="E49" s="732">
        <f>E36+E40+E47</f>
        <v>187474</v>
      </c>
      <c r="F49" s="927">
        <f>E49/D49</f>
        <v>1</v>
      </c>
    </row>
    <row r="50" spans="1:6" s="15" customFormat="1" x14ac:dyDescent="0.2">
      <c r="A50" s="281"/>
      <c r="B50" s="35"/>
      <c r="C50" s="295"/>
      <c r="D50" s="295"/>
      <c r="E50" s="295"/>
      <c r="F50" s="295"/>
    </row>
    <row r="51" spans="1:6" s="15" customFormat="1" x14ac:dyDescent="0.2">
      <c r="A51" s="281"/>
      <c r="B51" s="35"/>
      <c r="C51" s="295"/>
      <c r="D51" s="295"/>
      <c r="E51" s="295"/>
      <c r="F51" s="295"/>
    </row>
    <row r="52" spans="1:6" s="15" customFormat="1" x14ac:dyDescent="0.2">
      <c r="A52" s="281"/>
      <c r="B52" s="35"/>
      <c r="C52" s="295"/>
      <c r="D52" s="295"/>
      <c r="E52" s="295"/>
      <c r="F52" s="295"/>
    </row>
    <row r="53" spans="1:6" x14ac:dyDescent="0.2">
      <c r="A53" s="281"/>
      <c r="B53" s="35"/>
      <c r="C53" s="295"/>
      <c r="D53" s="295"/>
      <c r="E53" s="295"/>
      <c r="F53" s="295"/>
    </row>
    <row r="54" spans="1:6" x14ac:dyDescent="0.2">
      <c r="A54" s="281"/>
      <c r="B54" s="35"/>
      <c r="C54" s="295"/>
      <c r="D54" s="295"/>
      <c r="E54" s="295"/>
      <c r="F54" s="295"/>
    </row>
    <row r="55" spans="1:6" x14ac:dyDescent="0.2">
      <c r="A55" s="281"/>
      <c r="B55" s="35"/>
      <c r="C55" s="295"/>
      <c r="D55" s="295"/>
      <c r="E55" s="295"/>
      <c r="F55" s="295"/>
    </row>
    <row r="56" spans="1:6" x14ac:dyDescent="0.2">
      <c r="A56" s="281"/>
      <c r="B56" s="35"/>
      <c r="C56" s="295"/>
      <c r="D56" s="295"/>
      <c r="E56" s="295"/>
      <c r="F56" s="295"/>
    </row>
    <row r="57" spans="1:6" ht="18.75" customHeight="1" x14ac:dyDescent="0.2">
      <c r="A57" s="2249" t="s">
        <v>1647</v>
      </c>
      <c r="B57" s="2249"/>
      <c r="C57" s="2249"/>
      <c r="D57" s="2249"/>
      <c r="E57" s="2249"/>
      <c r="F57" s="2249"/>
    </row>
    <row r="58" spans="1:6" ht="15.75" customHeight="1" x14ac:dyDescent="0.2">
      <c r="B58" s="19"/>
      <c r="C58" s="19"/>
      <c r="D58" s="19"/>
      <c r="E58" s="19"/>
      <c r="F58" s="19"/>
    </row>
    <row r="59" spans="1:6" ht="15.75" customHeight="1" x14ac:dyDescent="0.25">
      <c r="B59" s="2268" t="s">
        <v>1467</v>
      </c>
      <c r="C59" s="2268"/>
      <c r="D59" s="2268"/>
      <c r="E59" s="2268"/>
      <c r="F59" s="2268"/>
    </row>
    <row r="60" spans="1:6" ht="15.75" customHeight="1" x14ac:dyDescent="0.2">
      <c r="B60" s="1"/>
      <c r="C60" s="1"/>
      <c r="D60" s="1"/>
      <c r="E60" s="1"/>
      <c r="F60" s="1"/>
    </row>
    <row r="61" spans="1:6" ht="13.5" thickBot="1" x14ac:dyDescent="0.25">
      <c r="B61" s="2283" t="s">
        <v>4</v>
      </c>
      <c r="C61" s="2283"/>
      <c r="D61" s="2283"/>
      <c r="E61" s="2283"/>
      <c r="F61" s="2283"/>
    </row>
    <row r="62" spans="1:6" ht="34.5" thickBot="1" x14ac:dyDescent="0.25">
      <c r="A62" s="284" t="s">
        <v>258</v>
      </c>
      <c r="B62" s="297" t="s">
        <v>13</v>
      </c>
      <c r="C62" s="280" t="s">
        <v>198</v>
      </c>
      <c r="D62" s="278" t="s">
        <v>199</v>
      </c>
      <c r="E62" s="293" t="s">
        <v>775</v>
      </c>
      <c r="F62" s="266" t="s">
        <v>201</v>
      </c>
    </row>
    <row r="63" spans="1:6" ht="15.75" customHeight="1" x14ac:dyDescent="0.2">
      <c r="A63" s="276" t="s">
        <v>259</v>
      </c>
      <c r="B63" s="456" t="s">
        <v>260</v>
      </c>
      <c r="C63" s="451" t="s">
        <v>261</v>
      </c>
      <c r="D63" s="268" t="s">
        <v>262</v>
      </c>
      <c r="E63" s="454" t="s">
        <v>282</v>
      </c>
      <c r="F63" s="453" t="s">
        <v>307</v>
      </c>
    </row>
    <row r="64" spans="1:6" ht="15.75" customHeight="1" x14ac:dyDescent="0.2">
      <c r="A64" s="265" t="s">
        <v>263</v>
      </c>
      <c r="B64" s="913" t="s">
        <v>14</v>
      </c>
      <c r="C64" s="454"/>
      <c r="D64" s="453"/>
      <c r="E64" s="453"/>
      <c r="F64" s="922"/>
    </row>
    <row r="65" spans="1:6" ht="15.75" customHeight="1" thickBot="1" x14ac:dyDescent="0.25">
      <c r="A65" s="413" t="s">
        <v>264</v>
      </c>
      <c r="B65" s="917"/>
      <c r="C65" s="910"/>
      <c r="D65" s="911"/>
      <c r="E65" s="911"/>
      <c r="F65" s="923"/>
    </row>
    <row r="66" spans="1:6" ht="15.75" customHeight="1" thickBot="1" x14ac:dyDescent="0.25">
      <c r="A66" s="282" t="s">
        <v>265</v>
      </c>
      <c r="B66" s="914" t="s">
        <v>29</v>
      </c>
      <c r="C66" s="337"/>
      <c r="D66" s="663"/>
      <c r="E66" s="663"/>
      <c r="F66" s="924"/>
    </row>
    <row r="67" spans="1:6" ht="15.75" customHeight="1" x14ac:dyDescent="0.2">
      <c r="A67" s="265" t="s">
        <v>266</v>
      </c>
      <c r="B67" s="918"/>
      <c r="C67" s="454"/>
      <c r="D67" s="453"/>
      <c r="E67" s="453"/>
      <c r="F67" s="922"/>
    </row>
    <row r="68" spans="1:6" ht="15.75" customHeight="1" x14ac:dyDescent="0.2">
      <c r="A68" s="265" t="s">
        <v>267</v>
      </c>
      <c r="B68" s="913" t="s">
        <v>392</v>
      </c>
      <c r="C68" s="454"/>
      <c r="D68" s="453"/>
      <c r="E68" s="453"/>
      <c r="F68" s="1342"/>
    </row>
    <row r="69" spans="1:6" ht="15.75" customHeight="1" thickBot="1" x14ac:dyDescent="0.25">
      <c r="A69" s="413" t="s">
        <v>268</v>
      </c>
      <c r="B69" s="1341" t="s">
        <v>1282</v>
      </c>
      <c r="C69" s="940"/>
      <c r="D69" s="563">
        <v>272</v>
      </c>
      <c r="E69" s="563">
        <v>272</v>
      </c>
      <c r="F69" s="937">
        <f>E69/D69</f>
        <v>1</v>
      </c>
    </row>
    <row r="70" spans="1:6" ht="15.75" customHeight="1" thickBot="1" x14ac:dyDescent="0.25">
      <c r="A70" s="282" t="s">
        <v>269</v>
      </c>
      <c r="B70" s="914" t="s">
        <v>790</v>
      </c>
      <c r="C70" s="234">
        <f>SUM(C69)</f>
        <v>0</v>
      </c>
      <c r="D70" s="564">
        <f>SUM(D69)</f>
        <v>272</v>
      </c>
      <c r="E70" s="564">
        <f>SUM(E69)</f>
        <v>272</v>
      </c>
      <c r="F70" s="926">
        <f>E70/D70</f>
        <v>1</v>
      </c>
    </row>
    <row r="71" spans="1:6" ht="15.75" customHeight="1" x14ac:dyDescent="0.2">
      <c r="A71" s="265" t="s">
        <v>270</v>
      </c>
      <c r="B71" s="918"/>
      <c r="C71" s="454"/>
      <c r="D71" s="453"/>
      <c r="E71" s="453"/>
      <c r="F71" s="922"/>
    </row>
    <row r="72" spans="1:6" ht="15.75" customHeight="1" x14ac:dyDescent="0.2">
      <c r="A72" s="265" t="s">
        <v>271</v>
      </c>
      <c r="B72" s="913" t="s">
        <v>28</v>
      </c>
      <c r="C72" s="454"/>
      <c r="D72" s="453"/>
      <c r="E72" s="453"/>
      <c r="F72" s="922"/>
    </row>
    <row r="73" spans="1:6" ht="27" customHeight="1" x14ac:dyDescent="0.2">
      <c r="A73" s="265" t="s">
        <v>272</v>
      </c>
      <c r="B73" s="501" t="s">
        <v>17</v>
      </c>
      <c r="C73" s="209"/>
      <c r="D73" s="194"/>
      <c r="E73" s="209"/>
      <c r="F73" s="941"/>
    </row>
    <row r="74" spans="1:6" x14ac:dyDescent="0.2">
      <c r="A74" s="265" t="s">
        <v>273</v>
      </c>
      <c r="B74" s="501" t="s">
        <v>18</v>
      </c>
      <c r="C74" s="209">
        <v>25000</v>
      </c>
      <c r="D74" s="194">
        <v>34828</v>
      </c>
      <c r="E74" s="209">
        <v>34828</v>
      </c>
      <c r="F74" s="941">
        <f t="shared" ref="F74:F96" si="1">E74/D74</f>
        <v>1</v>
      </c>
    </row>
    <row r="75" spans="1:6" x14ac:dyDescent="0.2">
      <c r="A75" s="265" t="s">
        <v>274</v>
      </c>
      <c r="B75" s="501" t="s">
        <v>19</v>
      </c>
      <c r="C75" s="209">
        <v>9533</v>
      </c>
      <c r="D75" s="194">
        <v>7485</v>
      </c>
      <c r="E75" s="209">
        <v>7485</v>
      </c>
      <c r="F75" s="941">
        <f t="shared" si="1"/>
        <v>1</v>
      </c>
    </row>
    <row r="76" spans="1:6" ht="13.5" customHeight="1" x14ac:dyDescent="0.2">
      <c r="A76" s="265" t="s">
        <v>275</v>
      </c>
      <c r="B76" s="501" t="s">
        <v>394</v>
      </c>
      <c r="C76" s="209">
        <v>63301</v>
      </c>
      <c r="D76" s="209">
        <v>63269</v>
      </c>
      <c r="E76" s="209">
        <v>63269</v>
      </c>
      <c r="F76" s="941">
        <f t="shared" si="1"/>
        <v>1</v>
      </c>
    </row>
    <row r="77" spans="1:6" ht="15" customHeight="1" x14ac:dyDescent="0.2">
      <c r="A77" s="265" t="s">
        <v>276</v>
      </c>
      <c r="B77" s="501" t="s">
        <v>395</v>
      </c>
      <c r="C77" s="209">
        <v>51320</v>
      </c>
      <c r="D77" s="209">
        <v>42241</v>
      </c>
      <c r="E77" s="209">
        <v>42241</v>
      </c>
      <c r="F77" s="941">
        <f t="shared" si="1"/>
        <v>1</v>
      </c>
    </row>
    <row r="78" spans="1:6" ht="13.5" customHeight="1" x14ac:dyDescent="0.2">
      <c r="A78" s="265" t="s">
        <v>277</v>
      </c>
      <c r="B78" s="501" t="s">
        <v>396</v>
      </c>
      <c r="C78" s="209">
        <v>120865</v>
      </c>
      <c r="D78" s="209">
        <v>80948</v>
      </c>
      <c r="E78" s="209">
        <v>80948</v>
      </c>
      <c r="F78" s="941">
        <f t="shared" si="1"/>
        <v>1</v>
      </c>
    </row>
    <row r="79" spans="1:6" ht="13.5" customHeight="1" x14ac:dyDescent="0.2">
      <c r="A79" s="265"/>
      <c r="B79" s="501" t="s">
        <v>1131</v>
      </c>
      <c r="C79" s="209">
        <v>38000</v>
      </c>
      <c r="D79" s="209">
        <v>39201</v>
      </c>
      <c r="E79" s="209">
        <v>39201</v>
      </c>
      <c r="F79" s="941">
        <f t="shared" si="1"/>
        <v>1</v>
      </c>
    </row>
    <row r="80" spans="1:6" x14ac:dyDescent="0.2">
      <c r="A80" s="265" t="s">
        <v>278</v>
      </c>
      <c r="B80" s="501" t="s">
        <v>309</v>
      </c>
      <c r="C80" s="209">
        <v>25575</v>
      </c>
      <c r="D80" s="194">
        <v>25575</v>
      </c>
      <c r="E80" s="209">
        <v>25575</v>
      </c>
      <c r="F80" s="941">
        <f t="shared" si="1"/>
        <v>1</v>
      </c>
    </row>
    <row r="81" spans="1:6" x14ac:dyDescent="0.2">
      <c r="A81" s="265" t="s">
        <v>279</v>
      </c>
      <c r="B81" s="501" t="s">
        <v>20</v>
      </c>
      <c r="C81" s="209">
        <v>3700</v>
      </c>
      <c r="D81" s="209">
        <v>3700</v>
      </c>
      <c r="E81" s="209">
        <v>3700</v>
      </c>
      <c r="F81" s="941">
        <f t="shared" si="1"/>
        <v>1</v>
      </c>
    </row>
    <row r="82" spans="1:6" ht="12" customHeight="1" x14ac:dyDescent="0.2">
      <c r="A82" s="265" t="s">
        <v>280</v>
      </c>
      <c r="B82" s="501" t="s">
        <v>21</v>
      </c>
      <c r="C82" s="209">
        <f>9000+5000</f>
        <v>14000</v>
      </c>
      <c r="D82" s="209">
        <v>14000</v>
      </c>
      <c r="E82" s="209">
        <v>14000</v>
      </c>
      <c r="F82" s="941">
        <f t="shared" si="1"/>
        <v>1</v>
      </c>
    </row>
    <row r="83" spans="1:6" ht="13.5" customHeight="1" x14ac:dyDescent="0.2">
      <c r="A83" s="265" t="s">
        <v>281</v>
      </c>
      <c r="B83" s="501" t="s">
        <v>22</v>
      </c>
      <c r="C83" s="209">
        <f>4000+1000</f>
        <v>5000</v>
      </c>
      <c r="D83" s="209">
        <v>5000</v>
      </c>
      <c r="E83" s="209">
        <v>5000</v>
      </c>
      <c r="F83" s="941">
        <f t="shared" si="1"/>
        <v>1</v>
      </c>
    </row>
    <row r="84" spans="1:6" x14ac:dyDescent="0.2">
      <c r="A84" s="265" t="s">
        <v>283</v>
      </c>
      <c r="B84" s="502" t="s">
        <v>23</v>
      </c>
      <c r="C84" s="145">
        <v>36000</v>
      </c>
      <c r="D84" s="196">
        <v>36000</v>
      </c>
      <c r="E84" s="196">
        <v>36000</v>
      </c>
      <c r="F84" s="941">
        <f t="shared" si="1"/>
        <v>1</v>
      </c>
    </row>
    <row r="85" spans="1:6" x14ac:dyDescent="0.2">
      <c r="A85" s="265" t="s">
        <v>284</v>
      </c>
      <c r="B85" s="502" t="s">
        <v>24</v>
      </c>
      <c r="C85" s="145">
        <v>80000</v>
      </c>
      <c r="D85" s="145">
        <v>80000</v>
      </c>
      <c r="E85" s="145">
        <v>80000</v>
      </c>
      <c r="F85" s="941">
        <f t="shared" si="1"/>
        <v>1</v>
      </c>
    </row>
    <row r="86" spans="1:6" x14ac:dyDescent="0.2">
      <c r="A86" s="265" t="s">
        <v>285</v>
      </c>
      <c r="B86" s="501" t="s">
        <v>1132</v>
      </c>
      <c r="C86" s="145">
        <v>92000</v>
      </c>
      <c r="D86" s="145">
        <v>92000</v>
      </c>
      <c r="E86" s="145">
        <v>92000</v>
      </c>
      <c r="F86" s="941">
        <f t="shared" si="1"/>
        <v>1</v>
      </c>
    </row>
    <row r="87" spans="1:6" ht="13.5" customHeight="1" x14ac:dyDescent="0.2">
      <c r="A87" s="265" t="s">
        <v>286</v>
      </c>
      <c r="B87" s="502" t="s">
        <v>310</v>
      </c>
      <c r="C87" s="145">
        <v>0</v>
      </c>
      <c r="D87" s="196">
        <v>0</v>
      </c>
      <c r="E87" s="145"/>
      <c r="F87" s="941">
        <v>0</v>
      </c>
    </row>
    <row r="88" spans="1:6" x14ac:dyDescent="0.2">
      <c r="A88" s="265" t="s">
        <v>287</v>
      </c>
      <c r="B88" s="502" t="s">
        <v>1580</v>
      </c>
      <c r="C88" s="145">
        <v>0</v>
      </c>
      <c r="D88" s="196">
        <v>25000</v>
      </c>
      <c r="E88" s="146">
        <v>25000</v>
      </c>
      <c r="F88" s="941">
        <f t="shared" si="1"/>
        <v>1</v>
      </c>
    </row>
    <row r="89" spans="1:6" x14ac:dyDescent="0.2">
      <c r="A89" s="265" t="s">
        <v>288</v>
      </c>
      <c r="B89" s="503" t="s">
        <v>25</v>
      </c>
      <c r="C89" s="146">
        <v>1000</v>
      </c>
      <c r="D89" s="313">
        <v>558</v>
      </c>
      <c r="E89" s="121">
        <v>558</v>
      </c>
      <c r="F89" s="941">
        <f t="shared" si="1"/>
        <v>1</v>
      </c>
    </row>
    <row r="90" spans="1:6" ht="12.75" customHeight="1" x14ac:dyDescent="0.2">
      <c r="A90" s="265" t="s">
        <v>289</v>
      </c>
      <c r="B90" s="486" t="s">
        <v>1095</v>
      </c>
      <c r="C90" s="121">
        <v>1440</v>
      </c>
      <c r="D90" s="121">
        <v>720</v>
      </c>
      <c r="E90" s="121">
        <v>720</v>
      </c>
      <c r="F90" s="941">
        <f t="shared" si="1"/>
        <v>1</v>
      </c>
    </row>
    <row r="91" spans="1:6" ht="14.25" customHeight="1" x14ac:dyDescent="0.2">
      <c r="A91" s="265" t="s">
        <v>290</v>
      </c>
      <c r="B91" s="486" t="s">
        <v>1079</v>
      </c>
      <c r="C91" s="121">
        <v>5000</v>
      </c>
      <c r="D91" s="121">
        <v>10000</v>
      </c>
      <c r="E91" s="121">
        <v>10000</v>
      </c>
      <c r="F91" s="941">
        <f t="shared" si="1"/>
        <v>1</v>
      </c>
    </row>
    <row r="92" spans="1:6" ht="13.5" customHeight="1" x14ac:dyDescent="0.2">
      <c r="A92" s="265" t="s">
        <v>291</v>
      </c>
      <c r="B92" s="1707" t="s">
        <v>1306</v>
      </c>
      <c r="C92" s="121">
        <v>20000</v>
      </c>
      <c r="D92" s="1064">
        <v>14882</v>
      </c>
      <c r="E92" s="124">
        <v>14882</v>
      </c>
      <c r="F92" s="941">
        <f t="shared" si="1"/>
        <v>1</v>
      </c>
    </row>
    <row r="93" spans="1:6" ht="15.75" customHeight="1" x14ac:dyDescent="0.2">
      <c r="A93" s="265" t="s">
        <v>292</v>
      </c>
      <c r="B93" s="1707" t="s">
        <v>1581</v>
      </c>
      <c r="C93" s="121"/>
      <c r="D93" s="1064">
        <v>1000</v>
      </c>
      <c r="E93" s="124">
        <v>1000</v>
      </c>
      <c r="F93" s="941">
        <f t="shared" si="1"/>
        <v>1</v>
      </c>
    </row>
    <row r="94" spans="1:6" ht="15.75" customHeight="1" x14ac:dyDescent="0.2">
      <c r="A94" s="265" t="s">
        <v>293</v>
      </c>
      <c r="B94" s="1707" t="s">
        <v>1582</v>
      </c>
      <c r="C94" s="121"/>
      <c r="D94" s="1064">
        <v>600</v>
      </c>
      <c r="E94" s="124">
        <v>600</v>
      </c>
      <c r="F94" s="941">
        <f t="shared" si="1"/>
        <v>1</v>
      </c>
    </row>
    <row r="95" spans="1:6" ht="15" customHeight="1" x14ac:dyDescent="0.2">
      <c r="A95" s="265" t="s">
        <v>294</v>
      </c>
      <c r="B95" s="1707" t="s">
        <v>1080</v>
      </c>
      <c r="C95" s="121"/>
      <c r="D95" s="121">
        <v>16905</v>
      </c>
      <c r="E95" s="121">
        <v>16905</v>
      </c>
      <c r="F95" s="941">
        <f t="shared" si="1"/>
        <v>1</v>
      </c>
    </row>
    <row r="96" spans="1:6" ht="24.75" customHeight="1" thickBot="1" x14ac:dyDescent="0.25">
      <c r="A96" s="265" t="s">
        <v>295</v>
      </c>
      <c r="B96" s="1707" t="s">
        <v>755</v>
      </c>
      <c r="C96" s="129">
        <v>100</v>
      </c>
      <c r="D96" s="129">
        <v>100</v>
      </c>
      <c r="E96" s="129">
        <v>100</v>
      </c>
      <c r="F96" s="944">
        <f t="shared" si="1"/>
        <v>1</v>
      </c>
    </row>
    <row r="97" spans="1:6" s="15" customFormat="1" ht="38.25" x14ac:dyDescent="0.2">
      <c r="A97" s="265" t="s">
        <v>296</v>
      </c>
      <c r="B97" s="1785" t="s">
        <v>1252</v>
      </c>
      <c r="C97" s="1478">
        <f>SUM(C73:C96)</f>
        <v>591834</v>
      </c>
      <c r="D97" s="492">
        <f>SUM(D73:D96)</f>
        <v>594012</v>
      </c>
      <c r="E97" s="1474">
        <f>SUM(E73:E96)</f>
        <v>594012</v>
      </c>
      <c r="F97" s="1776">
        <f>E97/D97</f>
        <v>1</v>
      </c>
    </row>
    <row r="98" spans="1:6" ht="13.5" thickBot="1" x14ac:dyDescent="0.25">
      <c r="A98" s="265" t="s">
        <v>297</v>
      </c>
      <c r="B98" s="1786"/>
      <c r="C98" s="233"/>
      <c r="D98" s="1019"/>
      <c r="E98" s="633"/>
      <c r="F98" s="633"/>
    </row>
    <row r="99" spans="1:6" ht="22.5" customHeight="1" thickBot="1" x14ac:dyDescent="0.25">
      <c r="A99" s="265" t="s">
        <v>298</v>
      </c>
      <c r="B99" s="231" t="s">
        <v>823</v>
      </c>
      <c r="C99" s="201">
        <f>C97+C70+C66</f>
        <v>591834</v>
      </c>
      <c r="D99" s="201">
        <f>D97+D70+D66</f>
        <v>594284</v>
      </c>
      <c r="E99" s="128">
        <f>E97+E70+E66</f>
        <v>594284</v>
      </c>
      <c r="F99" s="947">
        <f>E99/D99</f>
        <v>1</v>
      </c>
    </row>
    <row r="100" spans="1:6" x14ac:dyDescent="0.2">
      <c r="B100" s="1"/>
      <c r="C100" s="1"/>
      <c r="D100" s="1"/>
      <c r="E100" s="1"/>
      <c r="F100" s="1"/>
    </row>
    <row r="101" spans="1:6" x14ac:dyDescent="0.2">
      <c r="B101" s="1"/>
      <c r="C101" s="1"/>
      <c r="D101" s="1"/>
      <c r="E101" s="1"/>
      <c r="F101" s="1"/>
    </row>
    <row r="102" spans="1:6" x14ac:dyDescent="0.2">
      <c r="B102" s="1"/>
      <c r="C102" s="1"/>
      <c r="D102" s="1"/>
      <c r="E102" s="1"/>
      <c r="F102" s="1"/>
    </row>
    <row r="103" spans="1:6" x14ac:dyDescent="0.2">
      <c r="B103" s="1"/>
      <c r="C103" s="1"/>
      <c r="D103" s="1"/>
      <c r="E103" s="1"/>
      <c r="F103" s="1"/>
    </row>
    <row r="104" spans="1:6" x14ac:dyDescent="0.2">
      <c r="B104" s="1"/>
      <c r="C104" s="1"/>
      <c r="D104" s="1"/>
      <c r="E104" s="1"/>
      <c r="F104" s="1"/>
    </row>
    <row r="105" spans="1:6" x14ac:dyDescent="0.2">
      <c r="B105" s="1"/>
      <c r="C105" s="1"/>
      <c r="D105" s="1"/>
      <c r="E105" s="1"/>
      <c r="F105" s="1"/>
    </row>
    <row r="106" spans="1:6" x14ac:dyDescent="0.2">
      <c r="A106" s="15"/>
      <c r="B106" s="1"/>
      <c r="C106" s="1"/>
      <c r="D106" s="1"/>
      <c r="E106" s="1"/>
      <c r="F106" s="1"/>
    </row>
    <row r="107" spans="1:6" x14ac:dyDescent="0.2">
      <c r="B107" s="1"/>
      <c r="C107" s="1"/>
      <c r="D107" s="1"/>
      <c r="E107" s="1"/>
      <c r="F107" s="1"/>
    </row>
    <row r="108" spans="1:6" x14ac:dyDescent="0.2">
      <c r="B108" s="1"/>
      <c r="C108" s="1"/>
      <c r="D108" s="1"/>
      <c r="E108" s="1"/>
      <c r="F108" s="1"/>
    </row>
    <row r="109" spans="1:6" x14ac:dyDescent="0.2">
      <c r="B109" s="1"/>
      <c r="C109" s="1"/>
      <c r="D109" s="1"/>
      <c r="E109" s="1"/>
      <c r="F109" s="1"/>
    </row>
    <row r="110" spans="1:6" x14ac:dyDescent="0.2">
      <c r="B110" s="1"/>
      <c r="C110" s="1"/>
      <c r="D110" s="1"/>
      <c r="E110" s="1"/>
      <c r="F110" s="1"/>
    </row>
    <row r="111" spans="1:6" x14ac:dyDescent="0.2">
      <c r="B111" s="1"/>
      <c r="C111" s="1"/>
      <c r="D111" s="1"/>
      <c r="E111" s="1"/>
      <c r="F111" s="1"/>
    </row>
    <row r="112" spans="1:6" x14ac:dyDescent="0.2">
      <c r="B112" s="1"/>
      <c r="C112" s="1"/>
      <c r="D112" s="1"/>
      <c r="E112" s="1"/>
      <c r="F112" s="1"/>
    </row>
    <row r="113" spans="2:6" x14ac:dyDescent="0.2">
      <c r="B113" s="1"/>
      <c r="C113" s="1"/>
      <c r="D113" s="1"/>
      <c r="E113" s="1"/>
      <c r="F113" s="1"/>
    </row>
    <row r="114" spans="2:6" x14ac:dyDescent="0.2">
      <c r="B114" s="1"/>
      <c r="C114" s="1"/>
      <c r="D114" s="1"/>
      <c r="E114" s="1"/>
      <c r="F114" s="1"/>
    </row>
    <row r="115" spans="2:6" x14ac:dyDescent="0.2">
      <c r="B115" s="1"/>
      <c r="C115" s="1"/>
      <c r="D115" s="1"/>
      <c r="E115" s="1"/>
      <c r="F115" s="1"/>
    </row>
    <row r="116" spans="2:6" x14ac:dyDescent="0.2">
      <c r="B116" s="1"/>
      <c r="C116" s="1"/>
      <c r="D116" s="1"/>
      <c r="E116" s="1"/>
      <c r="F116" s="1"/>
    </row>
    <row r="117" spans="2:6" x14ac:dyDescent="0.2">
      <c r="B117" s="1"/>
      <c r="C117" s="1"/>
      <c r="D117" s="1"/>
      <c r="E117" s="1"/>
      <c r="F117" s="1"/>
    </row>
    <row r="118" spans="2:6" x14ac:dyDescent="0.2">
      <c r="B118" s="1"/>
      <c r="C118" s="1"/>
      <c r="D118" s="1"/>
      <c r="E118" s="1"/>
      <c r="F118" s="1"/>
    </row>
    <row r="119" spans="2:6" x14ac:dyDescent="0.2">
      <c r="B119" s="1"/>
      <c r="C119" s="1"/>
      <c r="D119" s="1"/>
      <c r="E119" s="1"/>
      <c r="F119" s="1"/>
    </row>
    <row r="120" spans="2:6" x14ac:dyDescent="0.2">
      <c r="B120" s="1"/>
      <c r="C120" s="1"/>
      <c r="D120" s="1"/>
      <c r="E120" s="1"/>
      <c r="F120" s="1"/>
    </row>
    <row r="121" spans="2:6" x14ac:dyDescent="0.2">
      <c r="B121" s="1"/>
      <c r="C121" s="1"/>
      <c r="D121" s="1"/>
      <c r="E121" s="1"/>
      <c r="F121" s="1"/>
    </row>
    <row r="122" spans="2:6" x14ac:dyDescent="0.2">
      <c r="B122" s="1"/>
      <c r="C122" s="1"/>
      <c r="D122" s="1"/>
      <c r="E122" s="1"/>
      <c r="F122" s="1"/>
    </row>
    <row r="123" spans="2:6" x14ac:dyDescent="0.2">
      <c r="B123" s="1"/>
      <c r="C123" s="1"/>
      <c r="D123" s="1"/>
      <c r="E123" s="1"/>
      <c r="F123" s="1"/>
    </row>
    <row r="124" spans="2:6" x14ac:dyDescent="0.2">
      <c r="B124" s="1"/>
      <c r="C124" s="1"/>
      <c r="D124" s="1"/>
      <c r="E124" s="1"/>
      <c r="F124" s="1"/>
    </row>
    <row r="125" spans="2:6" x14ac:dyDescent="0.2">
      <c r="B125" s="1"/>
      <c r="C125" s="1"/>
      <c r="D125" s="1"/>
      <c r="E125" s="1"/>
      <c r="F125" s="1"/>
    </row>
    <row r="126" spans="2:6" x14ac:dyDescent="0.2">
      <c r="B126" s="1"/>
      <c r="C126" s="1"/>
      <c r="D126" s="1"/>
      <c r="E126" s="1"/>
      <c r="F126" s="1"/>
    </row>
    <row r="127" spans="2:6" x14ac:dyDescent="0.2">
      <c r="B127" s="1"/>
      <c r="C127" s="1"/>
      <c r="D127" s="1"/>
      <c r="E127" s="1"/>
      <c r="F127" s="1"/>
    </row>
    <row r="128" spans="2:6" x14ac:dyDescent="0.2">
      <c r="B128" s="1"/>
      <c r="C128" s="1"/>
      <c r="D128" s="1"/>
      <c r="E128" s="1"/>
      <c r="F128" s="1"/>
    </row>
    <row r="129" spans="2:6" x14ac:dyDescent="0.2">
      <c r="B129" s="1"/>
      <c r="C129" s="1"/>
      <c r="D129" s="1"/>
      <c r="E129" s="1"/>
      <c r="F129" s="1"/>
    </row>
    <row r="130" spans="2:6" x14ac:dyDescent="0.2">
      <c r="B130" s="1"/>
      <c r="C130" s="1"/>
      <c r="D130" s="1"/>
      <c r="E130" s="1"/>
      <c r="F130" s="1"/>
    </row>
    <row r="131" spans="2:6" x14ac:dyDescent="0.2">
      <c r="B131" s="1"/>
      <c r="C131" s="1"/>
      <c r="D131" s="1"/>
      <c r="E131" s="1"/>
      <c r="F131" s="1"/>
    </row>
    <row r="132" spans="2:6" x14ac:dyDescent="0.2">
      <c r="B132" s="1"/>
      <c r="C132" s="1"/>
      <c r="D132" s="1"/>
      <c r="E132" s="1"/>
      <c r="F132" s="1"/>
    </row>
    <row r="133" spans="2:6" x14ac:dyDescent="0.2">
      <c r="B133" s="1"/>
      <c r="C133" s="1"/>
      <c r="D133" s="1"/>
      <c r="E133" s="1"/>
      <c r="F133" s="1"/>
    </row>
    <row r="134" spans="2:6" x14ac:dyDescent="0.2">
      <c r="B134" s="1"/>
      <c r="C134" s="1"/>
      <c r="D134" s="1"/>
      <c r="E134" s="1"/>
      <c r="F134" s="1"/>
    </row>
    <row r="135" spans="2:6" x14ac:dyDescent="0.2">
      <c r="B135" s="1"/>
      <c r="C135" s="1"/>
      <c r="D135" s="1"/>
      <c r="E135" s="1"/>
      <c r="F135" s="1"/>
    </row>
    <row r="136" spans="2:6" x14ac:dyDescent="0.2">
      <c r="B136" s="1"/>
      <c r="C136" s="1"/>
      <c r="D136" s="1"/>
      <c r="E136" s="1"/>
      <c r="F136" s="1"/>
    </row>
    <row r="137" spans="2:6" x14ac:dyDescent="0.2">
      <c r="B137" s="1"/>
      <c r="C137" s="1"/>
      <c r="D137" s="1"/>
      <c r="E137" s="1"/>
      <c r="F137" s="1"/>
    </row>
    <row r="138" spans="2:6" x14ac:dyDescent="0.2">
      <c r="B138" s="1"/>
      <c r="C138" s="1"/>
      <c r="D138" s="1"/>
      <c r="E138" s="1"/>
      <c r="F138" s="1"/>
    </row>
    <row r="139" spans="2:6" x14ac:dyDescent="0.2">
      <c r="B139" s="1"/>
      <c r="C139" s="1"/>
      <c r="D139" s="1"/>
      <c r="E139" s="1"/>
      <c r="F139" s="1"/>
    </row>
    <row r="140" spans="2:6" x14ac:dyDescent="0.2">
      <c r="B140" s="1"/>
      <c r="C140" s="1"/>
      <c r="D140" s="1"/>
      <c r="E140" s="1"/>
      <c r="F140" s="1"/>
    </row>
    <row r="141" spans="2:6" x14ac:dyDescent="0.2">
      <c r="B141" s="1"/>
      <c r="C141" s="1"/>
      <c r="D141" s="1"/>
      <c r="E141" s="1"/>
      <c r="F141" s="1"/>
    </row>
    <row r="142" spans="2:6" x14ac:dyDescent="0.2">
      <c r="B142" s="1"/>
      <c r="C142" s="1"/>
      <c r="D142" s="1"/>
      <c r="E142" s="1"/>
      <c r="F142" s="1"/>
    </row>
    <row r="143" spans="2:6" x14ac:dyDescent="0.2">
      <c r="B143" s="1"/>
      <c r="C143" s="1"/>
      <c r="D143" s="1"/>
      <c r="E143" s="1"/>
      <c r="F143" s="1"/>
    </row>
    <row r="144" spans="2:6" x14ac:dyDescent="0.2">
      <c r="B144" s="1"/>
      <c r="C144" s="1"/>
      <c r="D144" s="1"/>
      <c r="E144" s="1"/>
      <c r="F144" s="1"/>
    </row>
    <row r="145" spans="2:6" x14ac:dyDescent="0.2">
      <c r="B145" s="1"/>
      <c r="C145" s="1"/>
      <c r="D145" s="1"/>
      <c r="E145" s="1"/>
      <c r="F145" s="1"/>
    </row>
    <row r="146" spans="2:6" x14ac:dyDescent="0.2">
      <c r="B146" s="1"/>
      <c r="C146" s="1"/>
      <c r="D146" s="1"/>
      <c r="E146" s="1"/>
      <c r="F146" s="1"/>
    </row>
    <row r="147" spans="2:6" x14ac:dyDescent="0.2">
      <c r="B147" s="1"/>
      <c r="C147" s="1"/>
      <c r="D147" s="1"/>
      <c r="E147" s="1"/>
      <c r="F147" s="1"/>
    </row>
    <row r="148" spans="2:6" x14ac:dyDescent="0.2">
      <c r="B148" s="1"/>
      <c r="C148" s="1"/>
      <c r="D148" s="1"/>
      <c r="E148" s="1"/>
      <c r="F148" s="1"/>
    </row>
    <row r="149" spans="2:6" x14ac:dyDescent="0.2">
      <c r="B149" s="1"/>
      <c r="C149" s="1"/>
      <c r="D149" s="1"/>
      <c r="E149" s="1"/>
      <c r="F149" s="1"/>
    </row>
    <row r="150" spans="2:6" x14ac:dyDescent="0.2">
      <c r="B150" s="1"/>
      <c r="C150" s="1"/>
      <c r="D150" s="1"/>
      <c r="E150" s="1"/>
      <c r="F150" s="1"/>
    </row>
    <row r="151" spans="2:6" x14ac:dyDescent="0.2">
      <c r="B151" s="1"/>
      <c r="C151" s="1"/>
      <c r="D151" s="1"/>
      <c r="E151" s="1"/>
      <c r="F151" s="1"/>
    </row>
    <row r="152" spans="2:6" x14ac:dyDescent="0.2">
      <c r="B152" s="1"/>
      <c r="C152" s="1"/>
      <c r="D152" s="1"/>
      <c r="E152" s="1"/>
      <c r="F152" s="1"/>
    </row>
    <row r="153" spans="2:6" x14ac:dyDescent="0.2">
      <c r="B153" s="1"/>
      <c r="C153" s="1"/>
      <c r="D153" s="1"/>
      <c r="E153" s="1"/>
      <c r="F153" s="1"/>
    </row>
    <row r="154" spans="2:6" x14ac:dyDescent="0.2">
      <c r="B154" s="1"/>
      <c r="C154" s="1"/>
      <c r="D154" s="1"/>
      <c r="E154" s="1"/>
      <c r="F154" s="1"/>
    </row>
    <row r="155" spans="2:6" x14ac:dyDescent="0.2">
      <c r="B155" s="1"/>
      <c r="C155" s="1"/>
      <c r="D155" s="1"/>
      <c r="E155" s="1"/>
      <c r="F155" s="1"/>
    </row>
    <row r="156" spans="2:6" x14ac:dyDescent="0.2">
      <c r="B156" s="1"/>
      <c r="C156" s="1"/>
      <c r="D156" s="1"/>
      <c r="E156" s="1"/>
      <c r="F156" s="1"/>
    </row>
    <row r="157" spans="2:6" x14ac:dyDescent="0.2">
      <c r="B157" s="1"/>
      <c r="C157" s="1"/>
      <c r="D157" s="1"/>
      <c r="E157" s="1"/>
      <c r="F157" s="1"/>
    </row>
    <row r="158" spans="2:6" x14ac:dyDescent="0.2">
      <c r="B158" s="1"/>
      <c r="C158" s="1"/>
      <c r="D158" s="1"/>
      <c r="E158" s="1"/>
      <c r="F158" s="1"/>
    </row>
    <row r="159" spans="2:6" x14ac:dyDescent="0.2">
      <c r="B159" s="1"/>
      <c r="C159" s="1"/>
      <c r="D159" s="1"/>
      <c r="E159" s="1"/>
      <c r="F159" s="1"/>
    </row>
    <row r="160" spans="2:6" x14ac:dyDescent="0.2">
      <c r="B160" s="1"/>
      <c r="C160" s="1"/>
      <c r="D160" s="1"/>
      <c r="E160" s="1"/>
      <c r="F160" s="1"/>
    </row>
    <row r="161" spans="2:6" x14ac:dyDescent="0.2">
      <c r="B161" s="1"/>
      <c r="C161" s="1"/>
      <c r="D161" s="1"/>
      <c r="E161" s="1"/>
      <c r="F161" s="1"/>
    </row>
    <row r="162" spans="2:6" x14ac:dyDescent="0.2">
      <c r="B162" s="1"/>
      <c r="C162" s="1"/>
      <c r="D162" s="1"/>
      <c r="E162" s="1"/>
      <c r="F162" s="1"/>
    </row>
    <row r="163" spans="2:6" x14ac:dyDescent="0.2">
      <c r="B163" s="1"/>
      <c r="C163" s="1"/>
      <c r="D163" s="1"/>
      <c r="E163" s="1"/>
      <c r="F163" s="1"/>
    </row>
    <row r="164" spans="2:6" x14ac:dyDescent="0.2">
      <c r="B164" s="1"/>
      <c r="C164" s="1"/>
      <c r="D164" s="1"/>
      <c r="E164" s="1"/>
      <c r="F164" s="1"/>
    </row>
    <row r="165" spans="2:6" x14ac:dyDescent="0.2">
      <c r="B165" s="1"/>
      <c r="C165" s="1"/>
      <c r="D165" s="1"/>
      <c r="E165" s="1"/>
      <c r="F165" s="1"/>
    </row>
    <row r="166" spans="2:6" x14ac:dyDescent="0.2">
      <c r="B166" s="1"/>
      <c r="C166" s="1"/>
      <c r="D166" s="1"/>
      <c r="E166" s="1"/>
      <c r="F166" s="1"/>
    </row>
    <row r="167" spans="2:6" x14ac:dyDescent="0.2">
      <c r="B167" s="1"/>
      <c r="C167" s="1"/>
      <c r="D167" s="1"/>
      <c r="E167" s="1"/>
      <c r="F167" s="1"/>
    </row>
    <row r="168" spans="2:6" x14ac:dyDescent="0.2">
      <c r="B168" s="1"/>
      <c r="C168" s="1"/>
      <c r="D168" s="1"/>
      <c r="E168" s="1"/>
      <c r="F168" s="1"/>
    </row>
    <row r="169" spans="2:6" x14ac:dyDescent="0.2">
      <c r="B169" s="1"/>
      <c r="C169" s="1"/>
      <c r="D169" s="1"/>
      <c r="E169" s="1"/>
      <c r="F169" s="1"/>
    </row>
    <row r="170" spans="2:6" x14ac:dyDescent="0.2">
      <c r="B170" s="1"/>
      <c r="C170" s="1"/>
      <c r="D170" s="1"/>
      <c r="E170" s="1"/>
      <c r="F170" s="1"/>
    </row>
    <row r="171" spans="2:6" x14ac:dyDescent="0.2">
      <c r="B171" s="1"/>
      <c r="C171" s="1"/>
      <c r="D171" s="1"/>
      <c r="E171" s="1"/>
      <c r="F171" s="1"/>
    </row>
    <row r="172" spans="2:6" x14ac:dyDescent="0.2">
      <c r="B172" s="1"/>
      <c r="C172" s="1"/>
      <c r="D172" s="1"/>
      <c r="E172" s="1"/>
      <c r="F172" s="1"/>
    </row>
    <row r="173" spans="2:6" x14ac:dyDescent="0.2">
      <c r="B173" s="1"/>
      <c r="C173" s="1"/>
      <c r="D173" s="1"/>
      <c r="E173" s="1"/>
      <c r="F173" s="1"/>
    </row>
    <row r="174" spans="2:6" x14ac:dyDescent="0.2">
      <c r="B174" s="1"/>
      <c r="C174" s="1"/>
      <c r="D174" s="1"/>
      <c r="E174" s="1"/>
      <c r="F174" s="1"/>
    </row>
    <row r="175" spans="2:6" x14ac:dyDescent="0.2">
      <c r="B175" s="1"/>
      <c r="C175" s="1"/>
      <c r="D175" s="1"/>
      <c r="E175" s="1"/>
      <c r="F175" s="1"/>
    </row>
    <row r="176" spans="2:6" x14ac:dyDescent="0.2">
      <c r="B176" s="1"/>
      <c r="C176" s="1"/>
      <c r="D176" s="1"/>
      <c r="E176" s="1"/>
      <c r="F176" s="1"/>
    </row>
    <row r="177" spans="2:6" x14ac:dyDescent="0.2">
      <c r="B177" s="1"/>
      <c r="C177" s="1"/>
      <c r="D177" s="1"/>
      <c r="E177" s="1"/>
      <c r="F177" s="1"/>
    </row>
    <row r="178" spans="2:6" x14ac:dyDescent="0.2">
      <c r="B178" s="1"/>
      <c r="C178" s="1"/>
      <c r="D178" s="1"/>
      <c r="E178" s="1"/>
      <c r="F178" s="1"/>
    </row>
    <row r="179" spans="2:6" x14ac:dyDescent="0.2">
      <c r="B179" s="1"/>
      <c r="C179" s="1"/>
      <c r="D179" s="1"/>
      <c r="E179" s="1"/>
      <c r="F179" s="1"/>
    </row>
    <row r="180" spans="2:6" x14ac:dyDescent="0.2">
      <c r="B180" s="1"/>
      <c r="C180" s="1"/>
      <c r="D180" s="1"/>
      <c r="E180" s="1"/>
      <c r="F180" s="1"/>
    </row>
    <row r="181" spans="2:6" x14ac:dyDescent="0.2">
      <c r="B181" s="1"/>
      <c r="C181" s="1"/>
      <c r="D181" s="1"/>
      <c r="E181" s="1"/>
      <c r="F181" s="1"/>
    </row>
    <row r="182" spans="2:6" x14ac:dyDescent="0.2">
      <c r="B182" s="1"/>
      <c r="C182" s="1"/>
      <c r="D182" s="1"/>
      <c r="E182" s="1"/>
      <c r="F182" s="1"/>
    </row>
    <row r="183" spans="2:6" x14ac:dyDescent="0.2">
      <c r="B183" s="1"/>
      <c r="C183" s="1"/>
      <c r="D183" s="1"/>
      <c r="E183" s="1"/>
      <c r="F183" s="1"/>
    </row>
    <row r="184" spans="2:6" x14ac:dyDescent="0.2">
      <c r="B184" s="1"/>
      <c r="C184" s="1"/>
      <c r="D184" s="1"/>
      <c r="E184" s="1"/>
      <c r="F184" s="1"/>
    </row>
    <row r="185" spans="2:6" x14ac:dyDescent="0.2">
      <c r="B185" s="1"/>
      <c r="C185" s="1"/>
      <c r="D185" s="1"/>
      <c r="E185" s="1"/>
      <c r="F185" s="1"/>
    </row>
    <row r="186" spans="2:6" x14ac:dyDescent="0.2">
      <c r="B186" s="1"/>
      <c r="C186" s="1"/>
      <c r="D186" s="1"/>
      <c r="E186" s="1"/>
      <c r="F186" s="1"/>
    </row>
    <row r="187" spans="2:6" x14ac:dyDescent="0.2">
      <c r="B187" s="1"/>
      <c r="C187" s="1"/>
      <c r="D187" s="1"/>
      <c r="E187" s="1"/>
      <c r="F187" s="1"/>
    </row>
    <row r="188" spans="2:6" x14ac:dyDescent="0.2">
      <c r="B188" s="1"/>
      <c r="C188" s="1"/>
      <c r="D188" s="1"/>
      <c r="E188" s="1"/>
      <c r="F188" s="1"/>
    </row>
    <row r="189" spans="2:6" x14ac:dyDescent="0.2">
      <c r="B189" s="1"/>
      <c r="C189" s="1"/>
      <c r="D189" s="1"/>
      <c r="E189" s="1"/>
      <c r="F189" s="1"/>
    </row>
    <row r="190" spans="2:6" x14ac:dyDescent="0.2">
      <c r="B190" s="1"/>
      <c r="C190" s="1"/>
      <c r="D190" s="1"/>
      <c r="E190" s="1"/>
      <c r="F190" s="1"/>
    </row>
    <row r="191" spans="2:6" x14ac:dyDescent="0.2">
      <c r="B191" s="1"/>
      <c r="C191" s="1"/>
      <c r="D191" s="1"/>
      <c r="E191" s="1"/>
      <c r="F191" s="1"/>
    </row>
    <row r="192" spans="2:6" x14ac:dyDescent="0.2">
      <c r="B192" s="1"/>
      <c r="C192" s="1"/>
      <c r="D192" s="1"/>
      <c r="E192" s="1"/>
      <c r="F192" s="1"/>
    </row>
    <row r="193" spans="2:6" x14ac:dyDescent="0.2">
      <c r="B193" s="1"/>
      <c r="C193" s="1"/>
      <c r="D193" s="1"/>
      <c r="E193" s="1"/>
      <c r="F193" s="1"/>
    </row>
    <row r="194" spans="2:6" x14ac:dyDescent="0.2">
      <c r="B194" s="1"/>
      <c r="C194" s="1"/>
      <c r="D194" s="1"/>
      <c r="E194" s="1"/>
      <c r="F194" s="1"/>
    </row>
    <row r="195" spans="2:6" x14ac:dyDescent="0.2">
      <c r="B195" s="1"/>
      <c r="C195" s="1"/>
      <c r="D195" s="1"/>
      <c r="E195" s="1"/>
      <c r="F195" s="1"/>
    </row>
    <row r="196" spans="2:6" x14ac:dyDescent="0.2">
      <c r="B196" s="1"/>
      <c r="C196" s="1"/>
      <c r="D196" s="1"/>
      <c r="E196" s="1"/>
      <c r="F196" s="1"/>
    </row>
    <row r="197" spans="2:6" x14ac:dyDescent="0.2">
      <c r="B197" s="1"/>
      <c r="C197" s="1"/>
      <c r="D197" s="1"/>
      <c r="E197" s="1"/>
      <c r="F197" s="1"/>
    </row>
    <row r="198" spans="2:6" x14ac:dyDescent="0.2">
      <c r="B198" s="1"/>
      <c r="C198" s="1"/>
      <c r="D198" s="1"/>
      <c r="E198" s="1"/>
      <c r="F198" s="1"/>
    </row>
    <row r="256" spans="4:4" x14ac:dyDescent="0.2">
      <c r="D256" s="63"/>
    </row>
  </sheetData>
  <mergeCells count="8">
    <mergeCell ref="B61:F61"/>
    <mergeCell ref="A30:F30"/>
    <mergeCell ref="B31:F31"/>
    <mergeCell ref="A3:F3"/>
    <mergeCell ref="A1:F1"/>
    <mergeCell ref="A57:F57"/>
    <mergeCell ref="B4:F4"/>
    <mergeCell ref="B59:F59"/>
  </mergeCells>
  <phoneticPr fontId="62" type="noConversion"/>
  <pageMargins left="0.55118110236220474" right="0.55118110236220474" top="0.59055118110236227" bottom="0.59055118110236227" header="0.51181102362204722" footer="0.51181102362204722"/>
  <pageSetup paperSize="9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1"/>
  <sheetViews>
    <sheetView topLeftCell="A22" workbookViewId="0">
      <selection activeCell="K40" sqref="K40"/>
    </sheetView>
  </sheetViews>
  <sheetFormatPr defaultRowHeight="12.75" x14ac:dyDescent="0.2"/>
  <cols>
    <col min="1" max="1" width="4.28515625" customWidth="1"/>
    <col min="2" max="2" width="38.42578125" customWidth="1"/>
    <col min="3" max="5" width="13.28515625" customWidth="1"/>
    <col min="6" max="6" width="11.28515625" customWidth="1"/>
  </cols>
  <sheetData>
    <row r="1" spans="1:6" x14ac:dyDescent="0.2">
      <c r="A1" s="2249" t="s">
        <v>1648</v>
      </c>
      <c r="B1" s="2249"/>
      <c r="C1" s="2249"/>
      <c r="D1" s="2249"/>
      <c r="E1" s="2249"/>
      <c r="F1" s="2249"/>
    </row>
    <row r="2" spans="1:6" ht="15.75" x14ac:dyDescent="0.25">
      <c r="B2" s="2268" t="s">
        <v>1468</v>
      </c>
      <c r="C2" s="2268"/>
      <c r="D2" s="2268"/>
      <c r="E2" s="2268"/>
      <c r="F2" s="2268"/>
    </row>
    <row r="3" spans="1:6" ht="13.5" thickBot="1" x14ac:dyDescent="0.25">
      <c r="B3" s="2283" t="s">
        <v>4</v>
      </c>
      <c r="C3" s="2283"/>
      <c r="D3" s="2283"/>
      <c r="E3" s="2283"/>
      <c r="F3" s="2283"/>
    </row>
    <row r="4" spans="1:6" ht="26.25" thickBot="1" x14ac:dyDescent="0.25">
      <c r="A4" s="279" t="s">
        <v>258</v>
      </c>
      <c r="B4" s="112" t="s">
        <v>3</v>
      </c>
      <c r="C4" s="280" t="s">
        <v>198</v>
      </c>
      <c r="D4" s="278" t="s">
        <v>199</v>
      </c>
      <c r="E4" s="293" t="s">
        <v>775</v>
      </c>
      <c r="F4" s="266" t="s">
        <v>201</v>
      </c>
    </row>
    <row r="5" spans="1:6" x14ac:dyDescent="0.2">
      <c r="A5" s="288" t="s">
        <v>259</v>
      </c>
      <c r="B5" s="456" t="s">
        <v>260</v>
      </c>
      <c r="C5" s="451" t="s">
        <v>261</v>
      </c>
      <c r="D5" s="268" t="s">
        <v>262</v>
      </c>
      <c r="E5" s="454"/>
      <c r="F5" s="453" t="s">
        <v>282</v>
      </c>
    </row>
    <row r="6" spans="1:6" x14ac:dyDescent="0.2">
      <c r="A6" s="505" t="s">
        <v>263</v>
      </c>
      <c r="B6" s="131" t="s">
        <v>1075</v>
      </c>
      <c r="C6" s="121">
        <v>1500</v>
      </c>
      <c r="D6" s="121">
        <v>1500</v>
      </c>
      <c r="E6" s="121">
        <v>275</v>
      </c>
      <c r="F6" s="943">
        <f t="shared" ref="F6:F15" si="0">E6/D6</f>
        <v>0.18333333333333332</v>
      </c>
    </row>
    <row r="7" spans="1:6" x14ac:dyDescent="0.2">
      <c r="A7" s="505" t="s">
        <v>264</v>
      </c>
      <c r="B7" s="131" t="s">
        <v>1076</v>
      </c>
      <c r="C7" s="121">
        <v>3500</v>
      </c>
      <c r="D7" s="121">
        <v>2500</v>
      </c>
      <c r="E7" s="121">
        <v>2430</v>
      </c>
      <c r="F7" s="943">
        <f t="shared" si="0"/>
        <v>0.97199999999999998</v>
      </c>
    </row>
    <row r="8" spans="1:6" x14ac:dyDescent="0.2">
      <c r="A8" s="505" t="s">
        <v>265</v>
      </c>
      <c r="B8" s="131" t="s">
        <v>1250</v>
      </c>
      <c r="C8" s="121">
        <v>2000</v>
      </c>
      <c r="D8" s="121">
        <v>250</v>
      </c>
      <c r="E8" s="121">
        <v>246</v>
      </c>
      <c r="F8" s="943">
        <f t="shared" si="0"/>
        <v>0.98399999999999999</v>
      </c>
    </row>
    <row r="9" spans="1:6" x14ac:dyDescent="0.2">
      <c r="A9" s="505" t="s">
        <v>266</v>
      </c>
      <c r="B9" s="131" t="s">
        <v>1215</v>
      </c>
      <c r="C9" s="121">
        <v>500</v>
      </c>
      <c r="D9" s="121">
        <v>500</v>
      </c>
      <c r="E9" s="121"/>
      <c r="F9" s="943">
        <v>0</v>
      </c>
    </row>
    <row r="10" spans="1:6" x14ac:dyDescent="0.2">
      <c r="A10" s="505" t="s">
        <v>267</v>
      </c>
      <c r="B10" s="131" t="s">
        <v>1133</v>
      </c>
      <c r="C10" s="121">
        <v>20000</v>
      </c>
      <c r="D10" s="121">
        <f>25000-3023</f>
        <v>21977</v>
      </c>
      <c r="E10" s="126">
        <v>14160</v>
      </c>
      <c r="F10" s="943">
        <f t="shared" si="0"/>
        <v>0.64430996041315924</v>
      </c>
    </row>
    <row r="11" spans="1:6" x14ac:dyDescent="0.2">
      <c r="A11" s="505" t="s">
        <v>268</v>
      </c>
      <c r="B11" s="131" t="s">
        <v>571</v>
      </c>
      <c r="C11" s="121"/>
      <c r="D11" s="121"/>
      <c r="E11" s="121"/>
      <c r="F11" s="943">
        <v>0</v>
      </c>
    </row>
    <row r="12" spans="1:6" x14ac:dyDescent="0.2">
      <c r="A12" s="505" t="s">
        <v>269</v>
      </c>
      <c r="B12" s="131" t="s">
        <v>572</v>
      </c>
      <c r="C12" s="121"/>
      <c r="D12" s="121"/>
      <c r="E12" s="124"/>
      <c r="F12" s="943">
        <v>0</v>
      </c>
    </row>
    <row r="13" spans="1:6" x14ac:dyDescent="0.2">
      <c r="A13" s="505" t="s">
        <v>270</v>
      </c>
      <c r="B13" s="131" t="s">
        <v>1134</v>
      </c>
      <c r="C13" s="121"/>
      <c r="D13" s="121"/>
      <c r="E13" s="121"/>
      <c r="F13" s="943">
        <v>0</v>
      </c>
    </row>
    <row r="14" spans="1:6" x14ac:dyDescent="0.2">
      <c r="A14" s="505" t="s">
        <v>271</v>
      </c>
      <c r="B14" s="131" t="s">
        <v>573</v>
      </c>
      <c r="C14" s="121">
        <v>120</v>
      </c>
      <c r="D14" s="121">
        <v>120</v>
      </c>
      <c r="E14" s="121"/>
      <c r="F14" s="943">
        <v>0</v>
      </c>
    </row>
    <row r="15" spans="1:6" x14ac:dyDescent="0.2">
      <c r="A15" s="505" t="s">
        <v>272</v>
      </c>
      <c r="B15" s="131" t="s">
        <v>574</v>
      </c>
      <c r="C15" s="121">
        <v>20000</v>
      </c>
      <c r="D15" s="121">
        <v>22938</v>
      </c>
      <c r="E15" s="121">
        <v>22938</v>
      </c>
      <c r="F15" s="943">
        <f t="shared" si="0"/>
        <v>1</v>
      </c>
    </row>
    <row r="16" spans="1:6" x14ac:dyDescent="0.2">
      <c r="A16" s="505" t="s">
        <v>273</v>
      </c>
      <c r="B16" s="131" t="s">
        <v>575</v>
      </c>
      <c r="C16" s="121">
        <v>20000</v>
      </c>
      <c r="D16" s="121">
        <v>24500</v>
      </c>
      <c r="E16" s="121">
        <v>24229</v>
      </c>
      <c r="F16" s="943">
        <f t="shared" ref="F16:F22" si="1">E16/D16</f>
        <v>0.98893877551020404</v>
      </c>
    </row>
    <row r="17" spans="1:6" x14ac:dyDescent="0.2">
      <c r="A17" s="505" t="s">
        <v>274</v>
      </c>
      <c r="B17" s="131" t="s">
        <v>576</v>
      </c>
      <c r="C17" s="121">
        <v>12000</v>
      </c>
      <c r="D17" s="121">
        <v>11500</v>
      </c>
      <c r="E17" s="121">
        <v>10488</v>
      </c>
      <c r="F17" s="943">
        <f t="shared" si="1"/>
        <v>0.91200000000000003</v>
      </c>
    </row>
    <row r="18" spans="1:6" x14ac:dyDescent="0.2">
      <c r="A18" s="505" t="s">
        <v>275</v>
      </c>
      <c r="B18" s="131" t="s">
        <v>577</v>
      </c>
      <c r="C18" s="121">
        <v>1000</v>
      </c>
      <c r="D18" s="121">
        <v>1377</v>
      </c>
      <c r="E18" s="121">
        <v>586</v>
      </c>
      <c r="F18" s="943">
        <f t="shared" si="1"/>
        <v>0.42556281771968046</v>
      </c>
    </row>
    <row r="19" spans="1:6" x14ac:dyDescent="0.2">
      <c r="A19" s="505" t="s">
        <v>276</v>
      </c>
      <c r="B19" s="131" t="s">
        <v>1249</v>
      </c>
      <c r="C19" s="121"/>
      <c r="D19" s="121">
        <v>35</v>
      </c>
      <c r="E19" s="121">
        <v>35</v>
      </c>
      <c r="F19" s="943">
        <f t="shared" si="1"/>
        <v>1</v>
      </c>
    </row>
    <row r="20" spans="1:6" x14ac:dyDescent="0.2">
      <c r="A20" s="505" t="s">
        <v>277</v>
      </c>
      <c r="B20" s="131" t="s">
        <v>1251</v>
      </c>
      <c r="C20" s="121"/>
      <c r="D20" s="121"/>
      <c r="E20" s="121"/>
      <c r="F20" s="943"/>
    </row>
    <row r="21" spans="1:6" ht="13.5" thickBot="1" x14ac:dyDescent="0.25">
      <c r="A21" s="596" t="s">
        <v>278</v>
      </c>
      <c r="B21" s="131"/>
      <c r="C21" s="121"/>
      <c r="D21" s="121"/>
      <c r="E21" s="121"/>
      <c r="F21" s="943"/>
    </row>
    <row r="22" spans="1:6" ht="13.5" thickBot="1" x14ac:dyDescent="0.25">
      <c r="A22" s="282" t="s">
        <v>279</v>
      </c>
      <c r="B22" s="457" t="s">
        <v>792</v>
      </c>
      <c r="C22" s="234">
        <f>SUM(C6:C21)</f>
        <v>80620</v>
      </c>
      <c r="D22" s="234">
        <f>SUM(D6:D21)</f>
        <v>87197</v>
      </c>
      <c r="E22" s="1962">
        <f>SUM(E6:E21)</f>
        <v>75387</v>
      </c>
      <c r="F22" s="927">
        <f t="shared" si="1"/>
        <v>0.86455956053533956</v>
      </c>
    </row>
    <row r="23" spans="1:6" ht="11.25" customHeight="1" x14ac:dyDescent="0.25">
      <c r="B23" s="138"/>
      <c r="C23" s="18"/>
      <c r="D23" s="1961"/>
      <c r="E23" s="1961"/>
      <c r="F23" s="18"/>
    </row>
    <row r="24" spans="1:6" ht="11.25" customHeight="1" x14ac:dyDescent="0.25">
      <c r="B24" s="138"/>
      <c r="C24" s="18"/>
      <c r="D24" s="18"/>
      <c r="E24" s="18"/>
      <c r="F24" s="18"/>
    </row>
    <row r="25" spans="1:6" x14ac:dyDescent="0.2">
      <c r="A25" s="2249" t="s">
        <v>1649</v>
      </c>
      <c r="B25" s="2249"/>
      <c r="C25" s="2249"/>
      <c r="D25" s="2249"/>
      <c r="E25" s="2249"/>
      <c r="F25" s="2249"/>
    </row>
    <row r="26" spans="1:6" ht="15.75" x14ac:dyDescent="0.25">
      <c r="B26" s="2268" t="s">
        <v>1469</v>
      </c>
      <c r="C26" s="2268"/>
      <c r="D26" s="2268"/>
      <c r="E26" s="2268"/>
      <c r="F26" s="2268"/>
    </row>
    <row r="27" spans="1:6" ht="13.5" thickBot="1" x14ac:dyDescent="0.25">
      <c r="B27" s="2283" t="s">
        <v>4</v>
      </c>
      <c r="C27" s="2283"/>
      <c r="D27" s="2283"/>
      <c r="E27" s="2283"/>
      <c r="F27" s="2283"/>
    </row>
    <row r="28" spans="1:6" ht="26.25" thickBot="1" x14ac:dyDescent="0.25">
      <c r="A28" s="279" t="s">
        <v>258</v>
      </c>
      <c r="B28" s="112" t="s">
        <v>13</v>
      </c>
      <c r="C28" s="280" t="s">
        <v>198</v>
      </c>
      <c r="D28" s="278" t="s">
        <v>199</v>
      </c>
      <c r="E28" s="293" t="s">
        <v>775</v>
      </c>
      <c r="F28" s="266" t="s">
        <v>201</v>
      </c>
    </row>
    <row r="29" spans="1:6" x14ac:dyDescent="0.2">
      <c r="A29" s="288" t="s">
        <v>259</v>
      </c>
      <c r="B29" s="456" t="s">
        <v>260</v>
      </c>
      <c r="C29" s="451" t="s">
        <v>261</v>
      </c>
      <c r="D29" s="268" t="s">
        <v>262</v>
      </c>
      <c r="E29" s="454" t="s">
        <v>282</v>
      </c>
      <c r="F29" s="453" t="s">
        <v>307</v>
      </c>
    </row>
    <row r="30" spans="1:6" x14ac:dyDescent="0.2">
      <c r="A30" s="296" t="s">
        <v>263</v>
      </c>
      <c r="B30" s="412" t="s">
        <v>1583</v>
      </c>
      <c r="C30" s="121"/>
      <c r="D30" s="100">
        <v>391</v>
      </c>
      <c r="E30" s="121">
        <v>391</v>
      </c>
      <c r="F30" s="943">
        <f>E30/D30</f>
        <v>1</v>
      </c>
    </row>
    <row r="31" spans="1:6" ht="13.5" thickBot="1" x14ac:dyDescent="0.25">
      <c r="A31" s="296" t="s">
        <v>264</v>
      </c>
      <c r="B31" s="131"/>
      <c r="C31" s="108"/>
      <c r="D31" s="133"/>
      <c r="E31" s="108"/>
      <c r="F31" s="943"/>
    </row>
    <row r="32" spans="1:6" ht="13.5" thickBot="1" x14ac:dyDescent="0.25">
      <c r="A32" s="296" t="s">
        <v>265</v>
      </c>
      <c r="B32" s="112" t="s">
        <v>217</v>
      </c>
      <c r="C32" s="128">
        <f>SUM(C30:C31)</f>
        <v>0</v>
      </c>
      <c r="D32" s="208">
        <f>SUM(D30:D31)</f>
        <v>391</v>
      </c>
      <c r="E32" s="128">
        <f>SUM(E30:E31)</f>
        <v>391</v>
      </c>
      <c r="F32" s="947">
        <f>SUM(F30:F31)</f>
        <v>1</v>
      </c>
    </row>
    <row r="33" spans="1:6" x14ac:dyDescent="0.2">
      <c r="A33" s="281"/>
      <c r="B33" s="35"/>
      <c r="C33" s="1"/>
      <c r="D33" s="35"/>
      <c r="E33" s="35"/>
      <c r="F33" s="35"/>
    </row>
    <row r="34" spans="1:6" x14ac:dyDescent="0.2">
      <c r="A34" s="281"/>
      <c r="B34" s="35"/>
      <c r="C34" s="1"/>
      <c r="D34" s="35"/>
      <c r="E34" s="35"/>
      <c r="F34" s="35"/>
    </row>
    <row r="35" spans="1:6" x14ac:dyDescent="0.2">
      <c r="A35" s="2249" t="s">
        <v>1650</v>
      </c>
      <c r="B35" s="2249"/>
      <c r="C35" s="2249"/>
      <c r="D35" s="2249"/>
      <c r="E35" s="2249"/>
      <c r="F35" s="2249"/>
    </row>
    <row r="36" spans="1:6" ht="15.75" x14ac:dyDescent="0.25">
      <c r="B36" s="2268" t="s">
        <v>1470</v>
      </c>
      <c r="C36" s="2268"/>
      <c r="D36" s="2268"/>
      <c r="E36" s="2268"/>
      <c r="F36" s="2268"/>
    </row>
    <row r="37" spans="1:6" ht="13.5" thickBot="1" x14ac:dyDescent="0.25">
      <c r="B37" s="2283" t="s">
        <v>4</v>
      </c>
      <c r="C37" s="2283"/>
      <c r="D37" s="2283"/>
      <c r="E37" s="2283"/>
      <c r="F37" s="2283"/>
    </row>
    <row r="38" spans="1:6" ht="26.25" thickBot="1" x14ac:dyDescent="0.25">
      <c r="A38" s="279" t="s">
        <v>258</v>
      </c>
      <c r="B38" s="140" t="s">
        <v>13</v>
      </c>
      <c r="C38" s="280" t="s">
        <v>198</v>
      </c>
      <c r="D38" s="278" t="s">
        <v>199</v>
      </c>
      <c r="E38" s="293" t="s">
        <v>775</v>
      </c>
      <c r="F38" s="266" t="s">
        <v>201</v>
      </c>
    </row>
    <row r="39" spans="1:6" x14ac:dyDescent="0.2">
      <c r="A39" s="1960" t="s">
        <v>259</v>
      </c>
      <c r="B39" s="451" t="s">
        <v>260</v>
      </c>
      <c r="C39" s="721" t="s">
        <v>261</v>
      </c>
      <c r="D39" s="451" t="s">
        <v>262</v>
      </c>
      <c r="E39" s="454" t="s">
        <v>282</v>
      </c>
      <c r="F39" s="269" t="s">
        <v>307</v>
      </c>
    </row>
    <row r="40" spans="1:6" x14ac:dyDescent="0.2">
      <c r="A40" s="505" t="s">
        <v>263</v>
      </c>
      <c r="B40" s="949" t="s">
        <v>28</v>
      </c>
      <c r="C40" s="948"/>
      <c r="D40" s="949"/>
      <c r="E40" s="949"/>
      <c r="F40" s="950"/>
    </row>
    <row r="41" spans="1:6" x14ac:dyDescent="0.2">
      <c r="A41" s="505" t="s">
        <v>264</v>
      </c>
      <c r="B41" s="1521" t="s">
        <v>791</v>
      </c>
      <c r="C41" s="599"/>
      <c r="D41" s="124"/>
      <c r="E41" s="124"/>
      <c r="F41" s="951"/>
    </row>
    <row r="42" spans="1:6" x14ac:dyDescent="0.2">
      <c r="A42" s="505" t="s">
        <v>267</v>
      </c>
      <c r="B42" s="1523" t="s">
        <v>371</v>
      </c>
      <c r="C42" s="121">
        <v>14000</v>
      </c>
      <c r="D42" s="121">
        <f>14000+27</f>
        <v>14027</v>
      </c>
      <c r="E42" s="121">
        <v>14027</v>
      </c>
      <c r="F42" s="952">
        <f t="shared" ref="F42:F50" si="2">E42/D42</f>
        <v>1</v>
      </c>
    </row>
    <row r="43" spans="1:6" x14ac:dyDescent="0.2">
      <c r="A43" s="505" t="s">
        <v>268</v>
      </c>
      <c r="B43" s="108" t="s">
        <v>1201</v>
      </c>
      <c r="C43" s="124">
        <v>1000</v>
      </c>
      <c r="D43" s="124">
        <f>1000-27</f>
        <v>973</v>
      </c>
      <c r="E43" s="124">
        <v>709</v>
      </c>
      <c r="F43" s="952">
        <f t="shared" si="2"/>
        <v>0.72867420349434742</v>
      </c>
    </row>
    <row r="44" spans="1:6" x14ac:dyDescent="0.2">
      <c r="A44" s="505" t="s">
        <v>269</v>
      </c>
      <c r="B44" s="1521" t="s">
        <v>1584</v>
      </c>
      <c r="C44" s="121"/>
      <c r="D44" s="121">
        <v>5340</v>
      </c>
      <c r="E44" s="121">
        <v>5340</v>
      </c>
      <c r="F44" s="952">
        <f t="shared" si="2"/>
        <v>1</v>
      </c>
    </row>
    <row r="45" spans="1:6" x14ac:dyDescent="0.2">
      <c r="A45" s="505" t="s">
        <v>270</v>
      </c>
      <c r="B45" s="598"/>
      <c r="C45" s="239"/>
      <c r="D45" s="239"/>
      <c r="E45" s="121"/>
      <c r="F45" s="952"/>
    </row>
    <row r="46" spans="1:6" x14ac:dyDescent="0.2">
      <c r="A46" s="505" t="s">
        <v>271</v>
      </c>
      <c r="B46" s="598"/>
      <c r="C46" s="239"/>
      <c r="D46" s="239"/>
      <c r="E46" s="121"/>
      <c r="F46" s="952"/>
    </row>
    <row r="47" spans="1:6" x14ac:dyDescent="0.2">
      <c r="A47" s="505" t="s">
        <v>272</v>
      </c>
      <c r="B47" s="598"/>
      <c r="C47" s="239"/>
      <c r="D47" s="239"/>
      <c r="E47" s="121"/>
      <c r="F47" s="952"/>
    </row>
    <row r="48" spans="1:6" x14ac:dyDescent="0.2">
      <c r="A48" s="505" t="s">
        <v>273</v>
      </c>
      <c r="B48" s="158"/>
      <c r="C48" s="241"/>
      <c r="D48" s="241"/>
      <c r="E48" s="124"/>
      <c r="F48" s="952"/>
    </row>
    <row r="49" spans="1:6" ht="13.5" thickBot="1" x14ac:dyDescent="0.25">
      <c r="A49" s="505" t="s">
        <v>274</v>
      </c>
      <c r="B49" s="955"/>
      <c r="C49" s="491"/>
      <c r="D49" s="491"/>
      <c r="E49" s="340"/>
      <c r="F49" s="952"/>
    </row>
    <row r="50" spans="1:6" ht="13.5" thickBot="1" x14ac:dyDescent="0.25">
      <c r="A50" s="291" t="s">
        <v>275</v>
      </c>
      <c r="B50" s="140" t="s">
        <v>1247</v>
      </c>
      <c r="C50" s="201">
        <f>SUM(C41:C49)</f>
        <v>15000</v>
      </c>
      <c r="D50" s="201">
        <f>SUM(D41:D49)</f>
        <v>20340</v>
      </c>
      <c r="E50" s="128">
        <f>SUM(E41:E49)</f>
        <v>20076</v>
      </c>
      <c r="F50" s="947">
        <f t="shared" si="2"/>
        <v>0.98702064896755159</v>
      </c>
    </row>
    <row r="51" spans="1:6" x14ac:dyDescent="0.2">
      <c r="F51" t="s">
        <v>31</v>
      </c>
    </row>
  </sheetData>
  <mergeCells count="9">
    <mergeCell ref="A1:F1"/>
    <mergeCell ref="A25:F25"/>
    <mergeCell ref="A35:F35"/>
    <mergeCell ref="B36:F36"/>
    <mergeCell ref="B37:F37"/>
    <mergeCell ref="B2:F2"/>
    <mergeCell ref="B3:F3"/>
    <mergeCell ref="B26:F26"/>
    <mergeCell ref="B27:F27"/>
  </mergeCells>
  <phoneticPr fontId="62" type="noConversion"/>
  <pageMargins left="0.51181102362204722" right="0.31496062992125984" top="0.39370078740157483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3"/>
  <sheetViews>
    <sheetView topLeftCell="A40" workbookViewId="0">
      <selection activeCell="I27" sqref="I27"/>
    </sheetView>
  </sheetViews>
  <sheetFormatPr defaultRowHeight="12.75" x14ac:dyDescent="0.2"/>
  <cols>
    <col min="1" max="1" width="4.7109375" customWidth="1"/>
    <col min="2" max="2" width="39" customWidth="1"/>
    <col min="3" max="3" width="13.28515625" customWidth="1"/>
    <col min="4" max="4" width="12.85546875" customWidth="1"/>
    <col min="5" max="5" width="10.28515625" customWidth="1"/>
  </cols>
  <sheetData>
    <row r="1" spans="1:6" x14ac:dyDescent="0.2">
      <c r="A1" s="275" t="s">
        <v>1651</v>
      </c>
      <c r="B1" s="275"/>
      <c r="C1" s="275"/>
      <c r="D1" s="275"/>
      <c r="E1" s="275"/>
    </row>
    <row r="2" spans="1:6" x14ac:dyDescent="0.2">
      <c r="B2" s="1"/>
      <c r="C2" s="1"/>
    </row>
    <row r="3" spans="1:6" ht="15.75" x14ac:dyDescent="0.25">
      <c r="A3" s="2268" t="s">
        <v>1471</v>
      </c>
      <c r="B3" s="2277"/>
      <c r="C3" s="2277"/>
      <c r="D3" s="2277"/>
      <c r="E3" s="2277"/>
      <c r="F3" s="2277"/>
    </row>
    <row r="4" spans="1:6" ht="13.5" thickBot="1" x14ac:dyDescent="0.25">
      <c r="B4" s="1"/>
      <c r="C4" s="1"/>
      <c r="E4" s="1" t="s">
        <v>26</v>
      </c>
    </row>
    <row r="5" spans="1:6" ht="27" thickBot="1" x14ac:dyDescent="0.3">
      <c r="A5" s="279" t="s">
        <v>258</v>
      </c>
      <c r="B5" s="316" t="s">
        <v>27</v>
      </c>
      <c r="C5" s="280" t="s">
        <v>198</v>
      </c>
      <c r="D5" s="278" t="s">
        <v>199</v>
      </c>
      <c r="E5" s="293" t="s">
        <v>775</v>
      </c>
      <c r="F5" s="266" t="s">
        <v>201</v>
      </c>
    </row>
    <row r="6" spans="1:6" ht="13.5" thickBot="1" x14ac:dyDescent="0.25">
      <c r="A6" s="963" t="s">
        <v>259</v>
      </c>
      <c r="B6" s="964" t="s">
        <v>260</v>
      </c>
      <c r="C6" s="337" t="s">
        <v>261</v>
      </c>
      <c r="D6" s="961" t="s">
        <v>262</v>
      </c>
      <c r="E6" s="910" t="s">
        <v>282</v>
      </c>
      <c r="F6" s="702" t="s">
        <v>307</v>
      </c>
    </row>
    <row r="7" spans="1:6" ht="13.5" thickBot="1" x14ac:dyDescent="0.25">
      <c r="A7" s="464" t="s">
        <v>263</v>
      </c>
      <c r="B7" s="1"/>
      <c r="C7" s="111"/>
      <c r="D7" s="390"/>
      <c r="E7" s="530"/>
      <c r="F7" s="1062"/>
    </row>
    <row r="8" spans="1:6" ht="13.5" thickBot="1" x14ac:dyDescent="0.25">
      <c r="A8" s="459" t="s">
        <v>264</v>
      </c>
      <c r="B8" s="461" t="s">
        <v>29</v>
      </c>
      <c r="C8" s="957">
        <v>0</v>
      </c>
      <c r="D8" s="205"/>
      <c r="E8" s="123"/>
      <c r="F8" s="1058"/>
    </row>
    <row r="9" spans="1:6" ht="13.5" thickBot="1" x14ac:dyDescent="0.25">
      <c r="A9" s="462" t="s">
        <v>265</v>
      </c>
      <c r="B9" s="334"/>
      <c r="C9" s="958"/>
      <c r="D9" s="197"/>
      <c r="E9" s="129"/>
      <c r="F9" s="944"/>
    </row>
    <row r="10" spans="1:6" ht="13.5" thickBot="1" x14ac:dyDescent="0.25">
      <c r="A10" s="463" t="s">
        <v>266</v>
      </c>
      <c r="B10" s="231" t="s">
        <v>790</v>
      </c>
      <c r="C10" s="112">
        <v>0</v>
      </c>
      <c r="D10" s="205"/>
      <c r="E10" s="123"/>
      <c r="F10" s="1058"/>
    </row>
    <row r="11" spans="1:6" x14ac:dyDescent="0.2">
      <c r="A11" s="460" t="s">
        <v>267</v>
      </c>
      <c r="B11" s="170"/>
      <c r="C11" s="101"/>
      <c r="D11" s="241"/>
      <c r="E11" s="124"/>
      <c r="F11" s="946"/>
    </row>
    <row r="12" spans="1:6" x14ac:dyDescent="0.2">
      <c r="A12" s="458" t="s">
        <v>268</v>
      </c>
      <c r="B12" s="4" t="s">
        <v>372</v>
      </c>
      <c r="C12" s="110"/>
      <c r="D12" s="239"/>
      <c r="E12" s="121"/>
      <c r="F12" s="943"/>
    </row>
    <row r="13" spans="1:6" x14ac:dyDescent="0.2">
      <c r="A13" s="458" t="s">
        <v>269</v>
      </c>
      <c r="B13" s="4" t="s">
        <v>578</v>
      </c>
      <c r="C13" s="195">
        <v>8600</v>
      </c>
      <c r="D13" s="239">
        <v>8600</v>
      </c>
      <c r="E13" s="121">
        <v>2400</v>
      </c>
      <c r="F13" s="943">
        <f>E13/D13</f>
        <v>0.27906976744186046</v>
      </c>
    </row>
    <row r="14" spans="1:6" ht="13.5" thickBot="1" x14ac:dyDescent="0.25">
      <c r="A14" s="458" t="s">
        <v>270</v>
      </c>
      <c r="B14" s="263"/>
      <c r="C14" s="203">
        <v>0</v>
      </c>
      <c r="D14" s="240"/>
      <c r="E14" s="126"/>
      <c r="F14" s="945"/>
    </row>
    <row r="15" spans="1:6" ht="13.5" thickBot="1" x14ac:dyDescent="0.25">
      <c r="A15" s="328" t="s">
        <v>271</v>
      </c>
      <c r="B15" s="294" t="s">
        <v>45</v>
      </c>
      <c r="C15" s="959">
        <f>C13+C14</f>
        <v>8600</v>
      </c>
      <c r="D15" s="959">
        <f>D13+D14</f>
        <v>8600</v>
      </c>
      <c r="E15" s="128">
        <f>E13+E14</f>
        <v>2400</v>
      </c>
      <c r="F15" s="947">
        <f>E15/D15</f>
        <v>0.27906976744186046</v>
      </c>
    </row>
    <row r="16" spans="1:6" ht="13.5" thickBot="1" x14ac:dyDescent="0.25">
      <c r="A16" s="328" t="s">
        <v>272</v>
      </c>
      <c r="B16" s="299" t="s">
        <v>373</v>
      </c>
      <c r="C16" s="960">
        <f>C8+C15+C10</f>
        <v>8600</v>
      </c>
      <c r="D16" s="960">
        <f>D8+D15+D10</f>
        <v>8600</v>
      </c>
      <c r="E16" s="128">
        <f>E8+E15+E10</f>
        <v>2400</v>
      </c>
      <c r="F16" s="1393">
        <f>E16/D16</f>
        <v>0.27906976744186046</v>
      </c>
    </row>
    <row r="17" spans="1:6" x14ac:dyDescent="0.2">
      <c r="B17" s="1"/>
      <c r="C17" s="1"/>
    </row>
    <row r="18" spans="1:6" x14ac:dyDescent="0.2">
      <c r="A18" s="275" t="s">
        <v>1652</v>
      </c>
      <c r="B18" s="275"/>
      <c r="C18" s="275"/>
      <c r="D18" s="275"/>
      <c r="E18" s="275"/>
    </row>
    <row r="19" spans="1:6" x14ac:dyDescent="0.2">
      <c r="A19" s="275"/>
      <c r="B19" s="275"/>
      <c r="C19" s="275"/>
      <c r="D19" s="275"/>
      <c r="E19" s="275"/>
    </row>
    <row r="20" spans="1:6" ht="15.75" x14ac:dyDescent="0.25">
      <c r="B20" s="2268" t="s">
        <v>1472</v>
      </c>
      <c r="C20" s="2268"/>
      <c r="D20" s="2277"/>
      <c r="E20" s="2277"/>
      <c r="F20" s="2277"/>
    </row>
    <row r="21" spans="1:6" ht="13.5" thickBot="1" x14ac:dyDescent="0.25">
      <c r="B21" s="1"/>
      <c r="C21" s="19"/>
      <c r="E21" s="1" t="s">
        <v>26</v>
      </c>
    </row>
    <row r="22" spans="1:6" ht="27" thickBot="1" x14ac:dyDescent="0.3">
      <c r="A22" s="279" t="s">
        <v>258</v>
      </c>
      <c r="B22" s="314" t="s">
        <v>27</v>
      </c>
      <c r="C22" s="280" t="s">
        <v>198</v>
      </c>
      <c r="D22" s="278" t="s">
        <v>199</v>
      </c>
      <c r="E22" s="293" t="s">
        <v>775</v>
      </c>
      <c r="F22" s="266" t="s">
        <v>201</v>
      </c>
    </row>
    <row r="23" spans="1:6" ht="13.5" thickBot="1" x14ac:dyDescent="0.25">
      <c r="A23" s="912" t="s">
        <v>259</v>
      </c>
      <c r="B23" s="157" t="s">
        <v>260</v>
      </c>
      <c r="C23" s="337" t="s">
        <v>261</v>
      </c>
      <c r="D23" s="337" t="s">
        <v>262</v>
      </c>
      <c r="E23" s="337" t="s">
        <v>282</v>
      </c>
      <c r="F23" s="332" t="s">
        <v>307</v>
      </c>
    </row>
    <row r="24" spans="1:6" x14ac:dyDescent="0.2">
      <c r="A24" s="505" t="s">
        <v>263</v>
      </c>
      <c r="B24" s="953" t="s">
        <v>580</v>
      </c>
      <c r="C24" s="915"/>
      <c r="D24" s="900"/>
      <c r="E24" s="415"/>
      <c r="F24" s="1039"/>
    </row>
    <row r="25" spans="1:6" ht="16.5" customHeight="1" x14ac:dyDescent="0.2">
      <c r="A25" s="506" t="s">
        <v>265</v>
      </c>
      <c r="B25" s="1622" t="s">
        <v>1285</v>
      </c>
      <c r="C25" s="982">
        <v>0</v>
      </c>
      <c r="D25" s="239"/>
      <c r="E25" s="121"/>
      <c r="F25" s="943"/>
    </row>
    <row r="26" spans="1:6" ht="14.25" customHeight="1" x14ac:dyDescent="0.2">
      <c r="A26" s="506" t="s">
        <v>266</v>
      </c>
      <c r="B26" s="1622" t="s">
        <v>1286</v>
      </c>
      <c r="C26" s="982">
        <v>0</v>
      </c>
      <c r="D26" s="239"/>
      <c r="E26" s="121"/>
      <c r="F26" s="943"/>
    </row>
    <row r="27" spans="1:6" ht="25.5" customHeight="1" x14ac:dyDescent="0.2">
      <c r="A27" s="506" t="s">
        <v>267</v>
      </c>
      <c r="B27" s="598" t="s">
        <v>579</v>
      </c>
      <c r="C27" s="982">
        <f>C28+C29+C30+C31+C32</f>
        <v>0</v>
      </c>
      <c r="D27" s="1124">
        <f>D28+D29+D30+D31+D32</f>
        <v>0</v>
      </c>
      <c r="E27" s="600">
        <f>E28+E29+E30+E31+E32</f>
        <v>0</v>
      </c>
      <c r="F27" s="1310">
        <v>0</v>
      </c>
    </row>
    <row r="28" spans="1:6" ht="16.5" customHeight="1" x14ac:dyDescent="0.2">
      <c r="A28" s="506" t="s">
        <v>268</v>
      </c>
      <c r="B28" s="598" t="s">
        <v>1287</v>
      </c>
      <c r="C28" s="136">
        <v>0</v>
      </c>
      <c r="D28" s="239"/>
      <c r="E28" s="121"/>
      <c r="F28" s="943"/>
    </row>
    <row r="29" spans="1:6" x14ac:dyDescent="0.2">
      <c r="A29" s="506" t="s">
        <v>269</v>
      </c>
      <c r="B29" s="598" t="s">
        <v>1288</v>
      </c>
      <c r="C29" s="982">
        <v>0</v>
      </c>
      <c r="D29" s="239"/>
      <c r="E29" s="121"/>
      <c r="F29" s="943"/>
    </row>
    <row r="30" spans="1:6" ht="15.75" customHeight="1" x14ac:dyDescent="0.2">
      <c r="A30" s="506" t="s">
        <v>270</v>
      </c>
      <c r="B30" s="598" t="s">
        <v>1289</v>
      </c>
      <c r="C30" s="982"/>
      <c r="D30" s="239"/>
      <c r="E30" s="121"/>
      <c r="F30" s="943">
        <v>0</v>
      </c>
    </row>
    <row r="31" spans="1:6" x14ac:dyDescent="0.2">
      <c r="A31" s="506" t="s">
        <v>271</v>
      </c>
      <c r="B31" s="598" t="s">
        <v>1290</v>
      </c>
      <c r="C31" s="982"/>
      <c r="D31" s="239"/>
      <c r="E31" s="121"/>
      <c r="F31" s="943">
        <v>0</v>
      </c>
    </row>
    <row r="32" spans="1:6" ht="15.75" customHeight="1" thickBot="1" x14ac:dyDescent="0.25">
      <c r="A32" s="506" t="s">
        <v>272</v>
      </c>
      <c r="B32" s="598" t="s">
        <v>1291</v>
      </c>
      <c r="C32" s="295"/>
      <c r="D32" s="491"/>
      <c r="E32" s="340"/>
      <c r="F32" s="943">
        <v>0</v>
      </c>
    </row>
    <row r="33" spans="1:6" ht="26.25" thickBot="1" x14ac:dyDescent="0.25">
      <c r="A33" s="506" t="s">
        <v>273</v>
      </c>
      <c r="B33" s="324" t="s">
        <v>411</v>
      </c>
      <c r="C33" s="292">
        <f>C25+C26+C27</f>
        <v>0</v>
      </c>
      <c r="D33" s="732">
        <f>D25+D26+D27</f>
        <v>0</v>
      </c>
      <c r="E33" s="234">
        <f>E25+E26+E27</f>
        <v>0</v>
      </c>
      <c r="F33" s="947">
        <v>0</v>
      </c>
    </row>
    <row r="34" spans="1:6" x14ac:dyDescent="0.2">
      <c r="A34" s="506" t="s">
        <v>274</v>
      </c>
      <c r="B34" s="955"/>
      <c r="C34" s="983"/>
      <c r="D34" s="439"/>
      <c r="E34" s="439"/>
      <c r="F34" s="946"/>
    </row>
    <row r="35" spans="1:6" x14ac:dyDescent="0.2">
      <c r="A35" s="506" t="s">
        <v>275</v>
      </c>
      <c r="B35" s="956" t="s">
        <v>581</v>
      </c>
      <c r="C35" s="982"/>
      <c r="D35" s="121"/>
      <c r="E35" s="121"/>
      <c r="F35" s="943"/>
    </row>
    <row r="36" spans="1:6" ht="26.25" customHeight="1" x14ac:dyDescent="0.2">
      <c r="A36" s="506" t="s">
        <v>276</v>
      </c>
      <c r="B36" s="598" t="s">
        <v>582</v>
      </c>
      <c r="C36" s="391">
        <v>0</v>
      </c>
      <c r="D36" s="121"/>
      <c r="E36" s="121"/>
      <c r="F36" s="943"/>
    </row>
    <row r="37" spans="1:6" ht="25.5" x14ac:dyDescent="0.2">
      <c r="A37" s="506" t="s">
        <v>277</v>
      </c>
      <c r="B37" s="598" t="s">
        <v>583</v>
      </c>
      <c r="C37" s="391">
        <v>0</v>
      </c>
      <c r="D37" s="121"/>
      <c r="E37" s="121"/>
      <c r="F37" s="943"/>
    </row>
    <row r="38" spans="1:6" ht="26.25" customHeight="1" x14ac:dyDescent="0.2">
      <c r="A38" s="506" t="s">
        <v>278</v>
      </c>
      <c r="B38" s="598" t="s">
        <v>584</v>
      </c>
      <c r="C38" s="391">
        <f>C39+C42+C40+C41</f>
        <v>17400</v>
      </c>
      <c r="D38" s="452">
        <f t="shared" ref="D38:E38" si="0">D39+D42+D40+D41</f>
        <v>18500</v>
      </c>
      <c r="E38" s="452">
        <f t="shared" si="0"/>
        <v>9000</v>
      </c>
      <c r="F38" s="943">
        <f t="shared" ref="F38:F43" si="1">E38/D38</f>
        <v>0.48648648648648651</v>
      </c>
    </row>
    <row r="39" spans="1:6" ht="24.75" customHeight="1" x14ac:dyDescent="0.2">
      <c r="A39" s="506" t="s">
        <v>279</v>
      </c>
      <c r="B39" s="598" t="s">
        <v>1311</v>
      </c>
      <c r="C39" s="391">
        <v>15000</v>
      </c>
      <c r="D39" s="452">
        <v>15000</v>
      </c>
      <c r="E39" s="124">
        <v>5500</v>
      </c>
      <c r="F39" s="943">
        <f t="shared" si="1"/>
        <v>0.36666666666666664</v>
      </c>
    </row>
    <row r="40" spans="1:6" ht="14.25" customHeight="1" x14ac:dyDescent="0.2">
      <c r="A40" s="506" t="s">
        <v>280</v>
      </c>
      <c r="B40" s="954" t="s">
        <v>408</v>
      </c>
      <c r="C40" s="984">
        <v>2400</v>
      </c>
      <c r="D40" s="121">
        <v>3500</v>
      </c>
      <c r="E40" s="121">
        <v>3500</v>
      </c>
      <c r="F40" s="943">
        <f t="shared" si="1"/>
        <v>1</v>
      </c>
    </row>
    <row r="41" spans="1:6" ht="14.25" customHeight="1" x14ac:dyDescent="0.2">
      <c r="A41" s="506" t="s">
        <v>281</v>
      </c>
      <c r="B41" s="954" t="s">
        <v>1074</v>
      </c>
      <c r="C41" s="984"/>
      <c r="D41" s="601"/>
      <c r="E41" s="126"/>
      <c r="F41" s="943">
        <v>0</v>
      </c>
    </row>
    <row r="42" spans="1:6" ht="30.75" customHeight="1" thickBot="1" x14ac:dyDescent="0.25">
      <c r="A42" s="506" t="s">
        <v>283</v>
      </c>
      <c r="B42" s="954" t="s">
        <v>840</v>
      </c>
      <c r="C42" s="984"/>
      <c r="D42" s="237"/>
      <c r="E42" s="237"/>
      <c r="F42" s="943">
        <v>0</v>
      </c>
    </row>
    <row r="43" spans="1:6" ht="26.25" thickBot="1" x14ac:dyDescent="0.25">
      <c r="A43" s="506" t="s">
        <v>284</v>
      </c>
      <c r="B43" s="324" t="s">
        <v>410</v>
      </c>
      <c r="C43" s="732">
        <f>C36+C37+C38</f>
        <v>17400</v>
      </c>
      <c r="D43" s="234">
        <f>D36+D37+D38</f>
        <v>18500</v>
      </c>
      <c r="E43" s="234">
        <f>E36+E37+E38</f>
        <v>9000</v>
      </c>
      <c r="F43" s="947">
        <f t="shared" si="1"/>
        <v>0.48648648648648651</v>
      </c>
    </row>
    <row r="44" spans="1:6" ht="13.5" thickBot="1" x14ac:dyDescent="0.25">
      <c r="A44" s="506" t="s">
        <v>285</v>
      </c>
      <c r="B44" s="955"/>
      <c r="C44" s="290"/>
      <c r="D44" s="129"/>
      <c r="E44" s="120"/>
      <c r="F44" s="1356"/>
    </row>
    <row r="45" spans="1:6" ht="28.5" customHeight="1" thickBot="1" x14ac:dyDescent="0.25">
      <c r="A45" s="506" t="s">
        <v>286</v>
      </c>
      <c r="B45" s="324" t="s">
        <v>409</v>
      </c>
      <c r="C45" s="732">
        <f>C43+C33</f>
        <v>17400</v>
      </c>
      <c r="D45" s="234">
        <f>D43+D33</f>
        <v>18500</v>
      </c>
      <c r="E45" s="564">
        <f>E43+E33</f>
        <v>9000</v>
      </c>
      <c r="F45" s="991">
        <f>E45/D45</f>
        <v>0.48648648648648651</v>
      </c>
    </row>
    <row r="46" spans="1:6" x14ac:dyDescent="0.2">
      <c r="B46" s="1"/>
      <c r="C46" s="1"/>
    </row>
    <row r="47" spans="1:6" x14ac:dyDescent="0.2">
      <c r="B47" s="1"/>
      <c r="C47" s="1"/>
    </row>
    <row r="48" spans="1:6" x14ac:dyDescent="0.2">
      <c r="B48" s="1"/>
      <c r="C48" s="1"/>
    </row>
    <row r="49" spans="2:3" x14ac:dyDescent="0.2">
      <c r="B49" s="1"/>
      <c r="C49" s="1"/>
    </row>
    <row r="50" spans="2:3" x14ac:dyDescent="0.2">
      <c r="B50" s="1"/>
      <c r="C50" s="1"/>
    </row>
    <row r="51" spans="2:3" x14ac:dyDescent="0.2">
      <c r="B51" s="1"/>
      <c r="C51" s="1"/>
    </row>
    <row r="52" spans="2:3" x14ac:dyDescent="0.2">
      <c r="B52" s="1"/>
      <c r="C52" s="1"/>
    </row>
    <row r="53" spans="2:3" x14ac:dyDescent="0.2">
      <c r="B53" s="1"/>
      <c r="C53" s="1"/>
    </row>
    <row r="54" spans="2:3" x14ac:dyDescent="0.2">
      <c r="B54" s="1"/>
      <c r="C54" s="1"/>
    </row>
    <row r="55" spans="2:3" x14ac:dyDescent="0.2">
      <c r="B55" s="1"/>
      <c r="C55" s="1"/>
    </row>
    <row r="56" spans="2:3" x14ac:dyDescent="0.2">
      <c r="B56" s="1"/>
      <c r="C56" s="1"/>
    </row>
    <row r="57" spans="2:3" x14ac:dyDescent="0.2">
      <c r="B57" s="1"/>
      <c r="C57" s="1"/>
    </row>
    <row r="58" spans="2:3" x14ac:dyDescent="0.2">
      <c r="B58" s="1"/>
      <c r="C58" s="1"/>
    </row>
    <row r="59" spans="2:3" x14ac:dyDescent="0.2">
      <c r="B59" s="1"/>
      <c r="C59" s="1"/>
    </row>
    <row r="60" spans="2:3" x14ac:dyDescent="0.2">
      <c r="B60" s="1"/>
      <c r="C60" s="1"/>
    </row>
    <row r="61" spans="2:3" x14ac:dyDescent="0.2">
      <c r="B61" s="1"/>
      <c r="C61" s="1"/>
    </row>
    <row r="63" spans="2:3" ht="30.75" customHeight="1" x14ac:dyDescent="0.2"/>
  </sheetData>
  <mergeCells count="2">
    <mergeCell ref="A3:F3"/>
    <mergeCell ref="B20:F20"/>
  </mergeCells>
  <phoneticPr fontId="62" type="noConversion"/>
  <pageMargins left="0.55118110236220474" right="0.55118110236220474" top="0.59055118110236227" bottom="0.59055118110236227" header="0.51181102362204722" footer="0.51181102362204722"/>
  <pageSetup paperSize="9" firstPageNumber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35"/>
  <sheetViews>
    <sheetView topLeftCell="A76" workbookViewId="0">
      <selection activeCell="M178" sqref="M178"/>
    </sheetView>
  </sheetViews>
  <sheetFormatPr defaultRowHeight="12.75" x14ac:dyDescent="0.2"/>
  <cols>
    <col min="1" max="1" width="4.85546875" customWidth="1"/>
    <col min="2" max="2" width="36.7109375" customWidth="1"/>
    <col min="3" max="3" width="14.42578125" customWidth="1"/>
    <col min="4" max="4" width="13.42578125" customWidth="1"/>
    <col min="5" max="5" width="13.5703125" customWidth="1"/>
    <col min="6" max="6" width="12.7109375" customWidth="1"/>
    <col min="10" max="10" width="14.140625" customWidth="1"/>
  </cols>
  <sheetData>
    <row r="1" spans="1:8" ht="12.75" customHeight="1" x14ac:dyDescent="0.2">
      <c r="A1" s="2249" t="s">
        <v>1653</v>
      </c>
      <c r="B1" s="2249"/>
      <c r="C1" s="2249"/>
      <c r="D1" s="2249"/>
      <c r="E1" s="2249"/>
    </row>
    <row r="2" spans="1:8" ht="15.75" x14ac:dyDescent="0.25">
      <c r="B2" s="2268" t="s">
        <v>1473</v>
      </c>
      <c r="C2" s="2268"/>
      <c r="D2" s="2268"/>
      <c r="E2" s="2268"/>
      <c r="F2" s="2277"/>
    </row>
    <row r="3" spans="1:8" ht="12.75" customHeight="1" thickBot="1" x14ac:dyDescent="0.25">
      <c r="B3" s="1"/>
      <c r="C3" s="1"/>
      <c r="D3" s="1"/>
      <c r="E3" s="19"/>
      <c r="F3" s="19" t="s">
        <v>4</v>
      </c>
    </row>
    <row r="4" spans="1:8" ht="15.75" customHeight="1" thickBot="1" x14ac:dyDescent="0.3">
      <c r="A4" s="2284" t="s">
        <v>258</v>
      </c>
      <c r="B4" s="103" t="s">
        <v>30</v>
      </c>
      <c r="C4" s="2264" t="s">
        <v>348</v>
      </c>
      <c r="D4" s="2265"/>
      <c r="E4" s="2265"/>
      <c r="F4" s="2266"/>
    </row>
    <row r="5" spans="1:8" ht="24" customHeight="1" thickBot="1" x14ac:dyDescent="0.25">
      <c r="A5" s="2284"/>
      <c r="B5" s="216"/>
      <c r="C5" s="855" t="s">
        <v>198</v>
      </c>
      <c r="D5" s="856" t="s">
        <v>199</v>
      </c>
      <c r="E5" s="856" t="s">
        <v>775</v>
      </c>
      <c r="F5" s="857" t="s">
        <v>201</v>
      </c>
    </row>
    <row r="6" spans="1:8" ht="13.5" thickBot="1" x14ac:dyDescent="0.25">
      <c r="A6" s="361" t="s">
        <v>259</v>
      </c>
      <c r="B6" s="465" t="s">
        <v>260</v>
      </c>
      <c r="C6" s="466" t="s">
        <v>261</v>
      </c>
      <c r="D6" s="467" t="s">
        <v>262</v>
      </c>
      <c r="E6" s="467" t="s">
        <v>282</v>
      </c>
      <c r="F6" s="468" t="s">
        <v>307</v>
      </c>
    </row>
    <row r="7" spans="1:8" ht="13.5" thickBot="1" x14ac:dyDescent="0.25">
      <c r="A7" s="361" t="s">
        <v>263</v>
      </c>
      <c r="B7" s="217" t="s">
        <v>663</v>
      </c>
      <c r="C7" s="50">
        <f>C8+C9+C14+C23</f>
        <v>854884</v>
      </c>
      <c r="D7" s="50">
        <f>D8+D9+D14+D23</f>
        <v>908016</v>
      </c>
      <c r="E7" s="50">
        <f>E8+E9+E14+E23</f>
        <v>887034</v>
      </c>
      <c r="F7" s="985">
        <f>E7/D7</f>
        <v>0.97689247766559184</v>
      </c>
    </row>
    <row r="8" spans="1:8" ht="13.5" thickBot="1" x14ac:dyDescent="0.25">
      <c r="A8" s="361" t="s">
        <v>264</v>
      </c>
      <c r="B8" s="218" t="s">
        <v>676</v>
      </c>
      <c r="C8" s="32">
        <f>'30_ sz_ melléklet'!C128</f>
        <v>115525</v>
      </c>
      <c r="D8" s="32">
        <f>'30_ sz_ melléklet'!D128</f>
        <v>159631</v>
      </c>
      <c r="E8" s="32">
        <f>'30_ sz_ melléklet'!E128</f>
        <v>139120</v>
      </c>
      <c r="F8" s="986">
        <f>E8/D8</f>
        <v>0.87150991975242909</v>
      </c>
    </row>
    <row r="9" spans="1:8" ht="13.5" thickBot="1" x14ac:dyDescent="0.25">
      <c r="A9" s="361" t="s">
        <v>265</v>
      </c>
      <c r="B9" s="219" t="s">
        <v>622</v>
      </c>
      <c r="C9" s="470">
        <f>C10+C11+C12+C13</f>
        <v>0</v>
      </c>
      <c r="D9" s="470">
        <f>D10+D11+D12+D13</f>
        <v>0</v>
      </c>
      <c r="E9" s="470">
        <f>E10+E11+E12+E13</f>
        <v>0</v>
      </c>
      <c r="F9" s="987">
        <v>0</v>
      </c>
    </row>
    <row r="10" spans="1:8" x14ac:dyDescent="0.2">
      <c r="A10" s="471" t="s">
        <v>266</v>
      </c>
      <c r="B10" s="571" t="s">
        <v>624</v>
      </c>
      <c r="C10" s="416"/>
      <c r="D10" s="323"/>
      <c r="E10" s="323"/>
      <c r="F10" s="988"/>
    </row>
    <row r="11" spans="1:8" x14ac:dyDescent="0.2">
      <c r="A11" s="144" t="s">
        <v>267</v>
      </c>
      <c r="B11" s="572" t="s">
        <v>623</v>
      </c>
      <c r="C11" s="570"/>
      <c r="D11" s="568"/>
      <c r="E11" s="568"/>
      <c r="F11" s="988"/>
    </row>
    <row r="12" spans="1:8" x14ac:dyDescent="0.2">
      <c r="A12" s="144" t="s">
        <v>268</v>
      </c>
      <c r="B12" s="220" t="s">
        <v>625</v>
      </c>
      <c r="C12" s="570"/>
      <c r="D12" s="568"/>
      <c r="E12" s="568"/>
      <c r="F12" s="988"/>
    </row>
    <row r="13" spans="1:8" ht="12.75" customHeight="1" thickBot="1" x14ac:dyDescent="0.25">
      <c r="A13" s="143" t="s">
        <v>269</v>
      </c>
      <c r="B13" s="714" t="s">
        <v>626</v>
      </c>
      <c r="C13" s="25"/>
      <c r="D13" s="184"/>
      <c r="E13" s="184"/>
      <c r="F13" s="989"/>
    </row>
    <row r="14" spans="1:8" ht="13.5" thickBot="1" x14ac:dyDescent="0.25">
      <c r="A14" s="361" t="s">
        <v>270</v>
      </c>
      <c r="B14" s="716" t="s">
        <v>662</v>
      </c>
      <c r="C14" s="97">
        <f>C15+C19+C20+C21+C22</f>
        <v>739359</v>
      </c>
      <c r="D14" s="97">
        <f>D15+D19+D20+D21+D22</f>
        <v>748156</v>
      </c>
      <c r="E14" s="97">
        <f>E15+E19+E20+E21+E22</f>
        <v>747685</v>
      </c>
      <c r="F14" s="990">
        <f>E14/D14</f>
        <v>0.99937045215169029</v>
      </c>
    </row>
    <row r="15" spans="1:8" ht="12.75" customHeight="1" x14ac:dyDescent="0.2">
      <c r="A15" s="561" t="s">
        <v>271</v>
      </c>
      <c r="B15" s="715" t="s">
        <v>613</v>
      </c>
      <c r="C15" s="26"/>
      <c r="D15" s="473"/>
      <c r="E15" s="691"/>
      <c r="F15" s="988"/>
      <c r="H15" s="63"/>
    </row>
    <row r="16" spans="1:8" ht="12.75" customHeight="1" x14ac:dyDescent="0.2">
      <c r="A16" s="561" t="s">
        <v>272</v>
      </c>
      <c r="B16" s="693" t="s">
        <v>615</v>
      </c>
      <c r="C16" s="26"/>
      <c r="D16" s="146"/>
      <c r="E16" s="692"/>
      <c r="F16" s="988"/>
      <c r="H16" s="63"/>
    </row>
    <row r="17" spans="1:10" ht="12.75" customHeight="1" x14ac:dyDescent="0.2">
      <c r="A17" s="561" t="s">
        <v>273</v>
      </c>
      <c r="B17" s="694" t="s">
        <v>614</v>
      </c>
      <c r="C17" s="26"/>
      <c r="D17" s="121"/>
      <c r="E17" s="614"/>
      <c r="F17" s="988"/>
      <c r="H17" s="63"/>
    </row>
    <row r="18" spans="1:10" ht="12.75" customHeight="1" x14ac:dyDescent="0.2">
      <c r="A18" s="561" t="s">
        <v>274</v>
      </c>
      <c r="B18" s="694" t="s">
        <v>616</v>
      </c>
      <c r="C18" s="26"/>
      <c r="D18" s="121"/>
      <c r="E18" s="614"/>
      <c r="F18" s="988"/>
      <c r="H18" s="63"/>
    </row>
    <row r="19" spans="1:10" ht="12.75" customHeight="1" x14ac:dyDescent="0.2">
      <c r="A19" s="561" t="s">
        <v>275</v>
      </c>
      <c r="B19" s="695" t="s">
        <v>617</v>
      </c>
      <c r="C19" s="26"/>
      <c r="D19" s="210"/>
      <c r="E19" s="692"/>
      <c r="F19" s="988"/>
      <c r="H19" s="63"/>
    </row>
    <row r="20" spans="1:10" ht="12.75" customHeight="1" x14ac:dyDescent="0.2">
      <c r="A20" s="561" t="s">
        <v>276</v>
      </c>
      <c r="B20" s="696" t="s">
        <v>618</v>
      </c>
      <c r="C20" s="28"/>
      <c r="D20" s="145"/>
      <c r="E20" s="26"/>
      <c r="F20" s="988"/>
    </row>
    <row r="21" spans="1:10" ht="12.75" customHeight="1" x14ac:dyDescent="0.2">
      <c r="A21" s="561" t="s">
        <v>277</v>
      </c>
      <c r="B21" s="697" t="s">
        <v>619</v>
      </c>
      <c r="C21" s="26">
        <f>'30_ sz_ melléklet'!C146</f>
        <v>739359</v>
      </c>
      <c r="D21" s="209">
        <f>'30_ sz_ melléklet'!D146</f>
        <v>748156</v>
      </c>
      <c r="E21" s="26">
        <f>'30_ sz_ melléklet'!E146</f>
        <v>747685</v>
      </c>
      <c r="F21" s="988">
        <f>E21/D21</f>
        <v>0.99937045215169029</v>
      </c>
      <c r="J21" s="611"/>
    </row>
    <row r="22" spans="1:10" ht="13.5" thickBot="1" x14ac:dyDescent="0.25">
      <c r="A22" s="561" t="s">
        <v>278</v>
      </c>
      <c r="B22" s="712" t="s">
        <v>660</v>
      </c>
      <c r="C22" s="27"/>
      <c r="D22" s="340"/>
      <c r="E22" s="27"/>
      <c r="F22" s="989"/>
    </row>
    <row r="23" spans="1:10" ht="13.5" thickBot="1" x14ac:dyDescent="0.25">
      <c r="A23" s="361" t="s">
        <v>279</v>
      </c>
      <c r="B23" s="713" t="s">
        <v>661</v>
      </c>
      <c r="C23" s="128">
        <f>C24+C25</f>
        <v>0</v>
      </c>
      <c r="D23" s="128">
        <f>D24+D25</f>
        <v>229</v>
      </c>
      <c r="E23" s="128">
        <f>E24+E25</f>
        <v>229</v>
      </c>
      <c r="F23" s="991">
        <f>E23/D23</f>
        <v>1</v>
      </c>
    </row>
    <row r="24" spans="1:10" x14ac:dyDescent="0.2">
      <c r="A24" s="471" t="s">
        <v>280</v>
      </c>
      <c r="B24" s="717" t="s">
        <v>1341</v>
      </c>
      <c r="C24" s="718"/>
      <c r="D24" s="473"/>
      <c r="E24" s="473"/>
      <c r="F24" s="994"/>
    </row>
    <row r="25" spans="1:10" ht="13.5" thickBot="1" x14ac:dyDescent="0.25">
      <c r="A25" s="490" t="s">
        <v>281</v>
      </c>
      <c r="B25" s="719" t="s">
        <v>1094</v>
      </c>
      <c r="C25" s="1611">
        <f>'30_ sz_ melléklet'!C150</f>
        <v>0</v>
      </c>
      <c r="D25" s="340">
        <f>'30_ sz_ melléklet'!D150</f>
        <v>229</v>
      </c>
      <c r="E25" s="340">
        <f>'30_ sz_ melléklet'!E150</f>
        <v>229</v>
      </c>
      <c r="F25" s="1910">
        <f>E25/D25</f>
        <v>1</v>
      </c>
    </row>
    <row r="26" spans="1:10" ht="5.25" customHeight="1" thickBot="1" x14ac:dyDescent="0.25">
      <c r="A26" s="490"/>
      <c r="B26" s="690"/>
      <c r="C26" s="25"/>
      <c r="D26" s="184"/>
      <c r="E26" s="184"/>
      <c r="F26" s="989"/>
    </row>
    <row r="27" spans="1:10" ht="15" customHeight="1" thickBot="1" x14ac:dyDescent="0.25">
      <c r="A27" s="361" t="s">
        <v>283</v>
      </c>
      <c r="B27" s="193" t="s">
        <v>675</v>
      </c>
      <c r="C27" s="128">
        <f>C28+C34+C37</f>
        <v>57524</v>
      </c>
      <c r="D27" s="602">
        <f>D28+D34+D39</f>
        <v>54521</v>
      </c>
      <c r="E27" s="602">
        <f>E28+E34+E39</f>
        <v>862</v>
      </c>
      <c r="F27" s="947">
        <f>E27/D27</f>
        <v>1.581042167238312E-2</v>
      </c>
    </row>
    <row r="28" spans="1:10" ht="12.75" customHeight="1" x14ac:dyDescent="0.2">
      <c r="A28" s="471" t="s">
        <v>284</v>
      </c>
      <c r="B28" s="113" t="s">
        <v>648</v>
      </c>
      <c r="C28" s="473"/>
      <c r="D28" s="474">
        <f>D29+D30+D31+D32+D33</f>
        <v>0</v>
      </c>
      <c r="E28" s="474">
        <f>E29+E30+E31+E32+E33</f>
        <v>0</v>
      </c>
      <c r="F28" s="994">
        <v>0</v>
      </c>
    </row>
    <row r="29" spans="1:10" ht="12.75" customHeight="1" x14ac:dyDescent="0.2">
      <c r="A29" s="144" t="s">
        <v>285</v>
      </c>
      <c r="B29" s="110" t="s">
        <v>649</v>
      </c>
      <c r="C29" s="146">
        <f>'30_ sz_ melléklet'!C153</f>
        <v>0</v>
      </c>
      <c r="D29" s="146">
        <f>'30_ sz_ melléklet'!D153</f>
        <v>0</v>
      </c>
      <c r="E29" s="146">
        <f>'30_ sz_ melléklet'!E153</f>
        <v>0</v>
      </c>
      <c r="F29" s="942">
        <v>0</v>
      </c>
    </row>
    <row r="30" spans="1:10" ht="12.75" customHeight="1" x14ac:dyDescent="0.2">
      <c r="A30" s="144" t="s">
        <v>286</v>
      </c>
      <c r="B30" s="213" t="s">
        <v>650</v>
      </c>
      <c r="C30" s="146">
        <f>'30_ sz_ melléklet'!C154</f>
        <v>0</v>
      </c>
      <c r="D30" s="146">
        <f>'30_ sz_ melléklet'!D154</f>
        <v>0</v>
      </c>
      <c r="E30" s="146">
        <f>'30_ sz_ melléklet'!E154</f>
        <v>0</v>
      </c>
      <c r="F30" s="942">
        <v>0</v>
      </c>
    </row>
    <row r="31" spans="1:10" ht="11.25" customHeight="1" x14ac:dyDescent="0.2">
      <c r="A31" s="144" t="s">
        <v>287</v>
      </c>
      <c r="B31" s="475" t="s">
        <v>651</v>
      </c>
      <c r="C31" s="146">
        <f>'30_ sz_ melléklet'!C155</f>
        <v>0</v>
      </c>
      <c r="D31" s="146">
        <f>'30_ sz_ melléklet'!D155</f>
        <v>0</v>
      </c>
      <c r="E31" s="146">
        <f>'30_ sz_ melléklet'!E155</f>
        <v>0</v>
      </c>
      <c r="F31" s="942">
        <v>0</v>
      </c>
    </row>
    <row r="32" spans="1:10" ht="11.25" customHeight="1" x14ac:dyDescent="0.2">
      <c r="A32" s="144" t="s">
        <v>288</v>
      </c>
      <c r="B32" s="475" t="s">
        <v>652</v>
      </c>
      <c r="C32" s="146">
        <f>'30_ sz_ melléklet'!C156</f>
        <v>0</v>
      </c>
      <c r="D32" s="146">
        <f>'30_ sz_ melléklet'!D156</f>
        <v>0</v>
      </c>
      <c r="E32" s="146">
        <f>'30_ sz_ melléklet'!E156</f>
        <v>0</v>
      </c>
      <c r="F32" s="942">
        <v>0</v>
      </c>
    </row>
    <row r="33" spans="1:6" ht="12.75" customHeight="1" x14ac:dyDescent="0.2">
      <c r="A33" s="144" t="s">
        <v>289</v>
      </c>
      <c r="B33" s="215" t="s">
        <v>653</v>
      </c>
      <c r="C33" s="146">
        <f>'30_ sz_ melléklet'!C157</f>
        <v>0</v>
      </c>
      <c r="D33" s="146">
        <f>'30_ sz_ melléklet'!D157</f>
        <v>0</v>
      </c>
      <c r="E33" s="146">
        <f>'30_ sz_ melléklet'!E157</f>
        <v>0</v>
      </c>
      <c r="F33" s="942">
        <v>0</v>
      </c>
    </row>
    <row r="34" spans="1:6" s="15" customFormat="1" ht="12.75" customHeight="1" x14ac:dyDescent="0.2">
      <c r="A34" s="144" t="s">
        <v>290</v>
      </c>
      <c r="B34" s="578" t="s">
        <v>654</v>
      </c>
      <c r="C34" s="132">
        <f>C35+C36+C37+C38</f>
        <v>57524</v>
      </c>
      <c r="D34" s="132">
        <f>D35+D36+D37+D38</f>
        <v>54521</v>
      </c>
      <c r="E34" s="132">
        <f>E35+E36+E37+E38</f>
        <v>862</v>
      </c>
      <c r="F34" s="995">
        <f>E34/D34</f>
        <v>1.581042167238312E-2</v>
      </c>
    </row>
    <row r="35" spans="1:6" ht="12.75" customHeight="1" x14ac:dyDescent="0.2">
      <c r="A35" s="144" t="s">
        <v>291</v>
      </c>
      <c r="B35" s="476" t="s">
        <v>655</v>
      </c>
      <c r="C35" s="129"/>
      <c r="D35" s="120"/>
      <c r="E35" s="129"/>
      <c r="F35" s="942"/>
    </row>
    <row r="36" spans="1:6" ht="12.75" customHeight="1" x14ac:dyDescent="0.2">
      <c r="A36" s="144" t="s">
        <v>292</v>
      </c>
      <c r="B36" s="577" t="s">
        <v>657</v>
      </c>
      <c r="C36" s="146"/>
      <c r="D36" s="313"/>
      <c r="E36" s="146"/>
      <c r="F36" s="942"/>
    </row>
    <row r="37" spans="1:6" ht="12.75" customHeight="1" x14ac:dyDescent="0.2">
      <c r="A37" s="144" t="s">
        <v>293</v>
      </c>
      <c r="B37" s="579" t="s">
        <v>656</v>
      </c>
      <c r="C37" s="209"/>
      <c r="D37" s="194"/>
      <c r="E37" s="209"/>
      <c r="F37" s="942"/>
    </row>
    <row r="38" spans="1:6" ht="12.75" customHeight="1" x14ac:dyDescent="0.2">
      <c r="A38" s="144" t="s">
        <v>294</v>
      </c>
      <c r="B38" s="110" t="s">
        <v>658</v>
      </c>
      <c r="C38" s="209">
        <f>'30_ sz_ melléklet'!C162</f>
        <v>57524</v>
      </c>
      <c r="D38" s="209">
        <f>'30_ sz_ melléklet'!D162</f>
        <v>54521</v>
      </c>
      <c r="E38" s="209">
        <f>'30_ sz_ melléklet'!E162</f>
        <v>862</v>
      </c>
      <c r="F38" s="996">
        <f>E38/D38</f>
        <v>1.581042167238312E-2</v>
      </c>
    </row>
    <row r="39" spans="1:6" ht="12.75" customHeight="1" x14ac:dyDescent="0.2">
      <c r="A39" s="144" t="s">
        <v>295</v>
      </c>
      <c r="B39" s="113" t="s">
        <v>659</v>
      </c>
      <c r="C39" s="210">
        <f>C40+C41</f>
        <v>0</v>
      </c>
      <c r="D39" s="210">
        <f>D40+D41</f>
        <v>0</v>
      </c>
      <c r="E39" s="210">
        <f>E40+E41</f>
        <v>0</v>
      </c>
      <c r="F39" s="996">
        <v>0</v>
      </c>
    </row>
    <row r="40" spans="1:6" ht="12.75" customHeight="1" x14ac:dyDescent="0.2">
      <c r="A40" s="144" t="s">
        <v>296</v>
      </c>
      <c r="B40" s="579" t="s">
        <v>697</v>
      </c>
      <c r="C40" s="146"/>
      <c r="D40" s="204"/>
      <c r="E40" s="210"/>
      <c r="F40" s="942"/>
    </row>
    <row r="41" spans="1:6" ht="12.75" customHeight="1" thickBot="1" x14ac:dyDescent="0.25">
      <c r="A41" s="144" t="s">
        <v>297</v>
      </c>
      <c r="B41" s="110" t="s">
        <v>698</v>
      </c>
      <c r="C41" s="493">
        <f>'30_ sz_ melléklet'!C165</f>
        <v>0</v>
      </c>
      <c r="D41" s="493">
        <f>'30_ sz_ melléklet'!D165</f>
        <v>0</v>
      </c>
      <c r="E41" s="493">
        <f>'30_ sz_ melléklet'!E165</f>
        <v>0</v>
      </c>
      <c r="F41" s="942">
        <v>0</v>
      </c>
    </row>
    <row r="42" spans="1:6" s="15" customFormat="1" ht="26.25" customHeight="1" thickBot="1" x14ac:dyDescent="0.25">
      <c r="A42" s="361" t="s">
        <v>298</v>
      </c>
      <c r="B42" s="114" t="s">
        <v>416</v>
      </c>
      <c r="C42" s="477">
        <f>C7+C27</f>
        <v>912408</v>
      </c>
      <c r="D42" s="477">
        <f>D7+D27</f>
        <v>962537</v>
      </c>
      <c r="E42" s="477">
        <f>E7+E27</f>
        <v>887896</v>
      </c>
      <c r="F42" s="997">
        <f>E42/D42</f>
        <v>0.92245389008422529</v>
      </c>
    </row>
    <row r="43" spans="1:6" ht="6" customHeight="1" thickBot="1" x14ac:dyDescent="0.25">
      <c r="A43" s="361"/>
      <c r="B43" s="111"/>
      <c r="C43" s="25"/>
      <c r="D43" s="222"/>
      <c r="E43" s="222"/>
      <c r="F43" s="989"/>
    </row>
    <row r="44" spans="1:6" ht="13.5" thickBot="1" x14ac:dyDescent="0.25">
      <c r="A44" s="361" t="s">
        <v>299</v>
      </c>
      <c r="B44" s="112" t="s">
        <v>674</v>
      </c>
      <c r="C44" s="224"/>
      <c r="D44" s="224"/>
      <c r="E44" s="224"/>
      <c r="F44" s="998"/>
    </row>
    <row r="45" spans="1:6" ht="12.75" customHeight="1" x14ac:dyDescent="0.2">
      <c r="A45" s="471" t="s">
        <v>300</v>
      </c>
      <c r="B45" s="214" t="s">
        <v>665</v>
      </c>
      <c r="C45" s="223"/>
      <c r="D45" s="191"/>
      <c r="E45" s="191"/>
      <c r="F45" s="999"/>
    </row>
    <row r="46" spans="1:6" ht="12.75" customHeight="1" x14ac:dyDescent="0.2">
      <c r="A46" s="144" t="s">
        <v>301</v>
      </c>
      <c r="B46" s="412" t="s">
        <v>664</v>
      </c>
      <c r="C46" s="99"/>
      <c r="D46" s="190"/>
      <c r="E46" s="190"/>
      <c r="F46" s="999"/>
    </row>
    <row r="47" spans="1:6" ht="12.75" customHeight="1" x14ac:dyDescent="0.2">
      <c r="A47" s="144" t="s">
        <v>302</v>
      </c>
      <c r="B47" s="412" t="s">
        <v>666</v>
      </c>
      <c r="C47" s="99"/>
      <c r="D47" s="190"/>
      <c r="E47" s="190"/>
      <c r="F47" s="999"/>
    </row>
    <row r="48" spans="1:6" ht="12.75" customHeight="1" x14ac:dyDescent="0.2">
      <c r="A48" s="144" t="s">
        <v>303</v>
      </c>
      <c r="B48" s="412" t="s">
        <v>667</v>
      </c>
      <c r="C48" s="99"/>
      <c r="D48" s="190"/>
      <c r="E48" s="190"/>
      <c r="F48" s="999"/>
    </row>
    <row r="49" spans="1:6" ht="12.75" customHeight="1" x14ac:dyDescent="0.2">
      <c r="A49" s="144" t="s">
        <v>304</v>
      </c>
      <c r="B49" s="538" t="s">
        <v>668</v>
      </c>
      <c r="C49" s="99"/>
      <c r="D49" s="190">
        <f>'30_ sz_ melléklet'!D173</f>
        <v>32535</v>
      </c>
      <c r="E49" s="190">
        <f>'30_ sz_ melléklet'!E173</f>
        <v>32535</v>
      </c>
      <c r="F49" s="999">
        <f>E49/D49</f>
        <v>1</v>
      </c>
    </row>
    <row r="50" spans="1:6" ht="12.75" customHeight="1" x14ac:dyDescent="0.2">
      <c r="A50" s="144" t="s">
        <v>305</v>
      </c>
      <c r="B50" s="539" t="s">
        <v>669</v>
      </c>
      <c r="C50" s="99"/>
      <c r="D50" s="190"/>
      <c r="E50" s="190"/>
      <c r="F50" s="999"/>
    </row>
    <row r="51" spans="1:6" ht="12.75" customHeight="1" x14ac:dyDescent="0.2">
      <c r="A51" s="144" t="s">
        <v>306</v>
      </c>
      <c r="B51" s="540" t="s">
        <v>670</v>
      </c>
      <c r="C51" s="99"/>
      <c r="D51" s="190"/>
      <c r="E51" s="190"/>
      <c r="F51" s="999"/>
    </row>
    <row r="52" spans="1:6" ht="12.75" customHeight="1" x14ac:dyDescent="0.2">
      <c r="A52" s="144" t="s">
        <v>311</v>
      </c>
      <c r="B52" s="540" t="s">
        <v>671</v>
      </c>
      <c r="C52" s="99">
        <f>'30_ sz_ melléklet'!C176</f>
        <v>894002</v>
      </c>
      <c r="D52" s="99">
        <f>'30_ sz_ melléklet'!D176</f>
        <v>894802</v>
      </c>
      <c r="E52" s="99">
        <f>'30_ sz_ melléklet'!E176</f>
        <v>848710</v>
      </c>
      <c r="F52" s="999">
        <f>E52/D52</f>
        <v>0.94848916296566166</v>
      </c>
    </row>
    <row r="53" spans="1:6" ht="12.75" customHeight="1" x14ac:dyDescent="0.2">
      <c r="A53" s="144" t="s">
        <v>312</v>
      </c>
      <c r="B53" s="540" t="s">
        <v>672</v>
      </c>
      <c r="C53" s="99"/>
      <c r="D53" s="190"/>
      <c r="E53" s="190"/>
      <c r="F53" s="999"/>
    </row>
    <row r="54" spans="1:6" ht="12.75" customHeight="1" thickBot="1" x14ac:dyDescent="0.25">
      <c r="A54" s="144" t="s">
        <v>313</v>
      </c>
      <c r="B54" s="273" t="s">
        <v>673</v>
      </c>
      <c r="C54" s="25"/>
      <c r="D54" s="184"/>
      <c r="E54" s="184"/>
      <c r="F54" s="999"/>
    </row>
    <row r="55" spans="1:6" ht="12.75" customHeight="1" thickBot="1" x14ac:dyDescent="0.25">
      <c r="A55" s="144" t="s">
        <v>314</v>
      </c>
      <c r="B55" s="576" t="s">
        <v>419</v>
      </c>
      <c r="C55" s="97">
        <f>SUM(C45:C54)</f>
        <v>894002</v>
      </c>
      <c r="D55" s="97">
        <f>SUM(D45:D54)</f>
        <v>927337</v>
      </c>
      <c r="E55" s="97">
        <f>SUM(E45:E54)</f>
        <v>881245</v>
      </c>
      <c r="F55" s="990">
        <f>E55/D55</f>
        <v>0.95029638631910518</v>
      </c>
    </row>
    <row r="56" spans="1:6" ht="21.75" customHeight="1" thickBot="1" x14ac:dyDescent="0.25">
      <c r="A56" s="361" t="s">
        <v>315</v>
      </c>
      <c r="B56" s="581" t="s">
        <v>418</v>
      </c>
      <c r="C56" s="582">
        <f>C42+C55</f>
        <v>1806410</v>
      </c>
      <c r="D56" s="582">
        <f>D42+D55</f>
        <v>1889874</v>
      </c>
      <c r="E56" s="582">
        <f>E42+E55</f>
        <v>1769141</v>
      </c>
      <c r="F56" s="1000">
        <f>E56/D56</f>
        <v>0.93611584687656424</v>
      </c>
    </row>
    <row r="57" spans="1:6" ht="27" customHeight="1" x14ac:dyDescent="0.2"/>
    <row r="58" spans="1:6" ht="15.75" customHeight="1" x14ac:dyDescent="0.2">
      <c r="A58" s="2276">
        <v>2</v>
      </c>
      <c r="B58" s="2263"/>
      <c r="C58" s="2263"/>
      <c r="D58" s="2263"/>
      <c r="E58" s="2263"/>
      <c r="F58" s="2263"/>
    </row>
    <row r="59" spans="1:6" ht="17.25" customHeight="1" x14ac:dyDescent="0.2">
      <c r="A59" s="2249" t="s">
        <v>1653</v>
      </c>
      <c r="B59" s="2249"/>
      <c r="C59" s="2249"/>
      <c r="D59" s="2249"/>
      <c r="E59" s="2249"/>
    </row>
    <row r="60" spans="1:6" ht="18.75" customHeight="1" x14ac:dyDescent="0.25">
      <c r="B60" s="2268" t="s">
        <v>1473</v>
      </c>
      <c r="C60" s="2268"/>
      <c r="D60" s="2268"/>
      <c r="E60" s="2268"/>
      <c r="F60" s="2277"/>
    </row>
    <row r="61" spans="1:6" ht="13.5" thickBot="1" x14ac:dyDescent="0.25">
      <c r="B61" s="1"/>
      <c r="C61" s="1"/>
      <c r="D61" s="1"/>
      <c r="E61" s="19"/>
      <c r="F61" s="19" t="s">
        <v>4</v>
      </c>
    </row>
    <row r="62" spans="1:6" ht="14.25" customHeight="1" thickBot="1" x14ac:dyDescent="0.3">
      <c r="A62" s="2284" t="s">
        <v>258</v>
      </c>
      <c r="B62" s="103" t="s">
        <v>30</v>
      </c>
      <c r="C62" s="2264" t="s">
        <v>15</v>
      </c>
      <c r="D62" s="2265"/>
      <c r="E62" s="2265"/>
      <c r="F62" s="2266"/>
    </row>
    <row r="63" spans="1:6" ht="22.5" customHeight="1" thickBot="1" x14ac:dyDescent="0.25">
      <c r="A63" s="2284"/>
      <c r="B63" s="216"/>
      <c r="C63" s="1006" t="s">
        <v>198</v>
      </c>
      <c r="D63" s="1007" t="s">
        <v>199</v>
      </c>
      <c r="E63" s="1007" t="s">
        <v>775</v>
      </c>
      <c r="F63" s="1008" t="s">
        <v>201</v>
      </c>
    </row>
    <row r="64" spans="1:6" ht="12.75" customHeight="1" thickBot="1" x14ac:dyDescent="0.25">
      <c r="A64" s="1001" t="s">
        <v>259</v>
      </c>
      <c r="B64" s="1002" t="s">
        <v>260</v>
      </c>
      <c r="C64" s="1003" t="s">
        <v>261</v>
      </c>
      <c r="D64" s="1004" t="s">
        <v>262</v>
      </c>
      <c r="E64" s="1004" t="s">
        <v>282</v>
      </c>
      <c r="F64" s="1005" t="s">
        <v>307</v>
      </c>
    </row>
    <row r="65" spans="1:6" ht="16.5" customHeight="1" thickBot="1" x14ac:dyDescent="0.25">
      <c r="A65" s="361" t="s">
        <v>263</v>
      </c>
      <c r="B65" s="217" t="s">
        <v>663</v>
      </c>
      <c r="C65" s="50">
        <f>C66+C67+C72+C81</f>
        <v>3780331</v>
      </c>
      <c r="D65" s="50">
        <f>D66+D67+D72+D81</f>
        <v>4180401</v>
      </c>
      <c r="E65" s="50">
        <f>E66+E67+E72+E81</f>
        <v>4304438</v>
      </c>
      <c r="F65" s="985">
        <f>E65/D65</f>
        <v>1.0296710770091195</v>
      </c>
    </row>
    <row r="66" spans="1:6" ht="14.25" customHeight="1" thickBot="1" x14ac:dyDescent="0.25">
      <c r="A66" s="361" t="s">
        <v>264</v>
      </c>
      <c r="B66" s="218" t="s">
        <v>676</v>
      </c>
      <c r="C66" s="2164">
        <f>'14 16_sz_ melléklet'!C53</f>
        <v>653835</v>
      </c>
      <c r="D66" s="2164">
        <f>'14 16_sz_ melléklet'!D53</f>
        <v>584814</v>
      </c>
      <c r="E66" s="2164">
        <f>'14 16_sz_ melléklet'!E53</f>
        <v>633746</v>
      </c>
      <c r="F66" s="1394">
        <f>E66/D66</f>
        <v>1.0836710475467413</v>
      </c>
    </row>
    <row r="67" spans="1:6" ht="13.5" thickBot="1" x14ac:dyDescent="0.25">
      <c r="A67" s="361" t="s">
        <v>265</v>
      </c>
      <c r="B67" s="219" t="s">
        <v>622</v>
      </c>
      <c r="C67" s="2165">
        <f>C68+C69+C70+C71</f>
        <v>1009185</v>
      </c>
      <c r="D67" s="2165">
        <f>D68+D69+D70+D71</f>
        <v>1371046</v>
      </c>
      <c r="E67" s="2165">
        <f>E68+E69+E70+E71</f>
        <v>1480339</v>
      </c>
      <c r="F67" s="985">
        <f>E67/D67</f>
        <v>1.0797150496773995</v>
      </c>
    </row>
    <row r="68" spans="1:6" x14ac:dyDescent="0.2">
      <c r="A68" s="471" t="s">
        <v>266</v>
      </c>
      <c r="B68" s="571" t="s">
        <v>624</v>
      </c>
      <c r="C68" s="416">
        <f>'14 16_sz_ melléklet'!C90</f>
        <v>350</v>
      </c>
      <c r="D68" s="416">
        <f>'14 16_sz_ melléklet'!D90</f>
        <v>739</v>
      </c>
      <c r="E68" s="416">
        <f>'14 16_sz_ melléklet'!E90</f>
        <v>544</v>
      </c>
      <c r="F68" s="988">
        <f t="shared" ref="F68:F76" si="0">E68/D68</f>
        <v>0.73612990527740185</v>
      </c>
    </row>
    <row r="69" spans="1:6" x14ac:dyDescent="0.2">
      <c r="A69" s="144" t="s">
        <v>267</v>
      </c>
      <c r="B69" s="572" t="s">
        <v>623</v>
      </c>
      <c r="C69" s="416">
        <f>'14 16_sz_ melléklet'!C94</f>
        <v>194000</v>
      </c>
      <c r="D69" s="416">
        <f>'14 16_sz_ melléklet'!D94</f>
        <v>198300</v>
      </c>
      <c r="E69" s="416">
        <f>'14 16_sz_ melléklet'!E94</f>
        <v>198288</v>
      </c>
      <c r="F69" s="988">
        <f t="shared" si="0"/>
        <v>0.99993948562783663</v>
      </c>
    </row>
    <row r="70" spans="1:6" x14ac:dyDescent="0.2">
      <c r="A70" s="144" t="s">
        <v>268</v>
      </c>
      <c r="B70" s="220" t="s">
        <v>625</v>
      </c>
      <c r="C70" s="416">
        <f>'14 16_sz_ melléklet'!C100</f>
        <v>805000</v>
      </c>
      <c r="D70" s="416">
        <f>'14 16_sz_ melléklet'!D100</f>
        <v>1162172</v>
      </c>
      <c r="E70" s="416">
        <f>'14 16_sz_ melléklet'!E100</f>
        <v>1272354</v>
      </c>
      <c r="F70" s="988">
        <f t="shared" si="0"/>
        <v>1.0948069648898786</v>
      </c>
    </row>
    <row r="71" spans="1:6" ht="13.5" thickBot="1" x14ac:dyDescent="0.25">
      <c r="A71" s="143" t="s">
        <v>269</v>
      </c>
      <c r="B71" s="714" t="s">
        <v>626</v>
      </c>
      <c r="C71" s="416">
        <f>'14 16_sz_ melléklet'!C131</f>
        <v>9835</v>
      </c>
      <c r="D71" s="416">
        <f>'14 16_sz_ melléklet'!D131</f>
        <v>9835</v>
      </c>
      <c r="E71" s="416">
        <f>'14 16_sz_ melléklet'!E131</f>
        <v>9153</v>
      </c>
      <c r="F71" s="989">
        <f t="shared" si="0"/>
        <v>0.93065582104728017</v>
      </c>
    </row>
    <row r="72" spans="1:6" ht="13.5" thickBot="1" x14ac:dyDescent="0.25">
      <c r="A72" s="361" t="s">
        <v>270</v>
      </c>
      <c r="B72" s="716" t="s">
        <v>662</v>
      </c>
      <c r="C72" s="97">
        <f>C73+C77+C78+C79+C80</f>
        <v>2058311</v>
      </c>
      <c r="D72" s="97">
        <f>D73+D77+D78+D79+D80</f>
        <v>2215541</v>
      </c>
      <c r="E72" s="1349">
        <f>E73+E77+E78+E79+E80</f>
        <v>2181353</v>
      </c>
      <c r="F72" s="991">
        <f t="shared" si="0"/>
        <v>0.98456900594482344</v>
      </c>
    </row>
    <row r="73" spans="1:6" x14ac:dyDescent="0.2">
      <c r="A73" s="561" t="s">
        <v>271</v>
      </c>
      <c r="B73" s="715" t="s">
        <v>613</v>
      </c>
      <c r="C73" s="26">
        <f>C74+C75+C76</f>
        <v>1872102</v>
      </c>
      <c r="D73" s="473">
        <f>D74+D75+D76</f>
        <v>2028933</v>
      </c>
      <c r="E73" s="691">
        <f>E74+E75+E76</f>
        <v>2028933</v>
      </c>
      <c r="F73" s="988">
        <f t="shared" si="0"/>
        <v>1</v>
      </c>
    </row>
    <row r="74" spans="1:6" x14ac:dyDescent="0.2">
      <c r="A74" s="561" t="s">
        <v>272</v>
      </c>
      <c r="B74" s="693" t="s">
        <v>615</v>
      </c>
      <c r="C74" s="26">
        <f>'17 18 sz_melléklet'!C52</f>
        <v>1537664</v>
      </c>
      <c r="D74" s="209">
        <f>'17 18 sz_melléklet'!D52</f>
        <v>1624120</v>
      </c>
      <c r="E74" s="26">
        <f>'17 18 sz_melléklet'!E52</f>
        <v>1624120</v>
      </c>
      <c r="F74" s="988">
        <f t="shared" si="0"/>
        <v>1</v>
      </c>
    </row>
    <row r="75" spans="1:6" x14ac:dyDescent="0.2">
      <c r="A75" s="561" t="s">
        <v>273</v>
      </c>
      <c r="B75" s="694" t="s">
        <v>614</v>
      </c>
      <c r="C75" s="26">
        <f>'19 21_sz_ melléklet'!C17</f>
        <v>334438</v>
      </c>
      <c r="D75" s="209">
        <f>'19 21_sz_ melléklet'!D17</f>
        <v>396088</v>
      </c>
      <c r="E75" s="26">
        <f>'19 21_sz_ melléklet'!E17</f>
        <v>396088</v>
      </c>
      <c r="F75" s="988">
        <f t="shared" si="0"/>
        <v>1</v>
      </c>
    </row>
    <row r="76" spans="1:6" x14ac:dyDescent="0.2">
      <c r="A76" s="561" t="s">
        <v>274</v>
      </c>
      <c r="B76" s="694" t="s">
        <v>616</v>
      </c>
      <c r="C76" s="26">
        <f>'19 21_sz_ melléklet'!C36</f>
        <v>0</v>
      </c>
      <c r="D76" s="209">
        <f>'19 21_sz_ melléklet'!D36</f>
        <v>8725</v>
      </c>
      <c r="E76" s="26">
        <f>'19 21_sz_ melléklet'!E36</f>
        <v>8725</v>
      </c>
      <c r="F76" s="988">
        <f t="shared" si="0"/>
        <v>1</v>
      </c>
    </row>
    <row r="77" spans="1:6" x14ac:dyDescent="0.2">
      <c r="A77" s="561" t="s">
        <v>275</v>
      </c>
      <c r="B77" s="695" t="s">
        <v>617</v>
      </c>
      <c r="C77" s="26"/>
      <c r="D77" s="210"/>
      <c r="E77" s="692"/>
      <c r="F77" s="988"/>
    </row>
    <row r="78" spans="1:6" x14ac:dyDescent="0.2">
      <c r="A78" s="561" t="s">
        <v>276</v>
      </c>
      <c r="B78" s="696" t="s">
        <v>618</v>
      </c>
      <c r="C78" s="28"/>
      <c r="D78" s="145"/>
      <c r="E78" s="26"/>
      <c r="F78" s="988"/>
    </row>
    <row r="79" spans="1:6" x14ac:dyDescent="0.2">
      <c r="A79" s="561" t="s">
        <v>277</v>
      </c>
      <c r="B79" s="697" t="s">
        <v>619</v>
      </c>
      <c r="C79" s="199">
        <f>'19 21_sz_ melléklet'!C64</f>
        <v>186209</v>
      </c>
      <c r="D79" s="209">
        <f>'19 21_sz_ melléklet'!D64</f>
        <v>186608</v>
      </c>
      <c r="E79" s="194">
        <f>'19 21_sz_ melléklet'!E64</f>
        <v>152420</v>
      </c>
      <c r="F79" s="988">
        <f>E79/D79</f>
        <v>0.81679242047500644</v>
      </c>
    </row>
    <row r="80" spans="1:6" ht="13.5" thickBot="1" x14ac:dyDescent="0.25">
      <c r="A80" s="561" t="s">
        <v>278</v>
      </c>
      <c r="B80" s="712" t="s">
        <v>660</v>
      </c>
      <c r="C80" s="27"/>
      <c r="D80" s="340"/>
      <c r="E80" s="27"/>
      <c r="F80" s="989"/>
    </row>
    <row r="81" spans="1:6" ht="13.5" thickBot="1" x14ac:dyDescent="0.25">
      <c r="A81" s="361" t="s">
        <v>279</v>
      </c>
      <c r="B81" s="713" t="s">
        <v>661</v>
      </c>
      <c r="C81" s="128">
        <f>C82+C83</f>
        <v>59000</v>
      </c>
      <c r="D81" s="128">
        <f>D82+D83</f>
        <v>9000</v>
      </c>
      <c r="E81" s="128">
        <f>E82+E83</f>
        <v>9000</v>
      </c>
      <c r="F81" s="991">
        <f>E81/D81</f>
        <v>1</v>
      </c>
    </row>
    <row r="82" spans="1:6" x14ac:dyDescent="0.2">
      <c r="A82" s="471" t="s">
        <v>280</v>
      </c>
      <c r="B82" s="717" t="s">
        <v>1341</v>
      </c>
      <c r="C82" s="718">
        <f>'29 sz. mell'!C18</f>
        <v>59000</v>
      </c>
      <c r="D82" s="473">
        <f>'29 sz. mell'!D18</f>
        <v>9000</v>
      </c>
      <c r="E82" s="718">
        <f>'29 sz. mell'!E18</f>
        <v>9000</v>
      </c>
      <c r="F82" s="988">
        <f>E82/D82</f>
        <v>1</v>
      </c>
    </row>
    <row r="83" spans="1:6" ht="13.5" thickBot="1" x14ac:dyDescent="0.25">
      <c r="A83" s="490" t="s">
        <v>281</v>
      </c>
      <c r="B83" s="719" t="s">
        <v>1094</v>
      </c>
      <c r="C83" s="1611"/>
      <c r="D83" s="340">
        <f>'19 21_sz_ melléklet'!D87</f>
        <v>0</v>
      </c>
      <c r="E83" s="340">
        <f>'19 21_sz_ melléklet'!E87</f>
        <v>0</v>
      </c>
      <c r="F83" s="988">
        <v>0</v>
      </c>
    </row>
    <row r="84" spans="1:6" ht="8.25" customHeight="1" thickBot="1" x14ac:dyDescent="0.25">
      <c r="A84" s="490"/>
      <c r="B84" s="690"/>
      <c r="C84" s="25"/>
      <c r="D84" s="184"/>
      <c r="E84" s="184"/>
      <c r="F84" s="989"/>
    </row>
    <row r="85" spans="1:6" ht="13.5" thickBot="1" x14ac:dyDescent="0.25">
      <c r="A85" s="361" t="s">
        <v>283</v>
      </c>
      <c r="B85" s="193" t="s">
        <v>675</v>
      </c>
      <c r="C85" s="128">
        <f>C86+C92+C97</f>
        <v>722641</v>
      </c>
      <c r="D85" s="602">
        <f>D86+D92+D97</f>
        <v>949625</v>
      </c>
      <c r="E85" s="208">
        <f>E86+E92+E97</f>
        <v>895496</v>
      </c>
      <c r="F85" s="991">
        <f>E85/D85</f>
        <v>0.9429996051072792</v>
      </c>
    </row>
    <row r="86" spans="1:6" x14ac:dyDescent="0.2">
      <c r="A86" s="471" t="s">
        <v>284</v>
      </c>
      <c r="B86" s="113" t="s">
        <v>648</v>
      </c>
      <c r="C86" s="473">
        <f>C87+C88+C89+C90+C91</f>
        <v>150000</v>
      </c>
      <c r="D86" s="473">
        <f>D87+D88+D89+D90+D91</f>
        <v>117000</v>
      </c>
      <c r="E86" s="473">
        <f>E87+E88+E89+E90+E91</f>
        <v>115172</v>
      </c>
      <c r="F86" s="995">
        <f>E86/D86</f>
        <v>0.98437606837606839</v>
      </c>
    </row>
    <row r="87" spans="1:6" x14ac:dyDescent="0.2">
      <c r="A87" s="144" t="s">
        <v>285</v>
      </c>
      <c r="B87" s="110" t="s">
        <v>649</v>
      </c>
      <c r="C87" s="146"/>
      <c r="D87" s="313"/>
      <c r="E87" s="146"/>
      <c r="F87" s="942">
        <v>0</v>
      </c>
    </row>
    <row r="88" spans="1:6" x14ac:dyDescent="0.2">
      <c r="A88" s="144" t="s">
        <v>286</v>
      </c>
      <c r="B88" s="213" t="s">
        <v>650</v>
      </c>
      <c r="C88" s="146">
        <f>'22 24  sz. melléklet'!C16</f>
        <v>150000</v>
      </c>
      <c r="D88" s="146">
        <f>'22 24  sz. melléklet'!D16</f>
        <v>117000</v>
      </c>
      <c r="E88" s="146">
        <f>'22 24  sz. melléklet'!E16</f>
        <v>115172</v>
      </c>
      <c r="F88" s="995">
        <f>E88/D88</f>
        <v>0.98437606837606839</v>
      </c>
    </row>
    <row r="89" spans="1:6" x14ac:dyDescent="0.2">
      <c r="A89" s="144" t="s">
        <v>287</v>
      </c>
      <c r="B89" s="475" t="s">
        <v>651</v>
      </c>
      <c r="C89" s="146">
        <f>'22 24  sz. melléklet'!C17</f>
        <v>0</v>
      </c>
      <c r="D89" s="146">
        <f>'22 24  sz. melléklet'!D17</f>
        <v>0</v>
      </c>
      <c r="E89" s="146">
        <f>'22 24  sz. melléklet'!E17</f>
        <v>0</v>
      </c>
      <c r="F89" s="942">
        <v>0</v>
      </c>
    </row>
    <row r="90" spans="1:6" x14ac:dyDescent="0.2">
      <c r="A90" s="144" t="s">
        <v>288</v>
      </c>
      <c r="B90" s="475" t="s">
        <v>652</v>
      </c>
      <c r="C90" s="146"/>
      <c r="D90" s="313">
        <f>'22 24  sz. melléklet'!D18</f>
        <v>0</v>
      </c>
      <c r="E90" s="313">
        <f>'22 24  sz. melléklet'!E18</f>
        <v>0</v>
      </c>
      <c r="F90" s="942">
        <v>0</v>
      </c>
    </row>
    <row r="91" spans="1:6" x14ac:dyDescent="0.2">
      <c r="A91" s="144" t="s">
        <v>289</v>
      </c>
      <c r="B91" s="215" t="s">
        <v>653</v>
      </c>
      <c r="C91" s="146"/>
      <c r="D91" s="313"/>
      <c r="E91" s="146"/>
      <c r="F91" s="942"/>
    </row>
    <row r="92" spans="1:6" x14ac:dyDescent="0.2">
      <c r="A92" s="144" t="s">
        <v>290</v>
      </c>
      <c r="B92" s="578" t="s">
        <v>654</v>
      </c>
      <c r="C92" s="132">
        <f>C93+C94+C95+C96</f>
        <v>564740</v>
      </c>
      <c r="D92" s="132">
        <f>D93+D94+D95+D96</f>
        <v>823790</v>
      </c>
      <c r="E92" s="132">
        <f>E93+E94+E95+E96</f>
        <v>771214</v>
      </c>
      <c r="F92" s="995">
        <f>E92/D92</f>
        <v>0.93617790941866252</v>
      </c>
    </row>
    <row r="93" spans="1:6" x14ac:dyDescent="0.2">
      <c r="A93" s="144" t="s">
        <v>291</v>
      </c>
      <c r="B93" s="476" t="s">
        <v>655</v>
      </c>
      <c r="C93" s="129">
        <f>'25 26 sz. melléklet'!C15</f>
        <v>0</v>
      </c>
      <c r="D93" s="129">
        <f>'25 26 sz. melléklet'!D15</f>
        <v>0</v>
      </c>
      <c r="E93" s="129">
        <f>'25 26 sz. melléklet'!E15</f>
        <v>0</v>
      </c>
      <c r="F93" s="995">
        <v>0</v>
      </c>
    </row>
    <row r="94" spans="1:6" x14ac:dyDescent="0.2">
      <c r="A94" s="144" t="s">
        <v>292</v>
      </c>
      <c r="B94" s="577" t="s">
        <v>657</v>
      </c>
      <c r="C94" s="146"/>
      <c r="D94" s="313"/>
      <c r="E94" s="146"/>
      <c r="F94" s="995"/>
    </row>
    <row r="95" spans="1:6" x14ac:dyDescent="0.2">
      <c r="A95" s="144" t="s">
        <v>293</v>
      </c>
      <c r="B95" s="579" t="s">
        <v>656</v>
      </c>
      <c r="C95" s="209"/>
      <c r="D95" s="194"/>
      <c r="E95" s="209"/>
      <c r="F95" s="995"/>
    </row>
    <row r="96" spans="1:6" x14ac:dyDescent="0.2">
      <c r="A96" s="144" t="s">
        <v>294</v>
      </c>
      <c r="B96" s="110" t="s">
        <v>658</v>
      </c>
      <c r="C96" s="146">
        <f>' 27 28 sz. melléklet'!C33</f>
        <v>564740</v>
      </c>
      <c r="D96" s="146">
        <f>' 27 28 sz. melléklet'!D33</f>
        <v>823790</v>
      </c>
      <c r="E96" s="146">
        <f>' 27 28 sz. melléklet'!E33</f>
        <v>771214</v>
      </c>
      <c r="F96" s="995">
        <f t="shared" ref="F96:F98" si="1">E96/D96</f>
        <v>0.93617790941866252</v>
      </c>
    </row>
    <row r="97" spans="1:10" x14ac:dyDescent="0.2">
      <c r="A97" s="144" t="s">
        <v>295</v>
      </c>
      <c r="B97" s="113" t="s">
        <v>659</v>
      </c>
      <c r="C97" s="210">
        <f>C98+C99</f>
        <v>7901</v>
      </c>
      <c r="D97" s="210">
        <f>D98+D99</f>
        <v>8835</v>
      </c>
      <c r="E97" s="210">
        <f>E98+E99</f>
        <v>9110</v>
      </c>
      <c r="F97" s="995">
        <f t="shared" si="1"/>
        <v>1.0311262026032824</v>
      </c>
    </row>
    <row r="98" spans="1:10" x14ac:dyDescent="0.2">
      <c r="A98" s="144" t="s">
        <v>296</v>
      </c>
      <c r="B98" s="579" t="s">
        <v>697</v>
      </c>
      <c r="C98" s="146">
        <f>'29 sz. mell'!C30-'29 sz. mell'!C28</f>
        <v>7901</v>
      </c>
      <c r="D98" s="146">
        <f>'29 sz. mell'!D30-'29 sz. mell'!D28</f>
        <v>7901</v>
      </c>
      <c r="E98" s="146">
        <f>'29 sz. mell'!E30-'29 sz. mell'!E28</f>
        <v>8176</v>
      </c>
      <c r="F98" s="995">
        <f t="shared" si="1"/>
        <v>1.034805720794836</v>
      </c>
    </row>
    <row r="99" spans="1:10" ht="13.5" thickBot="1" x14ac:dyDescent="0.25">
      <c r="A99" s="144" t="s">
        <v>297</v>
      </c>
      <c r="B99" s="110" t="s">
        <v>1207</v>
      </c>
      <c r="C99" s="493">
        <f>' 27 28 sz. melléklet'!C54</f>
        <v>0</v>
      </c>
      <c r="D99" s="493">
        <f>' 27 28 sz. melléklet'!D54</f>
        <v>934</v>
      </c>
      <c r="E99" s="493">
        <f>' 27 28 sz. melléklet'!E54</f>
        <v>934</v>
      </c>
      <c r="F99" s="995">
        <v>0</v>
      </c>
    </row>
    <row r="100" spans="1:10" ht="26.25" thickBot="1" x14ac:dyDescent="0.25">
      <c r="A100" s="361" t="s">
        <v>298</v>
      </c>
      <c r="B100" s="114" t="s">
        <v>416</v>
      </c>
      <c r="C100" s="477">
        <f>C65+C85</f>
        <v>4502972</v>
      </c>
      <c r="D100" s="477">
        <f>D65+D85</f>
        <v>5130026</v>
      </c>
      <c r="E100" s="477">
        <f>E65+E85</f>
        <v>5199934</v>
      </c>
      <c r="F100" s="997">
        <f>E100/D100</f>
        <v>1.0136272213825037</v>
      </c>
    </row>
    <row r="101" spans="1:10" ht="3.75" customHeight="1" thickBot="1" x14ac:dyDescent="0.25">
      <c r="A101" s="361"/>
      <c r="B101" s="111"/>
      <c r="C101" s="25"/>
      <c r="D101" s="222"/>
      <c r="E101" s="222"/>
      <c r="F101" s="989"/>
    </row>
    <row r="102" spans="1:10" ht="13.5" thickBot="1" x14ac:dyDescent="0.25">
      <c r="A102" s="361" t="s">
        <v>299</v>
      </c>
      <c r="B102" s="112" t="s">
        <v>674</v>
      </c>
      <c r="C102" s="224"/>
      <c r="D102" s="224"/>
      <c r="E102" s="224"/>
      <c r="F102" s="998"/>
    </row>
    <row r="103" spans="1:10" x14ac:dyDescent="0.2">
      <c r="A103" s="471" t="s">
        <v>300</v>
      </c>
      <c r="B103" s="214" t="s">
        <v>665</v>
      </c>
      <c r="C103" s="223">
        <v>0</v>
      </c>
      <c r="D103" s="191">
        <v>0</v>
      </c>
      <c r="E103" s="191">
        <v>0</v>
      </c>
      <c r="F103" s="999">
        <v>0</v>
      </c>
    </row>
    <row r="104" spans="1:10" x14ac:dyDescent="0.2">
      <c r="A104" s="144" t="s">
        <v>301</v>
      </c>
      <c r="B104" s="412" t="s">
        <v>664</v>
      </c>
      <c r="C104" s="99">
        <v>300000</v>
      </c>
      <c r="D104" s="190">
        <v>1373250</v>
      </c>
      <c r="E104" s="190">
        <v>1373250</v>
      </c>
      <c r="F104" s="999">
        <f>E104/D104</f>
        <v>1</v>
      </c>
    </row>
    <row r="105" spans="1:10" x14ac:dyDescent="0.2">
      <c r="A105" s="144" t="s">
        <v>302</v>
      </c>
      <c r="B105" s="412" t="s">
        <v>666</v>
      </c>
      <c r="C105" s="99"/>
      <c r="D105" s="190"/>
      <c r="E105" s="190"/>
      <c r="F105" s="999"/>
    </row>
    <row r="106" spans="1:10" x14ac:dyDescent="0.2">
      <c r="A106" s="144" t="s">
        <v>303</v>
      </c>
      <c r="B106" s="412" t="s">
        <v>667</v>
      </c>
      <c r="C106" s="99">
        <v>120000</v>
      </c>
      <c r="D106" s="99">
        <v>405000</v>
      </c>
      <c r="E106" s="190">
        <v>404398</v>
      </c>
      <c r="F106" s="999">
        <f>E106/D106</f>
        <v>0.99851358024691361</v>
      </c>
    </row>
    <row r="107" spans="1:10" x14ac:dyDescent="0.2">
      <c r="A107" s="144" t="s">
        <v>304</v>
      </c>
      <c r="B107" s="538" t="s">
        <v>668</v>
      </c>
      <c r="C107" s="99">
        <v>1801436</v>
      </c>
      <c r="D107" s="190">
        <v>2268625</v>
      </c>
      <c r="E107" s="190">
        <v>2268625</v>
      </c>
      <c r="F107" s="999">
        <f>E107/D107</f>
        <v>1</v>
      </c>
    </row>
    <row r="108" spans="1:10" x14ac:dyDescent="0.2">
      <c r="A108" s="144" t="s">
        <v>305</v>
      </c>
      <c r="B108" s="539" t="s">
        <v>669</v>
      </c>
      <c r="C108" s="99"/>
      <c r="D108" s="190">
        <v>1894</v>
      </c>
      <c r="E108" s="190">
        <v>63456</v>
      </c>
      <c r="F108" s="999">
        <f>E108/D108</f>
        <v>33.503695881731787</v>
      </c>
    </row>
    <row r="109" spans="1:10" x14ac:dyDescent="0.2">
      <c r="A109" s="144" t="s">
        <v>306</v>
      </c>
      <c r="B109" s="540" t="s">
        <v>670</v>
      </c>
      <c r="C109" s="99"/>
      <c r="D109" s="190"/>
      <c r="E109" s="190"/>
      <c r="F109" s="999">
        <v>0</v>
      </c>
    </row>
    <row r="110" spans="1:10" x14ac:dyDescent="0.2">
      <c r="A110" s="144" t="s">
        <v>311</v>
      </c>
      <c r="B110" s="540" t="s">
        <v>671</v>
      </c>
      <c r="C110" s="99"/>
      <c r="D110" s="190"/>
      <c r="E110" s="190"/>
      <c r="F110" s="999"/>
    </row>
    <row r="111" spans="1:10" x14ac:dyDescent="0.2">
      <c r="A111" s="144" t="s">
        <v>312</v>
      </c>
      <c r="B111" s="540" t="s">
        <v>672</v>
      </c>
      <c r="C111" s="99">
        <v>5000000</v>
      </c>
      <c r="D111" s="190">
        <v>12180910</v>
      </c>
      <c r="E111" s="190">
        <v>12180910</v>
      </c>
      <c r="F111" s="999">
        <f>E111/D111</f>
        <v>1</v>
      </c>
    </row>
    <row r="112" spans="1:10" ht="13.5" thickBot="1" x14ac:dyDescent="0.25">
      <c r="A112" s="144" t="s">
        <v>313</v>
      </c>
      <c r="B112" s="273" t="s">
        <v>673</v>
      </c>
      <c r="C112" s="25"/>
      <c r="D112" s="184"/>
      <c r="E112" s="184"/>
      <c r="F112" s="999"/>
      <c r="J112" s="63"/>
    </row>
    <row r="113" spans="1:10" ht="13.5" thickBot="1" x14ac:dyDescent="0.25">
      <c r="A113" s="144" t="s">
        <v>314</v>
      </c>
      <c r="B113" s="576" t="s">
        <v>419</v>
      </c>
      <c r="C113" s="97">
        <f>SUM(C103:C112)</f>
        <v>7221436</v>
      </c>
      <c r="D113" s="97">
        <f>SUM(D103:D112)</f>
        <v>16229679</v>
      </c>
      <c r="E113" s="97">
        <f>SUM(E103:E112)</f>
        <v>16290639</v>
      </c>
      <c r="F113" s="990">
        <f>E113/D113</f>
        <v>1.0037560816822071</v>
      </c>
      <c r="J113" s="63"/>
    </row>
    <row r="114" spans="1:10" ht="13.5" thickBot="1" x14ac:dyDescent="0.25">
      <c r="A114" s="361" t="s">
        <v>315</v>
      </c>
      <c r="B114" s="581" t="s">
        <v>418</v>
      </c>
      <c r="C114" s="582">
        <f>C100+C113</f>
        <v>11724408</v>
      </c>
      <c r="D114" s="582">
        <f>D100+D113</f>
        <v>21359705</v>
      </c>
      <c r="E114" s="582">
        <f>E100+E113</f>
        <v>21490573</v>
      </c>
      <c r="F114" s="1000">
        <f>E114/D114</f>
        <v>1.0061268636434819</v>
      </c>
      <c r="J114" s="63"/>
    </row>
    <row r="115" spans="1:10" x14ac:dyDescent="0.2">
      <c r="A115" s="33"/>
      <c r="B115" s="35"/>
      <c r="C115" s="479"/>
      <c r="D115" s="479"/>
      <c r="E115" s="479"/>
      <c r="F115" s="1773"/>
      <c r="J115" s="63"/>
    </row>
    <row r="116" spans="1:10" x14ac:dyDescent="0.2">
      <c r="A116" s="2276">
        <v>3</v>
      </c>
      <c r="B116" s="2263"/>
      <c r="C116" s="2263"/>
      <c r="D116" s="2263"/>
      <c r="E116" s="2263"/>
      <c r="F116" s="2263"/>
      <c r="J116" s="63"/>
    </row>
    <row r="117" spans="1:10" x14ac:dyDescent="0.2">
      <c r="A117" s="2249" t="s">
        <v>1653</v>
      </c>
      <c r="B117" s="2249"/>
      <c r="C117" s="2249"/>
      <c r="D117" s="2249"/>
      <c r="E117" s="2249"/>
      <c r="J117" s="63"/>
    </row>
    <row r="118" spans="1:10" ht="15.75" x14ac:dyDescent="0.25">
      <c r="B118" s="2268" t="s">
        <v>1473</v>
      </c>
      <c r="C118" s="2268"/>
      <c r="D118" s="2268"/>
      <c r="E118" s="2268"/>
      <c r="F118" s="2277"/>
      <c r="J118" s="63"/>
    </row>
    <row r="119" spans="1:10" ht="13.5" thickBot="1" x14ac:dyDescent="0.25">
      <c r="B119" s="1"/>
      <c r="C119" s="1"/>
      <c r="D119" s="1"/>
      <c r="E119" s="19"/>
      <c r="F119" s="19" t="s">
        <v>4</v>
      </c>
      <c r="J119" s="63"/>
    </row>
    <row r="120" spans="1:10" ht="16.5" customHeight="1" thickBot="1" x14ac:dyDescent="0.3">
      <c r="A120" s="2284" t="s">
        <v>258</v>
      </c>
      <c r="B120" s="103" t="s">
        <v>30</v>
      </c>
      <c r="C120" s="2264" t="s">
        <v>392</v>
      </c>
      <c r="D120" s="2265"/>
      <c r="E120" s="2265"/>
      <c r="F120" s="2266"/>
      <c r="J120" s="63"/>
    </row>
    <row r="121" spans="1:10" ht="24.75" thickBot="1" x14ac:dyDescent="0.25">
      <c r="A121" s="2284"/>
      <c r="B121" s="216"/>
      <c r="C121" s="1006" t="s">
        <v>198</v>
      </c>
      <c r="D121" s="1007" t="s">
        <v>199</v>
      </c>
      <c r="E121" s="1007" t="s">
        <v>775</v>
      </c>
      <c r="F121" s="1008" t="s">
        <v>201</v>
      </c>
      <c r="J121" s="63"/>
    </row>
    <row r="122" spans="1:10" ht="13.5" thickBot="1" x14ac:dyDescent="0.25">
      <c r="A122" s="361" t="s">
        <v>259</v>
      </c>
      <c r="B122" s="465" t="s">
        <v>260</v>
      </c>
      <c r="C122" s="466" t="s">
        <v>261</v>
      </c>
      <c r="D122" s="467" t="s">
        <v>262</v>
      </c>
      <c r="E122" s="467" t="s">
        <v>282</v>
      </c>
      <c r="F122" s="468" t="s">
        <v>307</v>
      </c>
      <c r="J122" s="63"/>
    </row>
    <row r="123" spans="1:10" ht="13.5" thickBot="1" x14ac:dyDescent="0.25">
      <c r="A123" s="361" t="s">
        <v>263</v>
      </c>
      <c r="B123" s="217" t="s">
        <v>663</v>
      </c>
      <c r="C123" s="50">
        <f>C124+C125+C130+C139</f>
        <v>0</v>
      </c>
      <c r="D123" s="50">
        <f>D124+D125+D130+D139</f>
        <v>36356</v>
      </c>
      <c r="E123" s="50">
        <f>E124+E125+E130+E139</f>
        <v>35964</v>
      </c>
      <c r="F123" s="985">
        <f>E123/D123</f>
        <v>0.98921773572450211</v>
      </c>
      <c r="J123" s="63"/>
    </row>
    <row r="124" spans="1:10" ht="13.5" thickBot="1" x14ac:dyDescent="0.25">
      <c r="A124" s="361" t="s">
        <v>264</v>
      </c>
      <c r="B124" s="218" t="s">
        <v>676</v>
      </c>
      <c r="C124" s="32">
        <f>'31_sz_ melléklet'!C186</f>
        <v>0</v>
      </c>
      <c r="D124" s="32">
        <f>'31_sz_ melléklet'!D186</f>
        <v>0</v>
      </c>
      <c r="E124" s="32">
        <f>'31_sz_ melléklet'!E186</f>
        <v>574</v>
      </c>
      <c r="F124" s="986">
        <v>0</v>
      </c>
    </row>
    <row r="125" spans="1:10" ht="13.5" thickBot="1" x14ac:dyDescent="0.25">
      <c r="A125" s="361" t="s">
        <v>265</v>
      </c>
      <c r="B125" s="219" t="s">
        <v>622</v>
      </c>
      <c r="C125" s="221">
        <v>0</v>
      </c>
      <c r="D125" s="470">
        <f>D126+D127+D128+D129</f>
        <v>0</v>
      </c>
      <c r="E125" s="470">
        <f>E126+E127+E128+E129</f>
        <v>0</v>
      </c>
      <c r="F125" s="987">
        <v>0</v>
      </c>
    </row>
    <row r="126" spans="1:10" x14ac:dyDescent="0.2">
      <c r="A126" s="471" t="s">
        <v>266</v>
      </c>
      <c r="B126" s="571" t="s">
        <v>624</v>
      </c>
      <c r="C126" s="416"/>
      <c r="D126" s="323"/>
      <c r="E126" s="323"/>
      <c r="F126" s="988"/>
    </row>
    <row r="127" spans="1:10" x14ac:dyDescent="0.2">
      <c r="A127" s="144" t="s">
        <v>267</v>
      </c>
      <c r="B127" s="572" t="s">
        <v>623</v>
      </c>
      <c r="C127" s="570"/>
      <c r="D127" s="568"/>
      <c r="E127" s="568"/>
      <c r="F127" s="988"/>
    </row>
    <row r="128" spans="1:10" x14ac:dyDescent="0.2">
      <c r="A128" s="144" t="s">
        <v>268</v>
      </c>
      <c r="B128" s="220" t="s">
        <v>625</v>
      </c>
      <c r="C128" s="570"/>
      <c r="D128" s="568"/>
      <c r="E128" s="568"/>
      <c r="F128" s="988"/>
    </row>
    <row r="129" spans="1:6" ht="13.5" thickBot="1" x14ac:dyDescent="0.25">
      <c r="A129" s="143" t="s">
        <v>269</v>
      </c>
      <c r="B129" s="714" t="s">
        <v>626</v>
      </c>
      <c r="C129" s="25"/>
      <c r="D129" s="184"/>
      <c r="E129" s="184"/>
      <c r="F129" s="989"/>
    </row>
    <row r="130" spans="1:6" ht="13.5" thickBot="1" x14ac:dyDescent="0.25">
      <c r="A130" s="361" t="s">
        <v>270</v>
      </c>
      <c r="B130" s="716" t="s">
        <v>662</v>
      </c>
      <c r="C130" s="97">
        <f>C131+C135+C136+C137+C138</f>
        <v>0</v>
      </c>
      <c r="D130" s="97">
        <f>D131+D135+D136+D137+D138</f>
        <v>36356</v>
      </c>
      <c r="E130" s="97">
        <f>E131+E135+E136+E137+E138</f>
        <v>35390</v>
      </c>
      <c r="F130" s="990">
        <f>E130/D130</f>
        <v>0.97342942017823741</v>
      </c>
    </row>
    <row r="131" spans="1:6" x14ac:dyDescent="0.2">
      <c r="A131" s="561" t="s">
        <v>271</v>
      </c>
      <c r="B131" s="715" t="s">
        <v>613</v>
      </c>
      <c r="C131" s="26">
        <f>C132+C133+C134</f>
        <v>0</v>
      </c>
      <c r="D131" s="473">
        <f>D132+D133+D134</f>
        <v>0</v>
      </c>
      <c r="E131" s="691">
        <f>E132+E133+E134</f>
        <v>0</v>
      </c>
      <c r="F131" s="988"/>
    </row>
    <row r="132" spans="1:6" x14ac:dyDescent="0.2">
      <c r="A132" s="561" t="s">
        <v>272</v>
      </c>
      <c r="B132" s="693" t="s">
        <v>615</v>
      </c>
      <c r="C132" s="26"/>
      <c r="D132" s="146"/>
      <c r="E132" s="692"/>
      <c r="F132" s="988"/>
    </row>
    <row r="133" spans="1:6" x14ac:dyDescent="0.2">
      <c r="A133" s="561" t="s">
        <v>273</v>
      </c>
      <c r="B133" s="694" t="s">
        <v>614</v>
      </c>
      <c r="C133" s="26"/>
      <c r="D133" s="121"/>
      <c r="E133" s="614"/>
      <c r="F133" s="988"/>
    </row>
    <row r="134" spans="1:6" x14ac:dyDescent="0.2">
      <c r="A134" s="561" t="s">
        <v>274</v>
      </c>
      <c r="B134" s="694" t="s">
        <v>616</v>
      </c>
      <c r="C134" s="26"/>
      <c r="D134" s="121"/>
      <c r="E134" s="614"/>
      <c r="F134" s="988"/>
    </row>
    <row r="135" spans="1:6" x14ac:dyDescent="0.2">
      <c r="A135" s="561" t="s">
        <v>275</v>
      </c>
      <c r="B135" s="695" t="s">
        <v>617</v>
      </c>
      <c r="C135" s="26"/>
      <c r="D135" s="210"/>
      <c r="E135" s="692"/>
      <c r="F135" s="988"/>
    </row>
    <row r="136" spans="1:6" x14ac:dyDescent="0.2">
      <c r="A136" s="561" t="s">
        <v>276</v>
      </c>
      <c r="B136" s="696" t="s">
        <v>618</v>
      </c>
      <c r="C136" s="28"/>
      <c r="D136" s="145"/>
      <c r="E136" s="26"/>
      <c r="F136" s="988"/>
    </row>
    <row r="137" spans="1:6" x14ac:dyDescent="0.2">
      <c r="A137" s="561" t="s">
        <v>277</v>
      </c>
      <c r="B137" s="697" t="s">
        <v>619</v>
      </c>
      <c r="C137" s="26">
        <f>'31_sz_ melléklet'!C204</f>
        <v>0</v>
      </c>
      <c r="D137" s="209">
        <f>'31_sz_ melléklet'!D204</f>
        <v>36356</v>
      </c>
      <c r="E137" s="26">
        <f>'31_sz_ melléklet'!E204</f>
        <v>35390</v>
      </c>
      <c r="F137" s="988">
        <f>E137/D137</f>
        <v>0.97342942017823741</v>
      </c>
    </row>
    <row r="138" spans="1:6" ht="13.5" thickBot="1" x14ac:dyDescent="0.25">
      <c r="A138" s="561" t="s">
        <v>278</v>
      </c>
      <c r="B138" s="712" t="s">
        <v>660</v>
      </c>
      <c r="C138" s="27"/>
      <c r="D138" s="340"/>
      <c r="E138" s="27"/>
      <c r="F138" s="989"/>
    </row>
    <row r="139" spans="1:6" ht="13.5" thickBot="1" x14ac:dyDescent="0.25">
      <c r="A139" s="361" t="s">
        <v>279</v>
      </c>
      <c r="B139" s="713" t="s">
        <v>661</v>
      </c>
      <c r="C139" s="128">
        <f>C140+C141</f>
        <v>0</v>
      </c>
      <c r="D139" s="128">
        <f>D140+D141</f>
        <v>0</v>
      </c>
      <c r="E139" s="128">
        <f>E140+E141</f>
        <v>0</v>
      </c>
      <c r="F139" s="991">
        <v>0</v>
      </c>
    </row>
    <row r="140" spans="1:6" x14ac:dyDescent="0.2">
      <c r="A140" s="471" t="s">
        <v>280</v>
      </c>
      <c r="B140" s="717" t="s">
        <v>1341</v>
      </c>
      <c r="C140" s="718"/>
      <c r="D140" s="473"/>
      <c r="E140" s="718"/>
      <c r="F140" s="992"/>
    </row>
    <row r="141" spans="1:6" ht="13.5" thickBot="1" x14ac:dyDescent="0.25">
      <c r="A141" s="490" t="s">
        <v>281</v>
      </c>
      <c r="B141" s="719" t="s">
        <v>1094</v>
      </c>
      <c r="C141" s="725">
        <f>'31_sz_ melléklet'!C208</f>
        <v>0</v>
      </c>
      <c r="D141" s="698">
        <f>'31_sz_ melléklet'!D208</f>
        <v>0</v>
      </c>
      <c r="E141" s="1611">
        <f>'31_sz_ melléklet'!E208</f>
        <v>0</v>
      </c>
      <c r="F141" s="993">
        <v>0</v>
      </c>
    </row>
    <row r="142" spans="1:6" ht="13.5" thickBot="1" x14ac:dyDescent="0.25">
      <c r="A142" s="490"/>
      <c r="B142" s="690"/>
      <c r="C142" s="25"/>
      <c r="D142" s="184"/>
      <c r="E142" s="184"/>
      <c r="F142" s="989"/>
    </row>
    <row r="143" spans="1:6" ht="13.5" thickBot="1" x14ac:dyDescent="0.25">
      <c r="A143" s="361" t="s">
        <v>283</v>
      </c>
      <c r="B143" s="193" t="s">
        <v>675</v>
      </c>
      <c r="C143" s="128">
        <f>C144+C150+C155</f>
        <v>0</v>
      </c>
      <c r="D143" s="128">
        <f>D144+D150+D155</f>
        <v>1920</v>
      </c>
      <c r="E143" s="128">
        <f>E144+E150+E155</f>
        <v>1920</v>
      </c>
      <c r="F143" s="947">
        <f>E143/D143</f>
        <v>1</v>
      </c>
    </row>
    <row r="144" spans="1:6" x14ac:dyDescent="0.2">
      <c r="A144" s="471" t="s">
        <v>284</v>
      </c>
      <c r="B144" s="113" t="s">
        <v>648</v>
      </c>
      <c r="C144" s="473">
        <f>C145+C146+C147+C148+C149</f>
        <v>0</v>
      </c>
      <c r="D144" s="473">
        <f>D145+D146+D147+D148+D149</f>
        <v>0</v>
      </c>
      <c r="E144" s="473">
        <f>E145+E146+E147+E148+E149</f>
        <v>0</v>
      </c>
      <c r="F144" s="994"/>
    </row>
    <row r="145" spans="1:6" x14ac:dyDescent="0.2">
      <c r="A145" s="144" t="s">
        <v>285</v>
      </c>
      <c r="B145" s="110" t="s">
        <v>649</v>
      </c>
      <c r="C145" s="146"/>
      <c r="D145" s="313"/>
      <c r="E145" s="146"/>
      <c r="F145" s="942"/>
    </row>
    <row r="146" spans="1:6" x14ac:dyDescent="0.2">
      <c r="A146" s="144" t="s">
        <v>286</v>
      </c>
      <c r="B146" s="213" t="s">
        <v>650</v>
      </c>
      <c r="C146" s="146"/>
      <c r="D146" s="313"/>
      <c r="E146" s="146"/>
      <c r="F146" s="942"/>
    </row>
    <row r="147" spans="1:6" x14ac:dyDescent="0.2">
      <c r="A147" s="144" t="s">
        <v>287</v>
      </c>
      <c r="B147" s="475" t="s">
        <v>651</v>
      </c>
      <c r="C147" s="146"/>
      <c r="D147" s="313"/>
      <c r="E147" s="146"/>
      <c r="F147" s="942"/>
    </row>
    <row r="148" spans="1:6" x14ac:dyDescent="0.2">
      <c r="A148" s="144" t="s">
        <v>288</v>
      </c>
      <c r="B148" s="475" t="s">
        <v>652</v>
      </c>
      <c r="C148" s="146"/>
      <c r="D148" s="313"/>
      <c r="E148" s="146"/>
      <c r="F148" s="942"/>
    </row>
    <row r="149" spans="1:6" x14ac:dyDescent="0.2">
      <c r="A149" s="144" t="s">
        <v>289</v>
      </c>
      <c r="B149" s="215" t="s">
        <v>653</v>
      </c>
      <c r="C149" s="146"/>
      <c r="D149" s="313"/>
      <c r="E149" s="146"/>
      <c r="F149" s="942"/>
    </row>
    <row r="150" spans="1:6" x14ac:dyDescent="0.2">
      <c r="A150" s="144" t="s">
        <v>290</v>
      </c>
      <c r="B150" s="578" t="s">
        <v>654</v>
      </c>
      <c r="C150" s="132">
        <f>C151+C152+C153+C154</f>
        <v>0</v>
      </c>
      <c r="D150" s="132">
        <f>D151+D152+D153+D154</f>
        <v>1920</v>
      </c>
      <c r="E150" s="132">
        <f>E151+E152+E153+E154</f>
        <v>1920</v>
      </c>
      <c r="F150" s="995">
        <f>E150/D150</f>
        <v>1</v>
      </c>
    </row>
    <row r="151" spans="1:6" x14ac:dyDescent="0.2">
      <c r="A151" s="144" t="s">
        <v>291</v>
      </c>
      <c r="B151" s="476" t="s">
        <v>655</v>
      </c>
      <c r="C151" s="129"/>
      <c r="D151" s="120"/>
      <c r="E151" s="129"/>
      <c r="F151" s="942"/>
    </row>
    <row r="152" spans="1:6" x14ac:dyDescent="0.2">
      <c r="A152" s="144" t="s">
        <v>292</v>
      </c>
      <c r="B152" s="577" t="s">
        <v>657</v>
      </c>
      <c r="C152" s="146"/>
      <c r="D152" s="313"/>
      <c r="E152" s="146"/>
      <c r="F152" s="942"/>
    </row>
    <row r="153" spans="1:6" x14ac:dyDescent="0.2">
      <c r="A153" s="144" t="s">
        <v>293</v>
      </c>
      <c r="B153" s="579" t="s">
        <v>656</v>
      </c>
      <c r="C153" s="209"/>
      <c r="D153" s="194"/>
      <c r="E153" s="209"/>
      <c r="F153" s="942"/>
    </row>
    <row r="154" spans="1:6" x14ac:dyDescent="0.2">
      <c r="A154" s="144" t="s">
        <v>294</v>
      </c>
      <c r="B154" s="110" t="s">
        <v>658</v>
      </c>
      <c r="C154" s="146"/>
      <c r="D154" s="196">
        <f>'31_sz_ melléklet'!D220</f>
        <v>1920</v>
      </c>
      <c r="E154" s="196">
        <f>'31_sz_ melléklet'!E220</f>
        <v>1920</v>
      </c>
      <c r="F154" s="942">
        <f>E154/D154</f>
        <v>1</v>
      </c>
    </row>
    <row r="155" spans="1:6" x14ac:dyDescent="0.2">
      <c r="A155" s="144" t="s">
        <v>295</v>
      </c>
      <c r="B155" s="113" t="s">
        <v>659</v>
      </c>
      <c r="C155" s="1781">
        <f>C156+C157</f>
        <v>0</v>
      </c>
      <c r="D155" s="1781">
        <f>D156+D157</f>
        <v>0</v>
      </c>
      <c r="E155" s="1781">
        <f>E156+E157</f>
        <v>0</v>
      </c>
      <c r="F155" s="1782">
        <v>0</v>
      </c>
    </row>
    <row r="156" spans="1:6" x14ac:dyDescent="0.2">
      <c r="A156" s="144" t="s">
        <v>296</v>
      </c>
      <c r="B156" s="579" t="s">
        <v>697</v>
      </c>
      <c r="C156" s="146">
        <f>'29 sz. mell'!C28</f>
        <v>0</v>
      </c>
      <c r="D156" s="146">
        <f>'29 sz. mell'!D28</f>
        <v>0</v>
      </c>
      <c r="E156" s="146">
        <f>'29 sz. mell'!E28</f>
        <v>0</v>
      </c>
      <c r="F156" s="942">
        <v>0</v>
      </c>
    </row>
    <row r="157" spans="1:6" ht="13.5" thickBot="1" x14ac:dyDescent="0.25">
      <c r="A157" s="144" t="s">
        <v>297</v>
      </c>
      <c r="B157" s="110" t="s">
        <v>698</v>
      </c>
      <c r="C157" s="493">
        <f>' 27 28 sz. melléklet'!C50</f>
        <v>0</v>
      </c>
      <c r="D157" s="493">
        <f>' 27 28 sz. melléklet'!D50</f>
        <v>0</v>
      </c>
      <c r="E157" s="493">
        <f>' 27 28 sz. melléklet'!E50</f>
        <v>0</v>
      </c>
      <c r="F157" s="942">
        <v>0</v>
      </c>
    </row>
    <row r="158" spans="1:6" ht="26.25" thickBot="1" x14ac:dyDescent="0.25">
      <c r="A158" s="361" t="s">
        <v>298</v>
      </c>
      <c r="B158" s="114" t="s">
        <v>416</v>
      </c>
      <c r="C158" s="477">
        <f>C123+C143</f>
        <v>0</v>
      </c>
      <c r="D158" s="477">
        <f>D123+D143</f>
        <v>38276</v>
      </c>
      <c r="E158" s="477">
        <f>E123+E143</f>
        <v>37884</v>
      </c>
      <c r="F158" s="997">
        <f>E158/D158</f>
        <v>0.98975859546452083</v>
      </c>
    </row>
    <row r="159" spans="1:6" ht="13.5" thickBot="1" x14ac:dyDescent="0.25">
      <c r="A159" s="361"/>
      <c r="B159" s="111"/>
      <c r="C159" s="25"/>
      <c r="D159" s="222"/>
      <c r="E159" s="222"/>
      <c r="F159" s="989"/>
    </row>
    <row r="160" spans="1:6" ht="13.5" thickBot="1" x14ac:dyDescent="0.25">
      <c r="A160" s="361" t="s">
        <v>299</v>
      </c>
      <c r="B160" s="112" t="s">
        <v>674</v>
      </c>
      <c r="C160" s="224"/>
      <c r="D160" s="224"/>
      <c r="E160" s="224"/>
      <c r="F160" s="998"/>
    </row>
    <row r="161" spans="1:6" x14ac:dyDescent="0.2">
      <c r="A161" s="471" t="s">
        <v>300</v>
      </c>
      <c r="B161" s="214" t="s">
        <v>665</v>
      </c>
      <c r="C161" s="223"/>
      <c r="D161" s="191"/>
      <c r="E161" s="191"/>
      <c r="F161" s="999"/>
    </row>
    <row r="162" spans="1:6" x14ac:dyDescent="0.2">
      <c r="A162" s="144" t="s">
        <v>301</v>
      </c>
      <c r="B162" s="412" t="s">
        <v>664</v>
      </c>
      <c r="C162" s="99"/>
      <c r="D162" s="190"/>
      <c r="E162" s="190"/>
      <c r="F162" s="999"/>
    </row>
    <row r="163" spans="1:6" x14ac:dyDescent="0.2">
      <c r="A163" s="144" t="s">
        <v>302</v>
      </c>
      <c r="B163" s="412" t="s">
        <v>666</v>
      </c>
      <c r="C163" s="99"/>
      <c r="D163" s="190"/>
      <c r="E163" s="190"/>
      <c r="F163" s="999"/>
    </row>
    <row r="164" spans="1:6" x14ac:dyDescent="0.2">
      <c r="A164" s="144" t="s">
        <v>303</v>
      </c>
      <c r="B164" s="412" t="s">
        <v>667</v>
      </c>
      <c r="C164" s="99"/>
      <c r="D164" s="190"/>
      <c r="E164" s="190"/>
      <c r="F164" s="999"/>
    </row>
    <row r="165" spans="1:6" x14ac:dyDescent="0.2">
      <c r="A165" s="144" t="s">
        <v>304</v>
      </c>
      <c r="B165" s="538" t="s">
        <v>668</v>
      </c>
      <c r="C165" s="99"/>
      <c r="D165" s="190">
        <f>'31_sz_ melléklet'!D230</f>
        <v>9066</v>
      </c>
      <c r="E165" s="190">
        <f>'31_sz_ melléklet'!E230</f>
        <v>9066</v>
      </c>
      <c r="F165" s="999">
        <f>E165/D165</f>
        <v>1</v>
      </c>
    </row>
    <row r="166" spans="1:6" x14ac:dyDescent="0.2">
      <c r="A166" s="144" t="s">
        <v>305</v>
      </c>
      <c r="B166" s="539" t="s">
        <v>669</v>
      </c>
      <c r="C166" s="99"/>
      <c r="D166" s="190"/>
      <c r="E166" s="190"/>
      <c r="F166" s="999"/>
    </row>
    <row r="167" spans="1:6" x14ac:dyDescent="0.2">
      <c r="A167" s="144" t="s">
        <v>306</v>
      </c>
      <c r="B167" s="540" t="s">
        <v>670</v>
      </c>
      <c r="C167" s="99"/>
      <c r="D167" s="190"/>
      <c r="E167" s="190"/>
      <c r="F167" s="999"/>
    </row>
    <row r="168" spans="1:6" x14ac:dyDescent="0.2">
      <c r="A168" s="144" t="s">
        <v>311</v>
      </c>
      <c r="B168" s="540" t="s">
        <v>671</v>
      </c>
      <c r="C168" s="99">
        <f>'31_sz_ melléklet'!C233</f>
        <v>574487</v>
      </c>
      <c r="D168" s="99">
        <f>'31_sz_ melléklet'!D233</f>
        <v>577826</v>
      </c>
      <c r="E168" s="99">
        <f>'31_sz_ melléklet'!E233</f>
        <v>500252</v>
      </c>
      <c r="F168" s="999">
        <f>E168/D168</f>
        <v>0.8657485125279929</v>
      </c>
    </row>
    <row r="169" spans="1:6" x14ac:dyDescent="0.2">
      <c r="A169" s="144" t="s">
        <v>312</v>
      </c>
      <c r="B169" s="540" t="s">
        <v>672</v>
      </c>
      <c r="C169" s="99"/>
      <c r="D169" s="190"/>
      <c r="E169" s="190"/>
      <c r="F169" s="999"/>
    </row>
    <row r="170" spans="1:6" ht="13.5" thickBot="1" x14ac:dyDescent="0.25">
      <c r="A170" s="144" t="s">
        <v>313</v>
      </c>
      <c r="B170" s="273" t="s">
        <v>673</v>
      </c>
      <c r="C170" s="25"/>
      <c r="D170" s="184"/>
      <c r="E170" s="184"/>
      <c r="F170" s="999"/>
    </row>
    <row r="171" spans="1:6" ht="13.5" thickBot="1" x14ac:dyDescent="0.25">
      <c r="A171" s="144" t="s">
        <v>314</v>
      </c>
      <c r="B171" s="576" t="s">
        <v>419</v>
      </c>
      <c r="C171" s="97">
        <f>SUM(C161:C170)</f>
        <v>574487</v>
      </c>
      <c r="D171" s="97">
        <f>SUM(D161:D170)</f>
        <v>586892</v>
      </c>
      <c r="E171" s="97">
        <f>SUM(E161:E170)</f>
        <v>509318</v>
      </c>
      <c r="F171" s="990">
        <f>E171/D171</f>
        <v>0.86782235913933059</v>
      </c>
    </row>
    <row r="172" spans="1:6" ht="13.5" thickBot="1" x14ac:dyDescent="0.25">
      <c r="A172" s="361" t="s">
        <v>315</v>
      </c>
      <c r="B172" s="581" t="s">
        <v>418</v>
      </c>
      <c r="C172" s="582">
        <f>C158+C171</f>
        <v>574487</v>
      </c>
      <c r="D172" s="582">
        <f>D158+D171</f>
        <v>625168</v>
      </c>
      <c r="E172" s="582">
        <f>E158+E171</f>
        <v>547202</v>
      </c>
      <c r="F172" s="990">
        <f>E172/D172</f>
        <v>0.87528792260640342</v>
      </c>
    </row>
    <row r="173" spans="1:6" x14ac:dyDescent="0.2">
      <c r="A173" s="2276">
        <v>4</v>
      </c>
      <c r="B173" s="2263"/>
      <c r="C173" s="2263"/>
      <c r="D173" s="2263"/>
      <c r="E173" s="2263"/>
      <c r="F173" s="2263"/>
    </row>
    <row r="174" spans="1:6" x14ac:dyDescent="0.2">
      <c r="A174" s="2249" t="s">
        <v>1653</v>
      </c>
      <c r="B174" s="2249"/>
      <c r="C174" s="2249"/>
      <c r="D174" s="2249"/>
      <c r="E174" s="2249"/>
    </row>
    <row r="175" spans="1:6" ht="15.75" x14ac:dyDescent="0.25">
      <c r="B175" s="2268" t="s">
        <v>1473</v>
      </c>
      <c r="C175" s="2268"/>
      <c r="D175" s="2268"/>
      <c r="E175" s="2268"/>
      <c r="F175" s="2277"/>
    </row>
    <row r="176" spans="1:6" ht="13.5" thickBot="1" x14ac:dyDescent="0.25">
      <c r="B176" s="1"/>
      <c r="C176" s="1"/>
      <c r="D176" s="1"/>
      <c r="E176" s="19"/>
      <c r="F176" s="19" t="s">
        <v>4</v>
      </c>
    </row>
    <row r="177" spans="1:6" ht="16.5" customHeight="1" thickBot="1" x14ac:dyDescent="0.3">
      <c r="A177" s="2284" t="s">
        <v>258</v>
      </c>
      <c r="B177" s="103" t="s">
        <v>30</v>
      </c>
      <c r="C177" s="2264" t="s">
        <v>778</v>
      </c>
      <c r="D177" s="2265"/>
      <c r="E177" s="2265"/>
      <c r="F177" s="2266"/>
    </row>
    <row r="178" spans="1:6" ht="26.25" thickBot="1" x14ac:dyDescent="0.25">
      <c r="A178" s="2284"/>
      <c r="B178" s="216"/>
      <c r="C178" s="855" t="s">
        <v>198</v>
      </c>
      <c r="D178" s="856" t="s">
        <v>199</v>
      </c>
      <c r="E178" s="856" t="s">
        <v>775</v>
      </c>
      <c r="F178" s="857" t="s">
        <v>201</v>
      </c>
    </row>
    <row r="179" spans="1:6" ht="13.5" thickBot="1" x14ac:dyDescent="0.25">
      <c r="A179" s="361" t="s">
        <v>259</v>
      </c>
      <c r="B179" s="465" t="s">
        <v>260</v>
      </c>
      <c r="C179" s="466" t="s">
        <v>261</v>
      </c>
      <c r="D179" s="467" t="s">
        <v>262</v>
      </c>
      <c r="E179" s="467" t="s">
        <v>282</v>
      </c>
      <c r="F179" s="468" t="s">
        <v>307</v>
      </c>
    </row>
    <row r="180" spans="1:6" ht="13.5" thickBot="1" x14ac:dyDescent="0.25">
      <c r="A180" s="361" t="s">
        <v>263</v>
      </c>
      <c r="B180" s="217" t="s">
        <v>663</v>
      </c>
      <c r="C180" s="50">
        <f>C181+C182+C187+C196</f>
        <v>4635215</v>
      </c>
      <c r="D180" s="50">
        <f>D181+D182+D187+D196</f>
        <v>5124773</v>
      </c>
      <c r="E180" s="50">
        <f>E181+E182+E187+E196</f>
        <v>5227436</v>
      </c>
      <c r="F180" s="985">
        <f>E180/D180</f>
        <v>1.0200326921797316</v>
      </c>
    </row>
    <row r="181" spans="1:6" ht="13.5" thickBot="1" x14ac:dyDescent="0.25">
      <c r="A181" s="361" t="s">
        <v>264</v>
      </c>
      <c r="B181" s="218" t="s">
        <v>676</v>
      </c>
      <c r="C181" s="32">
        <f>C124+C66+C8</f>
        <v>769360</v>
      </c>
      <c r="D181" s="32">
        <f>D124+D66+D8</f>
        <v>744445</v>
      </c>
      <c r="E181" s="32">
        <f>E124+E66+E8</f>
        <v>773440</v>
      </c>
      <c r="F181" s="986">
        <f>E181/D181</f>
        <v>1.0389484783966578</v>
      </c>
    </row>
    <row r="182" spans="1:6" ht="13.5" thickBot="1" x14ac:dyDescent="0.25">
      <c r="A182" s="361" t="s">
        <v>265</v>
      </c>
      <c r="B182" s="219" t="s">
        <v>622</v>
      </c>
      <c r="C182" s="470">
        <f>C183+C184+C185+C186</f>
        <v>1009185</v>
      </c>
      <c r="D182" s="470">
        <f>D183+D184+D185+D186</f>
        <v>1371046</v>
      </c>
      <c r="E182" s="470">
        <f>E183+E184+E185+E186</f>
        <v>1480339</v>
      </c>
      <c r="F182" s="987">
        <f>E182/D182</f>
        <v>1.0797150496773995</v>
      </c>
    </row>
    <row r="183" spans="1:6" x14ac:dyDescent="0.2">
      <c r="A183" s="471" t="s">
        <v>266</v>
      </c>
      <c r="B183" s="571" t="s">
        <v>624</v>
      </c>
      <c r="C183" s="1333">
        <f t="shared" ref="C183:E186" si="2">C126+C68+C10</f>
        <v>350</v>
      </c>
      <c r="D183" s="1333">
        <f t="shared" si="2"/>
        <v>739</v>
      </c>
      <c r="E183" s="1333">
        <f t="shared" si="2"/>
        <v>544</v>
      </c>
      <c r="F183" s="988">
        <f t="shared" ref="F183:F189" si="3">E183/D183</f>
        <v>0.73612990527740185</v>
      </c>
    </row>
    <row r="184" spans="1:6" x14ac:dyDescent="0.2">
      <c r="A184" s="144" t="s">
        <v>267</v>
      </c>
      <c r="B184" s="572" t="s">
        <v>623</v>
      </c>
      <c r="C184" s="99">
        <f t="shared" si="2"/>
        <v>194000</v>
      </c>
      <c r="D184" s="99">
        <f t="shared" si="2"/>
        <v>198300</v>
      </c>
      <c r="E184" s="99">
        <f t="shared" si="2"/>
        <v>198288</v>
      </c>
      <c r="F184" s="988">
        <f t="shared" si="3"/>
        <v>0.99993948562783663</v>
      </c>
    </row>
    <row r="185" spans="1:6" x14ac:dyDescent="0.2">
      <c r="A185" s="144" t="s">
        <v>268</v>
      </c>
      <c r="B185" s="220" t="s">
        <v>625</v>
      </c>
      <c r="C185" s="99">
        <f t="shared" si="2"/>
        <v>805000</v>
      </c>
      <c r="D185" s="99">
        <f t="shared" si="2"/>
        <v>1162172</v>
      </c>
      <c r="E185" s="99">
        <f t="shared" si="2"/>
        <v>1272354</v>
      </c>
      <c r="F185" s="988">
        <f t="shared" si="3"/>
        <v>1.0948069648898786</v>
      </c>
    </row>
    <row r="186" spans="1:6" ht="13.5" thickBot="1" x14ac:dyDescent="0.25">
      <c r="A186" s="143" t="s">
        <v>269</v>
      </c>
      <c r="B186" s="714" t="s">
        <v>626</v>
      </c>
      <c r="C186" s="223">
        <f t="shared" si="2"/>
        <v>9835</v>
      </c>
      <c r="D186" s="223">
        <f t="shared" si="2"/>
        <v>9835</v>
      </c>
      <c r="E186" s="223">
        <f t="shared" si="2"/>
        <v>9153</v>
      </c>
      <c r="F186" s="988">
        <f t="shared" si="3"/>
        <v>0.93065582104728017</v>
      </c>
    </row>
    <row r="187" spans="1:6" ht="13.5" thickBot="1" x14ac:dyDescent="0.25">
      <c r="A187" s="361" t="s">
        <v>270</v>
      </c>
      <c r="B187" s="716" t="s">
        <v>662</v>
      </c>
      <c r="C187" s="97">
        <f>C188+C192+C193+C194+C195</f>
        <v>2797670</v>
      </c>
      <c r="D187" s="97">
        <f>D188+D192+D193+D194+D195</f>
        <v>3000053</v>
      </c>
      <c r="E187" s="97">
        <f>E188+E192+E193+E194+E195</f>
        <v>2964428</v>
      </c>
      <c r="F187" s="990">
        <f t="shared" si="3"/>
        <v>0.98812520978796037</v>
      </c>
    </row>
    <row r="188" spans="1:6" x14ac:dyDescent="0.2">
      <c r="A188" s="561" t="s">
        <v>271</v>
      </c>
      <c r="B188" s="715" t="s">
        <v>613</v>
      </c>
      <c r="C188" s="439">
        <f>C189+C190+C191</f>
        <v>1872102</v>
      </c>
      <c r="D188" s="209">
        <f>D189+D190+D191</f>
        <v>2028933</v>
      </c>
      <c r="E188" s="691">
        <f>E189+E190+E191</f>
        <v>2028933</v>
      </c>
      <c r="F188" s="988">
        <f t="shared" si="3"/>
        <v>1</v>
      </c>
    </row>
    <row r="189" spans="1:6" x14ac:dyDescent="0.2">
      <c r="A189" s="561" t="s">
        <v>272</v>
      </c>
      <c r="B189" s="693" t="s">
        <v>615</v>
      </c>
      <c r="C189" s="121">
        <f t="shared" ref="C189:E195" si="4">C132+C74+C16</f>
        <v>1537664</v>
      </c>
      <c r="D189" s="121">
        <f t="shared" si="4"/>
        <v>1624120</v>
      </c>
      <c r="E189" s="121">
        <f t="shared" si="4"/>
        <v>1624120</v>
      </c>
      <c r="F189" s="988">
        <f t="shared" si="3"/>
        <v>1</v>
      </c>
    </row>
    <row r="190" spans="1:6" x14ac:dyDescent="0.2">
      <c r="A190" s="561" t="s">
        <v>273</v>
      </c>
      <c r="B190" s="694" t="s">
        <v>614</v>
      </c>
      <c r="C190" s="121">
        <f t="shared" si="4"/>
        <v>334438</v>
      </c>
      <c r="D190" s="121">
        <f t="shared" si="4"/>
        <v>396088</v>
      </c>
      <c r="E190" s="121">
        <f t="shared" si="4"/>
        <v>396088</v>
      </c>
      <c r="F190" s="988">
        <f>E190/D190</f>
        <v>1</v>
      </c>
    </row>
    <row r="191" spans="1:6" x14ac:dyDescent="0.2">
      <c r="A191" s="561" t="s">
        <v>274</v>
      </c>
      <c r="B191" s="694" t="s">
        <v>616</v>
      </c>
      <c r="C191" s="121">
        <f t="shared" si="4"/>
        <v>0</v>
      </c>
      <c r="D191" s="121">
        <f t="shared" si="4"/>
        <v>8725</v>
      </c>
      <c r="E191" s="121">
        <f t="shared" si="4"/>
        <v>8725</v>
      </c>
      <c r="F191" s="988">
        <f>E191/D191</f>
        <v>1</v>
      </c>
    </row>
    <row r="192" spans="1:6" x14ac:dyDescent="0.2">
      <c r="A192" s="561" t="s">
        <v>275</v>
      </c>
      <c r="B192" s="695" t="s">
        <v>617</v>
      </c>
      <c r="C192" s="121">
        <f t="shared" si="4"/>
        <v>0</v>
      </c>
      <c r="D192" s="121">
        <f t="shared" si="4"/>
        <v>0</v>
      </c>
      <c r="E192" s="121">
        <f t="shared" si="4"/>
        <v>0</v>
      </c>
      <c r="F192" s="988">
        <v>0</v>
      </c>
    </row>
    <row r="193" spans="1:6" x14ac:dyDescent="0.2">
      <c r="A193" s="561" t="s">
        <v>276</v>
      </c>
      <c r="B193" s="696" t="s">
        <v>618</v>
      </c>
      <c r="C193" s="121">
        <f t="shared" si="4"/>
        <v>0</v>
      </c>
      <c r="D193" s="121">
        <f t="shared" si="4"/>
        <v>0</v>
      </c>
      <c r="E193" s="121">
        <f t="shared" si="4"/>
        <v>0</v>
      </c>
      <c r="F193" s="988">
        <v>0</v>
      </c>
    </row>
    <row r="194" spans="1:6" x14ac:dyDescent="0.2">
      <c r="A194" s="561" t="s">
        <v>277</v>
      </c>
      <c r="B194" s="697" t="s">
        <v>619</v>
      </c>
      <c r="C194" s="121">
        <f t="shared" si="4"/>
        <v>925568</v>
      </c>
      <c r="D194" s="121">
        <f t="shared" si="4"/>
        <v>971120</v>
      </c>
      <c r="E194" s="121">
        <f t="shared" si="4"/>
        <v>935495</v>
      </c>
      <c r="F194" s="988">
        <f>E194/D194</f>
        <v>0.9633155531757146</v>
      </c>
    </row>
    <row r="195" spans="1:6" ht="13.5" thickBot="1" x14ac:dyDescent="0.25">
      <c r="A195" s="561" t="s">
        <v>278</v>
      </c>
      <c r="B195" s="712" t="s">
        <v>660</v>
      </c>
      <c r="C195" s="121">
        <f t="shared" si="4"/>
        <v>0</v>
      </c>
      <c r="D195" s="121">
        <f t="shared" si="4"/>
        <v>0</v>
      </c>
      <c r="E195" s="121">
        <f t="shared" si="4"/>
        <v>0</v>
      </c>
      <c r="F195" s="988">
        <v>0</v>
      </c>
    </row>
    <row r="196" spans="1:6" ht="13.5" thickBot="1" x14ac:dyDescent="0.25">
      <c r="A196" s="361" t="s">
        <v>279</v>
      </c>
      <c r="B196" s="713" t="s">
        <v>661</v>
      </c>
      <c r="C196" s="128">
        <f>C197+C198</f>
        <v>59000</v>
      </c>
      <c r="D196" s="128">
        <f>D197+D198</f>
        <v>9229</v>
      </c>
      <c r="E196" s="128">
        <f>E197+E198</f>
        <v>9229</v>
      </c>
      <c r="F196" s="991">
        <f>E196/D196</f>
        <v>1</v>
      </c>
    </row>
    <row r="197" spans="1:6" x14ac:dyDescent="0.2">
      <c r="A197" s="471" t="s">
        <v>280</v>
      </c>
      <c r="B197" s="717" t="s">
        <v>1341</v>
      </c>
      <c r="C197" s="439">
        <f t="shared" ref="C197:E198" si="5">C140+C82+C24</f>
        <v>59000</v>
      </c>
      <c r="D197" s="439">
        <f t="shared" si="5"/>
        <v>9000</v>
      </c>
      <c r="E197" s="1332">
        <f t="shared" si="5"/>
        <v>9000</v>
      </c>
      <c r="F197" s="992">
        <f>E197/D197</f>
        <v>1</v>
      </c>
    </row>
    <row r="198" spans="1:6" ht="13.5" thickBot="1" x14ac:dyDescent="0.25">
      <c r="A198" s="490" t="s">
        <v>281</v>
      </c>
      <c r="B198" s="719" t="s">
        <v>1094</v>
      </c>
      <c r="C198" s="340">
        <f t="shared" si="5"/>
        <v>0</v>
      </c>
      <c r="D198" s="340">
        <f t="shared" si="5"/>
        <v>229</v>
      </c>
      <c r="E198" s="340">
        <f t="shared" si="5"/>
        <v>229</v>
      </c>
      <c r="F198" s="1359">
        <f>E198/D198</f>
        <v>1</v>
      </c>
    </row>
    <row r="199" spans="1:6" ht="6" customHeight="1" thickBot="1" x14ac:dyDescent="0.25">
      <c r="A199" s="490"/>
      <c r="B199" s="690"/>
      <c r="C199" s="25"/>
      <c r="D199" s="184"/>
      <c r="E199" s="184"/>
      <c r="F199" s="989"/>
    </row>
    <row r="200" spans="1:6" ht="13.5" thickBot="1" x14ac:dyDescent="0.25">
      <c r="A200" s="361" t="s">
        <v>283</v>
      </c>
      <c r="B200" s="193" t="s">
        <v>675</v>
      </c>
      <c r="C200" s="128">
        <f>C201+C207+C212</f>
        <v>780165</v>
      </c>
      <c r="D200" s="602">
        <f>D201+D207+D212</f>
        <v>1006066</v>
      </c>
      <c r="E200" s="602">
        <f>E201+E207+E212</f>
        <v>898278</v>
      </c>
      <c r="F200" s="947">
        <f>E200/D200</f>
        <v>0.89286189971632079</v>
      </c>
    </row>
    <row r="201" spans="1:6" x14ac:dyDescent="0.2">
      <c r="A201" s="471" t="s">
        <v>284</v>
      </c>
      <c r="B201" s="113" t="s">
        <v>648</v>
      </c>
      <c r="C201" s="1331">
        <f t="shared" ref="C201:E214" si="6">C144+C86+C28</f>
        <v>150000</v>
      </c>
      <c r="D201" s="1331">
        <f t="shared" si="6"/>
        <v>117000</v>
      </c>
      <c r="E201" s="1331">
        <f t="shared" si="6"/>
        <v>115172</v>
      </c>
      <c r="F201" s="995">
        <f>E201/D201</f>
        <v>0.98437606837606839</v>
      </c>
    </row>
    <row r="202" spans="1:6" x14ac:dyDescent="0.2">
      <c r="A202" s="144" t="s">
        <v>285</v>
      </c>
      <c r="B202" s="110" t="s">
        <v>649</v>
      </c>
      <c r="C202" s="99">
        <f t="shared" si="6"/>
        <v>0</v>
      </c>
      <c r="D202" s="99">
        <f t="shared" si="6"/>
        <v>0</v>
      </c>
      <c r="E202" s="99">
        <f t="shared" si="6"/>
        <v>0</v>
      </c>
      <c r="F202" s="942">
        <v>0</v>
      </c>
    </row>
    <row r="203" spans="1:6" x14ac:dyDescent="0.2">
      <c r="A203" s="144" t="s">
        <v>286</v>
      </c>
      <c r="B203" s="213" t="s">
        <v>650</v>
      </c>
      <c r="C203" s="99">
        <f t="shared" si="6"/>
        <v>150000</v>
      </c>
      <c r="D203" s="99">
        <f t="shared" si="6"/>
        <v>117000</v>
      </c>
      <c r="E203" s="99">
        <f t="shared" si="6"/>
        <v>115172</v>
      </c>
      <c r="F203" s="995">
        <f>E203/D203</f>
        <v>0.98437606837606839</v>
      </c>
    </row>
    <row r="204" spans="1:6" x14ac:dyDescent="0.2">
      <c r="A204" s="144" t="s">
        <v>287</v>
      </c>
      <c r="B204" s="475" t="s">
        <v>651</v>
      </c>
      <c r="C204" s="99">
        <f t="shared" si="6"/>
        <v>0</v>
      </c>
      <c r="D204" s="99">
        <f t="shared" si="6"/>
        <v>0</v>
      </c>
      <c r="E204" s="99">
        <f t="shared" si="6"/>
        <v>0</v>
      </c>
      <c r="F204" s="995">
        <v>0</v>
      </c>
    </row>
    <row r="205" spans="1:6" x14ac:dyDescent="0.2">
      <c r="A205" s="144" t="s">
        <v>288</v>
      </c>
      <c r="B205" s="475" t="s">
        <v>652</v>
      </c>
      <c r="C205" s="99">
        <f t="shared" si="6"/>
        <v>0</v>
      </c>
      <c r="D205" s="99">
        <f t="shared" si="6"/>
        <v>0</v>
      </c>
      <c r="E205" s="99">
        <f t="shared" si="6"/>
        <v>0</v>
      </c>
      <c r="F205" s="942">
        <v>0</v>
      </c>
    </row>
    <row r="206" spans="1:6" x14ac:dyDescent="0.2">
      <c r="A206" s="144" t="s">
        <v>289</v>
      </c>
      <c r="B206" s="215" t="s">
        <v>653</v>
      </c>
      <c r="C206" s="99">
        <f t="shared" si="6"/>
        <v>0</v>
      </c>
      <c r="D206" s="99">
        <f t="shared" si="6"/>
        <v>0</v>
      </c>
      <c r="E206" s="99">
        <f t="shared" si="6"/>
        <v>0</v>
      </c>
      <c r="F206" s="942">
        <v>0</v>
      </c>
    </row>
    <row r="207" spans="1:6" x14ac:dyDescent="0.2">
      <c r="A207" s="144" t="s">
        <v>290</v>
      </c>
      <c r="B207" s="578" t="s">
        <v>654</v>
      </c>
      <c r="C207" s="99">
        <f t="shared" si="6"/>
        <v>622264</v>
      </c>
      <c r="D207" s="99">
        <f t="shared" si="6"/>
        <v>880231</v>
      </c>
      <c r="E207" s="99">
        <f t="shared" si="6"/>
        <v>773996</v>
      </c>
      <c r="F207" s="995">
        <f>E207/D207</f>
        <v>0.87931009019223361</v>
      </c>
    </row>
    <row r="208" spans="1:6" x14ac:dyDescent="0.2">
      <c r="A208" s="144" t="s">
        <v>291</v>
      </c>
      <c r="B208" s="476" t="s">
        <v>655</v>
      </c>
      <c r="C208" s="99">
        <f t="shared" si="6"/>
        <v>0</v>
      </c>
      <c r="D208" s="99">
        <f t="shared" si="6"/>
        <v>0</v>
      </c>
      <c r="E208" s="99">
        <f t="shared" si="6"/>
        <v>0</v>
      </c>
      <c r="F208" s="995">
        <v>0</v>
      </c>
    </row>
    <row r="209" spans="1:6" x14ac:dyDescent="0.2">
      <c r="A209" s="144" t="s">
        <v>292</v>
      </c>
      <c r="B209" s="577" t="s">
        <v>657</v>
      </c>
      <c r="C209" s="99">
        <f t="shared" si="6"/>
        <v>0</v>
      </c>
      <c r="D209" s="99">
        <f t="shared" si="6"/>
        <v>0</v>
      </c>
      <c r="E209" s="99">
        <f t="shared" si="6"/>
        <v>0</v>
      </c>
      <c r="F209" s="995">
        <v>0</v>
      </c>
    </row>
    <row r="210" spans="1:6" x14ac:dyDescent="0.2">
      <c r="A210" s="144" t="s">
        <v>293</v>
      </c>
      <c r="B210" s="579" t="s">
        <v>656</v>
      </c>
      <c r="C210" s="99">
        <f t="shared" si="6"/>
        <v>0</v>
      </c>
      <c r="D210" s="99">
        <f t="shared" si="6"/>
        <v>0</v>
      </c>
      <c r="E210" s="99">
        <f t="shared" si="6"/>
        <v>0</v>
      </c>
      <c r="F210" s="995">
        <v>0</v>
      </c>
    </row>
    <row r="211" spans="1:6" x14ac:dyDescent="0.2">
      <c r="A211" s="144" t="s">
        <v>294</v>
      </c>
      <c r="B211" s="110" t="s">
        <v>658</v>
      </c>
      <c r="C211" s="99">
        <f t="shared" si="6"/>
        <v>622264</v>
      </c>
      <c r="D211" s="99">
        <f t="shared" si="6"/>
        <v>880231</v>
      </c>
      <c r="E211" s="99">
        <f t="shared" si="6"/>
        <v>773996</v>
      </c>
      <c r="F211" s="995">
        <f t="shared" ref="F211:F213" si="7">E211/D211</f>
        <v>0.87931009019223361</v>
      </c>
    </row>
    <row r="212" spans="1:6" x14ac:dyDescent="0.2">
      <c r="A212" s="144" t="s">
        <v>295</v>
      </c>
      <c r="B212" s="113" t="s">
        <v>659</v>
      </c>
      <c r="C212" s="99">
        <f t="shared" si="6"/>
        <v>7901</v>
      </c>
      <c r="D212" s="99">
        <f t="shared" si="6"/>
        <v>8835</v>
      </c>
      <c r="E212" s="99">
        <f t="shared" si="6"/>
        <v>9110</v>
      </c>
      <c r="F212" s="995">
        <f t="shared" si="7"/>
        <v>1.0311262026032824</v>
      </c>
    </row>
    <row r="213" spans="1:6" x14ac:dyDescent="0.2">
      <c r="A213" s="144" t="s">
        <v>296</v>
      </c>
      <c r="B213" s="579" t="s">
        <v>697</v>
      </c>
      <c r="C213" s="99">
        <f t="shared" si="6"/>
        <v>7901</v>
      </c>
      <c r="D213" s="99">
        <f t="shared" si="6"/>
        <v>7901</v>
      </c>
      <c r="E213" s="99">
        <f t="shared" si="6"/>
        <v>8176</v>
      </c>
      <c r="F213" s="995">
        <f t="shared" si="7"/>
        <v>1.034805720794836</v>
      </c>
    </row>
    <row r="214" spans="1:6" ht="13.5" thickBot="1" x14ac:dyDescent="0.25">
      <c r="A214" s="144" t="s">
        <v>297</v>
      </c>
      <c r="B214" s="110" t="s">
        <v>698</v>
      </c>
      <c r="C214" s="99">
        <f t="shared" si="6"/>
        <v>0</v>
      </c>
      <c r="D214" s="99">
        <f t="shared" si="6"/>
        <v>934</v>
      </c>
      <c r="E214" s="99">
        <f t="shared" si="6"/>
        <v>934</v>
      </c>
      <c r="F214" s="995">
        <v>0</v>
      </c>
    </row>
    <row r="215" spans="1:6" ht="26.25" thickBot="1" x14ac:dyDescent="0.25">
      <c r="A215" s="361" t="s">
        <v>298</v>
      </c>
      <c r="B215" s="114" t="s">
        <v>416</v>
      </c>
      <c r="C215" s="477">
        <f>C180+C200</f>
        <v>5415380</v>
      </c>
      <c r="D215" s="477">
        <f>D180+D200</f>
        <v>6130839</v>
      </c>
      <c r="E215" s="477">
        <f>E180+E200</f>
        <v>6125714</v>
      </c>
      <c r="F215" s="997">
        <f>E215/D215</f>
        <v>0.99916406221073495</v>
      </c>
    </row>
    <row r="216" spans="1:6" ht="6.75" customHeight="1" thickBot="1" x14ac:dyDescent="0.25">
      <c r="A216" s="361"/>
      <c r="B216" s="111"/>
      <c r="C216" s="25"/>
      <c r="D216" s="222"/>
      <c r="E216" s="222"/>
      <c r="F216" s="989"/>
    </row>
    <row r="217" spans="1:6" ht="13.5" thickBot="1" x14ac:dyDescent="0.25">
      <c r="A217" s="361" t="s">
        <v>299</v>
      </c>
      <c r="B217" s="112" t="s">
        <v>674</v>
      </c>
      <c r="C217" s="224"/>
      <c r="D217" s="224"/>
      <c r="E217" s="224"/>
      <c r="F217" s="998"/>
    </row>
    <row r="218" spans="1:6" x14ac:dyDescent="0.2">
      <c r="A218" s="471" t="s">
        <v>300</v>
      </c>
      <c r="B218" s="214" t="s">
        <v>665</v>
      </c>
      <c r="C218" s="1331">
        <f t="shared" ref="C218:E220" si="8">C161+C103+C45</f>
        <v>0</v>
      </c>
      <c r="D218" s="1331">
        <f t="shared" si="8"/>
        <v>0</v>
      </c>
      <c r="E218" s="1331">
        <f t="shared" si="8"/>
        <v>0</v>
      </c>
      <c r="F218" s="999">
        <v>0</v>
      </c>
    </row>
    <row r="219" spans="1:6" x14ac:dyDescent="0.2">
      <c r="A219" s="144" t="s">
        <v>301</v>
      </c>
      <c r="B219" s="412" t="s">
        <v>664</v>
      </c>
      <c r="C219" s="99">
        <f t="shared" si="8"/>
        <v>300000</v>
      </c>
      <c r="D219" s="223">
        <f t="shared" si="8"/>
        <v>1373250</v>
      </c>
      <c r="E219" s="223">
        <f t="shared" si="8"/>
        <v>1373250</v>
      </c>
      <c r="F219" s="999">
        <f>E219/D219</f>
        <v>1</v>
      </c>
    </row>
    <row r="220" spans="1:6" x14ac:dyDescent="0.2">
      <c r="A220" s="144" t="s">
        <v>302</v>
      </c>
      <c r="B220" s="412" t="s">
        <v>666</v>
      </c>
      <c r="C220" s="99">
        <f t="shared" si="8"/>
        <v>0</v>
      </c>
      <c r="D220" s="223">
        <f t="shared" si="8"/>
        <v>0</v>
      </c>
      <c r="E220" s="223">
        <f t="shared" si="8"/>
        <v>0</v>
      </c>
      <c r="F220" s="999">
        <v>0</v>
      </c>
    </row>
    <row r="221" spans="1:6" x14ac:dyDescent="0.2">
      <c r="A221" s="144" t="s">
        <v>303</v>
      </c>
      <c r="B221" s="412" t="s">
        <v>667</v>
      </c>
      <c r="C221" s="99">
        <f>C164+C106+C48</f>
        <v>120000</v>
      </c>
      <c r="D221" s="99">
        <f>D164+D106+D48</f>
        <v>405000</v>
      </c>
      <c r="E221" s="99">
        <f>E164+E106+E48</f>
        <v>404398</v>
      </c>
      <c r="F221" s="999">
        <f>E221/D221</f>
        <v>0.99851358024691361</v>
      </c>
    </row>
    <row r="222" spans="1:6" x14ac:dyDescent="0.2">
      <c r="A222" s="144" t="s">
        <v>304</v>
      </c>
      <c r="B222" s="538" t="s">
        <v>668</v>
      </c>
      <c r="C222" s="99">
        <f>C165+C107+C49</f>
        <v>1801436</v>
      </c>
      <c r="D222" s="223">
        <f t="shared" ref="D222:E227" si="9">D165+D107+D49</f>
        <v>2310226</v>
      </c>
      <c r="E222" s="223">
        <f t="shared" si="9"/>
        <v>2310226</v>
      </c>
      <c r="F222" s="999">
        <f>E222/D222</f>
        <v>1</v>
      </c>
    </row>
    <row r="223" spans="1:6" x14ac:dyDescent="0.2">
      <c r="A223" s="144" t="s">
        <v>305</v>
      </c>
      <c r="B223" s="539" t="s">
        <v>669</v>
      </c>
      <c r="C223" s="99">
        <f>C166+C108+C50</f>
        <v>0</v>
      </c>
      <c r="D223" s="223">
        <f t="shared" si="9"/>
        <v>1894</v>
      </c>
      <c r="E223" s="223">
        <f t="shared" si="9"/>
        <v>63456</v>
      </c>
      <c r="F223" s="999">
        <f>E223/D223</f>
        <v>33.503695881731787</v>
      </c>
    </row>
    <row r="224" spans="1:6" x14ac:dyDescent="0.2">
      <c r="A224" s="144" t="s">
        <v>306</v>
      </c>
      <c r="B224" s="540" t="s">
        <v>670</v>
      </c>
      <c r="C224" s="99">
        <f>C167+C109+C51</f>
        <v>0</v>
      </c>
      <c r="D224" s="223">
        <f t="shared" si="9"/>
        <v>0</v>
      </c>
      <c r="E224" s="223">
        <f t="shared" si="9"/>
        <v>0</v>
      </c>
      <c r="F224" s="999">
        <v>0</v>
      </c>
    </row>
    <row r="225" spans="1:6" x14ac:dyDescent="0.2">
      <c r="A225" s="144" t="s">
        <v>311</v>
      </c>
      <c r="B225" s="540" t="s">
        <v>671</v>
      </c>
      <c r="C225" s="99">
        <f>C168+C110+C52</f>
        <v>1468489</v>
      </c>
      <c r="D225" s="223">
        <f t="shared" si="9"/>
        <v>1472628</v>
      </c>
      <c r="E225" s="223">
        <f t="shared" si="9"/>
        <v>1348962</v>
      </c>
      <c r="F225" s="999">
        <f>E225/D225</f>
        <v>0.91602359862775939</v>
      </c>
    </row>
    <row r="226" spans="1:6" x14ac:dyDescent="0.2">
      <c r="A226" s="144" t="s">
        <v>312</v>
      </c>
      <c r="B226" s="540" t="s">
        <v>672</v>
      </c>
      <c r="C226" s="223">
        <f>C169+C111+C53</f>
        <v>5000000</v>
      </c>
      <c r="D226" s="223">
        <f t="shared" si="9"/>
        <v>12180910</v>
      </c>
      <c r="E226" s="223">
        <f t="shared" si="9"/>
        <v>12180910</v>
      </c>
      <c r="F226" s="999">
        <f>E226/D226</f>
        <v>1</v>
      </c>
    </row>
    <row r="227" spans="1:6" ht="13.5" thickBot="1" x14ac:dyDescent="0.25">
      <c r="A227" s="144" t="s">
        <v>313</v>
      </c>
      <c r="B227" s="273" t="s">
        <v>673</v>
      </c>
      <c r="C227" s="223"/>
      <c r="D227" s="223">
        <f t="shared" si="9"/>
        <v>0</v>
      </c>
      <c r="E227" s="223">
        <f t="shared" si="9"/>
        <v>0</v>
      </c>
      <c r="F227" s="999">
        <v>0</v>
      </c>
    </row>
    <row r="228" spans="1:6" ht="13.5" thickBot="1" x14ac:dyDescent="0.25">
      <c r="A228" s="144" t="s">
        <v>314</v>
      </c>
      <c r="B228" s="576" t="s">
        <v>419</v>
      </c>
      <c r="C228" s="97">
        <f>SUM(C218:C227)</f>
        <v>8689925</v>
      </c>
      <c r="D228" s="97">
        <f>SUM(D218:D227)</f>
        <v>17743908</v>
      </c>
      <c r="E228" s="97">
        <f>SUM(E218:E227)</f>
        <v>17681202</v>
      </c>
      <c r="F228" s="990">
        <f>E228/D228</f>
        <v>0.99646605471579319</v>
      </c>
    </row>
    <row r="229" spans="1:6" ht="13.5" thickBot="1" x14ac:dyDescent="0.25">
      <c r="A229" s="361" t="s">
        <v>315</v>
      </c>
      <c r="B229" s="581" t="s">
        <v>418</v>
      </c>
      <c r="C229" s="582">
        <f>C215+C228</f>
        <v>14105305</v>
      </c>
      <c r="D229" s="582">
        <f>D215+D228</f>
        <v>23874747</v>
      </c>
      <c r="E229" s="582">
        <f>E215+E228</f>
        <v>23806916</v>
      </c>
      <c r="F229" s="1000">
        <f>E229/D229</f>
        <v>0.99715888088782678</v>
      </c>
    </row>
    <row r="235" spans="1:6" ht="16.5" customHeight="1" x14ac:dyDescent="0.2"/>
  </sheetData>
  <mergeCells count="19">
    <mergeCell ref="A1:E1"/>
    <mergeCell ref="B2:F2"/>
    <mergeCell ref="A4:A5"/>
    <mergeCell ref="A174:E174"/>
    <mergeCell ref="B175:F175"/>
    <mergeCell ref="A58:F58"/>
    <mergeCell ref="C4:F4"/>
    <mergeCell ref="C62:F62"/>
    <mergeCell ref="A116:F116"/>
    <mergeCell ref="A173:F173"/>
    <mergeCell ref="C120:F120"/>
    <mergeCell ref="A59:E59"/>
    <mergeCell ref="B60:F60"/>
    <mergeCell ref="A62:A63"/>
    <mergeCell ref="A177:A178"/>
    <mergeCell ref="C177:F177"/>
    <mergeCell ref="A117:E117"/>
    <mergeCell ref="B118:F118"/>
    <mergeCell ref="A120:A121"/>
  </mergeCells>
  <pageMargins left="0.39370078740157483" right="0.39370078740157483" top="0.59055118110236227" bottom="0.59055118110236227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50</vt:i4>
      </vt:variant>
    </vt:vector>
  </HeadingPairs>
  <TitlesOfParts>
    <vt:vector size="50" baseType="lpstr">
      <vt:lpstr>1_sz_ melléklet</vt:lpstr>
      <vt:lpstr>2_sz_ melléklet</vt:lpstr>
      <vt:lpstr>3_sz_melléklet</vt:lpstr>
      <vt:lpstr>4_sz_ melléklet</vt:lpstr>
      <vt:lpstr>5_sz_melléklet</vt:lpstr>
      <vt:lpstr>6 7_sz_melléklet</vt:lpstr>
      <vt:lpstr> 8 10 sz. melléklet</vt:lpstr>
      <vt:lpstr>11 12 sz_melléklet</vt:lpstr>
      <vt:lpstr>13_sz_ melléklet</vt:lpstr>
      <vt:lpstr>14 16_sz_ melléklet</vt:lpstr>
      <vt:lpstr>17 18 sz_melléklet</vt:lpstr>
      <vt:lpstr>19 21_sz_ melléklet</vt:lpstr>
      <vt:lpstr>22 24  sz. melléklet</vt:lpstr>
      <vt:lpstr>25 26 sz. melléklet</vt:lpstr>
      <vt:lpstr> 27 28 sz. melléklet</vt:lpstr>
      <vt:lpstr>29 sz. mell</vt:lpstr>
      <vt:lpstr>30_ sz_ melléklet</vt:lpstr>
      <vt:lpstr>31_sz_ melléklet</vt:lpstr>
      <vt:lpstr>32_sz_ melléklet</vt:lpstr>
      <vt:lpstr>33_sz_ melléklet</vt:lpstr>
      <vt:lpstr>34 sz melléklet</vt:lpstr>
      <vt:lpstr>_35 36sz_ melléklet</vt:lpstr>
      <vt:lpstr>37 sz melléklet</vt:lpstr>
      <vt:lpstr>38_sz_ melléklet</vt:lpstr>
      <vt:lpstr>39. sz melléklet</vt:lpstr>
      <vt:lpstr>40_ sz_ melléklet</vt:lpstr>
      <vt:lpstr>41_sz_ melléklet</vt:lpstr>
      <vt:lpstr>42_sz_ melléklet</vt:lpstr>
      <vt:lpstr>43 44 sz melléklet</vt:lpstr>
      <vt:lpstr>45 sz melléklet</vt:lpstr>
      <vt:lpstr>  46 47_sz_ melléklet</vt:lpstr>
      <vt:lpstr>48 sz mellélet</vt:lpstr>
      <vt:lpstr>49  50_sz_ melléklet</vt:lpstr>
      <vt:lpstr>51_ sz_ melléklet</vt:lpstr>
      <vt:lpstr>52 mell.</vt:lpstr>
      <vt:lpstr>53.mell.</vt:lpstr>
      <vt:lpstr>54. mell</vt:lpstr>
      <vt:lpstr>55.mell</vt:lpstr>
      <vt:lpstr>56. sz. mell.</vt:lpstr>
      <vt:lpstr>57. sz. mell.</vt:lpstr>
      <vt:lpstr>58. sz. mell</vt:lpstr>
      <vt:lpstr>59. mell.</vt:lpstr>
      <vt:lpstr>60. mell.</vt:lpstr>
      <vt:lpstr>61.mell</vt:lpstr>
      <vt:lpstr>62. mell</vt:lpstr>
      <vt:lpstr>63. mell</vt:lpstr>
      <vt:lpstr>64. mell.</vt:lpstr>
      <vt:lpstr>1_ sz_függelék</vt:lpstr>
      <vt:lpstr>2_ sz_függelék</vt:lpstr>
      <vt:lpstr>3 sz függelék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Szabó Ágnes</cp:lastModifiedBy>
  <cp:lastPrinted>2023-05-17T07:18:54Z</cp:lastPrinted>
  <dcterms:created xsi:type="dcterms:W3CDTF">2011-01-18T10:18:13Z</dcterms:created>
  <dcterms:modified xsi:type="dcterms:W3CDTF">2023-05-31T11:37:34Z</dcterms:modified>
</cp:coreProperties>
</file>