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P:\Szervezési Iroda\Tóth Gábor\rendeletek\"/>
    </mc:Choice>
  </mc:AlternateContent>
  <xr:revisionPtr revIDLastSave="0" documentId="8_{BB9DFA13-BCC5-4A5A-A832-DAF5FFE22EB8}" xr6:coauthVersionLast="47" xr6:coauthVersionMax="47" xr10:uidLastSave="{00000000-0000-0000-0000-000000000000}"/>
  <bookViews>
    <workbookView xWindow="-120" yWindow="-120" windowWidth="29040" windowHeight="15840" firstSheet="38" activeTab="42" xr2:uid="{00000000-000D-0000-FFFF-FFFF00000000}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 sz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1_ sz_függelék" sheetId="34" r:id="rId41"/>
    <sheet name="2_ sz_függelék" sheetId="35" r:id="rId42"/>
    <sheet name="Főbb mellékletek " sheetId="36" r:id="rId43"/>
    <sheet name="Munka1" sheetId="48" r:id="rId4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1" i="21" l="1"/>
  <c r="C1400" i="43"/>
  <c r="C1222" i="43"/>
  <c r="D129" i="43"/>
  <c r="C174" i="42"/>
  <c r="C173" i="42"/>
  <c r="F83" i="42"/>
  <c r="C83" i="42"/>
  <c r="C137" i="42"/>
  <c r="D24" i="24"/>
  <c r="C56" i="20"/>
  <c r="C25" i="20"/>
  <c r="C28" i="20"/>
  <c r="E18" i="1"/>
  <c r="E12" i="1"/>
  <c r="C46" i="20"/>
  <c r="C27" i="3"/>
  <c r="C72" i="11"/>
  <c r="C70" i="11"/>
  <c r="D8" i="5"/>
  <c r="D9" i="5"/>
  <c r="C126" i="5"/>
  <c r="C68" i="11"/>
  <c r="D54" i="8"/>
  <c r="D517" i="4"/>
  <c r="C11" i="4"/>
  <c r="C36" i="16"/>
  <c r="C35" i="16"/>
  <c r="C13" i="18"/>
  <c r="C31" i="10"/>
  <c r="C10" i="3"/>
  <c r="C9" i="3"/>
  <c r="E7" i="6"/>
  <c r="C49" i="10"/>
  <c r="C23" i="18"/>
  <c r="C109" i="17"/>
  <c r="E18" i="4"/>
  <c r="E430" i="4"/>
  <c r="F9" i="6"/>
  <c r="F10" i="6"/>
  <c r="E32" i="6"/>
  <c r="F53" i="6"/>
  <c r="D503" i="4"/>
  <c r="F37" i="37"/>
  <c r="F33" i="37"/>
  <c r="C49" i="45"/>
  <c r="D516" i="4"/>
  <c r="F163" i="44"/>
  <c r="C163" i="44"/>
  <c r="F153" i="44"/>
  <c r="C153" i="44"/>
  <c r="F106" i="44"/>
  <c r="C998" i="43"/>
  <c r="F998" i="43"/>
  <c r="C999" i="43"/>
  <c r="F999" i="43"/>
  <c r="C175" i="42"/>
  <c r="C24" i="24"/>
  <c r="C106" i="17"/>
  <c r="C113" i="17"/>
  <c r="C29" i="16"/>
  <c r="C10" i="4"/>
  <c r="C9" i="4"/>
  <c r="D50" i="8"/>
  <c r="C50" i="8"/>
  <c r="F26" i="44"/>
  <c r="D12" i="42"/>
  <c r="D11" i="3"/>
  <c r="E11" i="3"/>
  <c r="C12" i="2"/>
  <c r="D17" i="13"/>
  <c r="D29" i="13"/>
  <c r="D27" i="13"/>
  <c r="D8" i="13"/>
  <c r="D22" i="44"/>
  <c r="D10" i="42"/>
  <c r="D9" i="3"/>
  <c r="C63" i="11"/>
  <c r="D11" i="42"/>
  <c r="D25" i="13"/>
  <c r="E25" i="13"/>
  <c r="E18" i="13"/>
  <c r="E6" i="13"/>
  <c r="E45" i="13"/>
  <c r="D10" i="3"/>
  <c r="F48" i="44"/>
  <c r="E52" i="13"/>
  <c r="E9" i="3"/>
  <c r="E50" i="8"/>
  <c r="C66" i="42"/>
  <c r="F66" i="42"/>
  <c r="C80" i="11"/>
  <c r="C367" i="4"/>
  <c r="C366" i="4"/>
  <c r="C365" i="4"/>
  <c r="C542" i="4"/>
  <c r="E542" i="4"/>
  <c r="D10" i="2"/>
  <c r="C382" i="21"/>
  <c r="C384" i="21"/>
  <c r="C120" i="17"/>
  <c r="D26" i="4"/>
  <c r="F30" i="12"/>
  <c r="C372" i="21"/>
  <c r="C54" i="10"/>
  <c r="F52" i="6"/>
  <c r="F51" i="6"/>
  <c r="C513" i="43"/>
  <c r="C129" i="4"/>
  <c r="C543" i="4"/>
  <c r="E543" i="4"/>
  <c r="D11" i="2"/>
  <c r="C128" i="4"/>
  <c r="C76" i="11"/>
  <c r="C29" i="19"/>
  <c r="E51" i="14"/>
  <c r="C195" i="5"/>
  <c r="D195" i="5"/>
  <c r="E36" i="2"/>
  <c r="E217" i="5"/>
  <c r="E46" i="2"/>
  <c r="E220" i="5"/>
  <c r="E49" i="2"/>
  <c r="E221" i="5"/>
  <c r="E50" i="2"/>
  <c r="E207" i="5"/>
  <c r="E187" i="5"/>
  <c r="E16" i="2"/>
  <c r="E192" i="5"/>
  <c r="E21" i="2"/>
  <c r="C159" i="5"/>
  <c r="E215" i="5"/>
  <c r="E44" i="2"/>
  <c r="C160" i="5"/>
  <c r="E216" i="5"/>
  <c r="E45" i="2"/>
  <c r="C161" i="5"/>
  <c r="C162" i="5"/>
  <c r="E218" i="5"/>
  <c r="E47" i="2"/>
  <c r="C163" i="5"/>
  <c r="E219" i="5"/>
  <c r="E48" i="2"/>
  <c r="C164" i="5"/>
  <c r="C165" i="5"/>
  <c r="C158" i="5"/>
  <c r="C166" i="5"/>
  <c r="C143" i="5"/>
  <c r="E199" i="5"/>
  <c r="E28" i="2"/>
  <c r="C145" i="5"/>
  <c r="E201" i="5"/>
  <c r="E30" i="2"/>
  <c r="C146" i="5"/>
  <c r="E202" i="5"/>
  <c r="E31" i="2"/>
  <c r="C147" i="5"/>
  <c r="E203" i="5"/>
  <c r="E32" i="2"/>
  <c r="C148" i="5"/>
  <c r="E204" i="5"/>
  <c r="E33" i="2"/>
  <c r="C150" i="5"/>
  <c r="E206" i="5"/>
  <c r="E35" i="2"/>
  <c r="C127" i="5"/>
  <c r="E183" i="5"/>
  <c r="E12" i="2"/>
  <c r="C128" i="5"/>
  <c r="E184" i="5"/>
  <c r="E13" i="2"/>
  <c r="C129" i="5"/>
  <c r="E185" i="5"/>
  <c r="E14" i="2"/>
  <c r="C131" i="5"/>
  <c r="C132" i="5"/>
  <c r="E188" i="5"/>
  <c r="E17" i="2"/>
  <c r="C133" i="5"/>
  <c r="E189" i="5"/>
  <c r="E18" i="2"/>
  <c r="C135" i="5"/>
  <c r="E191" i="5"/>
  <c r="E20" i="2"/>
  <c r="C136" i="5"/>
  <c r="C137" i="5"/>
  <c r="E193" i="5"/>
  <c r="E22" i="2"/>
  <c r="C125" i="5"/>
  <c r="E181" i="5"/>
  <c r="E10" i="2"/>
  <c r="F56" i="6"/>
  <c r="F55" i="6"/>
  <c r="C57" i="6"/>
  <c r="D57" i="6"/>
  <c r="C182" i="42"/>
  <c r="D222" i="5"/>
  <c r="C222" i="5"/>
  <c r="D210" i="5"/>
  <c r="C210" i="5"/>
  <c r="C1414" i="43"/>
  <c r="C9" i="11"/>
  <c r="C12" i="11"/>
  <c r="E13" i="9"/>
  <c r="E9" i="39"/>
  <c r="E24" i="39"/>
  <c r="E36" i="6"/>
  <c r="E255" i="4"/>
  <c r="E251" i="4"/>
  <c r="E260" i="4"/>
  <c r="F20" i="6"/>
  <c r="E8" i="9"/>
  <c r="E9" i="9"/>
  <c r="C41" i="30"/>
  <c r="D47" i="8"/>
  <c r="C41" i="9"/>
  <c r="C1221" i="43"/>
  <c r="C1230" i="43"/>
  <c r="C1246" i="43"/>
  <c r="C1259" i="43"/>
  <c r="C22" i="10"/>
  <c r="C1116" i="43"/>
  <c r="C1112" i="43"/>
  <c r="C1121" i="43"/>
  <c r="C1061" i="43"/>
  <c r="C1057" i="43"/>
  <c r="C1066" i="43"/>
  <c r="C898" i="43"/>
  <c r="C894" i="43"/>
  <c r="C903" i="43"/>
  <c r="C919" i="43"/>
  <c r="C932" i="43"/>
  <c r="D788" i="43"/>
  <c r="D784" i="43"/>
  <c r="D793" i="43"/>
  <c r="D809" i="43"/>
  <c r="D822" i="43"/>
  <c r="C544" i="4"/>
  <c r="E544" i="4"/>
  <c r="D12" i="2"/>
  <c r="F12" i="2"/>
  <c r="D314" i="4"/>
  <c r="D310" i="4"/>
  <c r="D319" i="4"/>
  <c r="D335" i="4"/>
  <c r="D348" i="4"/>
  <c r="D374" i="4"/>
  <c r="D370" i="4"/>
  <c r="D379" i="4"/>
  <c r="D39" i="44"/>
  <c r="F39" i="44"/>
  <c r="F35" i="44"/>
  <c r="D27" i="42"/>
  <c r="C356" i="21"/>
  <c r="E356" i="21"/>
  <c r="C355" i="21"/>
  <c r="E355" i="21"/>
  <c r="E357" i="21"/>
  <c r="C345" i="21"/>
  <c r="C349" i="21"/>
  <c r="D41" i="13"/>
  <c r="E41" i="13"/>
  <c r="C90" i="17"/>
  <c r="C86" i="4"/>
  <c r="C192" i="43"/>
  <c r="D511" i="21"/>
  <c r="E508" i="21"/>
  <c r="E507" i="21"/>
  <c r="E506" i="21"/>
  <c r="D503" i="21"/>
  <c r="C503" i="21"/>
  <c r="E502" i="21"/>
  <c r="E501" i="21"/>
  <c r="E500" i="21"/>
  <c r="E499" i="21"/>
  <c r="E498" i="21"/>
  <c r="E497" i="21"/>
  <c r="C457" i="21"/>
  <c r="C459" i="21"/>
  <c r="C433" i="21"/>
  <c r="C424" i="21"/>
  <c r="C427" i="21"/>
  <c r="C332" i="21"/>
  <c r="C334" i="21"/>
  <c r="C322" i="21"/>
  <c r="C326" i="21"/>
  <c r="D334" i="21"/>
  <c r="E333" i="21"/>
  <c r="E331" i="21"/>
  <c r="E330" i="21"/>
  <c r="E329" i="21"/>
  <c r="D326" i="21"/>
  <c r="E325" i="21"/>
  <c r="E324" i="21"/>
  <c r="E323" i="21"/>
  <c r="E321" i="21"/>
  <c r="E320" i="21"/>
  <c r="E326" i="21"/>
  <c r="D306" i="21"/>
  <c r="E305" i="21"/>
  <c r="E303" i="21"/>
  <c r="E302" i="21"/>
  <c r="E301" i="21"/>
  <c r="D298" i="21"/>
  <c r="C298" i="21"/>
  <c r="E297" i="21"/>
  <c r="E296" i="21"/>
  <c r="E295" i="21"/>
  <c r="E294" i="21"/>
  <c r="E293" i="21"/>
  <c r="E292" i="21"/>
  <c r="D282" i="21"/>
  <c r="C282" i="21"/>
  <c r="E281" i="21"/>
  <c r="E280" i="21"/>
  <c r="E279" i="21"/>
  <c r="E278" i="21"/>
  <c r="E277" i="21"/>
  <c r="E282" i="21"/>
  <c r="D274" i="21"/>
  <c r="C274" i="21"/>
  <c r="E273" i="21"/>
  <c r="E272" i="21"/>
  <c r="E271" i="21"/>
  <c r="E270" i="21"/>
  <c r="E269" i="21"/>
  <c r="E274" i="21"/>
  <c r="E268" i="21"/>
  <c r="C177" i="21"/>
  <c r="E177" i="21"/>
  <c r="E179" i="21"/>
  <c r="C171" i="21"/>
  <c r="C139" i="21"/>
  <c r="C143" i="21"/>
  <c r="E510" i="21"/>
  <c r="E298" i="21"/>
  <c r="E322" i="21"/>
  <c r="C65" i="21"/>
  <c r="D56" i="8"/>
  <c r="C47" i="21"/>
  <c r="E47" i="21"/>
  <c r="E49" i="21"/>
  <c r="C37" i="21"/>
  <c r="C15" i="21"/>
  <c r="C19" i="21"/>
  <c r="C45" i="45"/>
  <c r="C577" i="43"/>
  <c r="C522" i="43"/>
  <c r="C394" i="43"/>
  <c r="C408" i="43"/>
  <c r="C539" i="21"/>
  <c r="E14" i="9"/>
  <c r="E10" i="3"/>
  <c r="C11" i="2"/>
  <c r="D205" i="4"/>
  <c r="C205" i="4"/>
  <c r="C451" i="43"/>
  <c r="C11" i="43"/>
  <c r="C506" i="43"/>
  <c r="C65" i="43"/>
  <c r="C396" i="43"/>
  <c r="F396" i="43"/>
  <c r="C408" i="21"/>
  <c r="C485" i="21"/>
  <c r="E485" i="21"/>
  <c r="E487" i="21"/>
  <c r="C479" i="21"/>
  <c r="C253" i="21"/>
  <c r="E253" i="21"/>
  <c r="E255" i="21"/>
  <c r="C243" i="21"/>
  <c r="C247" i="21"/>
  <c r="C434" i="21"/>
  <c r="C435" i="21"/>
  <c r="C86" i="21"/>
  <c r="E86" i="21"/>
  <c r="C12" i="43"/>
  <c r="F12" i="43"/>
  <c r="F24" i="43"/>
  <c r="C10" i="43"/>
  <c r="F10" i="43"/>
  <c r="C219" i="21"/>
  <c r="C223" i="21"/>
  <c r="C191" i="21"/>
  <c r="E191" i="21"/>
  <c r="E195" i="21"/>
  <c r="C149" i="21"/>
  <c r="C151" i="21"/>
  <c r="C72" i="21"/>
  <c r="C74" i="21"/>
  <c r="C47" i="16"/>
  <c r="C1070" i="43"/>
  <c r="C30" i="9"/>
  <c r="C24" i="10"/>
  <c r="D15" i="3"/>
  <c r="E15" i="3"/>
  <c r="C25" i="21"/>
  <c r="E31" i="12"/>
  <c r="D898" i="43"/>
  <c r="D894" i="43"/>
  <c r="D903" i="43"/>
  <c r="D919" i="43"/>
  <c r="D932" i="43"/>
  <c r="C15" i="26"/>
  <c r="C41" i="20"/>
  <c r="C47" i="20"/>
  <c r="F1109" i="43"/>
  <c r="B18" i="34"/>
  <c r="C177" i="43"/>
  <c r="F177" i="43"/>
  <c r="E486" i="21"/>
  <c r="D408" i="21"/>
  <c r="E407" i="21"/>
  <c r="E405" i="21"/>
  <c r="E404" i="21"/>
  <c r="E403" i="21"/>
  <c r="D400" i="21"/>
  <c r="C400" i="21"/>
  <c r="E399" i="21"/>
  <c r="E398" i="21"/>
  <c r="E397" i="21"/>
  <c r="E396" i="21"/>
  <c r="E395" i="21"/>
  <c r="E394" i="21"/>
  <c r="E400" i="21"/>
  <c r="D384" i="21"/>
  <c r="E383" i="21"/>
  <c r="E381" i="21"/>
  <c r="E380" i="21"/>
  <c r="E379" i="21"/>
  <c r="D376" i="21"/>
  <c r="E375" i="21"/>
  <c r="E374" i="21"/>
  <c r="E373" i="21"/>
  <c r="E371" i="21"/>
  <c r="E370" i="21"/>
  <c r="E421" i="21"/>
  <c r="E422" i="21"/>
  <c r="E423" i="21"/>
  <c r="E425" i="21"/>
  <c r="E426" i="21"/>
  <c r="D427" i="21"/>
  <c r="E430" i="21"/>
  <c r="E431" i="21"/>
  <c r="E432" i="21"/>
  <c r="D435" i="21"/>
  <c r="E445" i="21"/>
  <c r="E446" i="21"/>
  <c r="E451" i="21"/>
  <c r="E447" i="21"/>
  <c r="E448" i="21"/>
  <c r="E449" i="21"/>
  <c r="E450" i="21"/>
  <c r="C451" i="21"/>
  <c r="D451" i="21"/>
  <c r="E454" i="21"/>
  <c r="E455" i="21"/>
  <c r="E456" i="21"/>
  <c r="E458" i="21"/>
  <c r="D459" i="21"/>
  <c r="C1217" i="43"/>
  <c r="F1217" i="43"/>
  <c r="C203" i="21"/>
  <c r="E174" i="21"/>
  <c r="C669" i="43"/>
  <c r="E71" i="21"/>
  <c r="E40" i="21"/>
  <c r="F49" i="6"/>
  <c r="C12" i="41"/>
  <c r="C388" i="4"/>
  <c r="C384" i="4"/>
  <c r="C578" i="43"/>
  <c r="C132" i="17"/>
  <c r="D382" i="4"/>
  <c r="D394" i="4"/>
  <c r="D31" i="8"/>
  <c r="C30" i="45"/>
  <c r="F12" i="39"/>
  <c r="F11" i="39"/>
  <c r="F10" i="39"/>
  <c r="F9" i="39"/>
  <c r="F8" i="39"/>
  <c r="F13" i="39"/>
  <c r="C341" i="43"/>
  <c r="D210" i="4"/>
  <c r="D206" i="4"/>
  <c r="E41" i="8"/>
  <c r="C8" i="1"/>
  <c r="C1413" i="43"/>
  <c r="F1413" i="43"/>
  <c r="D521" i="4"/>
  <c r="C580" i="4"/>
  <c r="E580" i="4"/>
  <c r="D48" i="2"/>
  <c r="F48" i="2"/>
  <c r="I26" i="1"/>
  <c r="E96" i="21"/>
  <c r="E28" i="39"/>
  <c r="E10" i="9"/>
  <c r="B10" i="35"/>
  <c r="B15" i="35"/>
  <c r="B24" i="35"/>
  <c r="B29" i="35"/>
  <c r="E123" i="21"/>
  <c r="C1107" i="43"/>
  <c r="C115" i="21"/>
  <c r="E115" i="21"/>
  <c r="E226" i="21"/>
  <c r="E201" i="21"/>
  <c r="E175" i="21"/>
  <c r="E148" i="21"/>
  <c r="E147" i="21"/>
  <c r="E9" i="13"/>
  <c r="E95" i="21"/>
  <c r="E94" i="21"/>
  <c r="E69" i="21"/>
  <c r="E65" i="21"/>
  <c r="F153" i="42"/>
  <c r="F154" i="42"/>
  <c r="F155" i="42"/>
  <c r="F156" i="42"/>
  <c r="F157" i="42"/>
  <c r="F158" i="42"/>
  <c r="F159" i="42"/>
  <c r="E153" i="42"/>
  <c r="E154" i="42"/>
  <c r="E155" i="42"/>
  <c r="E156" i="42"/>
  <c r="E157" i="42"/>
  <c r="E158" i="42"/>
  <c r="E159" i="42"/>
  <c r="D153" i="42"/>
  <c r="D154" i="42"/>
  <c r="D155" i="42"/>
  <c r="D156" i="42"/>
  <c r="D157" i="42"/>
  <c r="D158" i="42"/>
  <c r="D159" i="42"/>
  <c r="C153" i="42"/>
  <c r="C154" i="42"/>
  <c r="C155" i="42"/>
  <c r="C156" i="42"/>
  <c r="C157" i="42"/>
  <c r="C158" i="42"/>
  <c r="C159" i="42"/>
  <c r="D152" i="42"/>
  <c r="E152" i="42"/>
  <c r="F152" i="42"/>
  <c r="C152" i="42"/>
  <c r="E137" i="42"/>
  <c r="E139" i="42"/>
  <c r="E140" i="42"/>
  <c r="E141" i="42"/>
  <c r="E142" i="42"/>
  <c r="E143" i="42"/>
  <c r="E144" i="42"/>
  <c r="E145" i="42"/>
  <c r="D139" i="42"/>
  <c r="D140" i="42"/>
  <c r="D141" i="42"/>
  <c r="D142" i="42"/>
  <c r="D143" i="42"/>
  <c r="D144" i="42"/>
  <c r="F144" i="42"/>
  <c r="D145" i="42"/>
  <c r="C139" i="42"/>
  <c r="F139" i="42"/>
  <c r="C140" i="42"/>
  <c r="C141" i="42"/>
  <c r="C142" i="42"/>
  <c r="C143" i="42"/>
  <c r="F143" i="42"/>
  <c r="C144" i="42"/>
  <c r="C145" i="42"/>
  <c r="E120" i="42"/>
  <c r="E121" i="42"/>
  <c r="E122" i="42"/>
  <c r="E123" i="42"/>
  <c r="E125" i="42"/>
  <c r="E126" i="42"/>
  <c r="E127" i="42"/>
  <c r="E128" i="42"/>
  <c r="E129" i="42"/>
  <c r="E130" i="42"/>
  <c r="E131" i="42"/>
  <c r="E132" i="42"/>
  <c r="D120" i="42"/>
  <c r="D121" i="42"/>
  <c r="D122" i="42"/>
  <c r="D123" i="42"/>
  <c r="D125" i="42"/>
  <c r="D126" i="42"/>
  <c r="D127" i="42"/>
  <c r="D128" i="42"/>
  <c r="D129" i="42"/>
  <c r="D130" i="42"/>
  <c r="D131" i="42"/>
  <c r="D132" i="42"/>
  <c r="D119" i="42"/>
  <c r="E119" i="42"/>
  <c r="C122" i="42"/>
  <c r="F122" i="42"/>
  <c r="C123" i="42"/>
  <c r="F123" i="42"/>
  <c r="C125" i="42"/>
  <c r="C126" i="42"/>
  <c r="C127" i="42"/>
  <c r="C128" i="42"/>
  <c r="C129" i="42"/>
  <c r="C130" i="42"/>
  <c r="C131" i="42"/>
  <c r="C132" i="42"/>
  <c r="D29" i="30"/>
  <c r="E29" i="30"/>
  <c r="E16" i="3"/>
  <c r="E17" i="3"/>
  <c r="C18" i="2"/>
  <c r="E18" i="3"/>
  <c r="C19" i="2"/>
  <c r="E19" i="3"/>
  <c r="E20" i="3"/>
  <c r="E21" i="3"/>
  <c r="E22" i="3"/>
  <c r="C23" i="2"/>
  <c r="D166" i="5"/>
  <c r="C72" i="17"/>
  <c r="C190" i="42"/>
  <c r="C72" i="9"/>
  <c r="D14" i="8"/>
  <c r="C47" i="45"/>
  <c r="F47" i="45"/>
  <c r="C840" i="43"/>
  <c r="C839" i="43"/>
  <c r="C848" i="43"/>
  <c r="C864" i="43"/>
  <c r="C877" i="43"/>
  <c r="C889" i="43"/>
  <c r="F1273" i="43"/>
  <c r="D21" i="1"/>
  <c r="C21" i="1"/>
  <c r="C1218" i="43"/>
  <c r="F1218" i="43"/>
  <c r="C1164" i="43"/>
  <c r="C340" i="43"/>
  <c r="F340" i="43"/>
  <c r="C136" i="17"/>
  <c r="C145" i="4"/>
  <c r="C157" i="4"/>
  <c r="C158" i="4"/>
  <c r="C171" i="4"/>
  <c r="C140" i="17"/>
  <c r="C304" i="21"/>
  <c r="E304" i="21"/>
  <c r="E306" i="21"/>
  <c r="C158" i="17"/>
  <c r="C441" i="4"/>
  <c r="E125" i="21"/>
  <c r="E116" i="21"/>
  <c r="E117" i="21"/>
  <c r="D357" i="21"/>
  <c r="E354" i="21"/>
  <c r="E353" i="21"/>
  <c r="E352" i="21"/>
  <c r="D349" i="21"/>
  <c r="E348" i="21"/>
  <c r="E347" i="21"/>
  <c r="E346" i="21"/>
  <c r="E344" i="21"/>
  <c r="E343" i="21"/>
  <c r="D255" i="21"/>
  <c r="E254" i="21"/>
  <c r="E252" i="21"/>
  <c r="D247" i="21"/>
  <c r="E246" i="21"/>
  <c r="E245" i="21"/>
  <c r="E244" i="21"/>
  <c r="E242" i="21"/>
  <c r="E241" i="21"/>
  <c r="D231" i="21"/>
  <c r="E230" i="21"/>
  <c r="E227" i="21"/>
  <c r="D223" i="21"/>
  <c r="E222" i="21"/>
  <c r="E221" i="21"/>
  <c r="E220" i="21"/>
  <c r="E218" i="21"/>
  <c r="E217" i="21"/>
  <c r="D203" i="21"/>
  <c r="E202" i="21"/>
  <c r="D195" i="21"/>
  <c r="C195" i="21"/>
  <c r="E194" i="21"/>
  <c r="E193" i="21"/>
  <c r="E192" i="21"/>
  <c r="E190" i="21"/>
  <c r="E189" i="21"/>
  <c r="D179" i="21"/>
  <c r="E178" i="21"/>
  <c r="D171" i="21"/>
  <c r="E169" i="21"/>
  <c r="E168" i="21"/>
  <c r="E166" i="21"/>
  <c r="E165" i="21"/>
  <c r="D66" i="21"/>
  <c r="C311" i="4"/>
  <c r="C310" i="4"/>
  <c r="C319" i="4"/>
  <c r="C335" i="4"/>
  <c r="C348" i="4"/>
  <c r="F18" i="37"/>
  <c r="F19" i="37"/>
  <c r="F17" i="37"/>
  <c r="F16" i="37"/>
  <c r="F15" i="37"/>
  <c r="F14" i="37"/>
  <c r="F13" i="37"/>
  <c r="F12" i="37"/>
  <c r="C17" i="17"/>
  <c r="C38" i="17"/>
  <c r="C26" i="3"/>
  <c r="L11" i="25"/>
  <c r="E28" i="20"/>
  <c r="C52" i="45"/>
  <c r="F52" i="45"/>
  <c r="F22" i="44"/>
  <c r="C1418" i="43"/>
  <c r="C1528" i="43"/>
  <c r="C1327" i="43"/>
  <c r="C1219" i="43"/>
  <c r="C1244" i="43"/>
  <c r="C1000" i="43"/>
  <c r="C15" i="42"/>
  <c r="C154" i="17"/>
  <c r="E145" i="4"/>
  <c r="C466" i="43"/>
  <c r="C102" i="17"/>
  <c r="C509" i="21"/>
  <c r="F21" i="12"/>
  <c r="C43" i="16"/>
  <c r="C76" i="17"/>
  <c r="E204" i="4"/>
  <c r="E216" i="4"/>
  <c r="E217" i="4"/>
  <c r="E230" i="4"/>
  <c r="E314" i="4"/>
  <c r="E310" i="4"/>
  <c r="E319" i="4"/>
  <c r="E335" i="4"/>
  <c r="E348" i="4"/>
  <c r="D388" i="4"/>
  <c r="C1334" i="43"/>
  <c r="F1334" i="43"/>
  <c r="F1330" i="43"/>
  <c r="F1339" i="43"/>
  <c r="D539" i="21"/>
  <c r="E537" i="21"/>
  <c r="E536" i="21"/>
  <c r="E535" i="21"/>
  <c r="E534" i="21"/>
  <c r="D531" i="21"/>
  <c r="C531" i="21"/>
  <c r="E530" i="21"/>
  <c r="E529" i="21"/>
  <c r="E528" i="21"/>
  <c r="E527" i="21"/>
  <c r="E531" i="21"/>
  <c r="E526" i="21"/>
  <c r="E525" i="21"/>
  <c r="D487" i="21"/>
  <c r="E484" i="21"/>
  <c r="E483" i="21"/>
  <c r="E482" i="21"/>
  <c r="D479" i="21"/>
  <c r="E478" i="21"/>
  <c r="E477" i="21"/>
  <c r="E475" i="21"/>
  <c r="E474" i="21"/>
  <c r="E473" i="21"/>
  <c r="D151" i="21"/>
  <c r="E150" i="21"/>
  <c r="D143" i="21"/>
  <c r="E142" i="21"/>
  <c r="E141" i="21"/>
  <c r="E140" i="21"/>
  <c r="E138" i="21"/>
  <c r="E137" i="21"/>
  <c r="D127" i="21"/>
  <c r="E126" i="21"/>
  <c r="D119" i="21"/>
  <c r="E114" i="21"/>
  <c r="E113" i="21"/>
  <c r="D98" i="21"/>
  <c r="E97" i="21"/>
  <c r="D90" i="21"/>
  <c r="E88" i="21"/>
  <c r="E87" i="21"/>
  <c r="E85" i="21"/>
  <c r="D74" i="21"/>
  <c r="E73" i="21"/>
  <c r="E64" i="21"/>
  <c r="E63" i="21"/>
  <c r="E61" i="21"/>
  <c r="D49" i="21"/>
  <c r="E48" i="21"/>
  <c r="E46" i="21"/>
  <c r="E44" i="21"/>
  <c r="D41" i="21"/>
  <c r="E39" i="21"/>
  <c r="E38" i="21"/>
  <c r="E36" i="21"/>
  <c r="E35" i="21"/>
  <c r="C50" i="10"/>
  <c r="C14" i="47"/>
  <c r="C19" i="47"/>
  <c r="C51" i="16"/>
  <c r="C907" i="43"/>
  <c r="F907" i="43"/>
  <c r="C145" i="17"/>
  <c r="E382" i="4"/>
  <c r="E394" i="4"/>
  <c r="E395" i="4"/>
  <c r="E408" i="4"/>
  <c r="F155" i="44"/>
  <c r="F154" i="44"/>
  <c r="C552" i="4"/>
  <c r="E552" i="4"/>
  <c r="F43" i="6"/>
  <c r="C43" i="14"/>
  <c r="C42" i="14"/>
  <c r="C27" i="16"/>
  <c r="C264" i="4"/>
  <c r="C37" i="16"/>
  <c r="F37" i="6"/>
  <c r="D82" i="42"/>
  <c r="E82" i="42"/>
  <c r="E136" i="42"/>
  <c r="E148" i="42"/>
  <c r="E149" i="42"/>
  <c r="E162" i="42"/>
  <c r="F9" i="37"/>
  <c r="F10" i="37"/>
  <c r="C149" i="17"/>
  <c r="G15" i="1"/>
  <c r="D15" i="1"/>
  <c r="C15" i="1"/>
  <c r="D8" i="1"/>
  <c r="F52" i="44"/>
  <c r="F55" i="44"/>
  <c r="F12" i="42"/>
  <c r="C616" i="43"/>
  <c r="F616" i="43"/>
  <c r="F175" i="42"/>
  <c r="F174" i="42"/>
  <c r="F173" i="42"/>
  <c r="C192" i="42"/>
  <c r="E192" i="42"/>
  <c r="C29" i="30"/>
  <c r="B11" i="35"/>
  <c r="C18" i="26"/>
  <c r="C19" i="26"/>
  <c r="C17" i="26"/>
  <c r="C20" i="26"/>
  <c r="B9" i="23"/>
  <c r="B20" i="23"/>
  <c r="M19" i="23"/>
  <c r="F15" i="9"/>
  <c r="D1131" i="43"/>
  <c r="F1131" i="43"/>
  <c r="D32" i="5"/>
  <c r="C149" i="5"/>
  <c r="E205" i="5"/>
  <c r="E34" i="2"/>
  <c r="D27" i="5"/>
  <c r="D37" i="5"/>
  <c r="C40" i="7"/>
  <c r="C45" i="7"/>
  <c r="E389" i="4"/>
  <c r="E384" i="4"/>
  <c r="F17" i="9"/>
  <c r="C19" i="18"/>
  <c r="C44" i="9"/>
  <c r="C40" i="9"/>
  <c r="F48" i="6"/>
  <c r="E492" i="4"/>
  <c r="C1444" i="43"/>
  <c r="C31" i="16"/>
  <c r="D146" i="4"/>
  <c r="C67" i="42"/>
  <c r="F67" i="42"/>
  <c r="E1502" i="43"/>
  <c r="E1612" i="43"/>
  <c r="D1502" i="43"/>
  <c r="D1612" i="43"/>
  <c r="E1550" i="43"/>
  <c r="E1559" i="43"/>
  <c r="E1440" i="43"/>
  <c r="E1449" i="43"/>
  <c r="D1440" i="43"/>
  <c r="D1449" i="43"/>
  <c r="E1385" i="43"/>
  <c r="D1385" i="43"/>
  <c r="D1394" i="43"/>
  <c r="E1330" i="43"/>
  <c r="E1339" i="43"/>
  <c r="D1330" i="43"/>
  <c r="D1339" i="43"/>
  <c r="E1276" i="43"/>
  <c r="E1285" i="43"/>
  <c r="D1276" i="43"/>
  <c r="C1276" i="43"/>
  <c r="C1285" i="43"/>
  <c r="E1221" i="43"/>
  <c r="E1230" i="43"/>
  <c r="D1221" i="43"/>
  <c r="D1230" i="43"/>
  <c r="E1167" i="43"/>
  <c r="E1176" i="43"/>
  <c r="D1167" i="43"/>
  <c r="D1176" i="43"/>
  <c r="E1112" i="43"/>
  <c r="E1121" i="43"/>
  <c r="E1057" i="43"/>
  <c r="E1066" i="43"/>
  <c r="D1057" i="43"/>
  <c r="D1066" i="43"/>
  <c r="E1003" i="43"/>
  <c r="E1012" i="43"/>
  <c r="D1003" i="43"/>
  <c r="D1012" i="43"/>
  <c r="E948" i="43"/>
  <c r="E957" i="43"/>
  <c r="C948" i="43"/>
  <c r="C957" i="43"/>
  <c r="E894" i="43"/>
  <c r="E903" i="43"/>
  <c r="E839" i="43"/>
  <c r="E848" i="43"/>
  <c r="D839" i="43"/>
  <c r="E784" i="43"/>
  <c r="E793" i="43"/>
  <c r="E729" i="43"/>
  <c r="D729" i="43"/>
  <c r="D738" i="43"/>
  <c r="C729" i="43"/>
  <c r="C738" i="43"/>
  <c r="E674" i="43"/>
  <c r="E683" i="43"/>
  <c r="D674" i="43"/>
  <c r="D683" i="43"/>
  <c r="C674" i="43"/>
  <c r="E619" i="43"/>
  <c r="E628" i="43"/>
  <c r="D619" i="43"/>
  <c r="D628" i="43"/>
  <c r="C619" i="43"/>
  <c r="E564" i="43"/>
  <c r="E573" i="43"/>
  <c r="D564" i="43"/>
  <c r="D573" i="43"/>
  <c r="C564" i="43"/>
  <c r="C573" i="43"/>
  <c r="E509" i="43"/>
  <c r="D509" i="43"/>
  <c r="D518" i="43"/>
  <c r="E454" i="43"/>
  <c r="E463" i="43"/>
  <c r="D454" i="43"/>
  <c r="D463" i="43"/>
  <c r="C454" i="43"/>
  <c r="E399" i="43"/>
  <c r="E408" i="43"/>
  <c r="D399" i="43"/>
  <c r="C399" i="43"/>
  <c r="E344" i="43"/>
  <c r="E353" i="43"/>
  <c r="D344" i="43"/>
  <c r="D353" i="43"/>
  <c r="C344" i="43"/>
  <c r="E289" i="43"/>
  <c r="E298" i="43"/>
  <c r="D289" i="43"/>
  <c r="D298" i="43"/>
  <c r="E234" i="43"/>
  <c r="E243" i="43"/>
  <c r="D234" i="43"/>
  <c r="D243" i="43"/>
  <c r="C234" i="43"/>
  <c r="C243" i="43"/>
  <c r="E180" i="43"/>
  <c r="E189" i="43"/>
  <c r="D180" i="43"/>
  <c r="D189" i="43"/>
  <c r="E125" i="43"/>
  <c r="E134" i="43"/>
  <c r="E70" i="43"/>
  <c r="D70" i="43"/>
  <c r="D79" i="43"/>
  <c r="D15" i="43"/>
  <c r="D24" i="43"/>
  <c r="E15" i="43"/>
  <c r="E24" i="43"/>
  <c r="C15" i="43"/>
  <c r="E178" i="42"/>
  <c r="E187" i="42"/>
  <c r="D178" i="42"/>
  <c r="D187" i="42"/>
  <c r="E70" i="42"/>
  <c r="E79" i="42"/>
  <c r="D70" i="42"/>
  <c r="D79" i="42"/>
  <c r="C70" i="42"/>
  <c r="C124" i="42"/>
  <c r="D15" i="42"/>
  <c r="D24" i="42"/>
  <c r="E15" i="42"/>
  <c r="E24" i="42"/>
  <c r="E40" i="42"/>
  <c r="E53" i="42"/>
  <c r="C74" i="5"/>
  <c r="D13" i="5"/>
  <c r="D22" i="5"/>
  <c r="D38" i="5"/>
  <c r="D51" i="5"/>
  <c r="E13" i="5"/>
  <c r="E22" i="5"/>
  <c r="C13" i="5"/>
  <c r="C22" i="5"/>
  <c r="D251" i="4"/>
  <c r="C251" i="4"/>
  <c r="E192" i="4"/>
  <c r="E201" i="4"/>
  <c r="D192" i="4"/>
  <c r="D201" i="4"/>
  <c r="E133" i="4"/>
  <c r="D133" i="4"/>
  <c r="C133" i="4"/>
  <c r="C142" i="4"/>
  <c r="D74" i="4"/>
  <c r="D83" i="4"/>
  <c r="D14" i="4"/>
  <c r="C14" i="4"/>
  <c r="C14" i="3"/>
  <c r="C23" i="3"/>
  <c r="C22" i="6"/>
  <c r="D22" i="6"/>
  <c r="E22" i="6"/>
  <c r="D495" i="4"/>
  <c r="D488" i="4"/>
  <c r="D497" i="4"/>
  <c r="F19" i="6"/>
  <c r="C176" i="17"/>
  <c r="C27" i="43"/>
  <c r="F50" i="6"/>
  <c r="E154" i="44"/>
  <c r="D154" i="44"/>
  <c r="C154" i="44"/>
  <c r="F149" i="44"/>
  <c r="E149" i="44"/>
  <c r="D149" i="44"/>
  <c r="C149" i="44"/>
  <c r="C142" i="44"/>
  <c r="F143" i="44"/>
  <c r="E143" i="44"/>
  <c r="E142" i="44"/>
  <c r="E157" i="44"/>
  <c r="D143" i="44"/>
  <c r="D142" i="44"/>
  <c r="D157" i="44"/>
  <c r="D170" i="44"/>
  <c r="C143" i="44"/>
  <c r="F138" i="44"/>
  <c r="E138" i="44"/>
  <c r="D138" i="44"/>
  <c r="C138" i="44"/>
  <c r="F130" i="44"/>
  <c r="E130" i="44"/>
  <c r="D130" i="44"/>
  <c r="C130" i="44"/>
  <c r="F129" i="44"/>
  <c r="E129" i="44"/>
  <c r="D129" i="44"/>
  <c r="F124" i="44"/>
  <c r="E124" i="44"/>
  <c r="D124" i="44"/>
  <c r="C124" i="44"/>
  <c r="E112" i="44"/>
  <c r="D112" i="44"/>
  <c r="F97" i="44"/>
  <c r="E97" i="44"/>
  <c r="D97" i="44"/>
  <c r="C97" i="44"/>
  <c r="F92" i="44"/>
  <c r="E92" i="44"/>
  <c r="D92" i="44"/>
  <c r="C92" i="44"/>
  <c r="F86" i="44"/>
  <c r="E86" i="44"/>
  <c r="D86" i="44"/>
  <c r="C86" i="44"/>
  <c r="F85" i="44"/>
  <c r="E85" i="44"/>
  <c r="D85" i="44"/>
  <c r="C85" i="44"/>
  <c r="F81" i="44"/>
  <c r="E81" i="44"/>
  <c r="D81" i="44"/>
  <c r="C81" i="44"/>
  <c r="F73" i="44"/>
  <c r="F72" i="44"/>
  <c r="E73" i="44"/>
  <c r="E72" i="44"/>
  <c r="D73" i="44"/>
  <c r="D72" i="44"/>
  <c r="C73" i="44"/>
  <c r="C72" i="44"/>
  <c r="F67" i="44"/>
  <c r="E67" i="44"/>
  <c r="D67" i="44"/>
  <c r="D65" i="44"/>
  <c r="D100" i="44"/>
  <c r="C67" i="44"/>
  <c r="D55" i="44"/>
  <c r="E55" i="44"/>
  <c r="C55" i="44"/>
  <c r="D40" i="44"/>
  <c r="E40" i="44"/>
  <c r="F40" i="44"/>
  <c r="C40" i="44"/>
  <c r="D35" i="44"/>
  <c r="D28" i="44"/>
  <c r="E35" i="44"/>
  <c r="C35" i="44"/>
  <c r="D29" i="44"/>
  <c r="E29" i="44"/>
  <c r="E28" i="44"/>
  <c r="F29" i="44"/>
  <c r="F28" i="44"/>
  <c r="C29" i="44"/>
  <c r="C28" i="44"/>
  <c r="D24" i="44"/>
  <c r="E24" i="44"/>
  <c r="F24" i="44"/>
  <c r="C24" i="44"/>
  <c r="D16" i="44"/>
  <c r="D15" i="44"/>
  <c r="E16" i="44"/>
  <c r="E15" i="44"/>
  <c r="F16" i="44"/>
  <c r="C16" i="44"/>
  <c r="C15" i="44"/>
  <c r="D10" i="44"/>
  <c r="E10" i="44"/>
  <c r="F10" i="44"/>
  <c r="C10" i="44"/>
  <c r="D169" i="44"/>
  <c r="E169" i="44"/>
  <c r="D1550" i="43"/>
  <c r="D1559" i="43"/>
  <c r="F19" i="45"/>
  <c r="F20" i="45"/>
  <c r="D54" i="45"/>
  <c r="E54" i="45"/>
  <c r="F44" i="45"/>
  <c r="E39" i="45"/>
  <c r="E34" i="45"/>
  <c r="D28" i="45"/>
  <c r="E28" i="45"/>
  <c r="D23" i="45"/>
  <c r="E23" i="45"/>
  <c r="D15" i="45"/>
  <c r="D14" i="45"/>
  <c r="D7" i="45"/>
  <c r="E15" i="45"/>
  <c r="E14" i="45"/>
  <c r="D9" i="45"/>
  <c r="E9" i="45"/>
  <c r="E7" i="45"/>
  <c r="E47" i="39"/>
  <c r="E16" i="9"/>
  <c r="F40" i="39"/>
  <c r="D47" i="39"/>
  <c r="D16" i="9"/>
  <c r="C45" i="20"/>
  <c r="E45" i="20"/>
  <c r="F46" i="8"/>
  <c r="E28" i="1"/>
  <c r="C44" i="20"/>
  <c r="C54" i="20"/>
  <c r="F54" i="8"/>
  <c r="F55" i="8"/>
  <c r="F51" i="8"/>
  <c r="E23" i="1"/>
  <c r="E15" i="14"/>
  <c r="E7" i="14"/>
  <c r="C46" i="14"/>
  <c r="D42" i="14"/>
  <c r="D37" i="14"/>
  <c r="D31" i="14"/>
  <c r="D30" i="14"/>
  <c r="D45" i="14"/>
  <c r="E31" i="14"/>
  <c r="C31" i="14"/>
  <c r="D27" i="14"/>
  <c r="E27" i="14"/>
  <c r="C27" i="14"/>
  <c r="D19" i="14"/>
  <c r="D18" i="14"/>
  <c r="E19" i="14"/>
  <c r="C19" i="14"/>
  <c r="D7" i="14"/>
  <c r="C7" i="14"/>
  <c r="D7" i="13"/>
  <c r="D9" i="44"/>
  <c r="C37" i="13"/>
  <c r="D37" i="13"/>
  <c r="E37" i="13"/>
  <c r="C31" i="13"/>
  <c r="C30" i="13"/>
  <c r="D31" i="13"/>
  <c r="E31" i="13"/>
  <c r="C42" i="13"/>
  <c r="D42" i="13"/>
  <c r="D30" i="13"/>
  <c r="E42" i="13"/>
  <c r="C27" i="13"/>
  <c r="E27" i="13"/>
  <c r="C19" i="13"/>
  <c r="C18" i="13"/>
  <c r="D19" i="13"/>
  <c r="E10" i="13"/>
  <c r="C9" i="9"/>
  <c r="F9" i="9"/>
  <c r="E11" i="13"/>
  <c r="C10" i="9"/>
  <c r="F10" i="9"/>
  <c r="E12" i="13"/>
  <c r="C12" i="9"/>
  <c r="E13" i="13"/>
  <c r="C13" i="9"/>
  <c r="F13" i="9"/>
  <c r="E14" i="13"/>
  <c r="C14" i="9"/>
  <c r="F14" i="9"/>
  <c r="E15" i="13"/>
  <c r="F39" i="39"/>
  <c r="E16" i="13"/>
  <c r="C18" i="9"/>
  <c r="F18" i="9"/>
  <c r="E17" i="13"/>
  <c r="C19" i="9"/>
  <c r="F19" i="9"/>
  <c r="E31" i="8"/>
  <c r="E32" i="8"/>
  <c r="E33" i="8"/>
  <c r="E34" i="8"/>
  <c r="D32" i="8"/>
  <c r="D33" i="8"/>
  <c r="D34" i="8"/>
  <c r="F34" i="8"/>
  <c r="C31" i="8"/>
  <c r="C32" i="8"/>
  <c r="F32" i="8"/>
  <c r="C33" i="8"/>
  <c r="F33" i="8"/>
  <c r="C34" i="8"/>
  <c r="E30" i="8"/>
  <c r="D30" i="8"/>
  <c r="C30" i="8"/>
  <c r="C41" i="40"/>
  <c r="C17" i="40"/>
  <c r="D36" i="8"/>
  <c r="F36" i="8"/>
  <c r="C35" i="45"/>
  <c r="C582" i="4"/>
  <c r="E582" i="4"/>
  <c r="D50" i="2"/>
  <c r="D13" i="39"/>
  <c r="E13" i="39"/>
  <c r="C13" i="39"/>
  <c r="E10" i="8"/>
  <c r="E40" i="8"/>
  <c r="F37" i="8"/>
  <c r="C34" i="9"/>
  <c r="C11" i="45"/>
  <c r="E16" i="8"/>
  <c r="C16" i="8"/>
  <c r="H60" i="46"/>
  <c r="H62" i="46"/>
  <c r="I60" i="46"/>
  <c r="G60" i="46"/>
  <c r="D60" i="46"/>
  <c r="E60" i="46"/>
  <c r="C60" i="46"/>
  <c r="H49" i="46"/>
  <c r="I49" i="46"/>
  <c r="I62" i="46"/>
  <c r="G49" i="46"/>
  <c r="G62" i="46"/>
  <c r="D49" i="46"/>
  <c r="D62" i="46"/>
  <c r="E49" i="46"/>
  <c r="C49" i="46"/>
  <c r="C62" i="46"/>
  <c r="H28" i="46"/>
  <c r="I28" i="46"/>
  <c r="G28" i="46"/>
  <c r="D28" i="46"/>
  <c r="E28" i="46"/>
  <c r="C28" i="46"/>
  <c r="F47" i="8"/>
  <c r="E29" i="1"/>
  <c r="D17" i="29"/>
  <c r="E17" i="29"/>
  <c r="F36" i="45"/>
  <c r="C1493" i="43"/>
  <c r="C1603" i="43"/>
  <c r="C1494" i="43"/>
  <c r="C1604" i="43"/>
  <c r="C1497" i="43"/>
  <c r="C1607" i="43"/>
  <c r="C1498" i="43"/>
  <c r="C1608" i="43"/>
  <c r="C1500" i="43"/>
  <c r="C1610" i="43"/>
  <c r="C1501" i="43"/>
  <c r="C1007" i="43"/>
  <c r="C1003" i="43"/>
  <c r="C1012" i="43"/>
  <c r="D913" i="43"/>
  <c r="D908" i="43"/>
  <c r="C395" i="43"/>
  <c r="F395" i="43"/>
  <c r="F104" i="43"/>
  <c r="C581" i="4"/>
  <c r="E581" i="4"/>
  <c r="D49" i="2"/>
  <c r="D329" i="4"/>
  <c r="D324" i="4"/>
  <c r="C374" i="4"/>
  <c r="C370" i="4"/>
  <c r="C379" i="4"/>
  <c r="K12" i="31"/>
  <c r="G8" i="1"/>
  <c r="F22" i="45"/>
  <c r="F37" i="45"/>
  <c r="E26" i="13"/>
  <c r="D253" i="43"/>
  <c r="F253" i="43"/>
  <c r="D1112" i="43"/>
  <c r="C1171" i="43"/>
  <c r="C1167" i="43"/>
  <c r="C1176" i="43"/>
  <c r="D1497" i="43"/>
  <c r="E1497" i="43"/>
  <c r="E1607" i="43"/>
  <c r="D1496" i="43"/>
  <c r="D1606" i="43"/>
  <c r="E1496" i="43"/>
  <c r="E1606" i="43"/>
  <c r="D1530" i="43"/>
  <c r="D1640" i="43"/>
  <c r="C1564" i="43"/>
  <c r="C1574" i="43"/>
  <c r="E1524" i="43"/>
  <c r="E1525" i="43"/>
  <c r="E1635" i="43"/>
  <c r="E1526" i="43"/>
  <c r="E1527" i="43"/>
  <c r="E1637" i="43"/>
  <c r="E1528" i="43"/>
  <c r="E1638" i="43"/>
  <c r="E1529" i="43"/>
  <c r="E1639" i="43"/>
  <c r="E1530" i="43"/>
  <c r="E1640" i="43"/>
  <c r="D1524" i="43"/>
  <c r="D1634" i="43"/>
  <c r="D1525" i="43"/>
  <c r="D1635" i="43"/>
  <c r="D1526" i="43"/>
  <c r="D1527" i="43"/>
  <c r="D1637" i="43"/>
  <c r="D1528" i="43"/>
  <c r="D1529" i="43"/>
  <c r="C1524" i="43"/>
  <c r="F1524" i="43"/>
  <c r="C1526" i="43"/>
  <c r="C1636" i="43"/>
  <c r="C1527" i="43"/>
  <c r="C1637" i="43"/>
  <c r="F1527" i="43"/>
  <c r="D1523" i="43"/>
  <c r="D1633" i="43"/>
  <c r="E1523" i="43"/>
  <c r="E1633" i="43"/>
  <c r="E1513" i="43"/>
  <c r="E1623" i="43"/>
  <c r="E1511" i="43"/>
  <c r="E1621" i="43"/>
  <c r="E1512" i="43"/>
  <c r="E1622" i="43"/>
  <c r="E1514" i="43"/>
  <c r="E1624" i="43"/>
  <c r="E1515" i="43"/>
  <c r="E1625" i="43"/>
  <c r="E1516" i="43"/>
  <c r="F1516" i="43"/>
  <c r="D1511" i="43"/>
  <c r="D1621" i="43"/>
  <c r="D1512" i="43"/>
  <c r="D1622" i="43"/>
  <c r="D1516" i="43"/>
  <c r="D1626" i="43"/>
  <c r="C1511" i="43"/>
  <c r="C1621" i="43"/>
  <c r="C1512" i="43"/>
  <c r="C1622" i="43"/>
  <c r="C1514" i="43"/>
  <c r="C1624" i="43"/>
  <c r="C1515" i="43"/>
  <c r="C1516" i="43"/>
  <c r="C1626" i="43"/>
  <c r="D1510" i="43"/>
  <c r="D1620" i="43"/>
  <c r="E1510" i="43"/>
  <c r="E1509" i="43"/>
  <c r="E1519" i="43"/>
  <c r="E1508" i="43"/>
  <c r="E1618" i="43"/>
  <c r="D1508" i="43"/>
  <c r="D1618" i="43"/>
  <c r="E1507" i="43"/>
  <c r="E1617" i="43"/>
  <c r="E1503" i="43"/>
  <c r="E1613" i="43"/>
  <c r="D1501" i="43"/>
  <c r="E1501" i="43"/>
  <c r="E1611" i="43"/>
  <c r="D1500" i="43"/>
  <c r="E1500" i="43"/>
  <c r="E1610" i="43"/>
  <c r="F1610" i="43"/>
  <c r="E1499" i="43"/>
  <c r="E1609" i="43"/>
  <c r="D1498" i="43"/>
  <c r="D1608" i="43"/>
  <c r="E1498" i="43"/>
  <c r="F1498" i="43"/>
  <c r="C1510" i="43"/>
  <c r="C1620" i="43"/>
  <c r="E1494" i="43"/>
  <c r="E1604" i="43"/>
  <c r="D1494" i="43"/>
  <c r="D1604" i="43"/>
  <c r="E1491" i="43"/>
  <c r="E1492" i="43"/>
  <c r="E1602" i="43"/>
  <c r="E1493" i="43"/>
  <c r="E1603" i="43"/>
  <c r="D1491" i="43"/>
  <c r="D1601" i="43"/>
  <c r="D1493" i="43"/>
  <c r="D1490" i="43"/>
  <c r="D1600" i="43"/>
  <c r="E1490" i="43"/>
  <c r="E1600" i="43"/>
  <c r="E1586" i="43"/>
  <c r="D1586" i="43"/>
  <c r="C1586" i="43"/>
  <c r="F1585" i="43"/>
  <c r="F1584" i="43"/>
  <c r="F1583" i="43"/>
  <c r="F1582" i="43"/>
  <c r="F1581" i="43"/>
  <c r="F1580" i="43"/>
  <c r="F1579" i="43"/>
  <c r="F1578" i="43"/>
  <c r="F1570" i="43"/>
  <c r="F1569" i="43"/>
  <c r="F1568" i="43"/>
  <c r="F1567" i="43"/>
  <c r="F1564" i="43"/>
  <c r="F1566" i="43"/>
  <c r="F1565" i="43"/>
  <c r="E1564" i="43"/>
  <c r="E1574" i="43"/>
  <c r="F1563" i="43"/>
  <c r="F1562" i="43"/>
  <c r="F1558" i="43"/>
  <c r="F1555" i="43"/>
  <c r="F1554" i="43"/>
  <c r="F1553" i="43"/>
  <c r="F1552" i="43"/>
  <c r="F1551" i="43"/>
  <c r="F1549" i="43"/>
  <c r="F1548" i="43"/>
  <c r="F1547" i="43"/>
  <c r="F1546" i="43"/>
  <c r="F1545" i="43"/>
  <c r="E1476" i="43"/>
  <c r="D1476" i="43"/>
  <c r="C1476" i="43"/>
  <c r="F1475" i="43"/>
  <c r="F1474" i="43"/>
  <c r="F1473" i="43"/>
  <c r="F1472" i="43"/>
  <c r="F1471" i="43"/>
  <c r="F1470" i="43"/>
  <c r="F1469" i="43"/>
  <c r="F1476" i="43"/>
  <c r="F1468" i="43"/>
  <c r="F1461" i="43"/>
  <c r="F1460" i="43"/>
  <c r="F1459" i="43"/>
  <c r="F1458" i="43"/>
  <c r="F1457" i="43"/>
  <c r="F1456" i="43"/>
  <c r="F1455" i="43"/>
  <c r="F1454" i="43"/>
  <c r="E1454" i="43"/>
  <c r="E1464" i="43"/>
  <c r="D1454" i="43"/>
  <c r="D1464" i="43"/>
  <c r="C1454" i="43"/>
  <c r="C1464" i="43"/>
  <c r="F1453" i="43"/>
  <c r="F1452" i="43"/>
  <c r="F1464" i="43"/>
  <c r="F1448" i="43"/>
  <c r="F1446" i="43"/>
  <c r="F1445" i="43"/>
  <c r="F1443" i="43"/>
  <c r="F1442" i="43"/>
  <c r="F1441" i="43"/>
  <c r="F1435" i="43"/>
  <c r="E1421" i="43"/>
  <c r="D1421" i="43"/>
  <c r="F1420" i="43"/>
  <c r="F1419" i="43"/>
  <c r="F1417" i="43"/>
  <c r="F1416" i="43"/>
  <c r="F1414" i="43"/>
  <c r="E1408" i="43"/>
  <c r="D1408" i="43"/>
  <c r="C1408" i="43"/>
  <c r="F1407" i="43"/>
  <c r="F1406" i="43"/>
  <c r="F1405" i="43"/>
  <c r="F1404" i="43"/>
  <c r="F1403" i="43"/>
  <c r="F1402" i="43"/>
  <c r="F1401" i="43"/>
  <c r="F1400" i="43"/>
  <c r="F1399" i="43"/>
  <c r="F1409" i="43"/>
  <c r="F1410" i="43"/>
  <c r="F1423" i="43"/>
  <c r="E1399" i="43"/>
  <c r="D1399" i="43"/>
  <c r="C1399" i="43"/>
  <c r="F1398" i="43"/>
  <c r="F1397" i="43"/>
  <c r="F1393" i="43"/>
  <c r="F1391" i="43"/>
  <c r="F1390" i="43"/>
  <c r="F1389" i="43"/>
  <c r="F1388" i="43"/>
  <c r="F1387" i="43"/>
  <c r="F1386" i="43"/>
  <c r="E1394" i="43"/>
  <c r="E1410" i="43"/>
  <c r="E1423" i="43"/>
  <c r="F1384" i="43"/>
  <c r="F1383" i="43"/>
  <c r="F1408" i="43"/>
  <c r="F1382" i="43"/>
  <c r="F1381" i="43"/>
  <c r="F1380" i="43"/>
  <c r="E1366" i="43"/>
  <c r="D1366" i="43"/>
  <c r="C1366" i="43"/>
  <c r="F1365" i="43"/>
  <c r="F1364" i="43"/>
  <c r="F1363" i="43"/>
  <c r="F1362" i="43"/>
  <c r="F1361" i="43"/>
  <c r="F1360" i="43"/>
  <c r="F1359" i="43"/>
  <c r="F1358" i="43"/>
  <c r="F1366" i="43"/>
  <c r="E1353" i="43"/>
  <c r="D1353" i="43"/>
  <c r="C1353" i="43"/>
  <c r="F1352" i="43"/>
  <c r="F1351" i="43"/>
  <c r="F1350" i="43"/>
  <c r="F1349" i="43"/>
  <c r="F1348" i="43"/>
  <c r="F1347" i="43"/>
  <c r="F1346" i="43"/>
  <c r="F1345" i="43"/>
  <c r="F1344" i="43"/>
  <c r="E1344" i="43"/>
  <c r="D1344" i="43"/>
  <c r="D1354" i="43"/>
  <c r="C1344" i="43"/>
  <c r="F1343" i="43"/>
  <c r="F1338" i="43"/>
  <c r="F1336" i="43"/>
  <c r="F1335" i="43"/>
  <c r="F1333" i="43"/>
  <c r="F1332" i="43"/>
  <c r="F1331" i="43"/>
  <c r="F1329" i="43"/>
  <c r="F1328" i="43"/>
  <c r="F1353" i="43"/>
  <c r="F1326" i="43"/>
  <c r="F1325" i="43"/>
  <c r="E1312" i="43"/>
  <c r="D1312" i="43"/>
  <c r="C1312" i="43"/>
  <c r="F1311" i="43"/>
  <c r="F1310" i="43"/>
  <c r="F1309" i="43"/>
  <c r="F1308" i="43"/>
  <c r="F1307" i="43"/>
  <c r="F1306" i="43"/>
  <c r="F1305" i="43"/>
  <c r="F1304" i="43"/>
  <c r="F1312" i="43"/>
  <c r="E1299" i="43"/>
  <c r="D1299" i="43"/>
  <c r="C1299" i="43"/>
  <c r="F1298" i="43"/>
  <c r="F1297" i="43"/>
  <c r="F1296" i="43"/>
  <c r="F1295" i="43"/>
  <c r="F1294" i="43"/>
  <c r="F1293" i="43"/>
  <c r="F1292" i="43"/>
  <c r="F1291" i="43"/>
  <c r="F1290" i="43"/>
  <c r="E1290" i="43"/>
  <c r="E1300" i="43"/>
  <c r="E1301" i="43"/>
  <c r="E1314" i="43"/>
  <c r="D1290" i="43"/>
  <c r="D1300" i="43"/>
  <c r="C1290" i="43"/>
  <c r="F1284" i="43"/>
  <c r="F1282" i="43"/>
  <c r="F1281" i="43"/>
  <c r="F1280" i="43"/>
  <c r="F1279" i="43"/>
  <c r="F1276" i="43"/>
  <c r="F1278" i="43"/>
  <c r="F1277" i="43"/>
  <c r="D1285" i="43"/>
  <c r="D1301" i="43"/>
  <c r="D1314" i="43"/>
  <c r="F1275" i="43"/>
  <c r="F1274" i="43"/>
  <c r="F1299" i="43"/>
  <c r="F1272" i="43"/>
  <c r="F1271" i="43"/>
  <c r="E1257" i="43"/>
  <c r="D1257" i="43"/>
  <c r="C1257" i="43"/>
  <c r="F1256" i="43"/>
  <c r="F1255" i="43"/>
  <c r="F1254" i="43"/>
  <c r="F1253" i="43"/>
  <c r="F1252" i="43"/>
  <c r="F1251" i="43"/>
  <c r="F1250" i="43"/>
  <c r="F1249" i="43"/>
  <c r="F1257" i="43"/>
  <c r="E1244" i="43"/>
  <c r="D1244" i="43"/>
  <c r="F1243" i="43"/>
  <c r="F1242" i="43"/>
  <c r="F1241" i="43"/>
  <c r="F1240" i="43"/>
  <c r="F1239" i="43"/>
  <c r="F1238" i="43"/>
  <c r="F1235" i="43"/>
  <c r="F1237" i="43"/>
  <c r="F1236" i="43"/>
  <c r="E1235" i="43"/>
  <c r="E1245" i="43"/>
  <c r="E1246" i="43"/>
  <c r="D1235" i="43"/>
  <c r="D1245" i="43"/>
  <c r="D1246" i="43"/>
  <c r="C1235" i="43"/>
  <c r="F1234" i="43"/>
  <c r="F1229" i="43"/>
  <c r="F1227" i="43"/>
  <c r="F1226" i="43"/>
  <c r="F1225" i="43"/>
  <c r="F1224" i="43"/>
  <c r="F1223" i="43"/>
  <c r="F1220" i="43"/>
  <c r="E1203" i="43"/>
  <c r="D1203" i="43"/>
  <c r="C1203" i="43"/>
  <c r="F1202" i="43"/>
  <c r="F1201" i="43"/>
  <c r="F1200" i="43"/>
  <c r="F1199" i="43"/>
  <c r="F1198" i="43"/>
  <c r="F1197" i="43"/>
  <c r="F1196" i="43"/>
  <c r="F1195" i="43"/>
  <c r="E1190" i="43"/>
  <c r="D1190" i="43"/>
  <c r="C1190" i="43"/>
  <c r="F1189" i="43"/>
  <c r="F1188" i="43"/>
  <c r="F1187" i="43"/>
  <c r="F1186" i="43"/>
  <c r="F1185" i="43"/>
  <c r="F1184" i="43"/>
  <c r="F1183" i="43"/>
  <c r="F1182" i="43"/>
  <c r="F1181" i="43"/>
  <c r="E1181" i="43"/>
  <c r="D1181" i="43"/>
  <c r="D1191" i="43"/>
  <c r="C1181" i="43"/>
  <c r="F1180" i="43"/>
  <c r="F1175" i="43"/>
  <c r="F1173" i="43"/>
  <c r="F1172" i="43"/>
  <c r="F1170" i="43"/>
  <c r="F1169" i="43"/>
  <c r="F1168" i="43"/>
  <c r="F1166" i="43"/>
  <c r="F1165" i="43"/>
  <c r="F1190" i="43"/>
  <c r="E1148" i="43"/>
  <c r="D1148" i="43"/>
  <c r="C1148" i="43"/>
  <c r="F1147" i="43"/>
  <c r="F1146" i="43"/>
  <c r="F1145" i="43"/>
  <c r="F1144" i="43"/>
  <c r="F1143" i="43"/>
  <c r="F1142" i="43"/>
  <c r="F1141" i="43"/>
  <c r="F1140" i="43"/>
  <c r="E1135" i="43"/>
  <c r="D1135" i="43"/>
  <c r="C1135" i="43"/>
  <c r="F1134" i="43"/>
  <c r="F1133" i="43"/>
  <c r="F1132" i="43"/>
  <c r="F1130" i="43"/>
  <c r="F1129" i="43"/>
  <c r="F1128" i="43"/>
  <c r="F1127" i="43"/>
  <c r="F1126" i="43"/>
  <c r="E1126" i="43"/>
  <c r="C1126" i="43"/>
  <c r="F1125" i="43"/>
  <c r="F1120" i="43"/>
  <c r="F1118" i="43"/>
  <c r="F1117" i="43"/>
  <c r="F1115" i="43"/>
  <c r="F1114" i="43"/>
  <c r="F1113" i="43"/>
  <c r="F1111" i="43"/>
  <c r="F1110" i="43"/>
  <c r="E1093" i="43"/>
  <c r="D1093" i="43"/>
  <c r="C1093" i="43"/>
  <c r="F1092" i="43"/>
  <c r="F1091" i="43"/>
  <c r="F1090" i="43"/>
  <c r="F1089" i="43"/>
  <c r="F1088" i="43"/>
  <c r="F1087" i="43"/>
  <c r="F1093" i="43"/>
  <c r="F1086" i="43"/>
  <c r="F1085" i="43"/>
  <c r="E1080" i="43"/>
  <c r="E1081" i="43"/>
  <c r="D1080" i="43"/>
  <c r="C1080" i="43"/>
  <c r="F1079" i="43"/>
  <c r="F1078" i="43"/>
  <c r="F1077" i="43"/>
  <c r="F1076" i="43"/>
  <c r="F1074" i="43"/>
  <c r="F1073" i="43"/>
  <c r="F1072" i="43"/>
  <c r="E1071" i="43"/>
  <c r="D1071" i="43"/>
  <c r="D1081" i="43"/>
  <c r="F1065" i="43"/>
  <c r="F1063" i="43"/>
  <c r="F1062" i="43"/>
  <c r="F1060" i="43"/>
  <c r="F1059" i="43"/>
  <c r="F1058" i="43"/>
  <c r="F1056" i="43"/>
  <c r="F1055" i="43"/>
  <c r="F1080" i="43"/>
  <c r="F1054" i="43"/>
  <c r="F1053" i="43"/>
  <c r="F1052" i="43"/>
  <c r="E1039" i="43"/>
  <c r="D1039" i="43"/>
  <c r="C1039" i="43"/>
  <c r="F1038" i="43"/>
  <c r="F1037" i="43"/>
  <c r="F1036" i="43"/>
  <c r="F1035" i="43"/>
  <c r="F1034" i="43"/>
  <c r="F1033" i="43"/>
  <c r="F1032" i="43"/>
  <c r="F1031" i="43"/>
  <c r="E1026" i="43"/>
  <c r="D1026" i="43"/>
  <c r="C1026" i="43"/>
  <c r="F1025" i="43"/>
  <c r="F1024" i="43"/>
  <c r="F1023" i="43"/>
  <c r="F1022" i="43"/>
  <c r="F1020" i="43"/>
  <c r="F1019" i="43"/>
  <c r="F1018" i="43"/>
  <c r="E1017" i="43"/>
  <c r="E1027" i="43"/>
  <c r="D1017" i="43"/>
  <c r="F1016" i="43"/>
  <c r="F1011" i="43"/>
  <c r="F1009" i="43"/>
  <c r="F1008" i="43"/>
  <c r="F1006" i="43"/>
  <c r="F1005" i="43"/>
  <c r="F1004" i="43"/>
  <c r="F1002" i="43"/>
  <c r="F1001" i="43"/>
  <c r="F1026" i="43"/>
  <c r="E984" i="43"/>
  <c r="E986" i="43"/>
  <c r="D984" i="43"/>
  <c r="C984" i="43"/>
  <c r="F983" i="43"/>
  <c r="F982" i="43"/>
  <c r="F981" i="43"/>
  <c r="F980" i="43"/>
  <c r="F979" i="43"/>
  <c r="F978" i="43"/>
  <c r="F977" i="43"/>
  <c r="F976" i="43"/>
  <c r="F969" i="43"/>
  <c r="F968" i="43"/>
  <c r="F967" i="43"/>
  <c r="F965" i="43"/>
  <c r="F964" i="43"/>
  <c r="F963" i="43"/>
  <c r="E962" i="43"/>
  <c r="E972" i="43"/>
  <c r="E973" i="43"/>
  <c r="D962" i="43"/>
  <c r="D972" i="43"/>
  <c r="F961" i="43"/>
  <c r="F960" i="43"/>
  <c r="F956" i="43"/>
  <c r="F954" i="43"/>
  <c r="F953" i="43"/>
  <c r="F951" i="43"/>
  <c r="F950" i="43"/>
  <c r="F949" i="43"/>
  <c r="F947" i="43"/>
  <c r="F946" i="43"/>
  <c r="F945" i="43"/>
  <c r="F944" i="43"/>
  <c r="F943" i="43"/>
  <c r="E930" i="43"/>
  <c r="D930" i="43"/>
  <c r="C930" i="43"/>
  <c r="F929" i="43"/>
  <c r="F928" i="43"/>
  <c r="F927" i="43"/>
  <c r="F926" i="43"/>
  <c r="F925" i="43"/>
  <c r="F924" i="43"/>
  <c r="F923" i="43"/>
  <c r="F930" i="43"/>
  <c r="F922" i="43"/>
  <c r="E917" i="43"/>
  <c r="E918" i="43"/>
  <c r="D917" i="43"/>
  <c r="C917" i="43"/>
  <c r="F916" i="43"/>
  <c r="F915" i="43"/>
  <c r="F914" i="43"/>
  <c r="F912" i="43"/>
  <c r="F911" i="43"/>
  <c r="F910" i="43"/>
  <c r="F909" i="43"/>
  <c r="E908" i="43"/>
  <c r="C908" i="43"/>
  <c r="F902" i="43"/>
  <c r="F900" i="43"/>
  <c r="F899" i="43"/>
  <c r="F897" i="43"/>
  <c r="F896" i="43"/>
  <c r="F895" i="43"/>
  <c r="F893" i="43"/>
  <c r="F892" i="43"/>
  <c r="F917" i="43"/>
  <c r="F890" i="43"/>
  <c r="F889" i="43"/>
  <c r="E875" i="43"/>
  <c r="D875" i="43"/>
  <c r="C875" i="43"/>
  <c r="F874" i="43"/>
  <c r="F873" i="43"/>
  <c r="F872" i="43"/>
  <c r="F871" i="43"/>
  <c r="F870" i="43"/>
  <c r="F869" i="43"/>
  <c r="F868" i="43"/>
  <c r="F867" i="43"/>
  <c r="E862" i="43"/>
  <c r="D862" i="43"/>
  <c r="C862" i="43"/>
  <c r="F861" i="43"/>
  <c r="F860" i="43"/>
  <c r="F859" i="43"/>
  <c r="F858" i="43"/>
  <c r="F857" i="43"/>
  <c r="F856" i="43"/>
  <c r="F855" i="43"/>
  <c r="F854" i="43"/>
  <c r="E853" i="43"/>
  <c r="D853" i="43"/>
  <c r="D863" i="43"/>
  <c r="C853" i="43"/>
  <c r="F852" i="43"/>
  <c r="F851" i="43"/>
  <c r="F845" i="43"/>
  <c r="F844" i="43"/>
  <c r="F843" i="43"/>
  <c r="F842" i="43"/>
  <c r="F841" i="43"/>
  <c r="F838" i="43"/>
  <c r="F837" i="43"/>
  <c r="F862" i="43"/>
  <c r="F836" i="43"/>
  <c r="F835" i="43"/>
  <c r="F834" i="43"/>
  <c r="E820" i="43"/>
  <c r="D820" i="43"/>
  <c r="C820" i="43"/>
  <c r="F819" i="43"/>
  <c r="F818" i="43"/>
  <c r="F817" i="43"/>
  <c r="F816" i="43"/>
  <c r="F815" i="43"/>
  <c r="F814" i="43"/>
  <c r="F813" i="43"/>
  <c r="F812" i="43"/>
  <c r="F820" i="43"/>
  <c r="E807" i="43"/>
  <c r="D807" i="43"/>
  <c r="C807" i="43"/>
  <c r="F806" i="43"/>
  <c r="F805" i="43"/>
  <c r="F804" i="43"/>
  <c r="F803" i="43"/>
  <c r="F802" i="43"/>
  <c r="F801" i="43"/>
  <c r="F800" i="43"/>
  <c r="F799" i="43"/>
  <c r="E798" i="43"/>
  <c r="E808" i="43"/>
  <c r="D798" i="43"/>
  <c r="D808" i="43"/>
  <c r="C798" i="43"/>
  <c r="F797" i="43"/>
  <c r="F792" i="43"/>
  <c r="F790" i="43"/>
  <c r="F789" i="43"/>
  <c r="F787" i="43"/>
  <c r="F786" i="43"/>
  <c r="F785" i="43"/>
  <c r="F783" i="43"/>
  <c r="F782" i="43"/>
  <c r="F807" i="43"/>
  <c r="E765" i="43"/>
  <c r="D765" i="43"/>
  <c r="C765" i="43"/>
  <c r="F764" i="43"/>
  <c r="F763" i="43"/>
  <c r="F762" i="43"/>
  <c r="F761" i="43"/>
  <c r="F760" i="43"/>
  <c r="F759" i="43"/>
  <c r="F758" i="43"/>
  <c r="F757" i="43"/>
  <c r="E752" i="43"/>
  <c r="D752" i="43"/>
  <c r="C752" i="43"/>
  <c r="F751" i="43"/>
  <c r="F750" i="43"/>
  <c r="F749" i="43"/>
  <c r="F748" i="43"/>
  <c r="F747" i="43"/>
  <c r="F746" i="43"/>
  <c r="F745" i="43"/>
  <c r="F744" i="43"/>
  <c r="F743" i="43"/>
  <c r="E743" i="43"/>
  <c r="E753" i="43"/>
  <c r="E754" i="43"/>
  <c r="E767" i="43"/>
  <c r="D743" i="43"/>
  <c r="D753" i="43"/>
  <c r="D754" i="43"/>
  <c r="D767" i="43"/>
  <c r="C743" i="43"/>
  <c r="C753" i="43"/>
  <c r="F742" i="43"/>
  <c r="F741" i="43"/>
  <c r="F737" i="43"/>
  <c r="F735" i="43"/>
  <c r="F734" i="43"/>
  <c r="F733" i="43"/>
  <c r="F732" i="43"/>
  <c r="F731" i="43"/>
  <c r="F730" i="43"/>
  <c r="E738" i="43"/>
  <c r="F728" i="43"/>
  <c r="F727" i="43"/>
  <c r="F752" i="43"/>
  <c r="F726" i="43"/>
  <c r="F725" i="43"/>
  <c r="F724" i="43"/>
  <c r="E710" i="43"/>
  <c r="D710" i="43"/>
  <c r="C710" i="43"/>
  <c r="F709" i="43"/>
  <c r="F708" i="43"/>
  <c r="F707" i="43"/>
  <c r="F706" i="43"/>
  <c r="F705" i="43"/>
  <c r="F710" i="43"/>
  <c r="F704" i="43"/>
  <c r="F703" i="43"/>
  <c r="F702" i="43"/>
  <c r="F695" i="43"/>
  <c r="F694" i="43"/>
  <c r="F693" i="43"/>
  <c r="F692" i="43"/>
  <c r="F691" i="43"/>
  <c r="F688" i="43"/>
  <c r="F690" i="43"/>
  <c r="F689" i="43"/>
  <c r="E688" i="43"/>
  <c r="E698" i="43"/>
  <c r="E699" i="43"/>
  <c r="E712" i="43"/>
  <c r="D688" i="43"/>
  <c r="D698" i="43"/>
  <c r="C688" i="43"/>
  <c r="F682" i="43"/>
  <c r="F680" i="43"/>
  <c r="F679" i="43"/>
  <c r="F678" i="43"/>
  <c r="F677" i="43"/>
  <c r="F676" i="43"/>
  <c r="F675" i="43"/>
  <c r="F674" i="43"/>
  <c r="F673" i="43"/>
  <c r="F672" i="43"/>
  <c r="D655" i="43"/>
  <c r="E655" i="43"/>
  <c r="C655" i="43"/>
  <c r="F648" i="43"/>
  <c r="F649" i="43"/>
  <c r="F650" i="43"/>
  <c r="F651" i="43"/>
  <c r="F652" i="43"/>
  <c r="F653" i="43"/>
  <c r="F654" i="43"/>
  <c r="F635" i="43"/>
  <c r="F636" i="43"/>
  <c r="F637" i="43"/>
  <c r="F638" i="43"/>
  <c r="F639" i="43"/>
  <c r="F640" i="43"/>
  <c r="F647" i="43"/>
  <c r="F655" i="43"/>
  <c r="F634" i="43"/>
  <c r="F632" i="43"/>
  <c r="D633" i="43"/>
  <c r="D643" i="43"/>
  <c r="E633" i="43"/>
  <c r="E643" i="43"/>
  <c r="E644" i="43"/>
  <c r="E657" i="43"/>
  <c r="C633" i="43"/>
  <c r="D600" i="43"/>
  <c r="E600" i="43"/>
  <c r="C600" i="43"/>
  <c r="F593" i="43"/>
  <c r="F594" i="43"/>
  <c r="F595" i="43"/>
  <c r="F596" i="43"/>
  <c r="F597" i="43"/>
  <c r="F598" i="43"/>
  <c r="F599" i="43"/>
  <c r="F44" i="43"/>
  <c r="F45" i="43"/>
  <c r="F46" i="43"/>
  <c r="F47" i="43"/>
  <c r="F48" i="43"/>
  <c r="F49" i="43"/>
  <c r="F50" i="43"/>
  <c r="F31" i="43"/>
  <c r="F32" i="43"/>
  <c r="F33" i="43"/>
  <c r="F34" i="43"/>
  <c r="F35" i="43"/>
  <c r="F36" i="43"/>
  <c r="F37" i="43"/>
  <c r="F28" i="43"/>
  <c r="F43" i="43"/>
  <c r="F30" i="43"/>
  <c r="D29" i="43"/>
  <c r="E29" i="43"/>
  <c r="C29" i="43"/>
  <c r="D51" i="43"/>
  <c r="E51" i="43"/>
  <c r="C51" i="43"/>
  <c r="E106" i="43"/>
  <c r="F99" i="43"/>
  <c r="F100" i="43"/>
  <c r="F101" i="43"/>
  <c r="F102" i="43"/>
  <c r="F103" i="43"/>
  <c r="F86" i="43"/>
  <c r="F87" i="43"/>
  <c r="F88" i="43"/>
  <c r="F89" i="43"/>
  <c r="F90" i="43"/>
  <c r="F91" i="43"/>
  <c r="F92" i="43"/>
  <c r="F98" i="43"/>
  <c r="F85" i="43"/>
  <c r="F83" i="43"/>
  <c r="D84" i="43"/>
  <c r="E84" i="43"/>
  <c r="C84" i="43"/>
  <c r="F154" i="43"/>
  <c r="F155" i="43"/>
  <c r="F156" i="43"/>
  <c r="F157" i="43"/>
  <c r="F158" i="43"/>
  <c r="F159" i="43"/>
  <c r="F160" i="43"/>
  <c r="F153" i="43"/>
  <c r="F141" i="43"/>
  <c r="F142" i="43"/>
  <c r="F143" i="43"/>
  <c r="F144" i="43"/>
  <c r="F145" i="43"/>
  <c r="F146" i="43"/>
  <c r="F147" i="43"/>
  <c r="F140" i="43"/>
  <c r="F138" i="43"/>
  <c r="D139" i="43"/>
  <c r="E139" i="43"/>
  <c r="C139" i="43"/>
  <c r="D161" i="43"/>
  <c r="E161" i="43"/>
  <c r="C161" i="43"/>
  <c r="F263" i="43"/>
  <c r="F264" i="43"/>
  <c r="F265" i="43"/>
  <c r="F266" i="43"/>
  <c r="F267" i="43"/>
  <c r="F268" i="43"/>
  <c r="F269" i="43"/>
  <c r="F250" i="43"/>
  <c r="F251" i="43"/>
  <c r="F255" i="43"/>
  <c r="F262" i="43"/>
  <c r="F249" i="43"/>
  <c r="F247" i="43"/>
  <c r="E248" i="43"/>
  <c r="E258" i="43"/>
  <c r="E259" i="43"/>
  <c r="E272" i="43"/>
  <c r="C248" i="43"/>
  <c r="C258" i="43"/>
  <c r="C259" i="43"/>
  <c r="D270" i="43"/>
  <c r="E270" i="43"/>
  <c r="C270" i="43"/>
  <c r="F305" i="43"/>
  <c r="F306" i="43"/>
  <c r="F307" i="43"/>
  <c r="F308" i="43"/>
  <c r="F309" i="43"/>
  <c r="F310" i="43"/>
  <c r="F304" i="43"/>
  <c r="F303" i="43"/>
  <c r="F302" i="43"/>
  <c r="D303" i="43"/>
  <c r="D313" i="43"/>
  <c r="E303" i="43"/>
  <c r="E313" i="43"/>
  <c r="C303" i="43"/>
  <c r="C313" i="43"/>
  <c r="D325" i="43"/>
  <c r="E325" i="43"/>
  <c r="F325" i="43"/>
  <c r="C325" i="43"/>
  <c r="D380" i="43"/>
  <c r="E380" i="43"/>
  <c r="C380" i="43"/>
  <c r="F373" i="43"/>
  <c r="F374" i="43"/>
  <c r="F375" i="43"/>
  <c r="F376" i="43"/>
  <c r="F377" i="43"/>
  <c r="F378" i="43"/>
  <c r="F379" i="43"/>
  <c r="F372" i="43"/>
  <c r="F380" i="43"/>
  <c r="F360" i="43"/>
  <c r="F361" i="43"/>
  <c r="F362" i="43"/>
  <c r="F363" i="43"/>
  <c r="F364" i="43"/>
  <c r="F365" i="43"/>
  <c r="F366" i="43"/>
  <c r="F359" i="43"/>
  <c r="F358" i="43"/>
  <c r="F357" i="43"/>
  <c r="D358" i="43"/>
  <c r="E358" i="43"/>
  <c r="E368" i="43"/>
  <c r="C358" i="43"/>
  <c r="D435" i="43"/>
  <c r="E435" i="43"/>
  <c r="C435" i="43"/>
  <c r="F428" i="43"/>
  <c r="F429" i="43"/>
  <c r="F430" i="43"/>
  <c r="F431" i="43"/>
  <c r="F432" i="43"/>
  <c r="F433" i="43"/>
  <c r="F434" i="43"/>
  <c r="F427" i="43"/>
  <c r="F435" i="43"/>
  <c r="F415" i="43"/>
  <c r="F416" i="43"/>
  <c r="F417" i="43"/>
  <c r="F418" i="43"/>
  <c r="F419" i="43"/>
  <c r="F420" i="43"/>
  <c r="F421" i="43"/>
  <c r="F414" i="43"/>
  <c r="D413" i="43"/>
  <c r="D423" i="43"/>
  <c r="D424" i="43"/>
  <c r="D437" i="43"/>
  <c r="E413" i="43"/>
  <c r="C413" i="43"/>
  <c r="D468" i="43"/>
  <c r="D478" i="43"/>
  <c r="D479" i="43"/>
  <c r="D492" i="43"/>
  <c r="E468" i="43"/>
  <c r="E478" i="43"/>
  <c r="C468" i="43"/>
  <c r="D523" i="43"/>
  <c r="D533" i="43"/>
  <c r="D534" i="43"/>
  <c r="D547" i="43"/>
  <c r="E523" i="43"/>
  <c r="E533" i="43"/>
  <c r="C523" i="43"/>
  <c r="D578" i="43"/>
  <c r="E578" i="43"/>
  <c r="E588" i="43"/>
  <c r="F580" i="43"/>
  <c r="F581" i="43"/>
  <c r="F583" i="43"/>
  <c r="F584" i="43"/>
  <c r="F585" i="43"/>
  <c r="F592" i="43"/>
  <c r="F600" i="43"/>
  <c r="F579" i="43"/>
  <c r="F577" i="43"/>
  <c r="F483" i="43"/>
  <c r="F484" i="43"/>
  <c r="F485" i="43"/>
  <c r="F486" i="43"/>
  <c r="F487" i="43"/>
  <c r="F488" i="43"/>
  <c r="F489" i="43"/>
  <c r="F482" i="43"/>
  <c r="F467" i="43"/>
  <c r="F470" i="43"/>
  <c r="F471" i="43"/>
  <c r="F472" i="43"/>
  <c r="F473" i="43"/>
  <c r="F474" i="43"/>
  <c r="F475" i="43"/>
  <c r="F469" i="43"/>
  <c r="D490" i="43"/>
  <c r="E490" i="43"/>
  <c r="C490" i="43"/>
  <c r="D545" i="43"/>
  <c r="E545" i="43"/>
  <c r="C545" i="43"/>
  <c r="F538" i="43"/>
  <c r="F539" i="43"/>
  <c r="F540" i="43"/>
  <c r="F541" i="43"/>
  <c r="F542" i="43"/>
  <c r="F543" i="43"/>
  <c r="F544" i="43"/>
  <c r="F537" i="43"/>
  <c r="F545" i="43"/>
  <c r="F525" i="43"/>
  <c r="F526" i="43"/>
  <c r="F527" i="43"/>
  <c r="F528" i="43"/>
  <c r="F529" i="43"/>
  <c r="F530" i="43"/>
  <c r="F524" i="43"/>
  <c r="C293" i="43"/>
  <c r="C289" i="43"/>
  <c r="C298" i="43"/>
  <c r="C314" i="43"/>
  <c r="C327" i="43"/>
  <c r="D216" i="43"/>
  <c r="D218" i="43"/>
  <c r="E216" i="43"/>
  <c r="C216" i="43"/>
  <c r="F208" i="43"/>
  <c r="F216" i="43"/>
  <c r="F196" i="43"/>
  <c r="F197" i="43"/>
  <c r="F198" i="43"/>
  <c r="F199" i="43"/>
  <c r="F200" i="43"/>
  <c r="F201" i="43"/>
  <c r="F195" i="43"/>
  <c r="C129" i="43"/>
  <c r="C125" i="43"/>
  <c r="C134" i="43"/>
  <c r="C150" i="43"/>
  <c r="C163" i="43"/>
  <c r="F627" i="43"/>
  <c r="F625" i="43"/>
  <c r="F624" i="43"/>
  <c r="F623" i="43"/>
  <c r="F622" i="43"/>
  <c r="F621" i="43"/>
  <c r="F620" i="43"/>
  <c r="F618" i="43"/>
  <c r="F617" i="43"/>
  <c r="F615" i="43"/>
  <c r="F614" i="43"/>
  <c r="F572" i="43"/>
  <c r="F570" i="43"/>
  <c r="F569" i="43"/>
  <c r="F568" i="43"/>
  <c r="F567" i="43"/>
  <c r="F566" i="43"/>
  <c r="F565" i="43"/>
  <c r="F563" i="43"/>
  <c r="F562" i="43"/>
  <c r="F561" i="43"/>
  <c r="F560" i="43"/>
  <c r="F559" i="43"/>
  <c r="F517" i="43"/>
  <c r="F515" i="43"/>
  <c r="F514" i="43"/>
  <c r="F512" i="43"/>
  <c r="F511" i="43"/>
  <c r="F510" i="43"/>
  <c r="E518" i="43"/>
  <c r="F508" i="43"/>
  <c r="F507" i="43"/>
  <c r="F505" i="43"/>
  <c r="F504" i="43"/>
  <c r="F462" i="43"/>
  <c r="F460" i="43"/>
  <c r="F459" i="43"/>
  <c r="F458" i="43"/>
  <c r="F457" i="43"/>
  <c r="F456" i="43"/>
  <c r="F455" i="43"/>
  <c r="F454" i="43"/>
  <c r="F453" i="43"/>
  <c r="F452" i="43"/>
  <c r="E422" i="43"/>
  <c r="E423" i="43"/>
  <c r="E424" i="43"/>
  <c r="E437" i="43"/>
  <c r="D422" i="43"/>
  <c r="C422" i="43"/>
  <c r="F407" i="43"/>
  <c r="F405" i="43"/>
  <c r="F404" i="43"/>
  <c r="F403" i="43"/>
  <c r="F402" i="43"/>
  <c r="F401" i="43"/>
  <c r="F400" i="43"/>
  <c r="F399" i="43"/>
  <c r="D408" i="43"/>
  <c r="F398" i="43"/>
  <c r="F397" i="43"/>
  <c r="F422" i="43"/>
  <c r="E367" i="43"/>
  <c r="D367" i="43"/>
  <c r="D368" i="43"/>
  <c r="C367" i="43"/>
  <c r="F352" i="43"/>
  <c r="F350" i="43"/>
  <c r="F349" i="43"/>
  <c r="F348" i="43"/>
  <c r="F347" i="43"/>
  <c r="F346" i="43"/>
  <c r="F345" i="43"/>
  <c r="F344" i="43"/>
  <c r="F343" i="43"/>
  <c r="F342" i="43"/>
  <c r="F367" i="43"/>
  <c r="F301" i="43"/>
  <c r="F297" i="43"/>
  <c r="F295" i="43"/>
  <c r="F294" i="43"/>
  <c r="F292" i="43"/>
  <c r="F291" i="43"/>
  <c r="F290" i="43"/>
  <c r="F288" i="43"/>
  <c r="F287" i="43"/>
  <c r="F286" i="43"/>
  <c r="F285" i="43"/>
  <c r="F284" i="43"/>
  <c r="F246" i="43"/>
  <c r="F242" i="43"/>
  <c r="F240" i="43"/>
  <c r="F239" i="43"/>
  <c r="F238" i="43"/>
  <c r="F237" i="43"/>
  <c r="F236" i="43"/>
  <c r="F234" i="43"/>
  <c r="F235" i="43"/>
  <c r="F233" i="43"/>
  <c r="F232" i="43"/>
  <c r="F231" i="43"/>
  <c r="F243" i="43"/>
  <c r="F230" i="43"/>
  <c r="F229" i="43"/>
  <c r="E194" i="43"/>
  <c r="E204" i="43"/>
  <c r="E205" i="43"/>
  <c r="D194" i="43"/>
  <c r="D204" i="43"/>
  <c r="D205" i="43"/>
  <c r="C194" i="43"/>
  <c r="F188" i="43"/>
  <c r="F186" i="43"/>
  <c r="F185" i="43"/>
  <c r="F184" i="43"/>
  <c r="F183" i="43"/>
  <c r="F182" i="43"/>
  <c r="F179" i="43"/>
  <c r="F178" i="43"/>
  <c r="E148" i="43"/>
  <c r="E149" i="43"/>
  <c r="D148" i="43"/>
  <c r="C148" i="43"/>
  <c r="F137" i="43"/>
  <c r="F133" i="43"/>
  <c r="F131" i="43"/>
  <c r="F130" i="43"/>
  <c r="F128" i="43"/>
  <c r="F127" i="43"/>
  <c r="F126" i="43"/>
  <c r="F124" i="43"/>
  <c r="F123" i="43"/>
  <c r="F148" i="43"/>
  <c r="F122" i="43"/>
  <c r="F121" i="43"/>
  <c r="F120" i="43"/>
  <c r="E93" i="43"/>
  <c r="D93" i="43"/>
  <c r="C93" i="43"/>
  <c r="F78" i="43"/>
  <c r="F76" i="43"/>
  <c r="F75" i="43"/>
  <c r="F73" i="43"/>
  <c r="F72" i="43"/>
  <c r="F71" i="43"/>
  <c r="E79" i="43"/>
  <c r="F69" i="43"/>
  <c r="F68" i="43"/>
  <c r="F93" i="43"/>
  <c r="E38" i="43"/>
  <c r="D38" i="43"/>
  <c r="D39" i="43"/>
  <c r="D40" i="43"/>
  <c r="D53" i="43"/>
  <c r="C38" i="43"/>
  <c r="F23" i="43"/>
  <c r="F21" i="43"/>
  <c r="F20" i="43"/>
  <c r="F19" i="43"/>
  <c r="F18" i="43"/>
  <c r="F15" i="43"/>
  <c r="F17" i="43"/>
  <c r="F16" i="43"/>
  <c r="F14" i="43"/>
  <c r="F13" i="43"/>
  <c r="F38" i="43"/>
  <c r="E201" i="42"/>
  <c r="E202" i="42"/>
  <c r="D201" i="42"/>
  <c r="C201" i="42"/>
  <c r="F184" i="42"/>
  <c r="F183" i="42"/>
  <c r="F181" i="42"/>
  <c r="F180" i="42"/>
  <c r="F179" i="42"/>
  <c r="F177" i="42"/>
  <c r="F176" i="42"/>
  <c r="F201" i="42"/>
  <c r="F84" i="42"/>
  <c r="E84" i="42"/>
  <c r="D84" i="42"/>
  <c r="C84" i="42"/>
  <c r="C138" i="42"/>
  <c r="F78" i="42"/>
  <c r="F76" i="42"/>
  <c r="F75" i="42"/>
  <c r="F74" i="42"/>
  <c r="F73" i="42"/>
  <c r="F72" i="42"/>
  <c r="F71" i="42"/>
  <c r="F69" i="42"/>
  <c r="F68" i="42"/>
  <c r="F29" i="42"/>
  <c r="E29" i="42"/>
  <c r="E39" i="42"/>
  <c r="D29" i="42"/>
  <c r="C29" i="42"/>
  <c r="C39" i="42"/>
  <c r="F23" i="42"/>
  <c r="F21" i="42"/>
  <c r="F20" i="42"/>
  <c r="F19" i="42"/>
  <c r="F18" i="42"/>
  <c r="F17" i="42"/>
  <c r="F14" i="42"/>
  <c r="F13" i="42"/>
  <c r="K20" i="23"/>
  <c r="G21" i="1"/>
  <c r="H21" i="1"/>
  <c r="F26" i="39"/>
  <c r="F48" i="8"/>
  <c r="C21" i="41"/>
  <c r="D41" i="8"/>
  <c r="C16" i="41"/>
  <c r="C24" i="45"/>
  <c r="B15" i="34"/>
  <c r="J12" i="31"/>
  <c r="I12" i="31"/>
  <c r="H12" i="31"/>
  <c r="G12" i="31"/>
  <c r="F12" i="31"/>
  <c r="E12" i="31"/>
  <c r="D12" i="31"/>
  <c r="C12" i="31"/>
  <c r="C28" i="27"/>
  <c r="F27" i="12"/>
  <c r="F20" i="8"/>
  <c r="F21" i="8"/>
  <c r="C44" i="2"/>
  <c r="C45" i="2"/>
  <c r="C46" i="2"/>
  <c r="C47" i="2"/>
  <c r="C48" i="2"/>
  <c r="C49" i="2"/>
  <c r="C50" i="2"/>
  <c r="C43" i="2"/>
  <c r="D154" i="5"/>
  <c r="E110" i="5"/>
  <c r="C110" i="5"/>
  <c r="F49" i="2"/>
  <c r="I27" i="1"/>
  <c r="E88" i="5"/>
  <c r="C88" i="5"/>
  <c r="C98" i="5"/>
  <c r="D49" i="5"/>
  <c r="E49" i="5"/>
  <c r="C49" i="5"/>
  <c r="E27" i="5"/>
  <c r="E37" i="5"/>
  <c r="E38" i="5"/>
  <c r="E51" i="5"/>
  <c r="C27" i="5"/>
  <c r="C37" i="5"/>
  <c r="C20" i="2"/>
  <c r="C21" i="2"/>
  <c r="D583" i="4"/>
  <c r="C576" i="4"/>
  <c r="E576" i="4"/>
  <c r="D44" i="2"/>
  <c r="F44" i="2"/>
  <c r="C578" i="4"/>
  <c r="E578" i="4"/>
  <c r="D46" i="2"/>
  <c r="C579" i="4"/>
  <c r="E579" i="4"/>
  <c r="D47" i="2"/>
  <c r="C575" i="4"/>
  <c r="E575" i="4"/>
  <c r="D43" i="2"/>
  <c r="C563" i="4"/>
  <c r="E563" i="4"/>
  <c r="D31" i="2"/>
  <c r="C564" i="4"/>
  <c r="E564" i="4"/>
  <c r="D32" i="2"/>
  <c r="F32" i="2"/>
  <c r="C568" i="4"/>
  <c r="E568" i="4"/>
  <c r="C562" i="4"/>
  <c r="C561" i="4"/>
  <c r="C549" i="4"/>
  <c r="E549" i="4"/>
  <c r="D17" i="2"/>
  <c r="C550" i="4"/>
  <c r="E550" i="4"/>
  <c r="D18" i="2"/>
  <c r="C546" i="4"/>
  <c r="E546" i="4"/>
  <c r="D14" i="2"/>
  <c r="E524" i="4"/>
  <c r="C524" i="4"/>
  <c r="D511" i="4"/>
  <c r="E511" i="4"/>
  <c r="E512" i="4"/>
  <c r="C511" i="4"/>
  <c r="D502" i="4"/>
  <c r="D512" i="4"/>
  <c r="E502" i="4"/>
  <c r="C502" i="4"/>
  <c r="D465" i="4"/>
  <c r="E465" i="4"/>
  <c r="C465" i="4"/>
  <c r="D443" i="4"/>
  <c r="E443" i="4"/>
  <c r="C443" i="4"/>
  <c r="C433" i="4"/>
  <c r="C429" i="4"/>
  <c r="C438" i="4"/>
  <c r="D406" i="4"/>
  <c r="E406" i="4"/>
  <c r="C406" i="4"/>
  <c r="E374" i="4"/>
  <c r="E370" i="4"/>
  <c r="E379" i="4"/>
  <c r="D346" i="4"/>
  <c r="E346" i="4"/>
  <c r="C346" i="4"/>
  <c r="E324" i="4"/>
  <c r="C324" i="4"/>
  <c r="C334" i="4"/>
  <c r="E333" i="4"/>
  <c r="C333" i="4"/>
  <c r="D287" i="4"/>
  <c r="E287" i="4"/>
  <c r="C287" i="4"/>
  <c r="D265" i="4"/>
  <c r="D275" i="4"/>
  <c r="E265" i="4"/>
  <c r="C265" i="4"/>
  <c r="D228" i="4"/>
  <c r="E228" i="4"/>
  <c r="C228" i="4"/>
  <c r="D215" i="4"/>
  <c r="E215" i="4"/>
  <c r="C215" i="4"/>
  <c r="C206" i="4"/>
  <c r="E206" i="4"/>
  <c r="D169" i="4"/>
  <c r="E169" i="4"/>
  <c r="C169" i="4"/>
  <c r="D110" i="4"/>
  <c r="E110" i="4"/>
  <c r="C110" i="4"/>
  <c r="D147" i="4"/>
  <c r="E147" i="4"/>
  <c r="C147" i="4"/>
  <c r="D93" i="4"/>
  <c r="E88" i="4"/>
  <c r="E98" i="4"/>
  <c r="C88" i="4"/>
  <c r="E78" i="4"/>
  <c r="E74" i="4"/>
  <c r="E83" i="4"/>
  <c r="E99" i="4"/>
  <c r="E112" i="4"/>
  <c r="D28" i="4"/>
  <c r="E28" i="4"/>
  <c r="E38" i="4"/>
  <c r="C28" i="4"/>
  <c r="D37" i="4"/>
  <c r="E37" i="4"/>
  <c r="C37" i="4"/>
  <c r="E50" i="4"/>
  <c r="C50" i="4"/>
  <c r="C30" i="7"/>
  <c r="C33" i="7"/>
  <c r="C47" i="7"/>
  <c r="D139" i="5"/>
  <c r="D260" i="4"/>
  <c r="D276" i="4"/>
  <c r="D289" i="4"/>
  <c r="D20" i="23"/>
  <c r="D19" i="21"/>
  <c r="E13" i="21"/>
  <c r="F26" i="12"/>
  <c r="C545" i="4"/>
  <c r="E545" i="4"/>
  <c r="D13" i="2"/>
  <c r="C13" i="16"/>
  <c r="C16" i="16"/>
  <c r="C18" i="16"/>
  <c r="C54" i="16"/>
  <c r="E12" i="3"/>
  <c r="C13" i="2"/>
  <c r="C36" i="2"/>
  <c r="E13" i="3"/>
  <c r="C14" i="2"/>
  <c r="E8" i="13"/>
  <c r="C7" i="9"/>
  <c r="D15" i="29"/>
  <c r="E15" i="29"/>
  <c r="N18" i="29"/>
  <c r="F35" i="6"/>
  <c r="C13" i="6"/>
  <c r="C78" i="10"/>
  <c r="E24" i="13"/>
  <c r="C15" i="35"/>
  <c r="D15" i="35"/>
  <c r="C29" i="35"/>
  <c r="D29" i="35"/>
  <c r="D12" i="29"/>
  <c r="D18" i="29"/>
  <c r="D13" i="29"/>
  <c r="E13" i="29"/>
  <c r="D14" i="29"/>
  <c r="E14" i="29"/>
  <c r="D16" i="29"/>
  <c r="E16" i="29"/>
  <c r="F18" i="29"/>
  <c r="G18" i="29"/>
  <c r="H18" i="29"/>
  <c r="I18" i="29"/>
  <c r="J18" i="29"/>
  <c r="K18" i="29"/>
  <c r="L18" i="29"/>
  <c r="M18" i="29"/>
  <c r="D22" i="28"/>
  <c r="E22" i="28"/>
  <c r="F22" i="28"/>
  <c r="G22" i="28"/>
  <c r="D38" i="28"/>
  <c r="L9" i="25"/>
  <c r="L10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E25" i="24"/>
  <c r="F25" i="24"/>
  <c r="G25" i="24"/>
  <c r="H25" i="24"/>
  <c r="I25" i="24"/>
  <c r="J25" i="24"/>
  <c r="K25" i="24"/>
  <c r="E14" i="21"/>
  <c r="E16" i="21"/>
  <c r="E17" i="21"/>
  <c r="E22" i="21"/>
  <c r="E23" i="21"/>
  <c r="E26" i="21"/>
  <c r="D27" i="21"/>
  <c r="D552" i="21"/>
  <c r="C48" i="20"/>
  <c r="C16" i="19"/>
  <c r="C34" i="19"/>
  <c r="C33" i="18"/>
  <c r="E16" i="20"/>
  <c r="E41" i="20"/>
  <c r="C21" i="16"/>
  <c r="C40" i="16"/>
  <c r="C193" i="43"/>
  <c r="F193" i="43"/>
  <c r="F9" i="12"/>
  <c r="F10" i="12"/>
  <c r="F11" i="12"/>
  <c r="F12" i="12"/>
  <c r="C13" i="12"/>
  <c r="C39" i="8"/>
  <c r="D13" i="12"/>
  <c r="E13" i="12"/>
  <c r="E32" i="12"/>
  <c r="F14" i="12"/>
  <c r="F15" i="12"/>
  <c r="F16" i="12"/>
  <c r="F17" i="12"/>
  <c r="C18" i="12"/>
  <c r="D18" i="12"/>
  <c r="C41" i="14"/>
  <c r="E18" i="12"/>
  <c r="F24" i="12"/>
  <c r="F29" i="12"/>
  <c r="D31" i="12"/>
  <c r="F42" i="12"/>
  <c r="F43" i="12"/>
  <c r="E46" i="12"/>
  <c r="D42" i="8"/>
  <c r="F45" i="12"/>
  <c r="C46" i="12"/>
  <c r="D46" i="12"/>
  <c r="F25" i="39"/>
  <c r="F27" i="39"/>
  <c r="D28" i="39"/>
  <c r="D10" i="9"/>
  <c r="D20" i="9"/>
  <c r="E9" i="8"/>
  <c r="C22" i="8"/>
  <c r="C91" i="11"/>
  <c r="C26" i="8"/>
  <c r="C95" i="11"/>
  <c r="E26" i="8"/>
  <c r="E24" i="8"/>
  <c r="C100" i="11"/>
  <c r="D26" i="8"/>
  <c r="D24" i="8"/>
  <c r="C15" i="7"/>
  <c r="F6" i="37"/>
  <c r="F7" i="37"/>
  <c r="F8" i="37"/>
  <c r="F11" i="37"/>
  <c r="F20" i="37"/>
  <c r="F21" i="37"/>
  <c r="F22" i="37"/>
  <c r="F23" i="37"/>
  <c r="F24" i="37"/>
  <c r="C25" i="37"/>
  <c r="D25" i="37"/>
  <c r="E25" i="37"/>
  <c r="C37" i="37"/>
  <c r="D37" i="37"/>
  <c r="E37" i="37"/>
  <c r="F45" i="37"/>
  <c r="F46" i="37"/>
  <c r="F48" i="37"/>
  <c r="F49" i="37"/>
  <c r="F50" i="37"/>
  <c r="C50" i="37"/>
  <c r="D50" i="37"/>
  <c r="F8" i="6"/>
  <c r="F11" i="6"/>
  <c r="F12" i="6"/>
  <c r="D13" i="6"/>
  <c r="F31" i="6"/>
  <c r="F32" i="6"/>
  <c r="F33" i="6"/>
  <c r="F38" i="6"/>
  <c r="D952" i="43"/>
  <c r="F39" i="6"/>
  <c r="F40" i="6"/>
  <c r="F41" i="6"/>
  <c r="F42" i="6"/>
  <c r="F44" i="6"/>
  <c r="C70" i="43"/>
  <c r="F45" i="6"/>
  <c r="F46" i="6"/>
  <c r="F47" i="6"/>
  <c r="C569" i="4"/>
  <c r="E569" i="4"/>
  <c r="C156" i="4"/>
  <c r="D156" i="4"/>
  <c r="E156" i="4"/>
  <c r="C28" i="3"/>
  <c r="D28" i="3"/>
  <c r="E28" i="3"/>
  <c r="C29" i="2"/>
  <c r="C30" i="2"/>
  <c r="C33" i="2"/>
  <c r="H8" i="1"/>
  <c r="H15" i="1"/>
  <c r="C83" i="5"/>
  <c r="F23" i="12"/>
  <c r="D333" i="4"/>
  <c r="M7" i="23"/>
  <c r="J20" i="23"/>
  <c r="H20" i="23"/>
  <c r="F20" i="23"/>
  <c r="F38" i="8"/>
  <c r="F52" i="8"/>
  <c r="E23" i="13"/>
  <c r="E19" i="13"/>
  <c r="L20" i="23"/>
  <c r="F44" i="12"/>
  <c r="F46" i="12"/>
  <c r="F209" i="43"/>
  <c r="F210" i="43"/>
  <c r="F212" i="43"/>
  <c r="F211" i="43"/>
  <c r="F214" i="43"/>
  <c r="F213" i="43"/>
  <c r="F215" i="43"/>
  <c r="C106" i="43"/>
  <c r="I20" i="23"/>
  <c r="D1564" i="43"/>
  <c r="D1574" i="43"/>
  <c r="C1530" i="43"/>
  <c r="F105" i="43"/>
  <c r="F252" i="43"/>
  <c r="D106" i="43"/>
  <c r="M10" i="23"/>
  <c r="F1574" i="43"/>
  <c r="E20" i="23"/>
  <c r="G20" i="23"/>
  <c r="F32" i="45"/>
  <c r="F49" i="8"/>
  <c r="E26" i="1"/>
  <c r="C40" i="8"/>
  <c r="F31" i="45"/>
  <c r="F33" i="45"/>
  <c r="F25" i="45"/>
  <c r="F26" i="45"/>
  <c r="D561" i="4"/>
  <c r="D571" i="4"/>
  <c r="D1513" i="43"/>
  <c r="D1623" i="43"/>
  <c r="E62" i="46"/>
  <c r="F46" i="45"/>
  <c r="F49" i="45"/>
  <c r="F51" i="45"/>
  <c r="F50" i="45"/>
  <c r="F53" i="45"/>
  <c r="D1409" i="43"/>
  <c r="C553" i="4"/>
  <c r="F394" i="43"/>
  <c r="F408" i="43"/>
  <c r="C1529" i="43"/>
  <c r="C1639" i="43"/>
  <c r="C29" i="11"/>
  <c r="C18" i="45"/>
  <c r="F18" i="45"/>
  <c r="D50" i="4"/>
  <c r="D1638" i="43"/>
  <c r="F1135" i="43"/>
  <c r="D1603" i="43"/>
  <c r="E1620" i="43"/>
  <c r="F1637" i="43"/>
  <c r="D20" i="2"/>
  <c r="E37" i="21"/>
  <c r="E41" i="21"/>
  <c r="F34" i="6"/>
  <c r="C492" i="4"/>
  <c r="C488" i="4"/>
  <c r="C497" i="4"/>
  <c r="E50" i="37"/>
  <c r="E1601" i="43"/>
  <c r="D323" i="4"/>
  <c r="D334" i="4"/>
  <c r="F1512" i="43"/>
  <c r="F20" i="12"/>
  <c r="E15" i="21"/>
  <c r="F11" i="42"/>
  <c r="F1288" i="43"/>
  <c r="C20" i="23"/>
  <c r="M20" i="23"/>
  <c r="F1494" i="43"/>
  <c r="C863" i="43"/>
  <c r="F10" i="42"/>
  <c r="C1640" i="43"/>
  <c r="F1640" i="43"/>
  <c r="F1530" i="43"/>
  <c r="C123" i="44"/>
  <c r="E1354" i="43"/>
  <c r="E1355" i="43"/>
  <c r="E1368" i="43"/>
  <c r="D6" i="14"/>
  <c r="F523" i="43"/>
  <c r="C1409" i="43"/>
  <c r="C1289" i="43"/>
  <c r="F1289" i="43"/>
  <c r="F1300" i="43"/>
  <c r="E442" i="4"/>
  <c r="F16" i="42"/>
  <c r="F15" i="42"/>
  <c r="E24" i="21"/>
  <c r="D891" i="43"/>
  <c r="F1219" i="43"/>
  <c r="F1244" i="43"/>
  <c r="C20" i="20"/>
  <c r="C52" i="20"/>
  <c r="F47" i="37"/>
  <c r="C1075" i="43"/>
  <c r="D25" i="8"/>
  <c r="F582" i="43"/>
  <c r="E1626" i="43"/>
  <c r="F1626" i="43"/>
  <c r="D12" i="8"/>
  <c r="F12" i="8"/>
  <c r="D27" i="3"/>
  <c r="E27" i="3"/>
  <c r="C28" i="2"/>
  <c r="F28" i="2"/>
  <c r="E118" i="21"/>
  <c r="F22" i="12"/>
  <c r="D34" i="45"/>
  <c r="F1622" i="43"/>
  <c r="D644" i="43"/>
  <c r="D657" i="43"/>
  <c r="D1465" i="43"/>
  <c r="D1478" i="43"/>
  <c r="F1493" i="43"/>
  <c r="F128" i="42"/>
  <c r="E1608" i="43"/>
  <c r="F1608" i="43"/>
  <c r="E1495" i="43"/>
  <c r="F1510" i="43"/>
  <c r="D1639" i="43"/>
  <c r="E1636" i="43"/>
  <c r="F913" i="43"/>
  <c r="F908" i="43"/>
  <c r="E479" i="43"/>
  <c r="E492" i="43"/>
  <c r="E1028" i="43"/>
  <c r="E1041" i="43"/>
  <c r="E89" i="21"/>
  <c r="E93" i="21"/>
  <c r="C339" i="43"/>
  <c r="F339" i="43"/>
  <c r="F353" i="43"/>
  <c r="D1027" i="43"/>
  <c r="D1028" i="43"/>
  <c r="D1041" i="43"/>
  <c r="E1191" i="43"/>
  <c r="E1192" i="43"/>
  <c r="E1205" i="43"/>
  <c r="D25" i="24"/>
  <c r="F141" i="42"/>
  <c r="F138" i="42"/>
  <c r="F145" i="42"/>
  <c r="F142" i="42"/>
  <c r="F129" i="42"/>
  <c r="F126" i="42"/>
  <c r="F130" i="42"/>
  <c r="F132" i="42"/>
  <c r="E94" i="42"/>
  <c r="E95" i="42"/>
  <c r="E108" i="42"/>
  <c r="C29" i="8"/>
  <c r="F30" i="8"/>
  <c r="F35" i="45"/>
  <c r="D1126" i="43"/>
  <c r="D1136" i="43"/>
  <c r="F25" i="12"/>
  <c r="D197" i="42"/>
  <c r="D192" i="42"/>
  <c r="E863" i="43"/>
  <c r="E864" i="43"/>
  <c r="E1082" i="43"/>
  <c r="E1095" i="43"/>
  <c r="D1082" i="43"/>
  <c r="D1095" i="43"/>
  <c r="E1409" i="43"/>
  <c r="E30" i="13"/>
  <c r="D1259" i="43"/>
  <c r="D1355" i="43"/>
  <c r="D1368" i="43"/>
  <c r="E122" i="21"/>
  <c r="E124" i="21"/>
  <c r="E127" i="21"/>
  <c r="F140" i="42"/>
  <c r="D1514" i="43"/>
  <c r="F1514" i="43"/>
  <c r="E160" i="42"/>
  <c r="E18" i="21"/>
  <c r="E70" i="21"/>
  <c r="C66" i="43"/>
  <c r="F66" i="43"/>
  <c r="C450" i="43"/>
  <c r="F450" i="43"/>
  <c r="C21" i="20"/>
  <c r="C53" i="20"/>
  <c r="E27" i="1"/>
  <c r="F161" i="43"/>
  <c r="F753" i="43"/>
  <c r="C17" i="2"/>
  <c r="F127" i="42"/>
  <c r="F123" i="44"/>
  <c r="D94" i="43"/>
  <c r="D95" i="43"/>
  <c r="D108" i="43"/>
  <c r="F1621" i="43"/>
  <c r="E1619" i="43"/>
  <c r="E1629" i="43"/>
  <c r="D1636" i="43"/>
  <c r="F1526" i="43"/>
  <c r="E1634" i="43"/>
  <c r="E1641" i="43"/>
  <c r="F1529" i="43"/>
  <c r="D699" i="43"/>
  <c r="D712" i="43"/>
  <c r="E39" i="43"/>
  <c r="E40" i="43"/>
  <c r="E53" i="43"/>
  <c r="F1501" i="43"/>
  <c r="E138" i="42"/>
  <c r="C160" i="42"/>
  <c r="F619" i="43"/>
  <c r="E218" i="43"/>
  <c r="C754" i="43"/>
  <c r="C767" i="43"/>
  <c r="E877" i="43"/>
  <c r="E919" i="43"/>
  <c r="E932" i="43"/>
  <c r="E534" i="43"/>
  <c r="E547" i="43"/>
  <c r="F765" i="43"/>
  <c r="F1039" i="43"/>
  <c r="F1148" i="43"/>
  <c r="F1203" i="43"/>
  <c r="C449" i="43"/>
  <c r="F853" i="43"/>
  <c r="F863" i="43"/>
  <c r="F1285" i="43"/>
  <c r="F1301" i="43"/>
  <c r="F1314" i="43"/>
  <c r="E27" i="45"/>
  <c r="E42" i="45"/>
  <c r="E55" i="45"/>
  <c r="D1410" i="43"/>
  <c r="D1423" i="43"/>
  <c r="E1504" i="43"/>
  <c r="E1520" i="43"/>
  <c r="F564" i="43"/>
  <c r="F573" i="43"/>
  <c r="D369" i="43"/>
  <c r="D382" i="43"/>
  <c r="F29" i="43"/>
  <c r="E1136" i="43"/>
  <c r="E1137" i="43"/>
  <c r="E1150" i="43"/>
  <c r="F1586" i="43"/>
  <c r="F1511" i="43"/>
  <c r="E314" i="43"/>
  <c r="E327" i="43"/>
  <c r="C175" i="43"/>
  <c r="F175" i="43"/>
  <c r="D160" i="42"/>
  <c r="C7" i="13"/>
  <c r="C6" i="13"/>
  <c r="E229" i="21"/>
  <c r="C1108" i="43"/>
  <c r="F1108" i="43"/>
  <c r="C127" i="21"/>
  <c r="C780" i="43"/>
  <c r="F780" i="43"/>
  <c r="C779" i="43"/>
  <c r="E251" i="21"/>
  <c r="E250" i="21"/>
  <c r="D1624" i="43"/>
  <c r="F1624" i="43"/>
  <c r="F966" i="43"/>
  <c r="F962" i="43"/>
  <c r="F972" i="43"/>
  <c r="C962" i="43"/>
  <c r="C972" i="43"/>
  <c r="C973" i="43"/>
  <c r="C986" i="43"/>
  <c r="C9" i="23"/>
  <c r="D9" i="23"/>
  <c r="C31" i="12"/>
  <c r="F31" i="12"/>
  <c r="C32" i="12"/>
  <c r="F28" i="12"/>
  <c r="C566" i="4"/>
  <c r="E566" i="4"/>
  <c r="D34" i="2"/>
  <c r="F34" i="2"/>
  <c r="C670" i="43"/>
  <c r="E29" i="8"/>
  <c r="C25" i="24"/>
  <c r="F74" i="43"/>
  <c r="F70" i="43"/>
  <c r="E65" i="44"/>
  <c r="E100" i="44"/>
  <c r="E113" i="44"/>
  <c r="E809" i="43"/>
  <c r="E822" i="43"/>
  <c r="D113" i="44"/>
  <c r="D314" i="43"/>
  <c r="D327" i="43"/>
  <c r="F1327" i="43"/>
  <c r="F160" i="42"/>
  <c r="E198" i="21"/>
  <c r="E200" i="21"/>
  <c r="C41" i="21"/>
  <c r="C176" i="43"/>
  <c r="F176" i="43"/>
  <c r="E45" i="21"/>
  <c r="C67" i="43"/>
  <c r="F67" i="43"/>
  <c r="E176" i="21"/>
  <c r="C1163" i="43"/>
  <c r="F1163" i="43"/>
  <c r="F341" i="43"/>
  <c r="C353" i="43"/>
  <c r="E1605" i="43"/>
  <c r="E1614" i="43"/>
  <c r="E1630" i="43"/>
  <c r="E1643" i="43"/>
  <c r="D1610" i="43"/>
  <c r="F1500" i="43"/>
  <c r="C570" i="4"/>
  <c r="E570" i="4"/>
  <c r="D94" i="4"/>
  <c r="C16" i="7"/>
  <c r="C149" i="43"/>
  <c r="F468" i="43"/>
  <c r="F490" i="43"/>
  <c r="F51" i="43"/>
  <c r="F875" i="43"/>
  <c r="C781" i="43"/>
  <c r="F781" i="43"/>
  <c r="E170" i="44"/>
  <c r="D1192" i="43"/>
  <c r="D1205" i="43"/>
  <c r="E1465" i="43"/>
  <c r="E1478" i="43"/>
  <c r="E170" i="21"/>
  <c r="E171" i="21"/>
  <c r="E8" i="44"/>
  <c r="E43" i="44"/>
  <c r="E56" i="44"/>
  <c r="E1259" i="43"/>
  <c r="C567" i="4"/>
  <c r="E567" i="4"/>
  <c r="D35" i="2"/>
  <c r="F35" i="2"/>
  <c r="D254" i="43"/>
  <c r="F254" i="43"/>
  <c r="D88" i="4"/>
  <c r="D98" i="4"/>
  <c r="D99" i="4"/>
  <c r="D112" i="4"/>
  <c r="D248" i="43"/>
  <c r="D258" i="43"/>
  <c r="D259" i="43"/>
  <c r="D272" i="43"/>
  <c r="D1515" i="43"/>
  <c r="D1625" i="43"/>
  <c r="D1509" i="43"/>
  <c r="D1619" i="43"/>
  <c r="C30" i="1"/>
  <c r="F25" i="8"/>
  <c r="C23" i="45"/>
  <c r="F23" i="45"/>
  <c r="F24" i="45"/>
  <c r="C1523" i="43"/>
  <c r="F1523" i="43"/>
  <c r="F1228" i="43"/>
  <c r="C27" i="41"/>
  <c r="C29" i="41"/>
  <c r="F1075" i="43"/>
  <c r="C1071" i="43"/>
  <c r="C565" i="4"/>
  <c r="E565" i="4"/>
  <c r="D384" i="4"/>
  <c r="B8" i="23"/>
  <c r="D1503" i="43"/>
  <c r="D1613" i="43"/>
  <c r="D848" i="43"/>
  <c r="D864" i="43"/>
  <c r="D877" i="43"/>
  <c r="M8" i="23"/>
  <c r="C8" i="9"/>
  <c r="F8" i="9"/>
  <c r="D918" i="43"/>
  <c r="D26" i="3"/>
  <c r="D38" i="3"/>
  <c r="B24" i="34"/>
  <c r="F27" i="42"/>
  <c r="F39" i="42"/>
  <c r="F40" i="42"/>
  <c r="F53" i="42"/>
  <c r="C163" i="17"/>
  <c r="C82" i="43"/>
  <c r="F82" i="43"/>
  <c r="F94" i="43"/>
  <c r="F95" i="43"/>
  <c r="F108" i="43"/>
  <c r="C169" i="17"/>
  <c r="E263" i="4"/>
  <c r="E275" i="4"/>
  <c r="E146" i="21"/>
  <c r="C231" i="21"/>
  <c r="E199" i="21"/>
  <c r="E60" i="21"/>
  <c r="E228" i="21"/>
  <c r="E231" i="21"/>
  <c r="C98" i="21"/>
  <c r="E84" i="21"/>
  <c r="D30" i="1"/>
  <c r="G30" i="1"/>
  <c r="E43" i="14"/>
  <c r="E42" i="14"/>
  <c r="D11" i="8"/>
  <c r="F11" i="8"/>
  <c r="C10" i="45"/>
  <c r="F10" i="45"/>
  <c r="D40" i="45"/>
  <c r="E382" i="21"/>
  <c r="E384" i="21"/>
  <c r="C631" i="43"/>
  <c r="C643" i="43"/>
  <c r="C644" i="43"/>
  <c r="C657" i="43"/>
  <c r="D29" i="8"/>
  <c r="F31" i="8"/>
  <c r="F29" i="8"/>
  <c r="E434" i="21"/>
  <c r="F522" i="43"/>
  <c r="F533" i="43"/>
  <c r="C119" i="21"/>
  <c r="C255" i="21"/>
  <c r="C23" i="4"/>
  <c r="E243" i="21"/>
  <c r="E247" i="21"/>
  <c r="E62" i="21"/>
  <c r="E66" i="21"/>
  <c r="E98" i="21"/>
  <c r="C671" i="43"/>
  <c r="F671" i="43"/>
  <c r="F506" i="43"/>
  <c r="D142" i="4"/>
  <c r="E142" i="4"/>
  <c r="F449" i="43"/>
  <c r="F65" i="43"/>
  <c r="F79" i="43"/>
  <c r="D23" i="4"/>
  <c r="E406" i="21"/>
  <c r="C1162" i="43"/>
  <c r="C260" i="4"/>
  <c r="F451" i="43"/>
  <c r="F11" i="43"/>
  <c r="D1611" i="43"/>
  <c r="F30" i="45"/>
  <c r="F28" i="45"/>
  <c r="C28" i="45"/>
  <c r="D429" i="4"/>
  <c r="D438" i="4"/>
  <c r="F41" i="8"/>
  <c r="D124" i="42"/>
  <c r="E124" i="42"/>
  <c r="E133" i="42"/>
  <c r="C121" i="42"/>
  <c r="C24" i="39"/>
  <c r="F24" i="39"/>
  <c r="C10" i="20"/>
  <c r="C40" i="20"/>
  <c r="E7" i="13"/>
  <c r="D18" i="13"/>
  <c r="D6" i="13"/>
  <c r="D45" i="13"/>
  <c r="F1070" i="43"/>
  <c r="D383" i="4"/>
  <c r="C412" i="43"/>
  <c r="F412" i="43"/>
  <c r="F840" i="43"/>
  <c r="F839" i="43"/>
  <c r="F848" i="43"/>
  <c r="F864" i="43"/>
  <c r="F877" i="43"/>
  <c r="D1121" i="43"/>
  <c r="D1137" i="43"/>
  <c r="D1150" i="43"/>
  <c r="F891" i="43"/>
  <c r="F669" i="43"/>
  <c r="F125" i="42"/>
  <c r="F124" i="42"/>
  <c r="C24" i="42"/>
  <c r="C40" i="42"/>
  <c r="C53" i="42"/>
  <c r="F45" i="45"/>
  <c r="C22" i="20"/>
  <c r="C55" i="20"/>
  <c r="C97" i="17"/>
  <c r="D441" i="4"/>
  <c r="D453" i="4"/>
  <c r="D454" i="4"/>
  <c r="D467" i="4"/>
  <c r="C27" i="21"/>
  <c r="C533" i="43"/>
  <c r="C356" i="43"/>
  <c r="C368" i="43"/>
  <c r="C369" i="43"/>
  <c r="C382" i="43"/>
  <c r="C179" i="21"/>
  <c r="C49" i="21"/>
  <c r="C45" i="13"/>
  <c r="C66" i="44"/>
  <c r="C65" i="44"/>
  <c r="C100" i="44"/>
  <c r="F12" i="9"/>
  <c r="F66" i="44"/>
  <c r="F65" i="44"/>
  <c r="F100" i="44"/>
  <c r="E476" i="21"/>
  <c r="E479" i="21"/>
  <c r="D39" i="8"/>
  <c r="D35" i="8"/>
  <c r="C38" i="45"/>
  <c r="F1107" i="43"/>
  <c r="C26" i="4"/>
  <c r="C38" i="4"/>
  <c r="C39" i="4"/>
  <c r="C52" i="4"/>
  <c r="C687" i="43"/>
  <c r="F687" i="43"/>
  <c r="C1300" i="43"/>
  <c r="C1301" i="43"/>
  <c r="C1314" i="43"/>
  <c r="C87" i="4"/>
  <c r="C52" i="16"/>
  <c r="C918" i="43"/>
  <c r="E538" i="21"/>
  <c r="F521" i="43"/>
  <c r="F631" i="43"/>
  <c r="F643" i="43"/>
  <c r="F644" i="43"/>
  <c r="F657" i="43"/>
  <c r="C411" i="43"/>
  <c r="F411" i="43"/>
  <c r="C1216" i="43"/>
  <c r="F1216" i="43"/>
  <c r="F1000" i="43"/>
  <c r="B21" i="34"/>
  <c r="C24" i="43"/>
  <c r="D1507" i="43"/>
  <c r="F906" i="43"/>
  <c r="F918" i="43"/>
  <c r="C628" i="43"/>
  <c r="D1492" i="43"/>
  <c r="F50" i="8"/>
  <c r="C24" i="20"/>
  <c r="C48" i="45"/>
  <c r="C54" i="45"/>
  <c r="F48" i="45"/>
  <c r="E139" i="21"/>
  <c r="E143" i="21"/>
  <c r="E433" i="21"/>
  <c r="E435" i="21"/>
  <c r="E424" i="21"/>
  <c r="E427" i="21"/>
  <c r="C90" i="21"/>
  <c r="C74" i="4"/>
  <c r="C83" i="4"/>
  <c r="F181" i="43"/>
  <c r="F180" i="43"/>
  <c r="C180" i="43"/>
  <c r="C189" i="43"/>
  <c r="C423" i="43"/>
  <c r="C424" i="43"/>
  <c r="C437" i="43"/>
  <c r="B5" i="23"/>
  <c r="C5" i="23"/>
  <c r="D13" i="8"/>
  <c r="F13" i="8"/>
  <c r="C12" i="45"/>
  <c r="E503" i="21"/>
  <c r="C35" i="8"/>
  <c r="C28" i="8"/>
  <c r="E167" i="21"/>
  <c r="E219" i="21"/>
  <c r="E223" i="21"/>
  <c r="D32" i="12"/>
  <c r="F32" i="12"/>
  <c r="C13" i="45"/>
  <c r="F13" i="45"/>
  <c r="F11" i="45"/>
  <c r="H30" i="1"/>
  <c r="D136" i="42"/>
  <c r="C1342" i="43"/>
  <c r="C1354" i="43"/>
  <c r="C1355" i="43"/>
  <c r="C1368" i="43"/>
  <c r="C500" i="4"/>
  <c r="C512" i="4"/>
  <c r="C513" i="4"/>
  <c r="C526" i="4"/>
  <c r="C94" i="43"/>
  <c r="C95" i="43"/>
  <c r="C108" i="43"/>
  <c r="E25" i="21"/>
  <c r="E27" i="21"/>
  <c r="E72" i="21"/>
  <c r="E74" i="21"/>
  <c r="D204" i="4"/>
  <c r="D216" i="4"/>
  <c r="D217" i="4"/>
  <c r="D230" i="4"/>
  <c r="C576" i="43"/>
  <c r="F576" i="43"/>
  <c r="F588" i="43"/>
  <c r="F589" i="43"/>
  <c r="F602" i="43"/>
  <c r="D10" i="8"/>
  <c r="F14" i="8"/>
  <c r="F10" i="8"/>
  <c r="C11" i="20"/>
  <c r="C11" i="46"/>
  <c r="D11" i="46"/>
  <c r="D5" i="23"/>
  <c r="E20" i="9"/>
  <c r="C8" i="45"/>
  <c r="D9" i="8"/>
  <c r="E10" i="1"/>
  <c r="F8" i="45"/>
  <c r="E13" i="6"/>
  <c r="F7" i="6"/>
  <c r="C788" i="43"/>
  <c r="C784" i="43"/>
  <c r="C793" i="43"/>
  <c r="C548" i="4"/>
  <c r="E548" i="4"/>
  <c r="D16" i="2"/>
  <c r="F36" i="6"/>
  <c r="F1007" i="43"/>
  <c r="F1003" i="43"/>
  <c r="F1012" i="43"/>
  <c r="F22" i="6"/>
  <c r="F20" i="2"/>
  <c r="D110" i="5"/>
  <c r="F197" i="42"/>
  <c r="D155" i="5"/>
  <c r="D168" i="5"/>
  <c r="D74" i="5"/>
  <c r="D211" i="5"/>
  <c r="D224" i="5"/>
  <c r="F17" i="2"/>
  <c r="F46" i="2"/>
  <c r="I29" i="1"/>
  <c r="F192" i="42"/>
  <c r="D202" i="42"/>
  <c r="D203" i="42"/>
  <c r="D216" i="42"/>
  <c r="F18" i="2"/>
  <c r="F31" i="2"/>
  <c r="F50" i="2"/>
  <c r="F47" i="2"/>
  <c r="I25" i="1"/>
  <c r="F14" i="2"/>
  <c r="E12" i="20"/>
  <c r="C211" i="5"/>
  <c r="C224" i="5"/>
  <c r="E166" i="5"/>
  <c r="C38" i="5"/>
  <c r="C51" i="5"/>
  <c r="E139" i="5"/>
  <c r="D83" i="5"/>
  <c r="D88" i="5"/>
  <c r="I28" i="1"/>
  <c r="E48" i="20"/>
  <c r="E58" i="20"/>
  <c r="D98" i="5"/>
  <c r="D99" i="5"/>
  <c r="D112" i="5"/>
  <c r="E154" i="5"/>
  <c r="E155" i="5"/>
  <c r="E168" i="5"/>
  <c r="C65" i="42"/>
  <c r="F65" i="42"/>
  <c r="C57" i="20"/>
  <c r="F7" i="9"/>
  <c r="F24" i="42"/>
  <c r="C15" i="8"/>
  <c r="F121" i="42"/>
  <c r="C10" i="2"/>
  <c r="C120" i="42"/>
  <c r="F120" i="42"/>
  <c r="C79" i="42"/>
  <c r="C133" i="42"/>
  <c r="E22" i="1"/>
  <c r="F12" i="45"/>
  <c r="F9" i="45"/>
  <c r="C9" i="45"/>
  <c r="C263" i="4"/>
  <c r="C275" i="4"/>
  <c r="C276" i="4"/>
  <c r="C289" i="4"/>
  <c r="C686" i="43"/>
  <c r="F686" i="43"/>
  <c r="F698" i="43"/>
  <c r="F699" i="43"/>
  <c r="F712" i="43"/>
  <c r="B23" i="34"/>
  <c r="B25" i="34"/>
  <c r="B27" i="34"/>
  <c r="F683" i="43"/>
  <c r="C37" i="20"/>
  <c r="E16" i="1"/>
  <c r="D33" i="2"/>
  <c r="F33" i="2"/>
  <c r="E5" i="23"/>
  <c r="D1602" i="43"/>
  <c r="D1617" i="43"/>
  <c r="D1629" i="43"/>
  <c r="D1519" i="43"/>
  <c r="F38" i="45"/>
  <c r="C34" i="45"/>
  <c r="F356" i="43"/>
  <c r="F368" i="43"/>
  <c r="F369" i="43"/>
  <c r="F382" i="43"/>
  <c r="C186" i="42"/>
  <c r="E82" i="5"/>
  <c r="F25" i="37"/>
  <c r="C1492" i="43"/>
  <c r="F1492" i="43"/>
  <c r="C588" i="43"/>
  <c r="C589" i="43"/>
  <c r="C602" i="43"/>
  <c r="C1021" i="43"/>
  <c r="E203" i="21"/>
  <c r="C683" i="43"/>
  <c r="F670" i="43"/>
  <c r="F189" i="43"/>
  <c r="E12" i="29"/>
  <c r="E18" i="29"/>
  <c r="E453" i="4"/>
  <c r="C560" i="4"/>
  <c r="E560" i="4"/>
  <c r="D28" i="2"/>
  <c r="E19" i="21"/>
  <c r="F413" i="43"/>
  <c r="F423" i="43"/>
  <c r="F424" i="43"/>
  <c r="F437" i="43"/>
  <c r="F54" i="45"/>
  <c r="F1164" i="43"/>
  <c r="F779" i="43"/>
  <c r="D158" i="4"/>
  <c r="D171" i="4"/>
  <c r="D39" i="45"/>
  <c r="F40" i="45"/>
  <c r="F1636" i="43"/>
  <c r="D1641" i="43"/>
  <c r="F13" i="2"/>
  <c r="E21" i="20"/>
  <c r="E52" i="20"/>
  <c r="D36" i="2"/>
  <c r="C1508" i="43"/>
  <c r="F1508" i="43"/>
  <c r="C28" i="39"/>
  <c r="F28" i="39"/>
  <c r="B6" i="23"/>
  <c r="C463" i="43"/>
  <c r="C1633" i="43"/>
  <c r="F248" i="43"/>
  <c r="F258" i="43"/>
  <c r="F259" i="43"/>
  <c r="F272" i="43"/>
  <c r="D588" i="43"/>
  <c r="D589" i="43"/>
  <c r="D602" i="43"/>
  <c r="F578" i="43"/>
  <c r="F34" i="45"/>
  <c r="D27" i="45"/>
  <c r="D42" i="45"/>
  <c r="D55" i="45"/>
  <c r="D138" i="42"/>
  <c r="F628" i="43"/>
  <c r="C1625" i="43"/>
  <c r="F1625" i="43"/>
  <c r="F1515" i="43"/>
  <c r="F1497" i="43"/>
  <c r="D1607" i="43"/>
  <c r="C42" i="39"/>
  <c r="C16" i="9"/>
  <c r="F1639" i="43"/>
  <c r="C51" i="2"/>
  <c r="F270" i="43"/>
  <c r="F139" i="43"/>
  <c r="F149" i="43"/>
  <c r="F1071" i="43"/>
  <c r="F1604" i="43"/>
  <c r="F1162" i="43"/>
  <c r="F463" i="43"/>
  <c r="E9" i="23"/>
  <c r="F9" i="23"/>
  <c r="G9" i="23"/>
  <c r="H9" i="23"/>
  <c r="I9" i="23"/>
  <c r="J9" i="23"/>
  <c r="K9" i="23"/>
  <c r="L9" i="23"/>
  <c r="M9" i="23"/>
  <c r="E1531" i="43"/>
  <c r="E1533" i="43"/>
  <c r="C79" i="43"/>
  <c r="C847" i="43"/>
  <c r="C318" i="4"/>
  <c r="C555" i="4"/>
  <c r="E555" i="4"/>
  <c r="D23" i="2"/>
  <c r="D28" i="42"/>
  <c r="C99" i="5"/>
  <c r="C112" i="5"/>
  <c r="C272" i="43"/>
  <c r="E150" i="43"/>
  <c r="E163" i="43"/>
  <c r="E539" i="21"/>
  <c r="D1531" i="43"/>
  <c r="F1603" i="43"/>
  <c r="D133" i="42"/>
  <c r="E369" i="43"/>
  <c r="E382" i="43"/>
  <c r="F18" i="12"/>
  <c r="F106" i="43"/>
  <c r="F633" i="43"/>
  <c r="F798" i="43"/>
  <c r="D8" i="44"/>
  <c r="D43" i="44"/>
  <c r="D56" i="44"/>
  <c r="F9" i="44"/>
  <c r="C8" i="44"/>
  <c r="C43" i="44"/>
  <c r="C56" i="44"/>
  <c r="E589" i="43"/>
  <c r="E602" i="43"/>
  <c r="E1575" i="43"/>
  <c r="E1588" i="43"/>
  <c r="E41" i="14"/>
  <c r="C37" i="14"/>
  <c r="D149" i="43"/>
  <c r="F84" i="43"/>
  <c r="F13" i="12"/>
  <c r="E334" i="4"/>
  <c r="F70" i="42"/>
  <c r="F313" i="43"/>
  <c r="F194" i="43"/>
  <c r="E94" i="43"/>
  <c r="E95" i="43"/>
  <c r="E108" i="43"/>
  <c r="F729" i="43"/>
  <c r="F738" i="43"/>
  <c r="F754" i="43"/>
  <c r="F767" i="43"/>
  <c r="F984" i="43"/>
  <c r="C30" i="14"/>
  <c r="D1575" i="43"/>
  <c r="D1588" i="43"/>
  <c r="E203" i="42"/>
  <c r="E216" i="42"/>
  <c r="D94" i="42"/>
  <c r="D95" i="42"/>
  <c r="D108" i="42"/>
  <c r="E90" i="21"/>
  <c r="C216" i="4"/>
  <c r="C144" i="5"/>
  <c r="E200" i="5"/>
  <c r="E29" i="2"/>
  <c r="C26" i="20"/>
  <c r="C58" i="20"/>
  <c r="E24" i="1"/>
  <c r="F15" i="44"/>
  <c r="F142" i="44"/>
  <c r="D157" i="4"/>
  <c r="E119" i="21"/>
  <c r="E376" i="21"/>
  <c r="E408" i="21"/>
  <c r="C376" i="21"/>
  <c r="E372" i="21"/>
  <c r="C66" i="21"/>
  <c r="E345" i="21"/>
  <c r="E349" i="21"/>
  <c r="E214" i="5"/>
  <c r="B11" i="23"/>
  <c r="C6" i="23"/>
  <c r="F36" i="2"/>
  <c r="E13" i="20"/>
  <c r="E40" i="20"/>
  <c r="F8" i="44"/>
  <c r="F43" i="44"/>
  <c r="F56" i="44"/>
  <c r="C1503" i="43"/>
  <c r="F847" i="43"/>
  <c r="F1607" i="43"/>
  <c r="C1618" i="43"/>
  <c r="F1618" i="43"/>
  <c r="C1017" i="43"/>
  <c r="F1021" i="43"/>
  <c r="F1017" i="43"/>
  <c r="C1513" i="43"/>
  <c r="F5" i="23"/>
  <c r="F28" i="42"/>
  <c r="D137" i="42"/>
  <c r="D39" i="42"/>
  <c r="D40" i="42"/>
  <c r="D53" i="42"/>
  <c r="E43" i="2"/>
  <c r="E222" i="5"/>
  <c r="E39" i="8"/>
  <c r="E37" i="14"/>
  <c r="E30" i="14"/>
  <c r="C47" i="39"/>
  <c r="F42" i="39"/>
  <c r="F47" i="39"/>
  <c r="F186" i="42"/>
  <c r="F16" i="9"/>
  <c r="F20" i="9"/>
  <c r="C20" i="9"/>
  <c r="C9" i="8"/>
  <c r="F1633" i="43"/>
  <c r="C138" i="5"/>
  <c r="D6" i="23"/>
  <c r="C11" i="23"/>
  <c r="C12" i="23"/>
  <c r="C21" i="23"/>
  <c r="F43" i="2"/>
  <c r="E51" i="2"/>
  <c r="F9" i="8"/>
  <c r="E35" i="8"/>
  <c r="E28" i="8"/>
  <c r="F39" i="8"/>
  <c r="F35" i="8"/>
  <c r="F1503" i="43"/>
  <c r="C1613" i="43"/>
  <c r="F1613" i="43"/>
  <c r="B12" i="23"/>
  <c r="G5" i="23"/>
  <c r="E194" i="5"/>
  <c r="D148" i="42"/>
  <c r="D149" i="42"/>
  <c r="D162" i="42"/>
  <c r="F1513" i="43"/>
  <c r="F1509" i="43"/>
  <c r="C1509" i="43"/>
  <c r="C1623" i="43"/>
  <c r="F1623" i="43"/>
  <c r="E6" i="23"/>
  <c r="D11" i="23"/>
  <c r="C9" i="20"/>
  <c r="C12" i="46"/>
  <c r="D12" i="46"/>
  <c r="E12" i="46"/>
  <c r="E9" i="1"/>
  <c r="E23" i="2"/>
  <c r="H5" i="23"/>
  <c r="B21" i="23"/>
  <c r="C38" i="20"/>
  <c r="E17" i="1"/>
  <c r="I24" i="1"/>
  <c r="E24" i="20"/>
  <c r="E55" i="20"/>
  <c r="D12" i="23"/>
  <c r="F23" i="2"/>
  <c r="I5" i="23"/>
  <c r="F6" i="23"/>
  <c r="E11" i="23"/>
  <c r="E12" i="23"/>
  <c r="E21" i="23"/>
  <c r="I13" i="1"/>
  <c r="E17" i="20"/>
  <c r="G13" i="46"/>
  <c r="H13" i="46"/>
  <c r="I13" i="46"/>
  <c r="D21" i="23"/>
  <c r="J5" i="23"/>
  <c r="G6" i="23"/>
  <c r="F11" i="23"/>
  <c r="K5" i="23"/>
  <c r="F12" i="23"/>
  <c r="H6" i="23"/>
  <c r="G11" i="23"/>
  <c r="G12" i="23"/>
  <c r="G21" i="23"/>
  <c r="L5" i="23"/>
  <c r="I6" i="23"/>
  <c r="H11" i="23"/>
  <c r="H12" i="23"/>
  <c r="H21" i="23"/>
  <c r="F21" i="23"/>
  <c r="J6" i="23"/>
  <c r="I11" i="23"/>
  <c r="M5" i="23"/>
  <c r="K6" i="23"/>
  <c r="J11" i="23"/>
  <c r="J12" i="23"/>
  <c r="J21" i="23"/>
  <c r="I12" i="23"/>
  <c r="I21" i="23"/>
  <c r="L6" i="23"/>
  <c r="K11" i="23"/>
  <c r="K12" i="23"/>
  <c r="K21" i="23"/>
  <c r="M6" i="23"/>
  <c r="L11" i="23"/>
  <c r="L12" i="23"/>
  <c r="M11" i="23"/>
  <c r="L21" i="23"/>
  <c r="M12" i="23"/>
  <c r="M21" i="23"/>
  <c r="C1490" i="43"/>
  <c r="C1491" i="43"/>
  <c r="F1490" i="43"/>
  <c r="C1600" i="43"/>
  <c r="F1491" i="43"/>
  <c r="C1601" i="43"/>
  <c r="F1601" i="43"/>
  <c r="F1600" i="43"/>
  <c r="E26" i="20"/>
  <c r="E53" i="20"/>
  <c r="I22" i="1"/>
  <c r="C1634" i="43"/>
  <c r="F1634" i="43"/>
  <c r="C1638" i="43"/>
  <c r="F1638" i="43"/>
  <c r="F1528" i="43"/>
  <c r="F1418" i="43"/>
  <c r="I11" i="1"/>
  <c r="E11" i="20"/>
  <c r="G12" i="46"/>
  <c r="H12" i="46"/>
  <c r="I12" i="46"/>
  <c r="C1602" i="43"/>
  <c r="F1602" i="43"/>
  <c r="D17" i="8"/>
  <c r="F17" i="8"/>
  <c r="C16" i="45"/>
  <c r="F16" i="45"/>
  <c r="F79" i="42"/>
  <c r="F119" i="42"/>
  <c r="F133" i="42"/>
  <c r="C119" i="42"/>
  <c r="D553" i="4"/>
  <c r="D547" i="4"/>
  <c r="D556" i="4"/>
  <c r="D572" i="4"/>
  <c r="D585" i="4"/>
  <c r="E553" i="4"/>
  <c r="D21" i="2"/>
  <c r="C35" i="18"/>
  <c r="C1556" i="43"/>
  <c r="C1611" i="43"/>
  <c r="C306" i="21"/>
  <c r="E332" i="21"/>
  <c r="E334" i="21"/>
  <c r="C796" i="43"/>
  <c r="C1124" i="43"/>
  <c r="E276" i="4"/>
  <c r="E289" i="4"/>
  <c r="C1069" i="43"/>
  <c r="C40" i="17"/>
  <c r="C179" i="17"/>
  <c r="E157" i="4"/>
  <c r="E158" i="4"/>
  <c r="E171" i="4"/>
  <c r="F27" i="43"/>
  <c r="F39" i="43"/>
  <c r="F40" i="43"/>
  <c r="F53" i="43"/>
  <c r="C39" i="43"/>
  <c r="C40" i="43"/>
  <c r="C53" i="43"/>
  <c r="C202" i="42"/>
  <c r="F190" i="42"/>
  <c r="F202" i="42"/>
  <c r="C1179" i="43"/>
  <c r="C453" i="4"/>
  <c r="E509" i="21"/>
  <c r="E511" i="21"/>
  <c r="C511" i="21"/>
  <c r="C1233" i="43"/>
  <c r="D38" i="4"/>
  <c r="D39" i="4"/>
  <c r="D52" i="4"/>
  <c r="C1015" i="43"/>
  <c r="C382" i="4"/>
  <c r="C394" i="4"/>
  <c r="C395" i="4"/>
  <c r="C408" i="4"/>
  <c r="C177" i="17"/>
  <c r="E86" i="5"/>
  <c r="E149" i="21"/>
  <c r="E151" i="21"/>
  <c r="C487" i="21"/>
  <c r="E457" i="21"/>
  <c r="E459" i="21"/>
  <c r="C454" i="4"/>
  <c r="C467" i="4"/>
  <c r="C698" i="43"/>
  <c r="C699" i="43"/>
  <c r="C712" i="43"/>
  <c r="D395" i="4"/>
  <c r="D408" i="4"/>
  <c r="D40" i="8"/>
  <c r="D28" i="8"/>
  <c r="F42" i="8"/>
  <c r="F40" i="8"/>
  <c r="C41" i="45"/>
  <c r="C1330" i="43"/>
  <c r="C1339" i="43"/>
  <c r="E57" i="6"/>
  <c r="F293" i="43"/>
  <c r="F289" i="43"/>
  <c r="F298" i="43"/>
  <c r="F314" i="43"/>
  <c r="F327" i="43"/>
  <c r="C1392" i="43"/>
  <c r="F1392" i="43"/>
  <c r="F1385" i="43"/>
  <c r="F1394" i="43"/>
  <c r="F1116" i="43"/>
  <c r="F1112" i="43"/>
  <c r="F1121" i="43"/>
  <c r="E429" i="4"/>
  <c r="E438" i="4"/>
  <c r="E454" i="4"/>
  <c r="E467" i="4"/>
  <c r="F898" i="43"/>
  <c r="F894" i="43"/>
  <c r="F903" i="43"/>
  <c r="F919" i="43"/>
  <c r="F932" i="43"/>
  <c r="D948" i="43"/>
  <c r="D957" i="43"/>
  <c r="D973" i="43"/>
  <c r="D986" i="43"/>
  <c r="F952" i="43"/>
  <c r="F948" i="43"/>
  <c r="F957" i="43"/>
  <c r="F973" i="43"/>
  <c r="F986" i="43"/>
  <c r="F1222" i="43"/>
  <c r="F1221" i="43"/>
  <c r="F1230" i="43"/>
  <c r="F1246" i="43"/>
  <c r="F1259" i="43"/>
  <c r="F13" i="6"/>
  <c r="C16" i="2"/>
  <c r="E14" i="3"/>
  <c r="E23" i="3"/>
  <c r="F182" i="42"/>
  <c r="F178" i="42"/>
  <c r="F187" i="42"/>
  <c r="F203" i="42"/>
  <c r="F216" i="42"/>
  <c r="C178" i="42"/>
  <c r="C187" i="42"/>
  <c r="C203" i="42"/>
  <c r="C216" i="42"/>
  <c r="C554" i="4"/>
  <c r="E554" i="4"/>
  <c r="D22" i="2"/>
  <c r="F22" i="2"/>
  <c r="C1496" i="43"/>
  <c r="C1606" i="43"/>
  <c r="D14" i="3"/>
  <c r="D23" i="3"/>
  <c r="D39" i="3"/>
  <c r="D52" i="3"/>
  <c r="D55" i="13"/>
  <c r="D47" i="13"/>
  <c r="D58" i="13"/>
  <c r="F57" i="6"/>
  <c r="E78" i="5"/>
  <c r="D125" i="43"/>
  <c r="D134" i="43"/>
  <c r="D150" i="43"/>
  <c r="D163" i="43"/>
  <c r="F1061" i="43"/>
  <c r="F1057" i="43"/>
  <c r="F1066" i="43"/>
  <c r="F513" i="43"/>
  <c r="F509" i="43"/>
  <c r="F518" i="43"/>
  <c r="F534" i="43"/>
  <c r="F547" i="43"/>
  <c r="C509" i="43"/>
  <c r="C518" i="43"/>
  <c r="C534" i="43"/>
  <c r="C547" i="43"/>
  <c r="C1499" i="43"/>
  <c r="C1609" i="43"/>
  <c r="C1440" i="43"/>
  <c r="C1449" i="43"/>
  <c r="C1465" i="43"/>
  <c r="C1478" i="43"/>
  <c r="F1444" i="43"/>
  <c r="F1440" i="43"/>
  <c r="F1449" i="43"/>
  <c r="F1465" i="43"/>
  <c r="F1478" i="43"/>
  <c r="C1502" i="43"/>
  <c r="C1385" i="43"/>
  <c r="C1394" i="43"/>
  <c r="C1410" i="43"/>
  <c r="E488" i="4"/>
  <c r="E497" i="4"/>
  <c r="E513" i="4"/>
  <c r="E526" i="4"/>
  <c r="E14" i="4"/>
  <c r="E23" i="4"/>
  <c r="E39" i="4"/>
  <c r="E52" i="4"/>
  <c r="F1171" i="43"/>
  <c r="F1167" i="43"/>
  <c r="F1176" i="43"/>
  <c r="C196" i="4"/>
  <c r="C192" i="4"/>
  <c r="C201" i="4"/>
  <c r="C217" i="4"/>
  <c r="C230" i="4"/>
  <c r="F788" i="43"/>
  <c r="F784" i="43"/>
  <c r="F793" i="43"/>
  <c r="D513" i="4"/>
  <c r="E562" i="4"/>
  <c r="F21" i="2"/>
  <c r="C1550" i="43"/>
  <c r="C1559" i="43"/>
  <c r="C1575" i="43"/>
  <c r="C1588" i="43"/>
  <c r="F1556" i="43"/>
  <c r="F1550" i="43"/>
  <c r="F1559" i="43"/>
  <c r="F1575" i="43"/>
  <c r="F1588" i="43"/>
  <c r="C1081" i="43"/>
  <c r="C1082" i="43"/>
  <c r="C1095" i="43"/>
  <c r="F1069" i="43"/>
  <c r="F1081" i="43"/>
  <c r="F1082" i="43"/>
  <c r="F1095" i="43"/>
  <c r="F1124" i="43"/>
  <c r="F1136" i="43"/>
  <c r="F1137" i="43"/>
  <c r="F1150" i="43"/>
  <c r="C1136" i="43"/>
  <c r="C1137" i="43"/>
  <c r="C1150" i="43"/>
  <c r="F796" i="43"/>
  <c r="F808" i="43"/>
  <c r="F809" i="43"/>
  <c r="F822" i="43"/>
  <c r="C808" i="43"/>
  <c r="C809" i="43"/>
  <c r="C822" i="43"/>
  <c r="C1027" i="43"/>
  <c r="C1028" i="43"/>
  <c r="C1041" i="43"/>
  <c r="F1015" i="43"/>
  <c r="F1027" i="43"/>
  <c r="F1028" i="43"/>
  <c r="F1041" i="43"/>
  <c r="E98" i="5"/>
  <c r="E99" i="5"/>
  <c r="E112" i="5"/>
  <c r="C142" i="5"/>
  <c r="F1179" i="43"/>
  <c r="F1191" i="43"/>
  <c r="F1192" i="43"/>
  <c r="F1205" i="43"/>
  <c r="C1191" i="43"/>
  <c r="C1192" i="43"/>
  <c r="C1205" i="43"/>
  <c r="F1233" i="43"/>
  <c r="F1245" i="43"/>
  <c r="C1245" i="43"/>
  <c r="F28" i="8"/>
  <c r="C39" i="20"/>
  <c r="C39" i="45"/>
  <c r="F41" i="45"/>
  <c r="D1499" i="43"/>
  <c r="D1609" i="43"/>
  <c r="F129" i="43"/>
  <c r="F125" i="43"/>
  <c r="F134" i="43"/>
  <c r="F150" i="43"/>
  <c r="F163" i="43"/>
  <c r="F1496" i="43"/>
  <c r="C134" i="5"/>
  <c r="E190" i="5"/>
  <c r="E19" i="2"/>
  <c r="E74" i="5"/>
  <c r="F16" i="2"/>
  <c r="C15" i="2"/>
  <c r="C24" i="2"/>
  <c r="F1502" i="43"/>
  <c r="C1612" i="43"/>
  <c r="F1612" i="43"/>
  <c r="C551" i="4"/>
  <c r="C1495" i="43"/>
  <c r="C1504" i="43"/>
  <c r="D30" i="2"/>
  <c r="E561" i="4"/>
  <c r="F1611" i="43"/>
  <c r="E198" i="5"/>
  <c r="E210" i="5"/>
  <c r="E211" i="5"/>
  <c r="E224" i="5"/>
  <c r="D54" i="14"/>
  <c r="C154" i="5"/>
  <c r="F39" i="45"/>
  <c r="F27" i="45"/>
  <c r="C27" i="45"/>
  <c r="E15" i="1"/>
  <c r="F1499" i="43"/>
  <c r="C130" i="5"/>
  <c r="E83" i="5"/>
  <c r="E551" i="4"/>
  <c r="C547" i="4"/>
  <c r="C556" i="4"/>
  <c r="F30" i="2"/>
  <c r="F29" i="2"/>
  <c r="D29" i="2"/>
  <c r="E186" i="5"/>
  <c r="E547" i="4"/>
  <c r="E556" i="4"/>
  <c r="D19" i="2"/>
  <c r="E39" i="20"/>
  <c r="I18" i="1"/>
  <c r="E15" i="2"/>
  <c r="F19" i="2"/>
  <c r="F15" i="2"/>
  <c r="D15" i="2"/>
  <c r="D24" i="2"/>
  <c r="I12" i="1"/>
  <c r="E15" i="20"/>
  <c r="G14" i="46"/>
  <c r="H14" i="46"/>
  <c r="I14" i="46"/>
  <c r="C139" i="5"/>
  <c r="C155" i="5"/>
  <c r="C168" i="5"/>
  <c r="E182" i="5"/>
  <c r="E11" i="2"/>
  <c r="F11" i="2"/>
  <c r="I10" i="1"/>
  <c r="F10" i="2"/>
  <c r="E24" i="2"/>
  <c r="C74" i="11"/>
  <c r="C62" i="11"/>
  <c r="D18" i="8"/>
  <c r="C17" i="45"/>
  <c r="D22" i="8"/>
  <c r="F26" i="8"/>
  <c r="F24" i="8"/>
  <c r="C13" i="20"/>
  <c r="C13" i="46"/>
  <c r="C24" i="8"/>
  <c r="C8" i="8"/>
  <c r="C43" i="8"/>
  <c r="C90" i="11"/>
  <c r="D19" i="8"/>
  <c r="F19" i="8"/>
  <c r="E22" i="8"/>
  <c r="E15" i="8"/>
  <c r="E8" i="8"/>
  <c r="E43" i="8"/>
  <c r="C25" i="14"/>
  <c r="C18" i="14"/>
  <c r="C6" i="14"/>
  <c r="C45" i="14"/>
  <c r="C57" i="14"/>
  <c r="E10" i="20"/>
  <c r="G11" i="46"/>
  <c r="H11" i="46"/>
  <c r="I11" i="46"/>
  <c r="E195" i="5"/>
  <c r="I9" i="1"/>
  <c r="E9" i="20"/>
  <c r="F24" i="2"/>
  <c r="C21" i="45"/>
  <c r="F21" i="45"/>
  <c r="F18" i="8"/>
  <c r="F16" i="8"/>
  <c r="D16" i="8"/>
  <c r="D15" i="8"/>
  <c r="D8" i="8"/>
  <c r="D43" i="8"/>
  <c r="D57" i="8"/>
  <c r="F22" i="8"/>
  <c r="F15" i="8"/>
  <c r="F17" i="45"/>
  <c r="C15" i="45"/>
  <c r="E25" i="14"/>
  <c r="E18" i="14"/>
  <c r="E6" i="14"/>
  <c r="E45" i="14"/>
  <c r="I8" i="1"/>
  <c r="F8" i="8"/>
  <c r="C12" i="20"/>
  <c r="C10" i="46"/>
  <c r="D10" i="46"/>
  <c r="E10" i="46"/>
  <c r="F15" i="45"/>
  <c r="C14" i="45"/>
  <c r="E11" i="1"/>
  <c r="C136" i="44"/>
  <c r="C129" i="44"/>
  <c r="C122" i="44"/>
  <c r="C157" i="44"/>
  <c r="C7" i="45"/>
  <c r="F14" i="45"/>
  <c r="E8" i="1"/>
  <c r="F43" i="8"/>
  <c r="F122" i="44"/>
  <c r="F157" i="44"/>
  <c r="F7" i="45"/>
  <c r="C42" i="45"/>
  <c r="C55" i="45"/>
  <c r="F42" i="45"/>
  <c r="F55" i="45"/>
  <c r="E38" i="20"/>
  <c r="I17" i="1"/>
  <c r="D46" i="14"/>
  <c r="D57" i="14"/>
  <c r="E54" i="14"/>
  <c r="F466" i="43"/>
  <c r="F478" i="43"/>
  <c r="F479" i="43"/>
  <c r="F492" i="43"/>
  <c r="C478" i="43"/>
  <c r="C479" i="43"/>
  <c r="C492" i="43"/>
  <c r="C204" i="43"/>
  <c r="C205" i="43"/>
  <c r="C218" i="43"/>
  <c r="F192" i="43"/>
  <c r="F204" i="43"/>
  <c r="F205" i="43"/>
  <c r="F218" i="43"/>
  <c r="C559" i="4"/>
  <c r="C357" i="21"/>
  <c r="C98" i="4"/>
  <c r="C99" i="4"/>
  <c r="C112" i="4"/>
  <c r="E27" i="2"/>
  <c r="E39" i="2"/>
  <c r="E40" i="2"/>
  <c r="E53" i="2"/>
  <c r="C1507" i="43"/>
  <c r="F1342" i="43"/>
  <c r="F1354" i="43"/>
  <c r="F1355" i="43"/>
  <c r="F1368" i="43"/>
  <c r="C82" i="42"/>
  <c r="C38" i="3"/>
  <c r="C39" i="3"/>
  <c r="C52" i="3"/>
  <c r="C55" i="13"/>
  <c r="C47" i="13"/>
  <c r="C58" i="13"/>
  <c r="C94" i="42"/>
  <c r="C95" i="42"/>
  <c r="C108" i="42"/>
  <c r="C136" i="42"/>
  <c r="F82" i="42"/>
  <c r="E26" i="3"/>
  <c r="F1507" i="43"/>
  <c r="F1519" i="43"/>
  <c r="C1617" i="43"/>
  <c r="C1519" i="43"/>
  <c r="C571" i="4"/>
  <c r="C572" i="4"/>
  <c r="E559" i="4"/>
  <c r="C166" i="44"/>
  <c r="E46" i="14"/>
  <c r="E57" i="14"/>
  <c r="E53" i="8"/>
  <c r="E56" i="8"/>
  <c r="E57" i="8"/>
  <c r="E55" i="13"/>
  <c r="D518" i="4"/>
  <c r="C109" i="44"/>
  <c r="C112" i="44"/>
  <c r="C113" i="44"/>
  <c r="C27" i="2"/>
  <c r="E38" i="3"/>
  <c r="E39" i="3"/>
  <c r="E52" i="3"/>
  <c r="F136" i="42"/>
  <c r="F94" i="42"/>
  <c r="F95" i="42"/>
  <c r="F108" i="42"/>
  <c r="C53" i="8"/>
  <c r="F53" i="8"/>
  <c r="E47" i="13"/>
  <c r="E58" i="13"/>
  <c r="F166" i="44"/>
  <c r="F169" i="44"/>
  <c r="F170" i="44"/>
  <c r="C169" i="44"/>
  <c r="C170" i="44"/>
  <c r="F1617" i="43"/>
  <c r="D27" i="2"/>
  <c r="D39" i="2"/>
  <c r="D40" i="2"/>
  <c r="E571" i="4"/>
  <c r="E572" i="4"/>
  <c r="F109" i="44"/>
  <c r="F112" i="44"/>
  <c r="F113" i="44"/>
  <c r="D524" i="4"/>
  <c r="D526" i="4"/>
  <c r="C577" i="4"/>
  <c r="C1415" i="43"/>
  <c r="F27" i="2"/>
  <c r="C39" i="2"/>
  <c r="C56" i="8"/>
  <c r="C57" i="8"/>
  <c r="F39" i="2"/>
  <c r="C40" i="2"/>
  <c r="C53" i="2"/>
  <c r="C583" i="4"/>
  <c r="C585" i="4"/>
  <c r="E577" i="4"/>
  <c r="I16" i="1"/>
  <c r="E37" i="20"/>
  <c r="F1415" i="43"/>
  <c r="F1421" i="43"/>
  <c r="C1525" i="43"/>
  <c r="C1421" i="43"/>
  <c r="C1423" i="43"/>
  <c r="F56" i="8"/>
  <c r="F57" i="8"/>
  <c r="C59" i="20"/>
  <c r="E25" i="1"/>
  <c r="E21" i="1"/>
  <c r="E30" i="1"/>
  <c r="C36" i="26"/>
  <c r="C42" i="30"/>
  <c r="D45" i="2"/>
  <c r="E583" i="4"/>
  <c r="E585" i="4"/>
  <c r="C1635" i="43"/>
  <c r="F1525" i="43"/>
  <c r="F1531" i="43"/>
  <c r="C1531" i="43"/>
  <c r="I15" i="1"/>
  <c r="F40" i="2"/>
  <c r="C1641" i="43"/>
  <c r="F1635" i="43"/>
  <c r="F1641" i="43"/>
  <c r="D51" i="2"/>
  <c r="D53" i="2"/>
  <c r="F45" i="2"/>
  <c r="I23" i="1"/>
  <c r="I21" i="1"/>
  <c r="I30" i="1"/>
  <c r="C37" i="26"/>
  <c r="F51" i="2"/>
  <c r="F53" i="2"/>
  <c r="E59" i="20"/>
  <c r="C43" i="30"/>
  <c r="C38" i="26"/>
  <c r="C44" i="30"/>
  <c r="F1620" i="43"/>
  <c r="F1619" i="43"/>
  <c r="F1629" i="43"/>
  <c r="C1619" i="43"/>
  <c r="C1629" i="43"/>
  <c r="C1520" i="43"/>
  <c r="C1533" i="43"/>
  <c r="F1606" i="43"/>
  <c r="C1605" i="43"/>
  <c r="C1614" i="43"/>
  <c r="F1495" i="43"/>
  <c r="F1504" i="43"/>
  <c r="F1520" i="43"/>
  <c r="F1533" i="43"/>
  <c r="D1495" i="43"/>
  <c r="D1504" i="43"/>
  <c r="D1520" i="43"/>
  <c r="D1533" i="43"/>
  <c r="F1609" i="43"/>
  <c r="F1605" i="43"/>
  <c r="F1614" i="43"/>
  <c r="D1605" i="43"/>
  <c r="D1614" i="43"/>
  <c r="D1630" i="43"/>
  <c r="D1643" i="43"/>
  <c r="F137" i="42"/>
  <c r="F148" i="42"/>
  <c r="F149" i="42"/>
  <c r="F162" i="42"/>
  <c r="C148" i="42"/>
  <c r="C149" i="42"/>
  <c r="C162" i="42"/>
  <c r="D17" i="46"/>
  <c r="D30" i="46"/>
  <c r="D64" i="46"/>
  <c r="E11" i="46"/>
  <c r="E17" i="46"/>
  <c r="E30" i="46"/>
  <c r="E64" i="46"/>
  <c r="C18" i="20"/>
  <c r="C29" i="20"/>
  <c r="E18" i="20"/>
  <c r="E29" i="20"/>
  <c r="G10" i="46"/>
  <c r="H10" i="46"/>
  <c r="I10" i="46"/>
  <c r="I17" i="46"/>
  <c r="I30" i="46"/>
  <c r="I64" i="46"/>
  <c r="C43" i="20"/>
  <c r="C51" i="20"/>
  <c r="C60" i="20"/>
  <c r="E43" i="20"/>
  <c r="E49" i="20"/>
  <c r="C17" i="46"/>
  <c r="C30" i="46"/>
  <c r="C64" i="46"/>
  <c r="C1630" i="43"/>
  <c r="C1643" i="43"/>
  <c r="F1630" i="43"/>
  <c r="F1643" i="43"/>
  <c r="G17" i="46"/>
  <c r="G30" i="46"/>
  <c r="G64" i="46"/>
  <c r="H17" i="46"/>
  <c r="H30" i="46"/>
  <c r="H64" i="46"/>
  <c r="C49" i="20"/>
  <c r="E51" i="20"/>
  <c r="E60" i="20"/>
</calcChain>
</file>

<file path=xl/sharedStrings.xml><?xml version="1.0" encoding="utf-8"?>
<sst xmlns="http://schemas.openxmlformats.org/spreadsheetml/2006/main" count="9017" uniqueCount="1388">
  <si>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</si>
  <si>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</si>
  <si>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</si>
  <si>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</si>
  <si>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</si>
  <si>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</si>
  <si>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</si>
  <si>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</si>
  <si>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</si>
  <si>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</si>
  <si>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</si>
  <si>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</si>
  <si>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</si>
  <si>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</si>
  <si>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</si>
  <si>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</si>
  <si>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</si>
  <si>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</si>
  <si>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</si>
  <si>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</si>
  <si>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</si>
  <si>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</si>
  <si>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</si>
  <si>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</si>
  <si>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</si>
  <si>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</si>
  <si>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</si>
  <si>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</si>
  <si>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</si>
  <si>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</si>
  <si>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</si>
  <si>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</si>
  <si>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</si>
  <si>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</si>
  <si>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</si>
  <si>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</si>
  <si>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</si>
  <si>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</si>
  <si>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</si>
  <si>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</si>
  <si>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</si>
  <si>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</si>
  <si>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</si>
  <si>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</si>
  <si>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</si>
  <si>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</si>
  <si>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</si>
  <si>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</si>
  <si>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</si>
  <si>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</si>
  <si>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</si>
  <si>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</si>
  <si>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</si>
  <si>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</si>
  <si>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</si>
  <si>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</si>
  <si>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</si>
  <si>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</si>
  <si>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</si>
  <si>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</si>
  <si>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</si>
  <si>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</si>
  <si>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</si>
  <si>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</si>
  <si>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</si>
  <si>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</si>
  <si>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</si>
  <si>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</si>
  <si>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</si>
  <si>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</si>
  <si>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</si>
  <si>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</si>
  <si>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</si>
  <si>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</si>
  <si>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</si>
  <si>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</si>
  <si>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</si>
  <si>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</si>
  <si>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</si>
  <si>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</si>
  <si>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</si>
  <si>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</si>
  <si>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</si>
  <si>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</si>
  <si>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</si>
  <si>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</si>
  <si>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</si>
  <si>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</si>
  <si>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</si>
  <si>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</si>
  <si>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</si>
  <si>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</si>
  <si>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</si>
  <si>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</si>
  <si>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</si>
  <si>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</si>
  <si>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</si>
  <si>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</si>
  <si>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</si>
  <si>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</si>
  <si>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</si>
  <si>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</si>
  <si>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</si>
  <si>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</si>
  <si>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</si>
  <si>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</si>
  <si>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</si>
  <si>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</si>
  <si>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</si>
  <si>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</si>
  <si>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</si>
  <si>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</si>
  <si>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</si>
  <si>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</si>
  <si>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</si>
  <si>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</si>
  <si>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</si>
  <si>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</si>
  <si>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</si>
  <si>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</si>
  <si>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</si>
  <si>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</si>
  <si>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</si>
  <si>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</si>
  <si>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</si>
  <si>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</si>
  <si>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</si>
  <si>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</si>
  <si>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</si>
  <si>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</si>
  <si>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</si>
  <si>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</si>
  <si>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</si>
  <si>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</si>
  <si>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</si>
  <si>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</si>
  <si>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</si>
  <si>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</si>
  <si>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</si>
  <si>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</si>
  <si>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</si>
  <si>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</si>
  <si>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</si>
  <si>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</si>
  <si>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</si>
  <si>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</si>
  <si>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</si>
  <si>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</si>
  <si>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</si>
  <si>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</si>
  <si>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</si>
  <si>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</si>
  <si>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</si>
  <si>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</si>
  <si>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</si>
  <si>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</si>
  <si>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</si>
  <si>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</si>
  <si>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</si>
  <si>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</si>
  <si>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</si>
  <si>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</si>
  <si>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</si>
  <si>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</si>
  <si>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</si>
  <si>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</si>
  <si>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</si>
  <si>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</si>
  <si>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</si>
  <si>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</si>
  <si>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</si>
  <si>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</si>
  <si>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</si>
  <si>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</si>
  <si>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</si>
  <si>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</si>
  <si>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</si>
  <si>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</si>
  <si>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</si>
  <si>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</si>
  <si>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</si>
  <si>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</si>
  <si>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</si>
  <si>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</si>
  <si>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</si>
  <si>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</si>
  <si>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</si>
  <si>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</si>
  <si>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</si>
  <si>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</si>
  <si>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</si>
  <si>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</si>
  <si>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</si>
  <si>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</si>
  <si>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</si>
  <si>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</si>
  <si>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</si>
  <si>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</si>
  <si>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</si>
  <si>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</si>
  <si>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</si>
  <si>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</si>
  <si>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</si>
  <si>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</si>
  <si>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</si>
  <si>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</si>
  <si>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</si>
  <si>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</si>
  <si>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</si>
  <si>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</si>
  <si>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</si>
  <si>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</si>
  <si>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</si>
  <si>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</si>
  <si>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</si>
  <si>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</si>
  <si>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</si>
  <si>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</si>
  <si>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</si>
  <si>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</si>
  <si>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</si>
  <si>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</si>
  <si>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</si>
  <si>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</si>
  <si>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</si>
  <si>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</si>
  <si>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</si>
  <si>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</si>
  <si>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</si>
  <si>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</si>
  <si>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</si>
  <si>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</si>
  <si>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</si>
  <si>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</si>
  <si>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</si>
  <si>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</si>
  <si>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</si>
  <si>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</si>
  <si>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</si>
  <si>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</si>
  <si>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</si>
  <si>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</si>
  <si>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</si>
  <si>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</si>
  <si>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</si>
  <si>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</si>
  <si>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</si>
  <si>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</si>
  <si>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</si>
  <si>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</si>
  <si>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</si>
  <si>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</si>
  <si>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</si>
  <si>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</si>
  <si>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</si>
  <si>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</si>
  <si>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</si>
  <si>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</si>
  <si>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</si>
  <si>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</si>
  <si>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</si>
  <si>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</si>
  <si>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</si>
  <si>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</si>
  <si>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</si>
  <si>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</si>
  <si>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</si>
  <si>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</si>
  <si>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</si>
  <si>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</si>
  <si>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</si>
  <si>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</si>
  <si>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</si>
  <si>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</si>
  <si>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</si>
  <si>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</si>
  <si>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</si>
  <si>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</si>
  <si>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</si>
  <si>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</si>
  <si>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</si>
  <si>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</si>
  <si>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</si>
  <si>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</si>
  <si>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</si>
  <si>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</si>
  <si>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</si>
  <si>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</si>
  <si>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</si>
  <si>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</si>
  <si>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</si>
  <si>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</si>
  <si>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</si>
  <si>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</si>
  <si>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</si>
  <si>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</si>
  <si>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</si>
  <si>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</si>
  <si>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</si>
  <si>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</si>
  <si>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</si>
  <si>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</si>
  <si>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</si>
  <si>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</si>
  <si>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</si>
  <si>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</si>
  <si>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</si>
  <si>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</si>
  <si>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</si>
  <si>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</si>
  <si>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</si>
  <si>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</si>
  <si>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</si>
  <si>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</si>
  <si>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</si>
  <si>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</si>
  <si>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</si>
  <si>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</si>
  <si>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</si>
  <si>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</si>
  <si>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</si>
  <si>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</si>
  <si>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</si>
  <si>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</si>
  <si>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</si>
  <si>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</si>
  <si>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</si>
  <si>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</si>
  <si>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</si>
  <si>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</si>
  <si>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</si>
  <si>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</si>
  <si>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</si>
  <si>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</si>
  <si>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</si>
  <si>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</si>
  <si>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</si>
  <si>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</si>
  <si>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</si>
  <si>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</si>
  <si>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</si>
  <si>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</si>
  <si>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</si>
  <si>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</si>
  <si>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</si>
  <si>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</si>
  <si>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</si>
  <si>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</si>
  <si>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</si>
  <si>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</si>
  <si>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</si>
  <si>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</si>
  <si>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</si>
  <si>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</si>
  <si>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</si>
  <si>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</si>
  <si>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</si>
  <si>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</si>
  <si>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</si>
  <si>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</si>
  <si>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</si>
  <si>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</si>
  <si>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</si>
  <si>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</si>
  <si>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</si>
  <si>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</si>
  <si>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</si>
  <si>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</si>
  <si>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</si>
  <si>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</si>
  <si>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</si>
  <si>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</si>
  <si>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</si>
  <si>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</si>
  <si>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</si>
  <si>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</si>
  <si>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</si>
  <si>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</si>
  <si>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</si>
  <si>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</si>
  <si>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</si>
  <si>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</si>
  <si>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</si>
  <si>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</si>
  <si>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</si>
  <si>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</si>
  <si>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</si>
  <si>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</si>
  <si>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</si>
  <si>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</si>
  <si>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</si>
  <si>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</si>
  <si>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</si>
  <si>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</si>
  <si>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</si>
  <si>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</si>
  <si>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</si>
  <si>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</si>
  <si>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</si>
  <si>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</si>
  <si>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</si>
  <si>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</si>
  <si>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</si>
  <si>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</si>
  <si>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</si>
  <si>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</si>
  <si>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</si>
  <si>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</si>
  <si>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</si>
  <si>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</si>
  <si>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</si>
  <si>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</si>
  <si>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</si>
  <si>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</si>
  <si>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</si>
  <si>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</si>
  <si>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</si>
  <si>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</si>
  <si>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</si>
  <si>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</si>
  <si>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</si>
  <si>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</si>
  <si>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</si>
  <si>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</si>
  <si>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</si>
  <si>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</si>
  <si>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</si>
  <si>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     Fürdő és Strandszolg.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</si>
  <si>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</si>
  <si>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</si>
  <si>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</si>
  <si>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</si>
  <si>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</si>
  <si>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</si>
  <si>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</si>
  <si>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</si>
  <si>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</si>
  <si>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</si>
  <si>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</si>
  <si>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</si>
  <si>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</si>
  <si>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</si>
  <si>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</si>
  <si>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</si>
  <si>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</si>
  <si>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</si>
  <si>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</si>
  <si>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</si>
  <si>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</si>
  <si>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</si>
  <si>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</si>
  <si>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</si>
  <si>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</si>
  <si>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</si>
  <si>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</si>
  <si>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</si>
  <si>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</si>
  <si>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</si>
  <si>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</si>
  <si>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</si>
  <si>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  <charset val="238"/>
      </rPr>
      <t xml:space="preserve"> </t>
    </r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</si>
  <si>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</si>
  <si>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</si>
  <si>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</si>
  <si>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</si>
  <si>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</si>
  <si>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</si>
  <si>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</si>
  <si>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</si>
  <si>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</si>
  <si>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</si>
  <si>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</si>
  <si>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</si>
  <si>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</si>
  <si>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</si>
  <si>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</si>
  <si>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</si>
  <si>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</si>
  <si>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</si>
  <si>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</si>
  <si>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</si>
  <si>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</si>
  <si>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</si>
  <si>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</si>
  <si>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</si>
  <si>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</si>
  <si>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</si>
  <si>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</si>
  <si>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</si>
  <si>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</si>
  <si>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</si>
  <si>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</si>
  <si>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Közös.Önk.hiv.</t>
  </si>
  <si>
    <t>Önkormányzati feladatok összesen</t>
  </si>
  <si>
    <t>Tartalékok</t>
  </si>
  <si>
    <t>4.6.3. szakértői díjak, engedélyek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</si>
  <si>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</si>
  <si>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</si>
  <si>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</si>
  <si>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</si>
  <si>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</si>
  <si>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</si>
  <si>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</si>
  <si>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</si>
  <si>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</si>
  <si>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</si>
  <si>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</si>
  <si>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</si>
  <si>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</si>
  <si>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</si>
  <si>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</si>
  <si>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</si>
  <si>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</si>
  <si>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</si>
  <si>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</si>
  <si>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</si>
  <si>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</si>
  <si>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</si>
  <si>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- Közfoglalk. Fejl. C. támog.</t>
  </si>
  <si>
    <t xml:space="preserve">         - közös hivatal  vidéki önk. Átvett</t>
  </si>
  <si>
    <t>2023. év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</si>
  <si>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</si>
  <si>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</si>
  <si>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</si>
  <si>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</si>
  <si>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</si>
  <si>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</si>
  <si>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</si>
  <si>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</si>
  <si>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</si>
  <si>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</si>
  <si>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</si>
  <si>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</si>
  <si>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</si>
  <si>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</si>
  <si>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</si>
  <si>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</si>
  <si>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</si>
  <si>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</si>
  <si>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</si>
  <si>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</si>
  <si>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</si>
  <si>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</si>
  <si>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</si>
  <si>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</si>
  <si>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</si>
  <si>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</si>
  <si>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</si>
  <si>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</si>
  <si>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</si>
  <si>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</si>
  <si>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</si>
  <si>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</si>
  <si>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</si>
  <si>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</si>
  <si>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</si>
  <si>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</si>
  <si>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</si>
  <si>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</si>
  <si>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</si>
  <si>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</si>
  <si>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</si>
  <si>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</si>
  <si>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</si>
  <si>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</si>
  <si>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</si>
  <si>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</si>
  <si>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</si>
  <si>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</si>
  <si>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</si>
  <si>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</si>
  <si>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</si>
  <si>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</si>
  <si>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</si>
  <si>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</si>
  <si>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</si>
  <si>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</si>
  <si>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</si>
  <si>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</si>
  <si>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</si>
  <si>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</si>
  <si>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</si>
  <si>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</si>
  <si>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</si>
  <si>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</si>
  <si>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</si>
  <si>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</si>
  <si>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</si>
  <si>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</si>
  <si>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</si>
  <si>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</si>
  <si>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</si>
  <si>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</si>
  <si>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</si>
  <si>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</si>
  <si>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</si>
  <si>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</si>
  <si>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</si>
  <si>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</si>
  <si>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</si>
  <si>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</si>
  <si>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</si>
  <si>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</si>
  <si>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</si>
  <si>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</si>
  <si>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</si>
  <si>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</si>
  <si>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</si>
  <si>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</si>
  <si>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</si>
  <si>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</si>
  <si>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</si>
  <si>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</si>
  <si>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</si>
  <si>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</si>
  <si>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</si>
  <si>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</si>
  <si>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</si>
  <si>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</si>
  <si>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</si>
  <si>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</si>
  <si>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</si>
  <si>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</si>
  <si>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</si>
  <si>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</si>
  <si>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</si>
  <si>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</si>
  <si>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</si>
  <si>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</si>
  <si>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</si>
  <si>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</si>
  <si>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</si>
  <si>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</si>
  <si>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</si>
  <si>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</si>
  <si>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</si>
  <si>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</si>
  <si>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</si>
  <si>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</si>
  <si>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</si>
  <si>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</si>
  <si>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</si>
  <si>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</si>
  <si>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</si>
  <si>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</si>
  <si>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</si>
  <si>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</si>
  <si>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</si>
  <si>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</si>
  <si>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</si>
  <si>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</si>
  <si>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</si>
  <si>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</si>
  <si>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</si>
  <si>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</si>
  <si>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</si>
  <si>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</si>
  <si>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</si>
  <si>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</si>
  <si>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</si>
  <si>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</si>
  <si>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</si>
  <si>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</si>
  <si>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</si>
  <si>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</si>
  <si>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</si>
  <si>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</si>
  <si>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</si>
  <si>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</si>
  <si>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</si>
  <si>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</si>
  <si>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</si>
  <si>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</si>
  <si>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</si>
  <si>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</si>
  <si>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</si>
  <si>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</si>
  <si>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</si>
  <si>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</si>
  <si>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</si>
  <si>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</si>
  <si>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</si>
  <si>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</si>
  <si>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</si>
  <si>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</si>
  <si>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</si>
  <si>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</si>
  <si>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</si>
  <si>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</si>
  <si>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</si>
  <si>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</si>
  <si>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</si>
  <si>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</si>
  <si>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</si>
  <si>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</si>
  <si>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</si>
  <si>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</si>
  <si>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</si>
  <si>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</si>
  <si>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</si>
  <si>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</si>
  <si>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</si>
  <si>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</si>
  <si>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</si>
  <si>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</si>
  <si>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</si>
  <si>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</si>
  <si>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</si>
  <si>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</si>
  <si>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</si>
  <si>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</si>
  <si>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</si>
  <si>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</si>
  <si>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</si>
  <si>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</si>
  <si>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</si>
  <si>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</si>
  <si>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</si>
  <si>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</si>
  <si>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</si>
  <si>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</si>
  <si>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</si>
  <si>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</si>
  <si>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</si>
  <si>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</si>
  <si>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</si>
  <si>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</si>
  <si>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</si>
  <si>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</si>
  <si>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</si>
  <si>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</si>
  <si>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</si>
  <si>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</si>
  <si>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</si>
  <si>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</si>
  <si>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</si>
  <si>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</si>
  <si>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</si>
  <si>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</si>
  <si>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</si>
  <si>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</si>
  <si>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</si>
  <si>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</si>
  <si>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</si>
  <si>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</si>
  <si>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</si>
  <si>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</si>
  <si>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</si>
  <si>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</si>
  <si>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</si>
  <si>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</si>
  <si>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</si>
  <si>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</si>
  <si>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</si>
  <si>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</si>
  <si>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</si>
  <si>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</si>
  <si>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</si>
  <si>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</si>
  <si>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</si>
  <si>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</si>
  <si>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</si>
  <si>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</si>
  <si>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</si>
  <si>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</si>
  <si>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</si>
  <si>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</si>
  <si>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</si>
  <si>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</si>
  <si>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</si>
  <si>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</si>
  <si>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</si>
  <si>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</si>
  <si>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</si>
  <si>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</si>
  <si>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</si>
  <si>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</si>
  <si>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</si>
  <si>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</si>
  <si>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</si>
  <si>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</si>
  <si>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</si>
  <si>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</si>
  <si>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</si>
  <si>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</si>
  <si>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</si>
  <si>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</si>
  <si>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</si>
  <si>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</si>
  <si>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</si>
  <si>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</si>
  <si>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</si>
  <si>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</si>
  <si>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</si>
  <si>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</si>
  <si>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</si>
  <si>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</si>
  <si>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</si>
  <si>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</si>
  <si>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</si>
  <si>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</si>
  <si>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</si>
  <si>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</si>
  <si>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</si>
  <si>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</si>
  <si>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</si>
  <si>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</si>
  <si>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</si>
  <si>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</si>
  <si>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</si>
  <si>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</si>
  <si>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</si>
  <si>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</si>
  <si>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</si>
  <si>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</si>
  <si>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</si>
  <si>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</si>
  <si>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</si>
  <si>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</si>
  <si>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</si>
  <si>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</si>
  <si>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</si>
  <si>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</si>
  <si>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</si>
  <si>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</si>
  <si>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</si>
  <si>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</si>
  <si>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</si>
  <si>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</si>
  <si>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</si>
  <si>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</si>
  <si>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</si>
  <si>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</si>
  <si>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</si>
  <si>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</si>
  <si>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</si>
  <si>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</si>
  <si>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</si>
  <si>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</si>
  <si>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</si>
  <si>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</si>
  <si>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</si>
  <si>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</si>
  <si>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</si>
  <si>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</si>
  <si>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</si>
  <si>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</si>
  <si>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</si>
  <si>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</si>
  <si>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</si>
  <si>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</si>
  <si>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</si>
  <si>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</si>
  <si>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</si>
  <si>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</si>
  <si>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</si>
  <si>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</si>
  <si>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</si>
  <si>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</si>
  <si>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</si>
  <si>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</si>
  <si>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</si>
  <si>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</si>
  <si>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</si>
  <si>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</si>
  <si>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</si>
  <si>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</si>
  <si>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</si>
  <si>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</si>
  <si>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</si>
  <si>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</si>
  <si>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</si>
  <si>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</si>
  <si>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</si>
  <si>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</si>
  <si>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</si>
  <si>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</si>
  <si>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</si>
  <si>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</si>
  <si>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</si>
  <si>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</si>
  <si>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</si>
  <si>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</si>
  <si>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</si>
  <si>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</si>
  <si>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</si>
  <si>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</si>
  <si>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</si>
  <si>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</si>
  <si>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</si>
  <si>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</si>
  <si>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</si>
  <si>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</si>
  <si>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2025. év</t>
  </si>
  <si>
    <t>2034.</t>
  </si>
  <si>
    <t xml:space="preserve">        Kubinyi Ágoston program áthúzódó </t>
  </si>
  <si>
    <t xml:space="preserve">               Szociális feladatok 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</si>
  <si>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</si>
  <si>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</si>
  <si>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</si>
  <si>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</si>
  <si>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</si>
  <si>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</si>
  <si>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</si>
  <si>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</si>
  <si>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</si>
  <si>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</si>
  <si>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</si>
  <si>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</si>
  <si>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</si>
  <si>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</si>
  <si>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Kresz-táblák, úttartozékok cseréje, pótlása, utcanévtáblák</t>
  </si>
  <si>
    <t xml:space="preserve">          - Zsóry Futball Club támogatása</t>
  </si>
  <si>
    <t>közfoglalkoztatás-</t>
  </si>
  <si>
    <t>Önkormányzati vagyonkezelésbe adása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</si>
  <si>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</si>
  <si>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</si>
  <si>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</si>
  <si>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</si>
  <si>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</si>
  <si>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</si>
  <si>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</si>
  <si>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</si>
  <si>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</si>
  <si>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</si>
  <si>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</si>
  <si>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</si>
  <si>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</si>
  <si>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</si>
  <si>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</si>
  <si>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</si>
  <si>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</si>
  <si>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>ebből felhalmozásra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</si>
  <si>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</si>
  <si>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</si>
  <si>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</si>
  <si>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</si>
  <si>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</si>
  <si>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</si>
  <si>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</si>
  <si>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</si>
  <si>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</si>
  <si>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</si>
  <si>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</si>
  <si>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</si>
  <si>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</si>
  <si>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</si>
  <si>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</si>
  <si>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</si>
  <si>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</si>
  <si>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</si>
  <si>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</si>
  <si>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</si>
  <si>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</si>
  <si>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</si>
  <si>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</si>
  <si>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</si>
  <si>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</si>
  <si>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</si>
  <si>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</si>
  <si>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</si>
  <si>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</si>
  <si>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</si>
  <si>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</si>
  <si>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</si>
  <si>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</si>
  <si>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</si>
  <si>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</si>
  <si>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</si>
  <si>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</si>
  <si>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</si>
  <si>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</si>
  <si>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</si>
  <si>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</si>
  <si>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</si>
  <si>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</si>
  <si>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</si>
  <si>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</si>
  <si>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</si>
  <si>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</si>
  <si>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</si>
  <si>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</si>
  <si>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</si>
  <si>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</si>
  <si>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</si>
  <si>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</si>
  <si>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</si>
  <si>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</si>
  <si>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</si>
  <si>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</si>
  <si>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</si>
  <si>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</si>
  <si>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</si>
  <si>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</si>
  <si>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o</t>
  </si>
  <si>
    <t>149.</t>
  </si>
  <si>
    <t>150.</t>
  </si>
  <si>
    <t>152.</t>
  </si>
  <si>
    <t>153.</t>
  </si>
  <si>
    <t>154.</t>
  </si>
  <si>
    <t>155.</t>
  </si>
  <si>
    <t xml:space="preserve">    -BURSA ösztöndíj támogatás.</t>
  </si>
  <si>
    <t>EU-s projekt címe:              Ipari park fejlesztése és új iparterületek kialakítása Mezőkövesden</t>
  </si>
  <si>
    <t>Projekt azonosítója:             TOP-1.1.1-15-BO1-2016-00008</t>
  </si>
  <si>
    <t>EU-s projekt címe:  Ipari park fejlesztése és új iparterületek kialakítása Mezőkövesden 2. ütem</t>
  </si>
  <si>
    <t>Projekt azonosítója:      TOP-1.1.1-16-BO1-2017-00008</t>
  </si>
  <si>
    <t>EU-s projekt címe:    Mezőkövesd-Bükkzsérc kerékpárút kialakítása és a Mezőkövesdi közösségi közlekedés fejlesztése</t>
  </si>
  <si>
    <t>Projekt azonosítója:   TOP-3.1.1-15-BO1-2016-00023</t>
  </si>
  <si>
    <t>EU-s projekt címe:          Humán kapacitások fejlesztése Bükkábrány és térségében</t>
  </si>
  <si>
    <t xml:space="preserve">Projekt azonosítója:      EFOP-3.9.2-16-2017-00055   </t>
  </si>
  <si>
    <t>Projekt azonosítója:          EFOP-3.7.3-16-2017-00224</t>
  </si>
  <si>
    <t xml:space="preserve">Projekt azonosítója:       EFOP-1.5.3-16-2017-00094  </t>
  </si>
  <si>
    <t>EU-s projekt címe:          Egész életen át tartó tanuláshoz hozzáférés biztosítása Mezőkövesden, Emődön és Tiszatarjánban</t>
  </si>
  <si>
    <t>Ipari park fejlesztés 1. ütem</t>
  </si>
  <si>
    <t>Ipari park fejlesztés 2. ütem</t>
  </si>
  <si>
    <t xml:space="preserve">                                 Zöldfelület gazdálkodás</t>
  </si>
  <si>
    <t>Zöld felületek és közösségi terek fejl.</t>
  </si>
  <si>
    <t>EU-s projekt címe:        Humán szolgáltatások fejlesztése Bogácson és térségében</t>
  </si>
  <si>
    <t xml:space="preserve">                  Turizmusfejlesztése</t>
  </si>
  <si>
    <t xml:space="preserve">               Kulturális intézmények fejlesztése</t>
  </si>
  <si>
    <t xml:space="preserve">                             Könyvtár fejlesztés</t>
  </si>
  <si>
    <t>Önkorm. Oktatási intézm. Fejl.</t>
  </si>
  <si>
    <t xml:space="preserve">   Síkosságmentesítés, hóeltakarítás gépi munka </t>
  </si>
  <si>
    <t xml:space="preserve">             Önkormányzati ingatlanok fejlesztése összesen</t>
  </si>
  <si>
    <t>1.. Államháztartáson belüli megelőlegezésvisszaf. K914</t>
  </si>
  <si>
    <t>Tagóvodák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</si>
  <si>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</si>
  <si>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</si>
  <si>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</si>
  <si>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</si>
  <si>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</si>
  <si>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</si>
  <si>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</si>
  <si>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</si>
  <si>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</si>
  <si>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</si>
  <si>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</si>
  <si>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</si>
  <si>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</si>
  <si>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</si>
  <si>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</si>
  <si>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</si>
  <si>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</si>
  <si>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</si>
  <si>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</si>
  <si>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</si>
  <si>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</si>
  <si>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</si>
  <si>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</si>
  <si>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>Összesen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</si>
  <si>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</si>
  <si>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</si>
  <si>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</si>
  <si>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</si>
  <si>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</si>
  <si>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</si>
  <si>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</si>
  <si>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</si>
  <si>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</si>
  <si>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</si>
  <si>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</si>
  <si>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</si>
  <si>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</si>
  <si>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</si>
  <si>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</si>
  <si>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</si>
  <si>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</si>
  <si>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</si>
  <si>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</si>
  <si>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</si>
  <si>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</si>
  <si>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</si>
  <si>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</si>
  <si>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</si>
  <si>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</si>
  <si>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</si>
  <si>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</si>
  <si>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</si>
  <si>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</si>
  <si>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</si>
  <si>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</si>
  <si>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</si>
  <si>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</si>
  <si>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</si>
  <si>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</si>
  <si>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</si>
  <si>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</si>
  <si>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</si>
  <si>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</si>
  <si>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</si>
  <si>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</si>
  <si>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</si>
  <si>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</si>
  <si>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</si>
  <si>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 xml:space="preserve">        számítógépek, nyomtatók, fénymásolók, szerver, laptop beszerzése</t>
  </si>
  <si>
    <t>Önkorm. vagyon üzemeltetésbeadása (Zsóry víz,-csat.+egyéb saj. Bev.)</t>
  </si>
  <si>
    <t>konyhai eszközök</t>
  </si>
  <si>
    <t>óvodai eszközök, bútorok</t>
  </si>
  <si>
    <t>83.</t>
  </si>
  <si>
    <t xml:space="preserve"> - Egész életen át tartó tanulás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</si>
  <si>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</si>
  <si>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</si>
  <si>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</si>
  <si>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</si>
  <si>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</si>
  <si>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</si>
  <si>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</si>
  <si>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</si>
  <si>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 xml:space="preserve">(x) Az önkormányzat költségvetési rendletének 23 §-ában </t>
  </si>
  <si>
    <t>2029. év</t>
  </si>
  <si>
    <t xml:space="preserve">          I. 4.1.2.  Kamatmentes kölcsön visszatérülése Matyó Népművészeti Egyesület</t>
  </si>
  <si>
    <t xml:space="preserve">          I. 4.1.3.  Kamatmentes kölcsön visszatérülése Fúvós Majorett Alapítvány</t>
  </si>
  <si>
    <t xml:space="preserve">           II.3.1.5. Dolgozók lakásépítés vásárlására ford. kölcsön visszatérülése-KÖHI</t>
  </si>
  <si>
    <t xml:space="preserve">           - Tanuszoda működési támogatása</t>
  </si>
  <si>
    <t>Települési támogatás- Lakhatási támog.</t>
  </si>
  <si>
    <t>EU-s projekt címe:          Mátra-Bükk Turisztikai térség fejlesztése</t>
  </si>
  <si>
    <t>Projekt azonosítója:         GINOP-1.3.4-17-2018-00006</t>
  </si>
  <si>
    <t>EU-s projekt címe:    Helyi klímastratégiák kidolgozása, klímatudatosságot erősítő szemléletformálás</t>
  </si>
  <si>
    <t>Projekt azonosítója:    KEHOP-1.2.1-18-2018-00043</t>
  </si>
  <si>
    <t xml:space="preserve">EU-s projekt címe:         </t>
  </si>
  <si>
    <t>Projekt címe:           László Károly úti konyha felújítása</t>
  </si>
  <si>
    <t>Projekt azonosítója:        PM/2602-2/2019</t>
  </si>
  <si>
    <t xml:space="preserve">  </t>
  </si>
  <si>
    <t xml:space="preserve">        László K. úti konyha rekonstr. PM/2602-2/2019 áth.</t>
  </si>
  <si>
    <t xml:space="preserve"> - Humán szolgált. Fejl. Bogács</t>
  </si>
  <si>
    <t>Mezőkövesd-Bükkzsérc kerékpárút kialakítása és a Mezőkövesdi közösségi közlekedés fejlesztése</t>
  </si>
  <si>
    <t xml:space="preserve">     Szennyvíz rekonstr. Pály tám. Áth.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</si>
  <si>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</si>
  <si>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</si>
  <si>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</si>
  <si>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</si>
  <si>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Víziközmű Társulattól szennyvíz. Ber. megtérítés</t>
  </si>
  <si>
    <t>Közös Hivatal-pályázati forrás terhére</t>
  </si>
  <si>
    <t>2030. év</t>
  </si>
  <si>
    <t>2022. évi előir.</t>
  </si>
  <si>
    <t>2023. évi előir.</t>
  </si>
  <si>
    <t>2024. évi előir.</t>
  </si>
  <si>
    <t xml:space="preserve">   I.1.1.2. Zöldterület-gazdálkodással kapcsolatos feladatok kiegészítés előtt</t>
  </si>
  <si>
    <t xml:space="preserve">   I.1.1.3. Közvilágítás fenntartásának támogatása kegészítés előtt</t>
  </si>
  <si>
    <t xml:space="preserve">         I.1.1.2. Zöldterület-gazdálkodással kapcsolatos feladatok támogatása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</si>
  <si>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</si>
  <si>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</si>
  <si>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</si>
  <si>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</si>
  <si>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</si>
  <si>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</si>
  <si>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</si>
  <si>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</si>
  <si>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</si>
  <si>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</si>
  <si>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</si>
  <si>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</si>
  <si>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</si>
  <si>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</si>
  <si>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</si>
  <si>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I.3.2.2. Család- és gyermekjóléti központ</t>
  </si>
  <si>
    <t>I.3.2.1.  Család és gyermekjóléti szolgálat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</si>
  <si>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</si>
  <si>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  <charset val="238"/>
      </rPr>
      <t>Házi segítségnyújtás)</t>
    </r>
    <r>
      <rPr>
        <sz val="10"/>
        <color indexed="8"/>
        <rFont val="Times New Roman"/>
        <family val="1"/>
        <charset val="238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</si>
  <si>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</si>
  <si>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</si>
  <si>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</si>
  <si>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</si>
  <si>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</si>
  <si>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</si>
  <si>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</si>
  <si>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</si>
  <si>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</si>
  <si>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I.5.2.  A nyilvános könyvtári ellátási és közművelődési feladatokhoz</t>
  </si>
  <si>
    <t>I.2.3.2.3. Muzeális intézményi feladatok támogatása</t>
  </si>
  <si>
    <t>I.3.1.Települési önkormányzatok szociális feladatainak egyéb támogatása</t>
  </si>
  <si>
    <t>I.3.3.2. bölcsődei ellátás -üzemeltetési támogatás</t>
  </si>
  <si>
    <t>I.3.4.1. Idősek átmeneti és tartós szak. Szoc. ellátás: - szakmai dolgozók bértámogatása</t>
  </si>
  <si>
    <t xml:space="preserve">3.2.2.3. Óvodai és iskolai szociális segítő tevékenység támogatása  </t>
  </si>
  <si>
    <t xml:space="preserve">          I. 4.1.1.  Kamatmentes kölcsön visszatérülése VG Zrt</t>
  </si>
  <si>
    <t xml:space="preserve">               Sportlétesítmények üzemeltetése össz.</t>
  </si>
  <si>
    <t>Ipari park fejlesztés 3. ütem</t>
  </si>
  <si>
    <t>EU-s projekt címe:      Ipari park 3. ütem</t>
  </si>
  <si>
    <t xml:space="preserve">Projekt azonosítója:       TOP-1.1.1-16-BO1-2019-00015 </t>
  </si>
  <si>
    <t xml:space="preserve"> - Humán kap. Fejl. Bükkábrány</t>
  </si>
  <si>
    <t>EU-s projekt címe:        Hadnagy út  futópálya kialakítása</t>
  </si>
  <si>
    <t>Projekt azonosítója:        TOP-7.1.1-16-H-ERFA-2019-00481</t>
  </si>
  <si>
    <t xml:space="preserve"> - Hadnagy úti futóp.TOP-7.1.1</t>
  </si>
  <si>
    <t>Projekt címe:          Önkormányzati étkeztetési fejlesztések támogatása-Móra F. úti konyha</t>
  </si>
  <si>
    <t>Projekt azonosítója:       PM/19768-1/2020</t>
  </si>
  <si>
    <t xml:space="preserve">       Móra F. úti konyha rekonstrukció PM/19768-1/2020</t>
  </si>
  <si>
    <t>EU-s projekt címe:         Új bölcsődei férőhelyek létrehozása Mezőkövesden</t>
  </si>
  <si>
    <t>Projekt azonosítója:        TOP-1.4.1-19-BO1-2019-00024</t>
  </si>
  <si>
    <t xml:space="preserve">         Bölcsődei férőhelyek bővítése TOP-1.4.1</t>
  </si>
  <si>
    <t xml:space="preserve">      </t>
  </si>
  <si>
    <t>68.</t>
  </si>
  <si>
    <t>93.</t>
  </si>
  <si>
    <t>100.</t>
  </si>
  <si>
    <t>Játszótér építése</t>
  </si>
  <si>
    <t>Mezőkövesdi Óvoda és Bölcsőde</t>
  </si>
  <si>
    <t>EU-s projekt címe:  Helyi identitás és a kohézió erősítése Mezőkövesden</t>
  </si>
  <si>
    <t>Projekt azonosítója:        TOP-5.3.1-16-BO1-2017-00021</t>
  </si>
  <si>
    <t>3.1.2.3. Helyi önk. részére adható egyéb működési c.tám.-iparűz. Adó</t>
  </si>
  <si>
    <t>Projekt címe:           Víziközmű-rendszerek energiahatékonysági állapotának fejlesztése</t>
  </si>
  <si>
    <t>Projekt azonosítója:          VEF-2019-85</t>
  </si>
  <si>
    <t>33. melléklet a .../2022. (…....) önkormányzati rendelethez</t>
  </si>
  <si>
    <t>33. melléklet a .../2022. (…...) önkormányzati rendelethez</t>
  </si>
  <si>
    <t>2020 évi bevételek</t>
  </si>
  <si>
    <t>2022. évi előirányzat</t>
  </si>
  <si>
    <t>2021. évi várható bevételek</t>
  </si>
  <si>
    <t>Az önkormányzat 2022. évi kiadási előirányzatai összesen</t>
  </si>
  <si>
    <t xml:space="preserve">A költségvetési intézmények 2022. évi költségvetési kiadási előirányzatai </t>
  </si>
  <si>
    <t xml:space="preserve">Az Önkormányzat 2022. évi költségvetési kiadási előirányzatai feladatonként </t>
  </si>
  <si>
    <t xml:space="preserve">                        A Közös Önkormányzati Hivatal 2022. évi költségvetési kiadási</t>
  </si>
  <si>
    <t xml:space="preserve">     Az önkormányzat 2022. évi bevételi előirányzatai összesen</t>
  </si>
  <si>
    <t>I/3.1.1. Önkormányzatok 2022. évi működési költségvetési támogatása</t>
  </si>
  <si>
    <t>Költségvetési intézmények 2022. évi  költségvetési bevételei</t>
  </si>
  <si>
    <t>Közös Önkormányzati Hivatal 2022. évi  költségvetési bevételei</t>
  </si>
  <si>
    <t>2022.évi előirányzat</t>
  </si>
  <si>
    <t xml:space="preserve"> 2022. évi előirányzat</t>
  </si>
  <si>
    <t>2022. évi előirányzatai</t>
  </si>
  <si>
    <t xml:space="preserve">C.) Önkormányzaton kívüli EU-s projektekhez történő hozzájárulás 2022. évi előirányzatai </t>
  </si>
  <si>
    <t>2022. ......................... hó</t>
  </si>
  <si>
    <t xml:space="preserve">........................ 2022. ............ hó .... nap </t>
  </si>
  <si>
    <t>2022. évben induló beruh.</t>
  </si>
  <si>
    <t>Fennálló hitel, kötvénytart.  2022. I. 1-jén</t>
  </si>
  <si>
    <t>2022. évi hitelfelvét.</t>
  </si>
  <si>
    <t>Mezőkövesd város önkormányzata által 2022. évben nyújtandó</t>
  </si>
  <si>
    <t>a pénzeszközök  2022. évre tervezett változásáról</t>
  </si>
  <si>
    <t>Nyitó pénzkészlet 2022. január 1-jén</t>
  </si>
  <si>
    <t>Záró pénzkészlet tervezett összege 2022. dec. 31-én</t>
  </si>
  <si>
    <t>a 2022. évre tervezett közvetett támogatásokról</t>
  </si>
  <si>
    <t xml:space="preserve">             2022. év </t>
  </si>
  <si>
    <t xml:space="preserve">              2022. év </t>
  </si>
  <si>
    <t>Hitel-állomány 2022.01.01</t>
  </si>
  <si>
    <t>A költségvetési intézmények 2022. évi költségvetési kiadási előirányzatainak megoszlása</t>
  </si>
  <si>
    <t>Az önkormányzat 2022. évi költségvetési kiadási előirányzatainak megoszlása</t>
  </si>
  <si>
    <t>A költségvetési intézmények 2022. évi költségvetési bevételi előirányzatainak megoszlása</t>
  </si>
  <si>
    <t xml:space="preserve">     Az önkormányzat 2022. évi bevételi előirányzatainak megoszlása</t>
  </si>
  <si>
    <t xml:space="preserve">Nyitó pénzkészlet 2022.január 1-jén </t>
  </si>
  <si>
    <t xml:space="preserve">Záró pénzkészlet 2022. dec. 31-én </t>
  </si>
  <si>
    <t>I.1.1.1. Önkormányzati hivatal működésének támogatása 44,23 fő</t>
  </si>
  <si>
    <t>Védőnők-Doppler</t>
  </si>
  <si>
    <t>Védőnők- Szemészeti vizustábla</t>
  </si>
  <si>
    <t>Szakrendelések-szakmai eszközök, műszerek</t>
  </si>
  <si>
    <t xml:space="preserve">          Közvilágítás, díszvilágítás fejlesztése</t>
  </si>
  <si>
    <t>Egyéb forrás -2021. évi maradvány</t>
  </si>
  <si>
    <t xml:space="preserve">  - Trianoni emlékműre NKA támogatás</t>
  </si>
  <si>
    <t xml:space="preserve">     </t>
  </si>
  <si>
    <t xml:space="preserve">             Önkormányzati vagyon működtetése</t>
  </si>
  <si>
    <t>Vízrendezés II.  TOP-213-16   510133 csapadékv.</t>
  </si>
  <si>
    <t xml:space="preserve">       Trianoni emlékmű</t>
  </si>
  <si>
    <t>épülő bölcsőde eszközlistájától lemaradt tételek</t>
  </si>
  <si>
    <t>Mezőkövesdi Óvoda-Bölcsőde és Élelmezési Központ</t>
  </si>
  <si>
    <t xml:space="preserve"> - Ipari park I. ütem többlettám.</t>
  </si>
  <si>
    <t xml:space="preserve"> - Ipari park II. ütem többlettám.</t>
  </si>
  <si>
    <t xml:space="preserve"> -Új bölcsődei férőhelyek létrehozása </t>
  </si>
  <si>
    <t xml:space="preserve">  - Mkövesd-Bzsérc kerékpárút</t>
  </si>
  <si>
    <t>Víziközműrendszerek energiahatékonysági állapotának fejlesztése</t>
  </si>
  <si>
    <t xml:space="preserve">Projekt azonosítója:        </t>
  </si>
  <si>
    <t>EU-s projekt címe:         Mezőkövesd vízrendezés II. ütem</t>
  </si>
  <si>
    <t>Projekt azonosítója:          TOP-2.1.3-16-BO1-2021-00114</t>
  </si>
  <si>
    <t>Projekt címe:        Trianoni emlékmű</t>
  </si>
  <si>
    <t>Projekt azonosítója:       NKA</t>
  </si>
  <si>
    <t>Felhalmozási támogatás</t>
  </si>
  <si>
    <t xml:space="preserve">Projekt címe:          </t>
  </si>
  <si>
    <t>Térfigyelő kamerák bővítése, korszerűsítése</t>
  </si>
  <si>
    <t>Zsóry üdülőközpont fejlesztés</t>
  </si>
  <si>
    <t xml:space="preserve">       "A" épület kazáncsere</t>
  </si>
  <si>
    <t>Buszvárók, padok, közterületi eszközök</t>
  </si>
  <si>
    <t>Rendelőintézet-Tüdőgond. Korsz.</t>
  </si>
  <si>
    <t>Járóbeteg szolg. Fejl. EFOP</t>
  </si>
  <si>
    <t>EU-s projekt címe:        Járóbeteg szolgáltatások fejlesztése a Mezőkövesdi Városi Önkormányzat Rendelőintézetében</t>
  </si>
  <si>
    <t>Projekt azonosítója:        EFOP-2.2.19-17-2017-00068</t>
  </si>
  <si>
    <t>Városi Önkorm. Rendelőintézet - pályázat terhére</t>
  </si>
  <si>
    <t xml:space="preserve">Nyomtató beszerzése </t>
  </si>
  <si>
    <t>Városi Önkormányzat pályázat miatti továbbfogl.</t>
  </si>
  <si>
    <t>Támogatási célú finansz.műv.</t>
  </si>
  <si>
    <t xml:space="preserve">                   Víztermelés, kezelés</t>
  </si>
  <si>
    <t>Felújítási költség (Bölcsőde, óvodák)</t>
  </si>
  <si>
    <t>Bazsarózsa óvoda tetőszigetelés</t>
  </si>
  <si>
    <t xml:space="preserve"> versenys.port támogatása</t>
  </si>
  <si>
    <t xml:space="preserve"> Tanuszoda műk.+sportlétesítmények</t>
  </si>
  <si>
    <t>4.6.2. pályázati önerő</t>
  </si>
  <si>
    <t>4.6.4. általános tartalék</t>
  </si>
  <si>
    <t>3.7.1. pályázati önerő - egyéb</t>
  </si>
  <si>
    <t>3.7.2. Előre nem tervezhető feladatok (vis maior)</t>
  </si>
  <si>
    <t>Tanuszoda, sportlétesítmények üzemeltetése</t>
  </si>
  <si>
    <t>Versenysport támogatása</t>
  </si>
  <si>
    <t>Támogatási célú finanszírozási műveletek</t>
  </si>
  <si>
    <t>2025. évi előir.</t>
  </si>
  <si>
    <t>Szoliraditási hozzájárulás K5022</t>
  </si>
  <si>
    <t>Egyéb elvonások ,befiz. K5023</t>
  </si>
  <si>
    <t xml:space="preserve">      2 db agregátor + hősugárzók beszerzése</t>
  </si>
  <si>
    <t>Szakrendelések-szakmai eszközök, műszerek-vérvételi forgószék</t>
  </si>
  <si>
    <t xml:space="preserve"> Pénze.lekötött betként elhely. K916</t>
  </si>
  <si>
    <t>2031. év</t>
  </si>
  <si>
    <t>2032. és azt követő években</t>
  </si>
  <si>
    <t>Népszámlálás, Statisztikai szolg.</t>
  </si>
  <si>
    <t xml:space="preserve">  - Népszámlálás</t>
  </si>
  <si>
    <t>Hosszabb időtartamű közfoglalkozt.</t>
  </si>
  <si>
    <t xml:space="preserve">  - Közfoglalk. Pály. Támog</t>
  </si>
  <si>
    <t xml:space="preserve">  - Parlamenti választás, népszavazás</t>
  </si>
  <si>
    <t>Parlamenti választás, népszavazás</t>
  </si>
  <si>
    <t xml:space="preserve">    - Önkorm. - Tisza-tavi Egycélú Társ.</t>
  </si>
  <si>
    <t xml:space="preserve">    - Önkorm - Többcélú Kist.Társulásnak</t>
  </si>
  <si>
    <t>Közös Önkorm. Hivatal</t>
  </si>
  <si>
    <t xml:space="preserve">    - parlamenti választás, népszav. Leb.</t>
  </si>
  <si>
    <t xml:space="preserve">  -Szavazófülkék beszerzése</t>
  </si>
  <si>
    <t>Közös Önk. Hiv. feladatok összesen</t>
  </si>
  <si>
    <t>Más szerv részére végzett pü.szolg.</t>
  </si>
  <si>
    <t>Közös Önkorm. Hivatal Mindösszesen</t>
  </si>
  <si>
    <t xml:space="preserve">         - ÉRV. Lakossági vízártámog.</t>
  </si>
  <si>
    <t xml:space="preserve">        - Polgárőrség</t>
  </si>
  <si>
    <t xml:space="preserve">        - Szent. L. Gimnázium Alapítványa</t>
  </si>
  <si>
    <t>3.1.2.4 Lakossági víz-ár támogatás</t>
  </si>
  <si>
    <t>Előző évi normatív támog. Kieg.</t>
  </si>
  <si>
    <t xml:space="preserve">  - TOP-PLUSZ Óvoda energ.</t>
  </si>
  <si>
    <t xml:space="preserve">   TOP-PLUSZ 2.1.1 Óvoda energetika</t>
  </si>
  <si>
    <t>EU-s projekt címe:    Önkorm. Intézmények energetikai korsz. -Óvoda</t>
  </si>
  <si>
    <t>Projekt azonosítója:    TOP-PLUSZ 2.1.1</t>
  </si>
  <si>
    <t xml:space="preserve">                                - Mk.-i Jár.Hiv. GINOP pály</t>
  </si>
  <si>
    <t xml:space="preserve">    -  Rendelőintézet  Medicina Szöv. Pály.bev.</t>
  </si>
  <si>
    <t>I.2.2.2.  Szociális ágazati pótlék</t>
  </si>
  <si>
    <t>TOP pályázatok visszafizetés</t>
  </si>
  <si>
    <t>Normatív támog. elsz. visszafiz. K5021</t>
  </si>
  <si>
    <t xml:space="preserve">   - Rendőrkapitányság támog.</t>
  </si>
  <si>
    <t xml:space="preserve">   - Záhony Önk.- menekültek</t>
  </si>
  <si>
    <t>Humda Magyar Auto-Motor zrt.</t>
  </si>
  <si>
    <t>3 db elektromos kerékpár beszerzése</t>
  </si>
  <si>
    <t xml:space="preserve">  - GINOP Foglalkoztatási támogatás</t>
  </si>
  <si>
    <t xml:space="preserve">  - Diákmunka</t>
  </si>
  <si>
    <t>ÁHT. Belüli megelőlegezés</t>
  </si>
  <si>
    <t>ÁHT-n belüli megelőlegezés</t>
  </si>
  <si>
    <t>1. melléklet a  12/2022. (IX.29.) önkormányzati rendelethez</t>
  </si>
  <si>
    <t>2. melléklet a  12/2022. (IX.29.) önkormányzati rendelethez</t>
  </si>
  <si>
    <t>3. melléklet a  12/2022. (IX.29.) önkormányzati rendelethez</t>
  </si>
  <si>
    <t>4. melléklet a 12/2022. (IX.29.) önkormányzati rendelethez</t>
  </si>
  <si>
    <t>5. melléklet a 12/2022. (IX.29.) önkormányzati rendelethez</t>
  </si>
  <si>
    <t>6. melléklet a 12/2022. (IX.29.) önkormányzati rendelethez</t>
  </si>
  <si>
    <t>7. melléklet a 12/2022. (IX.29.) önkormányzati rendelethez</t>
  </si>
  <si>
    <t>8. melléklet a 12/2022. (IX.29.) önkormányzati rendelethez</t>
  </si>
  <si>
    <t>9. melléklet a 12/2022. (IX.29.) önkormányzati rendelethez</t>
  </si>
  <si>
    <t>10. melléklet a 12/2022. (IX.29.) önkormányzati rendelethez</t>
  </si>
  <si>
    <t>11. melléklet a 12/2022. (IX.29.) önkormányzati rendelethez</t>
  </si>
  <si>
    <t>12. melléklet a 12/2022. (IX.29.) önkormányzati rendelethez</t>
  </si>
  <si>
    <t>13. melléklet a 12/2022. (IX.29.) önkormányzati rendelethez</t>
  </si>
  <si>
    <t>14. melléklet a 12/2022. (IX.29.) önkormányzati rendelethez</t>
  </si>
  <si>
    <t>15. melléklet a 12/2022. (IX.29.) önkormányzati rendelethez</t>
  </si>
  <si>
    <t>16. melléklet a 12/2022. (IX.29.) önkormányzati rendelethez</t>
  </si>
  <si>
    <t>17. melléklet a 12/2022. (IX.29.) önkormányzati rendelethez</t>
  </si>
  <si>
    <t>18. melléklet a 12/2022. (IX.29.) önkormányzati rendelethez</t>
  </si>
  <si>
    <t>19. melléklet a 12/2022. (IX.29.) önkormányzati rendelethez</t>
  </si>
  <si>
    <t>20. melléklet a 12/2022. (IX.29.) önkormányzati rendelethez</t>
  </si>
  <si>
    <t>21. melléklet a 12/2022. (IX.29.) önkormányzati rendelethez</t>
  </si>
  <si>
    <t>22. melléklet a 12/2022. (IX.29.) önkormányzati rendelethez</t>
  </si>
  <si>
    <t>23. melléklet a 12/2022. (IX.29.) önkormányzati rendelethez</t>
  </si>
  <si>
    <t>24. melléklet a 12/2022. (IX.29.) önkormányzati rendelethez</t>
  </si>
  <si>
    <t>25. melléklet a 12/2022. (IX.29.) önkormányzati rendelethez</t>
  </si>
  <si>
    <t>26. mellékleta 12/2022. (IX.29.) önkormányzati rendelethez</t>
  </si>
  <si>
    <t>27. melléklet a 12/2022. (IX.29.) önkormányzati rendelethez</t>
  </si>
  <si>
    <t>28. melléklet a 12/2022. (IX.29.) önkormányzati rendelethez</t>
  </si>
  <si>
    <t>29. melléklet a 12/2022. (IX.29.) önkormányzati rendelethez</t>
  </si>
  <si>
    <t>30. melléklet a 12/2022. (IX.29.) önkormányzati rendelethez</t>
  </si>
  <si>
    <t>31. melléklet a 12/2022. (IX.29.) önkormányzati rendelethez</t>
  </si>
  <si>
    <t>32. melléklet a 12/2022. (IX.29.) önkormányzati rendelethez</t>
  </si>
  <si>
    <t>33. melléklet a 12/2022. (IX.29.) önkormányzati rendelethez</t>
  </si>
  <si>
    <t>34. melléklet a 12/2022. (IX.29.) önkormányzati rendelethez</t>
  </si>
  <si>
    <t>35. melléklet a 12/2022. (IX.29.) önkormányzati rendelethez</t>
  </si>
  <si>
    <t>36. melléklet a 12/2022. (IX.29.) önkormányzati rendelethez</t>
  </si>
  <si>
    <t>37. melléklet a 12/2022. (IX.29.) önkormányzati rendelethez</t>
  </si>
  <si>
    <t>38. melléklet a 12/2022. (IX.29.) önkormányzati rendelethez</t>
  </si>
  <si>
    <t>39. melléklet a 12/2022. (IX.29.) önkormányzati rendelethez</t>
  </si>
  <si>
    <t>40. melléklet a 12/2022. (IX.29.) önkormányzati rendelethez</t>
  </si>
  <si>
    <t>41. melléklet a 12/2022. (IX.29.) önkormányzati rendelethez</t>
  </si>
  <si>
    <t>42. melléklet a 12/2022. (IX.29.) önkormányzati rendelethez</t>
  </si>
  <si>
    <t>43. melléklet a 12/2022. (IX.29.) önkormányzati rendelethez</t>
  </si>
  <si>
    <t>44. melléklet a 12/2022. (IX.29.) önkormányzati rendelethez</t>
  </si>
  <si>
    <t>45. melléklet a 12/2022. (IX.29.) önkormányzati rendelethez</t>
  </si>
  <si>
    <t>46. melléklet a 12/2022. (IX.29.) önkormányzati rendelethez</t>
  </si>
  <si>
    <t>47. melléklet a 12/2022. (IX.29.) önkormányzati rendelethez</t>
  </si>
  <si>
    <t>48. melléklet a 12/2022. (IX.29.) önkormányzati rendelethez</t>
  </si>
  <si>
    <t>49. melléklet a 12/2022. (IX.29.) önkormányzati rendelethez</t>
  </si>
  <si>
    <t>50. melléklet a 12/2022. (IX.29.) önkormányzati rendelethez</t>
  </si>
  <si>
    <t>51. melléklet a 12/2022. (IX.29.) önkormányzati rendelethez</t>
  </si>
  <si>
    <t>52 melléklet a 12/2022. (IX.29.) önkormányzati rendelethez</t>
  </si>
  <si>
    <t>53. melléklet a 12/2022. (IX.29.) önkormányzati rendelethez</t>
  </si>
  <si>
    <t>54. melléklet a 12/2022. (IX.29.) önkormányzati rendelethez</t>
  </si>
  <si>
    <t>55. melléklet a 12/2022. (IX.29.) önkormányzati rendelethez</t>
  </si>
  <si>
    <t>56. melléklet a 12/2022. (IX.29.) önkormányzati rendelethez</t>
  </si>
  <si>
    <t>57. melléklet a 12/2022. (IX.29.) önkormányzati rendelethez</t>
  </si>
  <si>
    <t>1. függelék a 12/2022. (IX.29.) önkormányzati rendelethez</t>
  </si>
  <si>
    <t>2. függelék a 12/2022. (IX.29.)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</si>
</sst>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2"/>
      <name val="Arial CE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5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1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4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1613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3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1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2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23" xfId="0" applyFont="1" applyBorder="1"/>
    <xf numFmtId="0" fontId="23" fillId="0" borderId="0" xfId="0" applyFont="1"/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3" applyFont="1" applyProtection="1"/>
    <xf numFmtId="0" fontId="23" fillId="0" borderId="25" xfId="33" applyFont="1" applyBorder="1" applyAlignment="1" applyProtection="1">
      <alignment vertical="center"/>
    </xf>
    <xf numFmtId="0" fontId="23" fillId="0" borderId="25" xfId="33" applyFont="1" applyBorder="1" applyAlignment="1" applyProtection="1">
      <alignment horizontal="center" vertical="center" wrapText="1"/>
    </xf>
    <xf numFmtId="0" fontId="19" fillId="0" borderId="16" xfId="33" applyFont="1" applyBorder="1" applyProtection="1"/>
    <xf numFmtId="3" fontId="19" fillId="0" borderId="11" xfId="33" applyNumberFormat="1" applyFont="1" applyBorder="1" applyProtection="1"/>
    <xf numFmtId="3" fontId="19" fillId="0" borderId="16" xfId="33" applyNumberFormat="1" applyFont="1" applyBorder="1" applyProtection="1"/>
    <xf numFmtId="0" fontId="19" fillId="0" borderId="11" xfId="33" applyFont="1" applyBorder="1" applyProtection="1"/>
    <xf numFmtId="0" fontId="23" fillId="0" borderId="21" xfId="33" applyFont="1" applyBorder="1" applyAlignment="1" applyProtection="1">
      <alignment vertical="center"/>
    </xf>
    <xf numFmtId="0" fontId="19" fillId="0" borderId="26" xfId="33" applyFont="1" applyBorder="1" applyProtection="1"/>
    <xf numFmtId="0" fontId="19" fillId="0" borderId="17" xfId="33" applyFont="1" applyBorder="1" applyProtection="1"/>
    <xf numFmtId="0" fontId="23" fillId="0" borderId="21" xfId="33" applyFont="1" applyBorder="1" applyProtection="1"/>
    <xf numFmtId="0" fontId="23" fillId="0" borderId="0" xfId="0" applyFont="1" applyAlignment="1">
      <alignment horizontal="right"/>
    </xf>
    <xf numFmtId="3" fontId="23" fillId="20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1" xfId="26" applyNumberFormat="1" applyFont="1" applyFill="1" applyBorder="1" applyAlignment="1" applyProtection="1">
      <alignment vertical="center"/>
    </xf>
    <xf numFmtId="3" fontId="19" fillId="0" borderId="1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0" fillId="0" borderId="0" xfId="0" applyNumberFormat="1"/>
    <xf numFmtId="0" fontId="37" fillId="0" borderId="0" xfId="0" applyFont="1"/>
    <xf numFmtId="0" fontId="44" fillId="0" borderId="0" xfId="0" applyFont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right"/>
    </xf>
    <xf numFmtId="0" fontId="44" fillId="0" borderId="0" xfId="0" applyFont="1"/>
    <xf numFmtId="0" fontId="37" fillId="0" borderId="13" xfId="0" applyFont="1" applyBorder="1"/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7" xfId="0" applyFont="1" applyBorder="1"/>
    <xf numFmtId="0" fontId="29" fillId="0" borderId="28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42" fillId="0" borderId="0" xfId="0" applyFont="1"/>
    <xf numFmtId="3" fontId="42" fillId="0" borderId="0" xfId="26" applyNumberFormat="1" applyFont="1" applyFill="1" applyBorder="1" applyAlignment="1" applyProtection="1"/>
    <xf numFmtId="3" fontId="29" fillId="0" borderId="29" xfId="26" applyNumberFormat="1" applyFont="1" applyFill="1" applyBorder="1" applyAlignment="1" applyProtection="1"/>
    <xf numFmtId="0" fontId="43" fillId="0" borderId="0" xfId="0" applyFont="1" applyAlignment="1">
      <alignment horizontal="right"/>
    </xf>
    <xf numFmtId="3" fontId="19" fillId="0" borderId="28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8" xfId="0" applyFont="1" applyBorder="1"/>
    <xf numFmtId="3" fontId="30" fillId="0" borderId="28" xfId="0" applyNumberFormat="1" applyFont="1" applyBorder="1"/>
    <xf numFmtId="0" fontId="41" fillId="0" borderId="0" xfId="0" applyFont="1"/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10" fontId="30" fillId="0" borderId="28" xfId="0" applyNumberFormat="1" applyFont="1" applyBorder="1"/>
    <xf numFmtId="0" fontId="29" fillId="0" borderId="28" xfId="0" applyFont="1" applyBorder="1"/>
    <xf numFmtId="0" fontId="29" fillId="0" borderId="28" xfId="0" applyFont="1" applyBorder="1" applyAlignment="1">
      <alignment horizontal="justify"/>
    </xf>
    <xf numFmtId="3" fontId="30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1" xfId="0" applyNumberFormat="1" applyFont="1" applyBorder="1"/>
    <xf numFmtId="3" fontId="23" fillId="0" borderId="32" xfId="0" applyNumberFormat="1" applyFont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19" fillId="0" borderId="39" xfId="0" applyFont="1" applyBorder="1"/>
    <xf numFmtId="3" fontId="19" fillId="0" borderId="40" xfId="0" applyNumberFormat="1" applyFont="1" applyBorder="1"/>
    <xf numFmtId="3" fontId="23" fillId="20" borderId="41" xfId="0" applyNumberFormat="1" applyFont="1" applyFill="1" applyBorder="1"/>
    <xf numFmtId="0" fontId="21" fillId="0" borderId="42" xfId="0" applyFont="1" applyBorder="1"/>
    <xf numFmtId="0" fontId="19" fillId="0" borderId="24" xfId="0" applyFont="1" applyBorder="1"/>
    <xf numFmtId="3" fontId="23" fillId="0" borderId="43" xfId="0" applyNumberFormat="1" applyFont="1" applyBorder="1"/>
    <xf numFmtId="0" fontId="19" fillId="0" borderId="43" xfId="0" applyFont="1" applyBorder="1"/>
    <xf numFmtId="0" fontId="21" fillId="0" borderId="44" xfId="0" applyFont="1" applyBorder="1"/>
    <xf numFmtId="3" fontId="19" fillId="0" borderId="45" xfId="0" applyNumberFormat="1" applyFont="1" applyBorder="1"/>
    <xf numFmtId="3" fontId="19" fillId="0" borderId="46" xfId="0" applyNumberFormat="1" applyFont="1" applyBorder="1"/>
    <xf numFmtId="0" fontId="23" fillId="0" borderId="47" xfId="0" applyFont="1" applyBorder="1"/>
    <xf numFmtId="0" fontId="23" fillId="0" borderId="48" xfId="0" applyFont="1" applyBorder="1" applyAlignment="1">
      <alignment horizontal="center"/>
    </xf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/>
    <xf numFmtId="0" fontId="19" fillId="0" borderId="52" xfId="0" applyFont="1" applyBorder="1"/>
    <xf numFmtId="0" fontId="23" fillId="0" borderId="53" xfId="0" applyFont="1" applyBorder="1"/>
    <xf numFmtId="0" fontId="23" fillId="0" borderId="39" xfId="0" applyFont="1" applyBorder="1"/>
    <xf numFmtId="0" fontId="23" fillId="0" borderId="54" xfId="0" applyFont="1" applyBorder="1" applyAlignment="1">
      <alignment wrapText="1"/>
    </xf>
    <xf numFmtId="0" fontId="23" fillId="0" borderId="52" xfId="0" applyFont="1" applyBorder="1"/>
    <xf numFmtId="3" fontId="23" fillId="0" borderId="55" xfId="0" applyNumberFormat="1" applyFont="1" applyBorder="1"/>
    <xf numFmtId="3" fontId="19" fillId="0" borderId="56" xfId="0" applyNumberFormat="1" applyFont="1" applyBorder="1"/>
    <xf numFmtId="3" fontId="19" fillId="0" borderId="57" xfId="0" applyNumberFormat="1" applyFont="1" applyBorder="1"/>
    <xf numFmtId="3" fontId="23" fillId="0" borderId="56" xfId="0" applyNumberFormat="1" applyFont="1" applyBorder="1"/>
    <xf numFmtId="3" fontId="19" fillId="0" borderId="58" xfId="0" applyNumberFormat="1" applyFont="1" applyBorder="1"/>
    <xf numFmtId="3" fontId="19" fillId="0" borderId="59" xfId="0" applyNumberFormat="1" applyFont="1" applyBorder="1"/>
    <xf numFmtId="3" fontId="19" fillId="0" borderId="49" xfId="0" applyNumberFormat="1" applyFont="1" applyBorder="1"/>
    <xf numFmtId="3" fontId="23" fillId="0" borderId="60" xfId="0" applyNumberFormat="1" applyFont="1" applyBorder="1"/>
    <xf numFmtId="3" fontId="19" fillId="0" borderId="61" xfId="0" applyNumberFormat="1" applyFont="1" applyBorder="1"/>
    <xf numFmtId="3" fontId="19" fillId="0" borderId="62" xfId="0" applyNumberFormat="1" applyFont="1" applyBorder="1"/>
    <xf numFmtId="3" fontId="23" fillId="0" borderId="49" xfId="0" applyNumberFormat="1" applyFont="1" applyBorder="1"/>
    <xf numFmtId="3" fontId="19" fillId="0" borderId="60" xfId="0" applyNumberFormat="1" applyFont="1" applyBorder="1"/>
    <xf numFmtId="3" fontId="23" fillId="0" borderId="62" xfId="0" applyNumberFormat="1" applyFont="1" applyBorder="1"/>
    <xf numFmtId="3" fontId="23" fillId="0" borderId="61" xfId="0" applyNumberFormat="1" applyFont="1" applyBorder="1"/>
    <xf numFmtId="3" fontId="19" fillId="0" borderId="63" xfId="0" applyNumberFormat="1" applyFont="1" applyBorder="1"/>
    <xf numFmtId="3" fontId="19" fillId="0" borderId="64" xfId="0" applyNumberFormat="1" applyFont="1" applyBorder="1"/>
    <xf numFmtId="0" fontId="19" fillId="0" borderId="65" xfId="0" applyFont="1" applyBorder="1"/>
    <xf numFmtId="3" fontId="19" fillId="20" borderId="49" xfId="0" applyNumberFormat="1" applyFont="1" applyFill="1" applyBorder="1"/>
    <xf numFmtId="0" fontId="23" fillId="0" borderId="6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wrapText="1"/>
    </xf>
    <xf numFmtId="0" fontId="19" fillId="0" borderId="35" xfId="0" applyFont="1" applyBorder="1"/>
    <xf numFmtId="3" fontId="19" fillId="20" borderId="63" xfId="0" applyNumberFormat="1" applyFont="1" applyFill="1" applyBorder="1"/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/>
    <xf numFmtId="0" fontId="23" fillId="0" borderId="0" xfId="0" applyFont="1" applyAlignment="1">
      <alignment horizontal="left"/>
    </xf>
    <xf numFmtId="0" fontId="19" fillId="0" borderId="66" xfId="0" applyFont="1" applyBorder="1"/>
    <xf numFmtId="0" fontId="19" fillId="0" borderId="67" xfId="0" applyFont="1" applyBorder="1"/>
    <xf numFmtId="0" fontId="23" fillId="0" borderId="61" xfId="0" applyFont="1" applyBorder="1"/>
    <xf numFmtId="0" fontId="19" fillId="0" borderId="68" xfId="0" applyFont="1" applyBorder="1"/>
    <xf numFmtId="0" fontId="23" fillId="0" borderId="6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21" fillId="0" borderId="44" xfId="0" applyFont="1" applyBorder="1" applyAlignment="1">
      <alignment horizontal="center"/>
    </xf>
    <xf numFmtId="0" fontId="19" fillId="0" borderId="73" xfId="0" applyFont="1" applyBorder="1"/>
    <xf numFmtId="0" fontId="19" fillId="0" borderId="74" xfId="0" applyFont="1" applyBorder="1"/>
    <xf numFmtId="0" fontId="23" fillId="0" borderId="75" xfId="0" applyFont="1" applyBorder="1"/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/>
    <xf numFmtId="167" fontId="21" fillId="0" borderId="0" xfId="0" applyNumberFormat="1" applyFont="1" applyAlignment="1">
      <alignment horizontal="right"/>
    </xf>
    <xf numFmtId="0" fontId="19" fillId="0" borderId="76" xfId="0" applyFont="1" applyBorder="1"/>
    <xf numFmtId="0" fontId="19" fillId="0" borderId="17" xfId="0" applyFont="1" applyBorder="1"/>
    <xf numFmtId="0" fontId="29" fillId="0" borderId="0" xfId="0" applyFont="1"/>
    <xf numFmtId="0" fontId="19" fillId="0" borderId="69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/>
    <xf numFmtId="0" fontId="30" fillId="0" borderId="77" xfId="0" applyFont="1" applyBorder="1" applyAlignment="1">
      <alignment horizontal="center"/>
    </xf>
    <xf numFmtId="0" fontId="42" fillId="0" borderId="53" xfId="0" applyFont="1" applyBorder="1"/>
    <xf numFmtId="0" fontId="30" fillId="0" borderId="78" xfId="0" applyFont="1" applyBorder="1"/>
    <xf numFmtId="0" fontId="29" fillId="0" borderId="53" xfId="0" applyFont="1" applyBorder="1"/>
    <xf numFmtId="0" fontId="29" fillId="0" borderId="52" xfId="0" applyFont="1" applyBorder="1"/>
    <xf numFmtId="0" fontId="54" fillId="0" borderId="65" xfId="0" applyFont="1" applyBorder="1"/>
    <xf numFmtId="0" fontId="29" fillId="0" borderId="65" xfId="0" applyFont="1" applyBorder="1"/>
    <xf numFmtId="3" fontId="29" fillId="0" borderId="43" xfId="26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79" xfId="0" applyFont="1" applyBorder="1"/>
    <xf numFmtId="0" fontId="19" fillId="0" borderId="26" xfId="0" applyFont="1" applyBorder="1"/>
    <xf numFmtId="0" fontId="19" fillId="0" borderId="19" xfId="0" applyFont="1" applyBorder="1"/>
    <xf numFmtId="0" fontId="19" fillId="0" borderId="80" xfId="0" applyFont="1" applyBorder="1"/>
    <xf numFmtId="0" fontId="19" fillId="0" borderId="21" xfId="0" applyFont="1" applyBorder="1"/>
    <xf numFmtId="0" fontId="19" fillId="0" borderId="23" xfId="0" applyFont="1" applyBorder="1"/>
    <xf numFmtId="0" fontId="19" fillId="0" borderId="81" xfId="0" applyFont="1" applyBorder="1"/>
    <xf numFmtId="3" fontId="23" fillId="0" borderId="82" xfId="0" applyNumberFormat="1" applyFont="1" applyBorder="1" applyAlignment="1">
      <alignment horizontal="right" vertical="center"/>
    </xf>
    <xf numFmtId="0" fontId="43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83" xfId="0" applyFont="1" applyBorder="1" applyAlignment="1">
      <alignment horizontal="center" vertical="center" wrapText="1"/>
    </xf>
    <xf numFmtId="3" fontId="37" fillId="0" borderId="83" xfId="26" applyNumberFormat="1" applyFont="1" applyFill="1" applyBorder="1" applyAlignment="1" applyProtection="1">
      <alignment horizontal="right"/>
    </xf>
    <xf numFmtId="3" fontId="38" fillId="0" borderId="83" xfId="26" applyNumberFormat="1" applyFont="1" applyFill="1" applyBorder="1" applyAlignment="1" applyProtection="1">
      <alignment horizontal="right"/>
    </xf>
    <xf numFmtId="3" fontId="46" fillId="0" borderId="84" xfId="26" applyNumberFormat="1" applyFont="1" applyFill="1" applyBorder="1" applyAlignment="1" applyProtection="1">
      <alignment horizontal="right"/>
    </xf>
    <xf numFmtId="3" fontId="19" fillId="0" borderId="24" xfId="0" applyNumberFormat="1" applyFont="1" applyBorder="1"/>
    <xf numFmtId="3" fontId="33" fillId="0" borderId="12" xfId="0" applyNumberFormat="1" applyFont="1" applyBorder="1"/>
    <xf numFmtId="3" fontId="19" fillId="0" borderId="13" xfId="0" applyNumberFormat="1" applyFont="1" applyBorder="1"/>
    <xf numFmtId="3" fontId="23" fillId="0" borderId="24" xfId="0" applyNumberFormat="1" applyFont="1" applyBorder="1"/>
    <xf numFmtId="3" fontId="19" fillId="0" borderId="14" xfId="0" applyNumberFormat="1" applyFont="1" applyBorder="1"/>
    <xf numFmtId="3" fontId="23" fillId="0" borderId="85" xfId="0" applyNumberFormat="1" applyFont="1" applyBorder="1"/>
    <xf numFmtId="3" fontId="19" fillId="0" borderId="85" xfId="0" applyNumberFormat="1" applyFont="1" applyBorder="1"/>
    <xf numFmtId="3" fontId="23" fillId="0" borderId="86" xfId="0" applyNumberFormat="1" applyFont="1" applyBorder="1"/>
    <xf numFmtId="3" fontId="19" fillId="0" borderId="87" xfId="0" applyNumberFormat="1" applyFont="1" applyBorder="1"/>
    <xf numFmtId="3" fontId="23" fillId="0" borderId="77" xfId="0" applyNumberFormat="1" applyFont="1" applyBorder="1"/>
    <xf numFmtId="0" fontId="31" fillId="0" borderId="53" xfId="0" applyFont="1" applyBorder="1"/>
    <xf numFmtId="3" fontId="19" fillId="20" borderId="52" xfId="0" applyNumberFormat="1" applyFont="1" applyFill="1" applyBorder="1"/>
    <xf numFmtId="3" fontId="19" fillId="0" borderId="88" xfId="0" applyNumberFormat="1" applyFont="1" applyBorder="1"/>
    <xf numFmtId="3" fontId="19" fillId="0" borderId="51" xfId="0" applyNumberFormat="1" applyFont="1" applyBorder="1"/>
    <xf numFmtId="3" fontId="19" fillId="0" borderId="89" xfId="0" applyNumberFormat="1" applyFont="1" applyBorder="1"/>
    <xf numFmtId="3" fontId="19" fillId="0" borderId="52" xfId="0" applyNumberFormat="1" applyFont="1" applyBorder="1"/>
    <xf numFmtId="3" fontId="23" fillId="0" borderId="65" xfId="0" applyNumberFormat="1" applyFont="1" applyBorder="1"/>
    <xf numFmtId="3" fontId="23" fillId="0" borderId="53" xfId="0" applyNumberFormat="1" applyFont="1" applyBorder="1"/>
    <xf numFmtId="3" fontId="23" fillId="0" borderId="39" xfId="0" applyNumberFormat="1" applyFont="1" applyBorder="1"/>
    <xf numFmtId="3" fontId="19" fillId="0" borderId="90" xfId="0" applyNumberFormat="1" applyFont="1" applyBorder="1"/>
    <xf numFmtId="3" fontId="19" fillId="0" borderId="53" xfId="0" applyNumberFormat="1" applyFont="1" applyBorder="1"/>
    <xf numFmtId="3" fontId="23" fillId="0" borderId="52" xfId="0" applyNumberFormat="1" applyFont="1" applyBorder="1"/>
    <xf numFmtId="3" fontId="23" fillId="0" borderId="91" xfId="0" applyNumberFormat="1" applyFont="1" applyBorder="1"/>
    <xf numFmtId="3" fontId="23" fillId="0" borderId="92" xfId="0" applyNumberFormat="1" applyFont="1" applyBorder="1"/>
    <xf numFmtId="3" fontId="19" fillId="0" borderId="93" xfId="0" applyNumberFormat="1" applyFont="1" applyBorder="1"/>
    <xf numFmtId="3" fontId="19" fillId="0" borderId="94" xfId="0" applyNumberFormat="1" applyFont="1" applyBorder="1"/>
    <xf numFmtId="3" fontId="23" fillId="0" borderId="63" xfId="0" applyNumberFormat="1" applyFont="1" applyBorder="1"/>
    <xf numFmtId="0" fontId="19" fillId="0" borderId="95" xfId="0" applyFont="1" applyBorder="1"/>
    <xf numFmtId="0" fontId="19" fillId="0" borderId="96" xfId="0" applyFont="1" applyBorder="1" applyAlignment="1">
      <alignment wrapText="1"/>
    </xf>
    <xf numFmtId="0" fontId="35" fillId="0" borderId="95" xfId="0" applyFont="1" applyBorder="1"/>
    <xf numFmtId="0" fontId="23" fillId="0" borderId="97" xfId="0" applyFont="1" applyBorder="1"/>
    <xf numFmtId="0" fontId="23" fillId="0" borderId="98" xfId="0" applyFont="1" applyBorder="1"/>
    <xf numFmtId="0" fontId="23" fillId="20" borderId="54" xfId="0" applyFont="1" applyFill="1" applyBorder="1"/>
    <xf numFmtId="0" fontId="31" fillId="0" borderId="54" xfId="0" applyFont="1" applyBorder="1"/>
    <xf numFmtId="164" fontId="31" fillId="0" borderId="99" xfId="0" applyNumberFormat="1" applyFont="1" applyBorder="1"/>
    <xf numFmtId="164" fontId="33" fillId="0" borderId="51" xfId="0" applyNumberFormat="1" applyFont="1" applyBorder="1"/>
    <xf numFmtId="3" fontId="19" fillId="20" borderId="21" xfId="0" applyNumberFormat="1" applyFont="1" applyFill="1" applyBorder="1"/>
    <xf numFmtId="3" fontId="19" fillId="0" borderId="100" xfId="0" applyNumberFormat="1" applyFont="1" applyBorder="1"/>
    <xf numFmtId="3" fontId="19" fillId="0" borderId="101" xfId="0" applyNumberFormat="1" applyFont="1" applyBorder="1"/>
    <xf numFmtId="3" fontId="19" fillId="0" borderId="102" xfId="0" applyNumberFormat="1" applyFont="1" applyBorder="1"/>
    <xf numFmtId="3" fontId="19" fillId="0" borderId="103" xfId="0" applyNumberFormat="1" applyFont="1" applyBorder="1"/>
    <xf numFmtId="3" fontId="19" fillId="0" borderId="104" xfId="0" applyNumberFormat="1" applyFont="1" applyBorder="1"/>
    <xf numFmtId="0" fontId="35" fillId="0" borderId="0" xfId="0" applyFont="1"/>
    <xf numFmtId="3" fontId="19" fillId="20" borderId="0" xfId="0" applyNumberFormat="1" applyFont="1" applyFill="1"/>
    <xf numFmtId="0" fontId="19" fillId="20" borderId="14" xfId="0" applyFont="1" applyFill="1" applyBorder="1" applyAlignment="1">
      <alignment wrapText="1"/>
    </xf>
    <xf numFmtId="0" fontId="19" fillId="20" borderId="0" xfId="0" applyFont="1" applyFill="1"/>
    <xf numFmtId="0" fontId="21" fillId="0" borderId="61" xfId="0" applyFont="1" applyBorder="1"/>
    <xf numFmtId="0" fontId="23" fillId="0" borderId="18" xfId="0" applyFont="1" applyBorder="1"/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3" fontId="19" fillId="0" borderId="10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0" fontId="23" fillId="0" borderId="109" xfId="0" applyFont="1" applyBorder="1" applyAlignment="1">
      <alignment horizontal="center" vertical="center"/>
    </xf>
    <xf numFmtId="3" fontId="23" fillId="0" borderId="110" xfId="0" applyNumberFormat="1" applyFont="1" applyBorder="1"/>
    <xf numFmtId="0" fontId="19" fillId="0" borderId="111" xfId="0" applyFont="1" applyBorder="1"/>
    <xf numFmtId="0" fontId="53" fillId="0" borderId="0" xfId="0" applyFont="1"/>
    <xf numFmtId="3" fontId="23" fillId="0" borderId="78" xfId="0" applyNumberFormat="1" applyFont="1" applyBorder="1"/>
    <xf numFmtId="3" fontId="23" fillId="0" borderId="112" xfId="0" applyNumberFormat="1" applyFont="1" applyBorder="1"/>
    <xf numFmtId="0" fontId="23" fillId="0" borderId="91" xfId="0" applyFont="1" applyBorder="1"/>
    <xf numFmtId="0" fontId="23" fillId="0" borderId="35" xfId="0" applyFont="1" applyBorder="1" applyAlignment="1">
      <alignment wrapText="1"/>
    </xf>
    <xf numFmtId="0" fontId="19" fillId="0" borderId="113" xfId="0" applyFont="1" applyBorder="1"/>
    <xf numFmtId="3" fontId="23" fillId="0" borderId="61" xfId="0" applyNumberFormat="1" applyFont="1" applyBorder="1" applyAlignment="1">
      <alignment horizontal="right"/>
    </xf>
    <xf numFmtId="0" fontId="50" fillId="0" borderId="10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3" fillId="0" borderId="11" xfId="33" applyFont="1" applyBorder="1" applyProtection="1"/>
    <xf numFmtId="164" fontId="23" fillId="0" borderId="53" xfId="0" applyNumberFormat="1" applyFont="1" applyBorder="1"/>
    <xf numFmtId="3" fontId="23" fillId="0" borderId="114" xfId="0" applyNumberFormat="1" applyFont="1" applyBorder="1"/>
    <xf numFmtId="0" fontId="19" fillId="0" borderId="60" xfId="0" applyFont="1" applyBorder="1"/>
    <xf numFmtId="3" fontId="19" fillId="0" borderId="115" xfId="0" applyNumberFormat="1" applyFont="1" applyBorder="1"/>
    <xf numFmtId="0" fontId="0" fillId="0" borderId="59" xfId="0" applyBorder="1"/>
    <xf numFmtId="3" fontId="19" fillId="0" borderId="65" xfId="0" applyNumberFormat="1" applyFont="1" applyBorder="1"/>
    <xf numFmtId="3" fontId="19" fillId="0" borderId="113" xfId="0" applyNumberFormat="1" applyFont="1" applyBorder="1"/>
    <xf numFmtId="3" fontId="19" fillId="0" borderId="116" xfId="0" applyNumberFormat="1" applyFont="1" applyBorder="1"/>
    <xf numFmtId="3" fontId="23" fillId="0" borderId="113" xfId="0" applyNumberFormat="1" applyFont="1" applyBorder="1"/>
    <xf numFmtId="3" fontId="23" fillId="0" borderId="116" xfId="0" applyNumberFormat="1" applyFont="1" applyBorder="1"/>
    <xf numFmtId="3" fontId="19" fillId="20" borderId="65" xfId="0" applyNumberFormat="1" applyFont="1" applyFill="1" applyBorder="1"/>
    <xf numFmtId="0" fontId="0" fillId="0" borderId="63" xfId="0" applyBorder="1"/>
    <xf numFmtId="3" fontId="23" fillId="0" borderId="50" xfId="0" applyNumberFormat="1" applyFont="1" applyBorder="1"/>
    <xf numFmtId="0" fontId="0" fillId="0" borderId="0" xfId="0" applyAlignment="1">
      <alignment wrapText="1"/>
    </xf>
    <xf numFmtId="0" fontId="19" fillId="0" borderId="48" xfId="0" applyFont="1" applyBorder="1"/>
    <xf numFmtId="0" fontId="30" fillId="0" borderId="117" xfId="0" applyFont="1" applyBorder="1"/>
    <xf numFmtId="0" fontId="30" fillId="0" borderId="118" xfId="0" applyFont="1" applyBorder="1"/>
    <xf numFmtId="0" fontId="30" fillId="0" borderId="119" xfId="0" applyFont="1" applyBorder="1"/>
    <xf numFmtId="3" fontId="42" fillId="0" borderId="0" xfId="0" applyNumberFormat="1" applyFont="1"/>
    <xf numFmtId="3" fontId="19" fillId="0" borderId="120" xfId="0" applyNumberFormat="1" applyFont="1" applyBorder="1" applyAlignment="1">
      <alignment vertical="center"/>
    </xf>
    <xf numFmtId="3" fontId="19" fillId="0" borderId="121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0" fontId="29" fillId="0" borderId="123" xfId="0" applyFont="1" applyBorder="1"/>
    <xf numFmtId="0" fontId="30" fillId="0" borderId="51" xfId="0" applyFont="1" applyBorder="1"/>
    <xf numFmtId="0" fontId="30" fillId="0" borderId="39" xfId="0" applyFont="1" applyBorder="1"/>
    <xf numFmtId="0" fontId="19" fillId="0" borderId="124" xfId="0" applyFont="1" applyBorder="1"/>
    <xf numFmtId="0" fontId="19" fillId="0" borderId="125" xfId="0" applyFont="1" applyBorder="1"/>
    <xf numFmtId="0" fontId="19" fillId="0" borderId="126" xfId="0" applyFont="1" applyBorder="1"/>
    <xf numFmtId="0" fontId="19" fillId="0" borderId="39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2" xfId="0" applyFont="1" applyBorder="1" applyAlignment="1">
      <alignment horizontal="center" wrapText="1"/>
    </xf>
    <xf numFmtId="0" fontId="23" fillId="0" borderId="127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19" fillId="0" borderId="31" xfId="0" applyFont="1" applyBorder="1"/>
    <xf numFmtId="0" fontId="35" fillId="0" borderId="49" xfId="0" applyFont="1" applyBorder="1" applyAlignment="1">
      <alignment horizontal="right"/>
    </xf>
    <xf numFmtId="0" fontId="35" fillId="0" borderId="62" xfId="0" applyFont="1" applyBorder="1" applyAlignment="1">
      <alignment horizontal="right"/>
    </xf>
    <xf numFmtId="0" fontId="50" fillId="0" borderId="61" xfId="0" applyFont="1" applyBorder="1" applyAlignment="1">
      <alignment horizontal="center" wrapText="1"/>
    </xf>
    <xf numFmtId="0" fontId="57" fillId="0" borderId="0" xfId="0" applyFont="1"/>
    <xf numFmtId="0" fontId="50" fillId="0" borderId="10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28" xfId="0" applyFont="1" applyBorder="1" applyAlignment="1">
      <alignment horizontal="center"/>
    </xf>
    <xf numFmtId="0" fontId="23" fillId="0" borderId="80" xfId="0" applyFont="1" applyBorder="1"/>
    <xf numFmtId="0" fontId="33" fillId="0" borderId="26" xfId="0" applyFont="1" applyBorder="1"/>
    <xf numFmtId="0" fontId="23" fillId="0" borderId="26" xfId="0" applyFont="1" applyBorder="1"/>
    <xf numFmtId="0" fontId="35" fillId="0" borderId="80" xfId="0" applyFont="1" applyBorder="1"/>
    <xf numFmtId="0" fontId="35" fillId="0" borderId="115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29" xfId="0" applyFont="1" applyBorder="1" applyAlignment="1">
      <alignment horizontal="center"/>
    </xf>
    <xf numFmtId="0" fontId="21" fillId="0" borderId="53" xfId="0" applyFont="1" applyBorder="1"/>
    <xf numFmtId="0" fontId="31" fillId="0" borderId="5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wrapText="1"/>
    </xf>
    <xf numFmtId="0" fontId="35" fillId="0" borderId="61" xfId="0" applyFont="1" applyBorder="1" applyAlignment="1">
      <alignment wrapText="1"/>
    </xf>
    <xf numFmtId="0" fontId="23" fillId="0" borderId="61" xfId="0" applyFont="1" applyBorder="1" applyAlignment="1">
      <alignment horizontal="center" wrapText="1"/>
    </xf>
    <xf numFmtId="0" fontId="23" fillId="0" borderId="127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23" fillId="0" borderId="130" xfId="0" applyFont="1" applyBorder="1" applyAlignment="1">
      <alignment horizontal="center" wrapText="1"/>
    </xf>
    <xf numFmtId="0" fontId="35" fillId="0" borderId="61" xfId="0" applyFont="1" applyBorder="1" applyAlignment="1">
      <alignment horizontal="right"/>
    </xf>
    <xf numFmtId="3" fontId="42" fillId="0" borderId="131" xfId="0" applyNumberFormat="1" applyFont="1" applyBorder="1"/>
    <xf numFmtId="3" fontId="19" fillId="0" borderId="132" xfId="0" applyNumberFormat="1" applyFont="1" applyBorder="1"/>
    <xf numFmtId="3" fontId="19" fillId="0" borderId="133" xfId="0" applyNumberFormat="1" applyFont="1" applyBorder="1"/>
    <xf numFmtId="0" fontId="35" fillId="0" borderId="69" xfId="0" applyFont="1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5" fillId="0" borderId="62" xfId="0" applyFont="1" applyBorder="1" applyAlignment="1">
      <alignment horizontal="center"/>
    </xf>
    <xf numFmtId="0" fontId="50" fillId="0" borderId="134" xfId="0" applyFont="1" applyBorder="1" applyAlignment="1">
      <alignment horizontal="center"/>
    </xf>
    <xf numFmtId="0" fontId="50" fillId="0" borderId="135" xfId="0" applyFont="1" applyBorder="1" applyAlignment="1">
      <alignment horizontal="center"/>
    </xf>
    <xf numFmtId="0" fontId="50" fillId="0" borderId="136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0" fontId="35" fillId="0" borderId="53" xfId="0" applyFont="1" applyBorder="1" applyAlignment="1">
      <alignment horizontal="right"/>
    </xf>
    <xf numFmtId="0" fontId="23" fillId="0" borderId="86" xfId="0" applyFont="1" applyBorder="1"/>
    <xf numFmtId="3" fontId="23" fillId="0" borderId="32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104" xfId="0" applyFont="1" applyBorder="1" applyAlignment="1">
      <alignment horizontal="center"/>
    </xf>
    <xf numFmtId="0" fontId="23" fillId="0" borderId="91" xfId="0" applyFont="1" applyBorder="1" applyAlignment="1">
      <alignment horizontal="center" wrapText="1"/>
    </xf>
    <xf numFmtId="0" fontId="23" fillId="0" borderId="23" xfId="0" applyFont="1" applyBorder="1"/>
    <xf numFmtId="3" fontId="23" fillId="0" borderId="0" xfId="0" applyNumberFormat="1" applyFont="1" applyAlignment="1">
      <alignment horizontal="right"/>
    </xf>
    <xf numFmtId="0" fontId="35" fillId="0" borderId="111" xfId="0" applyFont="1" applyBorder="1" applyAlignment="1">
      <alignment horizontal="right"/>
    </xf>
    <xf numFmtId="0" fontId="23" fillId="0" borderId="137" xfId="0" applyFont="1" applyBorder="1"/>
    <xf numFmtId="0" fontId="35" fillId="0" borderId="138" xfId="0" applyFont="1" applyBorder="1" applyAlignment="1">
      <alignment horizontal="right"/>
    </xf>
    <xf numFmtId="0" fontId="23" fillId="0" borderId="139" xfId="0" applyFont="1" applyBorder="1"/>
    <xf numFmtId="3" fontId="23" fillId="0" borderId="140" xfId="0" applyNumberFormat="1" applyFont="1" applyBorder="1"/>
    <xf numFmtId="0" fontId="50" fillId="0" borderId="61" xfId="0" applyFont="1" applyBorder="1" applyAlignment="1">
      <alignment horizontal="right"/>
    </xf>
    <xf numFmtId="0" fontId="34" fillId="0" borderId="0" xfId="0" applyFont="1"/>
    <xf numFmtId="0" fontId="19" fillId="0" borderId="22" xfId="0" applyFont="1" applyBorder="1"/>
    <xf numFmtId="0" fontId="19" fillId="0" borderId="102" xfId="0" applyFont="1" applyBorder="1"/>
    <xf numFmtId="0" fontId="19" fillId="0" borderId="141" xfId="0" applyFont="1" applyBorder="1"/>
    <xf numFmtId="0" fontId="19" fillId="0" borderId="142" xfId="0" applyFont="1" applyBorder="1"/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3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28" xfId="0" applyFont="1" applyBorder="1" applyAlignment="1">
      <alignment horizontal="right"/>
    </xf>
    <xf numFmtId="3" fontId="23" fillId="0" borderId="103" xfId="0" applyNumberFormat="1" applyFont="1" applyBorder="1" applyAlignment="1">
      <alignment horizontal="right"/>
    </xf>
    <xf numFmtId="0" fontId="23" fillId="0" borderId="32" xfId="0" applyFont="1" applyBorder="1" applyAlignment="1">
      <alignment horizontal="center"/>
    </xf>
    <xf numFmtId="0" fontId="35" fillId="0" borderId="60" xfId="0" applyFont="1" applyBorder="1" applyAlignment="1">
      <alignment horizontal="right"/>
    </xf>
    <xf numFmtId="0" fontId="35" fillId="0" borderId="144" xfId="0" applyFont="1" applyBorder="1" applyAlignment="1">
      <alignment horizontal="right"/>
    </xf>
    <xf numFmtId="3" fontId="19" fillId="0" borderId="145" xfId="0" applyNumberFormat="1" applyFont="1" applyBorder="1"/>
    <xf numFmtId="0" fontId="21" fillId="0" borderId="5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3" fillId="0" borderId="49" xfId="0" applyFont="1" applyBorder="1"/>
    <xf numFmtId="0" fontId="0" fillId="0" borderId="134" xfId="0" applyBorder="1"/>
    <xf numFmtId="0" fontId="21" fillId="0" borderId="8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/>
    <xf numFmtId="0" fontId="19" fillId="0" borderId="93" xfId="0" applyFont="1" applyBorder="1"/>
    <xf numFmtId="0" fontId="19" fillId="0" borderId="70" xfId="0" applyFont="1" applyBorder="1"/>
    <xf numFmtId="0" fontId="31" fillId="0" borderId="91" xfId="0" applyFont="1" applyBorder="1" applyAlignment="1">
      <alignment wrapText="1"/>
    </xf>
    <xf numFmtId="0" fontId="19" fillId="0" borderId="146" xfId="0" applyFont="1" applyBorder="1"/>
    <xf numFmtId="0" fontId="19" fillId="0" borderId="69" xfId="0" applyFont="1" applyBorder="1" applyAlignment="1">
      <alignment wrapText="1"/>
    </xf>
    <xf numFmtId="0" fontId="35" fillId="0" borderId="147" xfId="0" applyFont="1" applyBorder="1" applyAlignment="1">
      <alignment horizontal="right"/>
    </xf>
    <xf numFmtId="0" fontId="19" fillId="0" borderId="61" xfId="0" applyFont="1" applyBorder="1" applyAlignment="1">
      <alignment horizontal="center" wrapText="1"/>
    </xf>
    <xf numFmtId="0" fontId="35" fillId="0" borderId="148" xfId="0" applyFont="1" applyBorder="1" applyAlignment="1">
      <alignment horizontal="right"/>
    </xf>
    <xf numFmtId="0" fontId="35" fillId="0" borderId="119" xfId="0" applyFont="1" applyBorder="1" applyAlignment="1">
      <alignment horizontal="right"/>
    </xf>
    <xf numFmtId="0" fontId="35" fillId="0" borderId="149" xfId="0" applyFont="1" applyBorder="1" applyAlignment="1">
      <alignment horizontal="right"/>
    </xf>
    <xf numFmtId="3" fontId="19" fillId="20" borderId="87" xfId="0" applyNumberFormat="1" applyFont="1" applyFill="1" applyBorder="1"/>
    <xf numFmtId="0" fontId="23" fillId="0" borderId="61" xfId="0" applyFont="1" applyBorder="1" applyAlignment="1">
      <alignment wrapText="1"/>
    </xf>
    <xf numFmtId="0" fontId="35" fillId="0" borderId="50" xfId="0" applyFont="1" applyBorder="1" applyAlignment="1">
      <alignment horizontal="right"/>
    </xf>
    <xf numFmtId="0" fontId="35" fillId="0" borderId="61" xfId="0" applyFont="1" applyBorder="1" applyAlignment="1">
      <alignment horizontal="center"/>
    </xf>
    <xf numFmtId="0" fontId="23" fillId="0" borderId="127" xfId="0" applyFont="1" applyBorder="1" applyAlignment="1">
      <alignment wrapText="1"/>
    </xf>
    <xf numFmtId="0" fontId="35" fillId="0" borderId="53" xfId="0" applyFont="1" applyBorder="1" applyAlignment="1">
      <alignment wrapText="1"/>
    </xf>
    <xf numFmtId="0" fontId="23" fillId="0" borderId="7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right"/>
    </xf>
    <xf numFmtId="0" fontId="23" fillId="0" borderId="40" xfId="0" applyFont="1" applyBorder="1" applyAlignment="1">
      <alignment horizontal="center"/>
    </xf>
    <xf numFmtId="3" fontId="19" fillId="0" borderId="140" xfId="0" applyNumberFormat="1" applyFont="1" applyBorder="1" applyAlignment="1">
      <alignment horizontal="right"/>
    </xf>
    <xf numFmtId="0" fontId="50" fillId="0" borderId="10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50" fillId="0" borderId="127" xfId="0" applyFont="1" applyBorder="1" applyAlignment="1">
      <alignment horizontal="center"/>
    </xf>
    <xf numFmtId="0" fontId="21" fillId="0" borderId="151" xfId="0" applyFont="1" applyBorder="1"/>
    <xf numFmtId="0" fontId="23" fillId="0" borderId="152" xfId="0" applyFont="1" applyBorder="1"/>
    <xf numFmtId="0" fontId="23" fillId="0" borderId="124" xfId="0" applyFont="1" applyBorder="1"/>
    <xf numFmtId="0" fontId="23" fillId="0" borderId="6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23" fillId="0" borderId="69" xfId="0" applyFont="1" applyBorder="1"/>
    <xf numFmtId="0" fontId="23" fillId="0" borderId="63" xfId="0" applyFont="1" applyBorder="1"/>
    <xf numFmtId="0" fontId="50" fillId="0" borderId="61" xfId="0" applyFont="1" applyBorder="1" applyAlignment="1">
      <alignment horizontal="center"/>
    </xf>
    <xf numFmtId="0" fontId="19" fillId="0" borderId="129" xfId="0" applyFont="1" applyBorder="1"/>
    <xf numFmtId="0" fontId="23" fillId="0" borderId="59" xfId="0" applyFont="1" applyBorder="1"/>
    <xf numFmtId="3" fontId="29" fillId="0" borderId="129" xfId="0" applyNumberFormat="1" applyFont="1" applyBorder="1" applyAlignment="1">
      <alignment horizontal="right"/>
    </xf>
    <xf numFmtId="3" fontId="29" fillId="0" borderId="49" xfId="0" applyNumberFormat="1" applyFont="1" applyBorder="1" applyAlignment="1">
      <alignment horizontal="right"/>
    </xf>
    <xf numFmtId="3" fontId="29" fillId="0" borderId="6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19" fillId="0" borderId="50" xfId="0" applyNumberFormat="1" applyFont="1" applyBorder="1"/>
    <xf numFmtId="0" fontId="23" fillId="0" borderId="19" xfId="0" applyFont="1" applyBorder="1"/>
    <xf numFmtId="0" fontId="19" fillId="0" borderId="69" xfId="0" applyFont="1" applyBorder="1" applyAlignment="1">
      <alignment horizontal="center" wrapText="1"/>
    </xf>
    <xf numFmtId="0" fontId="35" fillId="0" borderId="153" xfId="0" applyFont="1" applyBorder="1" applyAlignment="1">
      <alignment horizontal="right"/>
    </xf>
    <xf numFmtId="0" fontId="21" fillId="0" borderId="137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 wrapText="1"/>
    </xf>
    <xf numFmtId="0" fontId="21" fillId="0" borderId="155" xfId="0" applyFont="1" applyBorder="1" applyAlignment="1">
      <alignment vertical="center"/>
    </xf>
    <xf numFmtId="0" fontId="35" fillId="0" borderId="129" xfId="0" applyFont="1" applyBorder="1" applyAlignment="1">
      <alignment horizontal="right"/>
    </xf>
    <xf numFmtId="0" fontId="35" fillId="0" borderId="134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5" fillId="0" borderId="104" xfId="0" applyFont="1" applyBorder="1" applyAlignment="1">
      <alignment horizontal="right"/>
    </xf>
    <xf numFmtId="0" fontId="21" fillId="0" borderId="156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 wrapText="1"/>
    </xf>
    <xf numFmtId="0" fontId="21" fillId="0" borderId="154" xfId="0" applyFont="1" applyBorder="1" applyAlignment="1">
      <alignment horizontal="center" wrapText="1"/>
    </xf>
    <xf numFmtId="3" fontId="30" fillId="0" borderId="37" xfId="26" applyNumberFormat="1" applyFont="1" applyFill="1" applyBorder="1" applyAlignment="1" applyProtection="1"/>
    <xf numFmtId="3" fontId="30" fillId="0" borderId="40" xfId="26" applyNumberFormat="1" applyFont="1" applyFill="1" applyBorder="1" applyAlignment="1" applyProtection="1"/>
    <xf numFmtId="3" fontId="30" fillId="0" borderId="38" xfId="26" applyNumberFormat="1" applyFont="1" applyFill="1" applyBorder="1" applyAlignment="1" applyProtection="1"/>
    <xf numFmtId="3" fontId="52" fillId="0" borderId="37" xfId="26" applyNumberFormat="1" applyFont="1" applyFill="1" applyBorder="1" applyAlignment="1" applyProtection="1"/>
    <xf numFmtId="3" fontId="21" fillId="0" borderId="41" xfId="0" applyNumberFormat="1" applyFont="1" applyBorder="1"/>
    <xf numFmtId="3" fontId="21" fillId="0" borderId="140" xfId="0" applyNumberFormat="1" applyFont="1" applyBorder="1"/>
    <xf numFmtId="0" fontId="21" fillId="0" borderId="157" xfId="0" applyFont="1" applyBorder="1" applyAlignment="1">
      <alignment horizontal="center" vertical="center" wrapText="1"/>
    </xf>
    <xf numFmtId="167" fontId="30" fillId="0" borderId="89" xfId="0" applyNumberFormat="1" applyFont="1" applyBorder="1" applyAlignment="1">
      <alignment horizontal="right"/>
    </xf>
    <xf numFmtId="167" fontId="30" fillId="0" borderId="90" xfId="0" applyNumberFormat="1" applyFont="1" applyBorder="1" applyAlignment="1">
      <alignment horizontal="right"/>
    </xf>
    <xf numFmtId="0" fontId="21" fillId="0" borderId="158" xfId="0" applyFont="1" applyBorder="1"/>
    <xf numFmtId="167" fontId="21" fillId="0" borderId="159" xfId="0" applyNumberFormat="1" applyFont="1" applyBorder="1" applyAlignment="1">
      <alignment horizontal="right"/>
    </xf>
    <xf numFmtId="0" fontId="35" fillId="0" borderId="69" xfId="0" applyFont="1" applyBorder="1" applyAlignment="1">
      <alignment horizontal="right"/>
    </xf>
    <xf numFmtId="0" fontId="35" fillId="0" borderId="47" xfId="0" applyFont="1" applyBorder="1" applyAlignment="1">
      <alignment horizontal="right"/>
    </xf>
    <xf numFmtId="0" fontId="19" fillId="0" borderId="112" xfId="0" applyFont="1" applyBorder="1" applyAlignment="1">
      <alignment horizontal="left"/>
    </xf>
    <xf numFmtId="0" fontId="19" fillId="0" borderId="160" xfId="0" applyFont="1" applyBorder="1" applyAlignment="1">
      <alignment wrapText="1"/>
    </xf>
    <xf numFmtId="3" fontId="19" fillId="0" borderId="88" xfId="33" applyNumberFormat="1" applyFont="1" applyBorder="1" applyProtection="1"/>
    <xf numFmtId="3" fontId="19" fillId="0" borderId="89" xfId="33" applyNumberFormat="1" applyFont="1" applyBorder="1" applyProtection="1"/>
    <xf numFmtId="0" fontId="30" fillId="0" borderId="161" xfId="0" applyFont="1" applyBorder="1"/>
    <xf numFmtId="0" fontId="29" fillId="0" borderId="77" xfId="0" applyFont="1" applyBorder="1" applyAlignment="1">
      <alignment horizontal="center"/>
    </xf>
    <xf numFmtId="0" fontId="29" fillId="0" borderId="56" xfId="0" applyFont="1" applyBorder="1"/>
    <xf numFmtId="0" fontId="29" fillId="0" borderId="162" xfId="0" applyFont="1" applyBorder="1"/>
    <xf numFmtId="0" fontId="29" fillId="0" borderId="59" xfId="0" applyFont="1" applyBorder="1"/>
    <xf numFmtId="3" fontId="29" fillId="0" borderId="56" xfId="0" applyNumberFormat="1" applyFont="1" applyBorder="1"/>
    <xf numFmtId="0" fontId="29" fillId="0" borderId="61" xfId="0" applyFont="1" applyBorder="1" applyAlignment="1">
      <alignment horizontal="center"/>
    </xf>
    <xf numFmtId="0" fontId="29" fillId="0" borderId="63" xfId="0" applyFont="1" applyBorder="1"/>
    <xf numFmtId="0" fontId="29" fillId="0" borderId="49" xfId="0" applyFont="1" applyBorder="1"/>
    <xf numFmtId="0" fontId="29" fillId="0" borderId="115" xfId="0" applyFont="1" applyBorder="1"/>
    <xf numFmtId="0" fontId="29" fillId="0" borderId="69" xfId="0" applyFont="1" applyBorder="1"/>
    <xf numFmtId="3" fontId="29" fillId="0" borderId="63" xfId="0" applyNumberFormat="1" applyFont="1" applyBorder="1"/>
    <xf numFmtId="3" fontId="29" fillId="0" borderId="49" xfId="0" applyNumberFormat="1" applyFont="1" applyBorder="1"/>
    <xf numFmtId="0" fontId="23" fillId="0" borderId="5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89" xfId="0" applyFont="1" applyBorder="1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47" fillId="0" borderId="137" xfId="0" applyFont="1" applyBorder="1" applyAlignment="1">
      <alignment vertical="center"/>
    </xf>
    <xf numFmtId="0" fontId="47" fillId="0" borderId="154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/>
    </xf>
    <xf numFmtId="166" fontId="37" fillId="0" borderId="38" xfId="26" applyNumberFormat="1" applyFont="1" applyFill="1" applyBorder="1" applyAlignment="1" applyProtection="1"/>
    <xf numFmtId="166" fontId="37" fillId="0" borderId="40" xfId="26" applyNumberFormat="1" applyFont="1" applyFill="1" applyBorder="1" applyAlignment="1" applyProtection="1"/>
    <xf numFmtId="0" fontId="37" fillId="0" borderId="163" xfId="0" applyFont="1" applyBorder="1"/>
    <xf numFmtId="166" fontId="37" fillId="0" borderId="164" xfId="26" applyNumberFormat="1" applyFont="1" applyFill="1" applyBorder="1" applyAlignment="1" applyProtection="1"/>
    <xf numFmtId="0" fontId="23" fillId="0" borderId="156" xfId="0" applyFont="1" applyBorder="1" applyAlignment="1">
      <alignment horizontal="center" vertical="center" wrapText="1"/>
    </xf>
    <xf numFmtId="0" fontId="21" fillId="0" borderId="15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3" fontId="21" fillId="0" borderId="165" xfId="26" applyNumberFormat="1" applyFont="1" applyFill="1" applyBorder="1" applyAlignment="1" applyProtection="1">
      <alignment horizontal="right" vertical="center"/>
    </xf>
    <xf numFmtId="0" fontId="19" fillId="0" borderId="159" xfId="0" applyFont="1" applyBorder="1"/>
    <xf numFmtId="0" fontId="21" fillId="0" borderId="139" xfId="0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52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86" xfId="0" applyFont="1" applyBorder="1"/>
    <xf numFmtId="0" fontId="19" fillId="0" borderId="166" xfId="0" applyFont="1" applyBorder="1" applyAlignment="1">
      <alignment horizontal="center"/>
    </xf>
    <xf numFmtId="0" fontId="19" fillId="0" borderId="158" xfId="0" applyFont="1" applyBorder="1" applyAlignment="1">
      <alignment horizontal="center"/>
    </xf>
    <xf numFmtId="0" fontId="55" fillId="0" borderId="146" xfId="0" applyFont="1" applyBorder="1" applyAlignment="1">
      <alignment horizontal="justify" vertical="center"/>
    </xf>
    <xf numFmtId="0" fontId="38" fillId="0" borderId="146" xfId="0" applyFont="1" applyBorder="1"/>
    <xf numFmtId="0" fontId="32" fillId="0" borderId="146" xfId="0" applyFont="1" applyBorder="1"/>
    <xf numFmtId="0" fontId="38" fillId="0" borderId="146" xfId="0" applyFont="1" applyBorder="1" applyAlignment="1">
      <alignment wrapText="1"/>
    </xf>
    <xf numFmtId="0" fontId="37" fillId="0" borderId="146" xfId="0" applyFont="1" applyBorder="1" applyAlignment="1">
      <alignment wrapText="1"/>
    </xf>
    <xf numFmtId="0" fontId="46" fillId="0" borderId="167" xfId="0" applyFont="1" applyBorder="1"/>
    <xf numFmtId="0" fontId="30" fillId="0" borderId="168" xfId="0" applyFont="1" applyBorder="1"/>
    <xf numFmtId="3" fontId="30" fillId="0" borderId="169" xfId="0" applyNumberFormat="1" applyFont="1" applyBorder="1"/>
    <xf numFmtId="0" fontId="35" fillId="0" borderId="170" xfId="0" applyFont="1" applyBorder="1" applyAlignment="1">
      <alignment horizontal="right"/>
    </xf>
    <xf numFmtId="3" fontId="19" fillId="0" borderId="44" xfId="0" applyNumberFormat="1" applyFont="1" applyBorder="1"/>
    <xf numFmtId="3" fontId="19" fillId="0" borderId="3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71" xfId="0" applyFont="1" applyBorder="1" applyAlignment="1">
      <alignment horizontal="center" vertical="center"/>
    </xf>
    <xf numFmtId="0" fontId="23" fillId="0" borderId="172" xfId="0" applyFont="1" applyBorder="1" applyAlignment="1">
      <alignment horizontal="center" vertical="center"/>
    </xf>
    <xf numFmtId="0" fontId="19" fillId="0" borderId="173" xfId="0" applyFont="1" applyBorder="1" applyAlignment="1">
      <alignment vertical="center" wrapText="1"/>
    </xf>
    <xf numFmtId="0" fontId="19" fillId="0" borderId="174" xfId="0" applyFont="1" applyBorder="1" applyAlignment="1">
      <alignment vertical="center" wrapText="1"/>
    </xf>
    <xf numFmtId="0" fontId="19" fillId="0" borderId="175" xfId="0" applyFont="1" applyBorder="1" applyAlignment="1">
      <alignment vertical="center" wrapText="1"/>
    </xf>
    <xf numFmtId="0" fontId="23" fillId="0" borderId="176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50" fillId="0" borderId="77" xfId="0" applyFont="1" applyBorder="1" applyAlignment="1">
      <alignment horizontal="center" wrapText="1"/>
    </xf>
    <xf numFmtId="0" fontId="23" fillId="0" borderId="139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0" fillId="0" borderId="0" xfId="0" applyFont="1"/>
    <xf numFmtId="3" fontId="50" fillId="0" borderId="0" xfId="0" applyNumberFormat="1" applyFont="1"/>
    <xf numFmtId="3" fontId="50" fillId="0" borderId="0" xfId="0" applyNumberFormat="1" applyFont="1" applyAlignment="1">
      <alignment horizontal="right"/>
    </xf>
    <xf numFmtId="3" fontId="23" fillId="0" borderId="57" xfId="0" applyNumberFormat="1" applyFont="1" applyBorder="1" applyAlignment="1">
      <alignment horizontal="right"/>
    </xf>
    <xf numFmtId="3" fontId="23" fillId="0" borderId="56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0" fontId="50" fillId="0" borderId="0" xfId="0" applyFont="1" applyAlignment="1">
      <alignment horizontal="right"/>
    </xf>
    <xf numFmtId="0" fontId="56" fillId="0" borderId="61" xfId="0" applyFont="1" applyBorder="1" applyAlignment="1">
      <alignment horizontal="center" wrapText="1"/>
    </xf>
    <xf numFmtId="0" fontId="56" fillId="0" borderId="53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6" fillId="0" borderId="77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19" fillId="0" borderId="65" xfId="0" applyFont="1" applyBorder="1" applyAlignment="1">
      <alignment wrapText="1"/>
    </xf>
    <xf numFmtId="0" fontId="50" fillId="0" borderId="53" xfId="0" applyFont="1" applyBorder="1" applyAlignment="1">
      <alignment horizontal="center" wrapText="1"/>
    </xf>
    <xf numFmtId="0" fontId="35" fillId="0" borderId="63" xfId="0" applyFont="1" applyBorder="1" applyAlignment="1">
      <alignment horizontal="right"/>
    </xf>
    <xf numFmtId="0" fontId="23" fillId="0" borderId="78" xfId="0" applyFont="1" applyBorder="1" applyAlignment="1">
      <alignment wrapText="1"/>
    </xf>
    <xf numFmtId="0" fontId="23" fillId="0" borderId="91" xfId="0" applyFont="1" applyBorder="1" applyAlignment="1">
      <alignment wrapText="1"/>
    </xf>
    <xf numFmtId="0" fontId="0" fillId="0" borderId="62" xfId="0" applyBorder="1"/>
    <xf numFmtId="3" fontId="19" fillId="20" borderId="103" xfId="0" applyNumberFormat="1" applyFont="1" applyFill="1" applyBorder="1"/>
    <xf numFmtId="0" fontId="21" fillId="0" borderId="61" xfId="0" applyFont="1" applyBorder="1" applyAlignment="1">
      <alignment wrapText="1"/>
    </xf>
    <xf numFmtId="0" fontId="61" fillId="0" borderId="129" xfId="0" applyFont="1" applyBorder="1" applyAlignment="1">
      <alignment horizontal="center"/>
    </xf>
    <xf numFmtId="0" fontId="62" fillId="0" borderId="128" xfId="0" applyFont="1" applyBorder="1" applyAlignment="1">
      <alignment horizontal="center"/>
    </xf>
    <xf numFmtId="0" fontId="62" fillId="0" borderId="103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35" fillId="0" borderId="177" xfId="0" applyFont="1" applyBorder="1" applyAlignment="1">
      <alignment horizontal="right"/>
    </xf>
    <xf numFmtId="0" fontId="23" fillId="0" borderId="178" xfId="0" applyFont="1" applyBorder="1"/>
    <xf numFmtId="3" fontId="23" fillId="0" borderId="179" xfId="0" applyNumberFormat="1" applyFont="1" applyBorder="1"/>
    <xf numFmtId="3" fontId="23" fillId="0" borderId="180" xfId="0" applyNumberFormat="1" applyFont="1" applyBorder="1"/>
    <xf numFmtId="3" fontId="23" fillId="20" borderId="181" xfId="0" applyNumberFormat="1" applyFont="1" applyFill="1" applyBorder="1"/>
    <xf numFmtId="0" fontId="23" fillId="20" borderId="182" xfId="0" applyFont="1" applyFill="1" applyBorder="1" applyAlignment="1">
      <alignment wrapText="1"/>
    </xf>
    <xf numFmtId="3" fontId="61" fillId="0" borderId="65" xfId="0" applyNumberFormat="1" applyFont="1" applyBorder="1" applyAlignment="1">
      <alignment horizontal="center"/>
    </xf>
    <xf numFmtId="3" fontId="61" fillId="0" borderId="49" xfId="0" applyNumberFormat="1" applyFont="1" applyBorder="1" applyAlignment="1">
      <alignment horizontal="center"/>
    </xf>
    <xf numFmtId="3" fontId="61" fillId="0" borderId="56" xfId="0" applyNumberFormat="1" applyFont="1" applyBorder="1" applyAlignment="1">
      <alignment horizontal="center"/>
    </xf>
    <xf numFmtId="3" fontId="19" fillId="0" borderId="183" xfId="0" applyNumberFormat="1" applyFont="1" applyBorder="1"/>
    <xf numFmtId="3" fontId="19" fillId="0" borderId="177" xfId="0" applyNumberFormat="1" applyFont="1" applyBorder="1"/>
    <xf numFmtId="3" fontId="19" fillId="20" borderId="116" xfId="0" applyNumberFormat="1" applyFont="1" applyFill="1" applyBorder="1"/>
    <xf numFmtId="3" fontId="23" fillId="0" borderId="184" xfId="0" applyNumberFormat="1" applyFont="1" applyBorder="1"/>
    <xf numFmtId="3" fontId="23" fillId="0" borderId="185" xfId="0" applyNumberFormat="1" applyFont="1" applyBorder="1"/>
    <xf numFmtId="3" fontId="23" fillId="0" borderId="183" xfId="0" applyNumberFormat="1" applyFont="1" applyBorder="1"/>
    <xf numFmtId="3" fontId="23" fillId="0" borderId="177" xfId="0" applyNumberFormat="1" applyFont="1" applyBorder="1"/>
    <xf numFmtId="0" fontId="35" fillId="0" borderId="186" xfId="0" applyFont="1" applyBorder="1" applyAlignment="1">
      <alignment horizontal="right"/>
    </xf>
    <xf numFmtId="0" fontId="19" fillId="0" borderId="43" xfId="0" applyFont="1" applyBorder="1" applyAlignment="1">
      <alignment wrapText="1"/>
    </xf>
    <xf numFmtId="3" fontId="23" fillId="0" borderId="67" xfId="0" applyNumberFormat="1" applyFont="1" applyBorder="1"/>
    <xf numFmtId="3" fontId="23" fillId="0" borderId="187" xfId="0" applyNumberFormat="1" applyFont="1" applyBorder="1"/>
    <xf numFmtId="3" fontId="23" fillId="0" borderId="188" xfId="0" applyNumberFormat="1" applyFont="1" applyBorder="1"/>
    <xf numFmtId="3" fontId="61" fillId="0" borderId="116" xfId="0" applyNumberFormat="1" applyFont="1" applyBorder="1" applyAlignment="1">
      <alignment horizontal="center"/>
    </xf>
    <xf numFmtId="3" fontId="61" fillId="0" borderId="62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vertical="center" wrapText="1"/>
    </xf>
    <xf numFmtId="3" fontId="61" fillId="0" borderId="129" xfId="0" applyNumberFormat="1" applyFont="1" applyBorder="1" applyAlignment="1">
      <alignment horizontal="center"/>
    </xf>
    <xf numFmtId="3" fontId="19" fillId="0" borderId="129" xfId="0" applyNumberFormat="1" applyFont="1" applyBorder="1"/>
    <xf numFmtId="0" fontId="23" fillId="0" borderId="86" xfId="0" applyFont="1" applyBorder="1" applyAlignment="1">
      <alignment horizontal="center" wrapText="1"/>
    </xf>
    <xf numFmtId="3" fontId="23" fillId="0" borderId="115" xfId="0" applyNumberFormat="1" applyFont="1" applyBorder="1"/>
    <xf numFmtId="0" fontId="31" fillId="0" borderId="47" xfId="0" applyFont="1" applyBorder="1" applyAlignment="1">
      <alignment wrapText="1"/>
    </xf>
    <xf numFmtId="0" fontId="31" fillId="0" borderId="189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190" xfId="0" applyFont="1" applyBorder="1"/>
    <xf numFmtId="0" fontId="33" fillId="0" borderId="147" xfId="0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3" fillId="0" borderId="119" xfId="0" applyFont="1" applyBorder="1" applyAlignment="1">
      <alignment wrapText="1"/>
    </xf>
    <xf numFmtId="0" fontId="33" fillId="0" borderId="14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7" xfId="0" applyNumberFormat="1" applyFont="1" applyBorder="1" applyAlignment="1">
      <alignment horizontal="right"/>
    </xf>
    <xf numFmtId="0" fontId="50" fillId="0" borderId="191" xfId="0" applyFont="1" applyBorder="1" applyAlignment="1">
      <alignment horizontal="center"/>
    </xf>
    <xf numFmtId="0" fontId="50" fillId="0" borderId="129" xfId="0" applyFont="1" applyBorder="1" applyAlignment="1">
      <alignment horizontal="center"/>
    </xf>
    <xf numFmtId="3" fontId="19" fillId="0" borderId="49" xfId="0" applyNumberFormat="1" applyFont="1" applyBorder="1" applyAlignment="1">
      <alignment horizontal="right"/>
    </xf>
    <xf numFmtId="0" fontId="50" fillId="0" borderId="57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3" fontId="19" fillId="0" borderId="112" xfId="0" applyNumberFormat="1" applyFont="1" applyBorder="1"/>
    <xf numFmtId="3" fontId="19" fillId="0" borderId="192" xfId="0" applyNumberFormat="1" applyFont="1" applyBorder="1"/>
    <xf numFmtId="3" fontId="19" fillId="0" borderId="193" xfId="0" applyNumberFormat="1" applyFont="1" applyBorder="1"/>
    <xf numFmtId="0" fontId="23" fillId="0" borderId="77" xfId="0" applyFont="1" applyBorder="1"/>
    <xf numFmtId="0" fontId="19" fillId="0" borderId="61" xfId="0" applyFont="1" applyBorder="1"/>
    <xf numFmtId="0" fontId="50" fillId="0" borderId="116" xfId="0" applyFont="1" applyBorder="1" applyAlignment="1">
      <alignment horizontal="center"/>
    </xf>
    <xf numFmtId="0" fontId="19" fillId="0" borderId="91" xfId="0" applyFont="1" applyBorder="1"/>
    <xf numFmtId="3" fontId="19" fillId="0" borderId="194" xfId="0" applyNumberFormat="1" applyFont="1" applyBorder="1"/>
    <xf numFmtId="0" fontId="23" fillId="0" borderId="53" xfId="0" applyFont="1" applyBorder="1" applyAlignment="1">
      <alignment horizontal="left"/>
    </xf>
    <xf numFmtId="0" fontId="19" fillId="0" borderId="49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3" fillId="0" borderId="141" xfId="0" applyFont="1" applyBorder="1"/>
    <xf numFmtId="0" fontId="23" fillId="0" borderId="114" xfId="0" applyFont="1" applyBorder="1"/>
    <xf numFmtId="0" fontId="23" fillId="0" borderId="69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35" fillId="0" borderId="134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3" fillId="0" borderId="7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42" xfId="0" applyNumberFormat="1" applyFont="1" applyBorder="1"/>
    <xf numFmtId="3" fontId="19" fillId="20" borderId="42" xfId="0" applyNumberFormat="1" applyFont="1" applyFill="1" applyBorder="1"/>
    <xf numFmtId="0" fontId="23" fillId="0" borderId="129" xfId="0" applyFont="1" applyBorder="1" applyAlignment="1">
      <alignment horizontal="center"/>
    </xf>
    <xf numFmtId="0" fontId="23" fillId="0" borderId="115" xfId="0" applyFont="1" applyBorder="1" applyAlignment="1">
      <alignment horizontal="center"/>
    </xf>
    <xf numFmtId="3" fontId="19" fillId="0" borderId="195" xfId="0" applyNumberFormat="1" applyFont="1" applyBorder="1"/>
    <xf numFmtId="3" fontId="19" fillId="0" borderId="196" xfId="0" applyNumberFormat="1" applyFont="1" applyBorder="1"/>
    <xf numFmtId="3" fontId="19" fillId="0" borderId="197" xfId="0" applyNumberFormat="1" applyFont="1" applyBorder="1"/>
    <xf numFmtId="0" fontId="35" fillId="0" borderId="95" xfId="0" applyFont="1" applyBorder="1" applyAlignment="1">
      <alignment wrapText="1"/>
    </xf>
    <xf numFmtId="0" fontId="35" fillId="0" borderId="52" xfId="0" applyFont="1" applyBorder="1"/>
    <xf numFmtId="3" fontId="23" fillId="20" borderId="61" xfId="0" applyNumberFormat="1" applyFont="1" applyFill="1" applyBorder="1"/>
    <xf numFmtId="0" fontId="19" fillId="0" borderId="69" xfId="0" applyFont="1" applyBorder="1"/>
    <xf numFmtId="3" fontId="23" fillId="20" borderId="63" xfId="0" applyNumberFormat="1" applyFont="1" applyFill="1" applyBorder="1"/>
    <xf numFmtId="3" fontId="23" fillId="20" borderId="0" xfId="0" applyNumberFormat="1" applyFont="1" applyFill="1"/>
    <xf numFmtId="3" fontId="19" fillId="0" borderId="198" xfId="0" applyNumberFormat="1" applyFont="1" applyBorder="1"/>
    <xf numFmtId="0" fontId="19" fillId="0" borderId="64" xfId="0" applyFont="1" applyBorder="1"/>
    <xf numFmtId="0" fontId="23" fillId="0" borderId="53" xfId="0" applyFont="1" applyBorder="1" applyAlignment="1">
      <alignment horizontal="left" vertical="center" wrapText="1"/>
    </xf>
    <xf numFmtId="0" fontId="23" fillId="0" borderId="199" xfId="0" applyFont="1" applyBorder="1" applyAlignment="1">
      <alignment horizontal="center" vertical="center"/>
    </xf>
    <xf numFmtId="0" fontId="19" fillId="0" borderId="116" xfId="0" applyFont="1" applyBorder="1" applyAlignment="1">
      <alignment wrapText="1"/>
    </xf>
    <xf numFmtId="0" fontId="31" fillId="0" borderId="53" xfId="0" applyFont="1" applyBorder="1" applyAlignment="1">
      <alignment horizontal="justify" wrapText="1"/>
    </xf>
    <xf numFmtId="0" fontId="23" fillId="0" borderId="200" xfId="0" applyFont="1" applyBorder="1" applyAlignment="1">
      <alignment horizontal="center" vertical="center"/>
    </xf>
    <xf numFmtId="3" fontId="23" fillId="0" borderId="163" xfId="0" applyNumberFormat="1" applyFont="1" applyBorder="1"/>
    <xf numFmtId="0" fontId="23" fillId="0" borderId="1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19" fillId="0" borderId="66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201" xfId="0" applyFont="1" applyBorder="1" applyAlignment="1">
      <alignment wrapText="1"/>
    </xf>
    <xf numFmtId="0" fontId="19" fillId="0" borderId="147" xfId="0" applyFont="1" applyBorder="1" applyAlignment="1">
      <alignment wrapText="1"/>
    </xf>
    <xf numFmtId="0" fontId="23" fillId="0" borderId="202" xfId="0" applyFont="1" applyBorder="1" applyAlignment="1">
      <alignment wrapText="1"/>
    </xf>
    <xf numFmtId="0" fontId="19" fillId="0" borderId="138" xfId="0" applyFont="1" applyBorder="1" applyAlignment="1">
      <alignment wrapText="1"/>
    </xf>
    <xf numFmtId="0" fontId="23" fillId="0" borderId="151" xfId="0" applyFont="1" applyBorder="1"/>
    <xf numFmtId="0" fontId="23" fillId="0" borderId="24" xfId="0" applyFont="1" applyBorder="1"/>
    <xf numFmtId="0" fontId="23" fillId="0" borderId="192" xfId="0" applyFont="1" applyBorder="1"/>
    <xf numFmtId="3" fontId="29" fillId="0" borderId="136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0" fontId="23" fillId="0" borderId="69" xfId="0" applyFont="1" applyBorder="1" applyAlignment="1">
      <alignment horizontal="center" vertical="center"/>
    </xf>
    <xf numFmtId="0" fontId="19" fillId="0" borderId="85" xfId="0" applyFont="1" applyBorder="1" applyAlignment="1">
      <alignment wrapText="1"/>
    </xf>
    <xf numFmtId="0" fontId="19" fillId="0" borderId="198" xfId="0" applyFont="1" applyBorder="1" applyAlignment="1">
      <alignment wrapText="1"/>
    </xf>
    <xf numFmtId="0" fontId="23" fillId="0" borderId="61" xfId="0" applyFont="1" applyBorder="1" applyAlignment="1">
      <alignment horizontal="center" wrapText="1" shrinkToFit="1"/>
    </xf>
    <xf numFmtId="0" fontId="23" fillId="0" borderId="61" xfId="0" applyFont="1" applyBorder="1" applyAlignment="1">
      <alignment vertical="center"/>
    </xf>
    <xf numFmtId="0" fontId="23" fillId="0" borderId="92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33" fillId="0" borderId="62" xfId="0" applyNumberFormat="1" applyFont="1" applyBorder="1" applyAlignment="1">
      <alignment horizontal="right" vertical="center" wrapText="1"/>
    </xf>
    <xf numFmtId="3" fontId="19" fillId="0" borderId="161" xfId="0" applyNumberFormat="1" applyFont="1" applyBorder="1"/>
    <xf numFmtId="3" fontId="23" fillId="0" borderId="69" xfId="0" applyNumberFormat="1" applyFont="1" applyBorder="1"/>
    <xf numFmtId="3" fontId="19" fillId="0" borderId="203" xfId="0" applyNumberFormat="1" applyFont="1" applyBorder="1"/>
    <xf numFmtId="0" fontId="30" fillId="0" borderId="87" xfId="0" applyFont="1" applyBorder="1" applyAlignment="1">
      <alignment wrapText="1"/>
    </xf>
    <xf numFmtId="3" fontId="30" fillId="0" borderId="101" xfId="26" applyNumberFormat="1" applyFont="1" applyFill="1" applyBorder="1" applyAlignment="1" applyProtection="1"/>
    <xf numFmtId="3" fontId="19" fillId="0" borderId="93" xfId="33" applyNumberFormat="1" applyFont="1" applyBorder="1" applyProtection="1"/>
    <xf numFmtId="0" fontId="19" fillId="0" borderId="19" xfId="33" applyFont="1" applyBorder="1" applyProtection="1"/>
    <xf numFmtId="3" fontId="19" fillId="0" borderId="204" xfId="0" applyNumberFormat="1" applyFont="1" applyBorder="1"/>
    <xf numFmtId="0" fontId="19" fillId="0" borderId="205" xfId="0" applyFont="1" applyBorder="1"/>
    <xf numFmtId="0" fontId="19" fillId="0" borderId="206" xfId="0" applyFont="1" applyBorder="1"/>
    <xf numFmtId="3" fontId="19" fillId="0" borderId="165" xfId="0" applyNumberFormat="1" applyFont="1" applyBorder="1"/>
    <xf numFmtId="3" fontId="19" fillId="0" borderId="139" xfId="0" applyNumberFormat="1" applyFont="1" applyBorder="1"/>
    <xf numFmtId="3" fontId="19" fillId="0" borderId="159" xfId="0" applyNumberFormat="1" applyFont="1" applyBorder="1"/>
    <xf numFmtId="0" fontId="21" fillId="0" borderId="79" xfId="0" applyFont="1" applyBorder="1" applyAlignment="1">
      <alignment horizontal="center"/>
    </xf>
    <xf numFmtId="0" fontId="30" fillId="0" borderId="49" xfId="0" applyFont="1" applyBorder="1"/>
    <xf numFmtId="0" fontId="30" fillId="0" borderId="62" xfId="0" applyFont="1" applyBorder="1"/>
    <xf numFmtId="0" fontId="30" fillId="0" borderId="61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30" fillId="0" borderId="207" xfId="0" applyFont="1" applyBorder="1" applyAlignment="1">
      <alignment vertical="center"/>
    </xf>
    <xf numFmtId="0" fontId="30" fillId="0" borderId="208" xfId="0" applyFont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5" xfId="0" applyFont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09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5" fillId="0" borderId="0" xfId="0" applyFont="1" applyAlignment="1">
      <alignment wrapText="1"/>
    </xf>
    <xf numFmtId="0" fontId="41" fillId="0" borderId="9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41" xfId="0" applyFont="1" applyBorder="1" applyAlignment="1">
      <alignment vertical="center"/>
    </xf>
    <xf numFmtId="0" fontId="35" fillId="0" borderId="116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0" fontId="35" fillId="0" borderId="113" xfId="0" applyFont="1" applyBorder="1" applyAlignment="1">
      <alignment horizontal="right"/>
    </xf>
    <xf numFmtId="0" fontId="21" fillId="0" borderId="79" xfId="0" applyFont="1" applyBorder="1" applyAlignment="1">
      <alignment vertical="center"/>
    </xf>
    <xf numFmtId="0" fontId="41" fillId="0" borderId="195" xfId="0" applyFont="1" applyBorder="1" applyAlignment="1">
      <alignment horizontal="left" vertical="center"/>
    </xf>
    <xf numFmtId="0" fontId="42" fillId="0" borderId="71" xfId="0" applyFont="1" applyBorder="1" applyAlignment="1">
      <alignment horizontal="left" vertical="center"/>
    </xf>
    <xf numFmtId="0" fontId="29" fillId="0" borderId="210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3" fontId="19" fillId="0" borderId="83" xfId="0" applyNumberFormat="1" applyFont="1" applyBorder="1"/>
    <xf numFmtId="0" fontId="19" fillId="0" borderId="19" xfId="0" applyFont="1" applyBorder="1" applyAlignment="1">
      <alignment wrapText="1"/>
    </xf>
    <xf numFmtId="0" fontId="19" fillId="0" borderId="31" xfId="0" applyFont="1" applyBorder="1" applyAlignment="1">
      <alignment wrapText="1"/>
    </xf>
    <xf numFmtId="0" fontId="35" fillId="0" borderId="160" xfId="0" applyFont="1" applyBorder="1" applyAlignment="1">
      <alignment horizontal="right"/>
    </xf>
    <xf numFmtId="3" fontId="29" fillId="0" borderId="129" xfId="0" applyNumberFormat="1" applyFont="1" applyBorder="1"/>
    <xf numFmtId="3" fontId="42" fillId="0" borderId="61" xfId="0" applyNumberFormat="1" applyFont="1" applyBorder="1"/>
    <xf numFmtId="3" fontId="23" fillId="0" borderId="61" xfId="0" applyNumberFormat="1" applyFont="1" applyBorder="1" applyAlignment="1">
      <alignment wrapText="1"/>
    </xf>
    <xf numFmtId="3" fontId="29" fillId="0" borderId="0" xfId="0" applyNumberFormat="1" applyFont="1"/>
    <xf numFmtId="0" fontId="23" fillId="0" borderId="86" xfId="0" applyFont="1" applyBorder="1" applyAlignment="1">
      <alignment horizontal="center" vertical="center"/>
    </xf>
    <xf numFmtId="0" fontId="21" fillId="0" borderId="23" xfId="0" applyFont="1" applyBorder="1"/>
    <xf numFmtId="3" fontId="23" fillId="0" borderId="45" xfId="0" applyNumberFormat="1" applyFont="1" applyBorder="1"/>
    <xf numFmtId="3" fontId="23" fillId="0" borderId="211" xfId="0" applyNumberFormat="1" applyFont="1" applyBorder="1"/>
    <xf numFmtId="3" fontId="23" fillId="0" borderId="0" xfId="0" applyNumberFormat="1" applyFont="1"/>
    <xf numFmtId="3" fontId="19" fillId="0" borderId="43" xfId="0" applyNumberFormat="1" applyFont="1" applyBorder="1"/>
    <xf numFmtId="3" fontId="19" fillId="0" borderId="124" xfId="0" applyNumberFormat="1" applyFont="1" applyBorder="1"/>
    <xf numFmtId="0" fontId="19" fillId="0" borderId="67" xfId="0" applyFont="1" applyBorder="1" applyAlignment="1">
      <alignment horizontal="center"/>
    </xf>
    <xf numFmtId="3" fontId="50" fillId="0" borderId="131" xfId="0" applyNumberFormat="1" applyFont="1" applyBorder="1"/>
    <xf numFmtId="3" fontId="50" fillId="0" borderId="190" xfId="0" applyNumberFormat="1" applyFont="1" applyBorder="1"/>
    <xf numFmtId="3" fontId="35" fillId="0" borderId="83" xfId="0" applyNumberFormat="1" applyFont="1" applyBorder="1"/>
    <xf numFmtId="0" fontId="23" fillId="0" borderId="97" xfId="0" applyFont="1" applyBorder="1" applyAlignment="1">
      <alignment horizontal="center"/>
    </xf>
    <xf numFmtId="3" fontId="61" fillId="0" borderId="96" xfId="0" applyNumberFormat="1" applyFont="1" applyBorder="1" applyAlignment="1">
      <alignment horizontal="center"/>
    </xf>
    <xf numFmtId="3" fontId="61" fillId="0" borderId="69" xfId="0" applyNumberFormat="1" applyFont="1" applyBorder="1" applyAlignment="1">
      <alignment horizontal="center"/>
    </xf>
    <xf numFmtId="0" fontId="23" fillId="0" borderId="212" xfId="0" applyFont="1" applyBorder="1" applyAlignment="1">
      <alignment horizontal="left" vertical="center"/>
    </xf>
    <xf numFmtId="0" fontId="23" fillId="0" borderId="157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right"/>
    </xf>
    <xf numFmtId="0" fontId="23" fillId="0" borderId="213" xfId="0" applyFont="1" applyBorder="1"/>
    <xf numFmtId="3" fontId="42" fillId="0" borderId="82" xfId="26" applyNumberFormat="1" applyFont="1" applyFill="1" applyBorder="1" applyAlignment="1" applyProtection="1"/>
    <xf numFmtId="3" fontId="42" fillId="0" borderId="214" xfId="26" applyNumberFormat="1" applyFont="1" applyFill="1" applyBorder="1" applyAlignment="1" applyProtection="1"/>
    <xf numFmtId="3" fontId="42" fillId="0" borderId="55" xfId="26" applyNumberFormat="1" applyFont="1" applyFill="1" applyBorder="1" applyAlignment="1" applyProtection="1"/>
    <xf numFmtId="3" fontId="42" fillId="0" borderId="77" xfId="26" applyNumberFormat="1" applyFont="1" applyFill="1" applyBorder="1" applyAlignment="1" applyProtection="1"/>
    <xf numFmtId="3" fontId="19" fillId="0" borderId="69" xfId="0" applyNumberFormat="1" applyFont="1" applyBorder="1"/>
    <xf numFmtId="3" fontId="29" fillId="0" borderId="116" xfId="0" applyNumberFormat="1" applyFont="1" applyBorder="1"/>
    <xf numFmtId="3" fontId="29" fillId="0" borderId="113" xfId="0" applyNumberFormat="1" applyFont="1" applyBorder="1"/>
    <xf numFmtId="3" fontId="29" fillId="0" borderId="57" xfId="0" applyNumberFormat="1" applyFont="1" applyBorder="1"/>
    <xf numFmtId="3" fontId="29" fillId="0" borderId="115" xfId="0" applyNumberFormat="1" applyFont="1" applyBorder="1"/>
    <xf numFmtId="0" fontId="29" fillId="0" borderId="65" xfId="0" applyFont="1" applyBorder="1" applyAlignment="1">
      <alignment horizontal="right"/>
    </xf>
    <xf numFmtId="0" fontId="29" fillId="0" borderId="113" xfId="0" applyFont="1" applyBorder="1" applyAlignment="1">
      <alignment horizontal="right"/>
    </xf>
    <xf numFmtId="3" fontId="29" fillId="0" borderId="115" xfId="0" applyNumberFormat="1" applyFont="1" applyBorder="1" applyAlignment="1">
      <alignment horizontal="right"/>
    </xf>
    <xf numFmtId="3" fontId="19" fillId="0" borderId="115" xfId="0" applyNumberFormat="1" applyFont="1" applyBorder="1" applyAlignment="1">
      <alignment horizontal="right"/>
    </xf>
    <xf numFmtId="0" fontId="42" fillId="0" borderId="53" xfId="0" applyFont="1" applyBorder="1" applyAlignment="1">
      <alignment horizontal="right"/>
    </xf>
    <xf numFmtId="0" fontId="23" fillId="20" borderId="0" xfId="0" applyFont="1" applyFill="1"/>
    <xf numFmtId="3" fontId="69" fillId="0" borderId="49" xfId="0" applyNumberFormat="1" applyFont="1" applyBorder="1"/>
    <xf numFmtId="3" fontId="69" fillId="0" borderId="129" xfId="0" applyNumberFormat="1" applyFont="1" applyBorder="1"/>
    <xf numFmtId="0" fontId="19" fillId="0" borderId="215" xfId="0" applyFont="1" applyBorder="1"/>
    <xf numFmtId="0" fontId="19" fillId="0" borderId="216" xfId="0" applyFont="1" applyBorder="1"/>
    <xf numFmtId="0" fontId="35" fillId="20" borderId="128" xfId="0" applyFont="1" applyFill="1" applyBorder="1"/>
    <xf numFmtId="0" fontId="35" fillId="20" borderId="111" xfId="0" applyFont="1" applyFill="1" applyBorder="1"/>
    <xf numFmtId="0" fontId="35" fillId="0" borderId="111" xfId="0" applyFont="1" applyBorder="1"/>
    <xf numFmtId="0" fontId="23" fillId="20" borderId="217" xfId="0" applyFont="1" applyFill="1" applyBorder="1"/>
    <xf numFmtId="3" fontId="23" fillId="20" borderId="218" xfId="0" applyNumberFormat="1" applyFont="1" applyFill="1" applyBorder="1"/>
    <xf numFmtId="3" fontId="19" fillId="20" borderId="113" xfId="0" applyNumberFormat="1" applyFont="1" applyFill="1" applyBorder="1"/>
    <xf numFmtId="3" fontId="19" fillId="20" borderId="53" xfId="0" applyNumberFormat="1" applyFont="1" applyFill="1" applyBorder="1"/>
    <xf numFmtId="0" fontId="35" fillId="20" borderId="116" xfId="0" applyFont="1" applyFill="1" applyBorder="1"/>
    <xf numFmtId="0" fontId="35" fillId="20" borderId="65" xfId="0" applyFont="1" applyFill="1" applyBorder="1"/>
    <xf numFmtId="0" fontId="35" fillId="0" borderId="65" xfId="0" applyFont="1" applyBorder="1"/>
    <xf numFmtId="0" fontId="23" fillId="20" borderId="219" xfId="0" applyFont="1" applyFill="1" applyBorder="1"/>
    <xf numFmtId="3" fontId="23" fillId="0" borderId="18" xfId="0" applyNumberFormat="1" applyFont="1" applyBorder="1"/>
    <xf numFmtId="0" fontId="23" fillId="20" borderId="0" xfId="0" applyFont="1" applyFill="1" applyAlignment="1">
      <alignment wrapText="1"/>
    </xf>
    <xf numFmtId="3" fontId="23" fillId="20" borderId="18" xfId="0" applyNumberFormat="1" applyFont="1" applyFill="1" applyBorder="1"/>
    <xf numFmtId="3" fontId="23" fillId="20" borderId="220" xfId="0" applyNumberFormat="1" applyFont="1" applyFill="1" applyBorder="1"/>
    <xf numFmtId="0" fontId="62" fillId="0" borderId="129" xfId="0" applyFont="1" applyBorder="1" applyAlignment="1">
      <alignment horizontal="center"/>
    </xf>
    <xf numFmtId="0" fontId="19" fillId="0" borderId="63" xfId="0" applyFont="1" applyBorder="1"/>
    <xf numFmtId="3" fontId="23" fillId="20" borderId="186" xfId="0" applyNumberFormat="1" applyFont="1" applyFill="1" applyBorder="1"/>
    <xf numFmtId="3" fontId="19" fillId="20" borderId="69" xfId="0" applyNumberFormat="1" applyFont="1" applyFill="1" applyBorder="1"/>
    <xf numFmtId="3" fontId="23" fillId="20" borderId="219" xfId="0" applyNumberFormat="1" applyFont="1" applyFill="1" applyBorder="1"/>
    <xf numFmtId="3" fontId="19" fillId="0" borderId="152" xfId="0" applyNumberFormat="1" applyFont="1" applyBorder="1"/>
    <xf numFmtId="3" fontId="19" fillId="0" borderId="186" xfId="0" applyNumberFormat="1" applyFont="1" applyBorder="1"/>
    <xf numFmtId="3" fontId="23" fillId="0" borderId="221" xfId="0" applyNumberFormat="1" applyFont="1" applyBorder="1"/>
    <xf numFmtId="3" fontId="19" fillId="0" borderId="222" xfId="0" applyNumberFormat="1" applyFont="1" applyBorder="1"/>
    <xf numFmtId="3" fontId="19" fillId="0" borderId="223" xfId="0" applyNumberFormat="1" applyFont="1" applyBorder="1"/>
    <xf numFmtId="3" fontId="19" fillId="0" borderId="224" xfId="0" applyNumberFormat="1" applyFont="1" applyBorder="1"/>
    <xf numFmtId="3" fontId="23" fillId="0" borderId="225" xfId="0" applyNumberFormat="1" applyFont="1" applyBorder="1"/>
    <xf numFmtId="3" fontId="19" fillId="0" borderId="221" xfId="0" applyNumberFormat="1" applyFont="1" applyBorder="1"/>
    <xf numFmtId="3" fontId="23" fillId="0" borderId="222" xfId="0" applyNumberFormat="1" applyFont="1" applyBorder="1"/>
    <xf numFmtId="3" fontId="23" fillId="0" borderId="186" xfId="0" applyNumberFormat="1" applyFont="1" applyBorder="1"/>
    <xf numFmtId="3" fontId="19" fillId="0" borderId="226" xfId="0" applyNumberFormat="1" applyFont="1" applyBorder="1"/>
    <xf numFmtId="3" fontId="19" fillId="0" borderId="227" xfId="0" applyNumberFormat="1" applyFont="1" applyBorder="1"/>
    <xf numFmtId="3" fontId="19" fillId="0" borderId="228" xfId="0" applyNumberFormat="1" applyFont="1" applyBorder="1"/>
    <xf numFmtId="3" fontId="23" fillId="0" borderId="229" xfId="0" applyNumberFormat="1" applyFont="1" applyBorder="1"/>
    <xf numFmtId="0" fontId="35" fillId="0" borderId="96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3" fontId="19" fillId="0" borderId="89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23" fillId="0" borderId="7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88" xfId="0" applyNumberFormat="1" applyFont="1" applyBorder="1" applyAlignment="1">
      <alignment horizontal="right"/>
    </xf>
    <xf numFmtId="3" fontId="23" fillId="0" borderId="230" xfId="0" applyNumberFormat="1" applyFont="1" applyBorder="1"/>
    <xf numFmtId="3" fontId="23" fillId="0" borderId="231" xfId="0" applyNumberFormat="1" applyFont="1" applyBorder="1"/>
    <xf numFmtId="3" fontId="23" fillId="0" borderId="232" xfId="0" applyNumberFormat="1" applyFont="1" applyBorder="1"/>
    <xf numFmtId="3" fontId="23" fillId="0" borderId="233" xfId="0" applyNumberFormat="1" applyFont="1" applyBorder="1"/>
    <xf numFmtId="3" fontId="19" fillId="20" borderId="85" xfId="0" applyNumberFormat="1" applyFont="1" applyFill="1" applyBorder="1"/>
    <xf numFmtId="3" fontId="23" fillId="0" borderId="44" xfId="0" applyNumberFormat="1" applyFont="1" applyBorder="1"/>
    <xf numFmtId="3" fontId="23" fillId="0" borderId="223" xfId="0" applyNumberFormat="1" applyFont="1" applyBorder="1"/>
    <xf numFmtId="3" fontId="23" fillId="20" borderId="53" xfId="0" applyNumberFormat="1" applyFont="1" applyFill="1" applyBorder="1"/>
    <xf numFmtId="3" fontId="23" fillId="0" borderId="234" xfId="0" applyNumberFormat="1" applyFont="1" applyBorder="1"/>
    <xf numFmtId="3" fontId="23" fillId="0" borderId="235" xfId="0" applyNumberFormat="1" applyFont="1" applyBorder="1"/>
    <xf numFmtId="3" fontId="23" fillId="20" borderId="69" xfId="0" applyNumberFormat="1" applyFont="1" applyFill="1" applyBorder="1"/>
    <xf numFmtId="3" fontId="19" fillId="0" borderId="236" xfId="0" applyNumberFormat="1" applyFont="1" applyBorder="1"/>
    <xf numFmtId="3" fontId="23" fillId="0" borderId="237" xfId="0" applyNumberFormat="1" applyFont="1" applyBorder="1"/>
    <xf numFmtId="3" fontId="19" fillId="20" borderId="34" xfId="0" applyNumberFormat="1" applyFont="1" applyFill="1" applyBorder="1"/>
    <xf numFmtId="164" fontId="33" fillId="0" borderId="155" xfId="0" applyNumberFormat="1" applyFont="1" applyBorder="1"/>
    <xf numFmtId="164" fontId="33" fillId="0" borderId="65" xfId="0" applyNumberFormat="1" applyFont="1" applyBorder="1"/>
    <xf numFmtId="0" fontId="31" fillId="0" borderId="150" xfId="0" applyFont="1" applyBorder="1"/>
    <xf numFmtId="164" fontId="35" fillId="0" borderId="51" xfId="0" applyNumberFormat="1" applyFont="1" applyBorder="1"/>
    <xf numFmtId="164" fontId="35" fillId="0" borderId="51" xfId="0" applyNumberFormat="1" applyFont="1" applyBorder="1" applyAlignment="1">
      <alignment wrapText="1"/>
    </xf>
    <xf numFmtId="0" fontId="50" fillId="0" borderId="104" xfId="0" applyFont="1" applyBorder="1"/>
    <xf numFmtId="0" fontId="35" fillId="0" borderId="73" xfId="0" applyFont="1" applyBorder="1"/>
    <xf numFmtId="0" fontId="31" fillId="20" borderId="65" xfId="0" applyFont="1" applyFill="1" applyBorder="1"/>
    <xf numFmtId="16" fontId="35" fillId="0" borderId="39" xfId="0" applyNumberFormat="1" applyFont="1" applyBorder="1"/>
    <xf numFmtId="3" fontId="19" fillId="0" borderId="238" xfId="0" applyNumberFormat="1" applyFont="1" applyBorder="1"/>
    <xf numFmtId="0" fontId="23" fillId="0" borderId="104" xfId="0" applyFont="1" applyBorder="1"/>
    <xf numFmtId="3" fontId="23" fillId="20" borderId="32" xfId="0" applyNumberFormat="1" applyFont="1" applyFill="1" applyBorder="1"/>
    <xf numFmtId="3" fontId="23" fillId="20" borderId="127" xfId="0" applyNumberFormat="1" applyFont="1" applyFill="1" applyBorder="1"/>
    <xf numFmtId="3" fontId="19" fillId="0" borderId="239" xfId="0" applyNumberFormat="1" applyFont="1" applyBorder="1"/>
    <xf numFmtId="3" fontId="23" fillId="0" borderId="127" xfId="0" applyNumberFormat="1" applyFont="1" applyBorder="1"/>
    <xf numFmtId="3" fontId="19" fillId="0" borderId="205" xfId="0" applyNumberFormat="1" applyFont="1" applyBorder="1"/>
    <xf numFmtId="3" fontId="69" fillId="0" borderId="63" xfId="0" applyNumberFormat="1" applyFont="1" applyBorder="1"/>
    <xf numFmtId="0" fontId="35" fillId="0" borderId="63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63" fillId="0" borderId="0" xfId="0" applyFont="1"/>
    <xf numFmtId="0" fontId="23" fillId="0" borderId="53" xfId="0" applyFont="1" applyBorder="1" applyAlignment="1">
      <alignment wrapText="1"/>
    </xf>
    <xf numFmtId="0" fontId="30" fillId="0" borderId="126" xfId="0" applyFont="1" applyBorder="1"/>
    <xf numFmtId="0" fontId="30" fillId="0" borderId="116" xfId="0" applyFont="1" applyBorder="1"/>
    <xf numFmtId="0" fontId="0" fillId="0" borderId="52" xfId="0" applyBorder="1"/>
    <xf numFmtId="0" fontId="35" fillId="0" borderId="52" xfId="0" applyFont="1" applyBorder="1" applyAlignment="1">
      <alignment horizontal="right"/>
    </xf>
    <xf numFmtId="0" fontId="50" fillId="0" borderId="53" xfId="0" applyFont="1" applyBorder="1" applyAlignment="1">
      <alignment horizontal="right"/>
    </xf>
    <xf numFmtId="0" fontId="19" fillId="0" borderId="49" xfId="0" applyFont="1" applyBorder="1" applyAlignment="1">
      <alignment wrapText="1"/>
    </xf>
    <xf numFmtId="0" fontId="33" fillId="0" borderId="24" xfId="0" applyFont="1" applyBorder="1"/>
    <xf numFmtId="0" fontId="19" fillId="0" borderId="116" xfId="0" applyFont="1" applyBorder="1"/>
    <xf numFmtId="0" fontId="23" fillId="0" borderId="65" xfId="0" applyFont="1" applyBorder="1" applyAlignment="1">
      <alignment horizontal="center"/>
    </xf>
    <xf numFmtId="0" fontId="33" fillId="0" borderId="65" xfId="0" applyFont="1" applyBorder="1"/>
    <xf numFmtId="3" fontId="23" fillId="0" borderId="129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130" xfId="0" applyNumberFormat="1" applyFont="1" applyBorder="1"/>
    <xf numFmtId="3" fontId="19" fillId="20" borderId="56" xfId="0" applyNumberFormat="1" applyFont="1" applyFill="1" applyBorder="1"/>
    <xf numFmtId="3" fontId="19" fillId="0" borderId="240" xfId="0" applyNumberFormat="1" applyFont="1" applyBorder="1"/>
    <xf numFmtId="3" fontId="19" fillId="0" borderId="109" xfId="0" applyNumberFormat="1" applyFont="1" applyBorder="1"/>
    <xf numFmtId="3" fontId="19" fillId="20" borderId="61" xfId="0" applyNumberFormat="1" applyFont="1" applyFill="1" applyBorder="1"/>
    <xf numFmtId="0" fontId="23" fillId="0" borderId="13" xfId="33" applyFont="1" applyBorder="1" applyProtection="1"/>
    <xf numFmtId="3" fontId="19" fillId="0" borderId="241" xfId="33" applyNumberFormat="1" applyFont="1" applyBorder="1" applyProtection="1"/>
    <xf numFmtId="3" fontId="23" fillId="0" borderId="195" xfId="33" applyNumberFormat="1" applyFont="1" applyBorder="1" applyProtection="1"/>
    <xf numFmtId="3" fontId="23" fillId="0" borderId="93" xfId="33" applyNumberFormat="1" applyFont="1" applyBorder="1" applyProtection="1"/>
    <xf numFmtId="3" fontId="19" fillId="0" borderId="94" xfId="33" applyNumberFormat="1" applyFont="1" applyBorder="1" applyProtection="1"/>
    <xf numFmtId="0" fontId="33" fillId="0" borderId="31" xfId="33" applyFont="1" applyBorder="1" applyProtection="1"/>
    <xf numFmtId="0" fontId="19" fillId="0" borderId="31" xfId="33" applyFont="1" applyBorder="1" applyProtection="1"/>
    <xf numFmtId="3" fontId="19" fillId="0" borderId="63" xfId="33" applyNumberFormat="1" applyFont="1" applyBorder="1" applyProtection="1"/>
    <xf numFmtId="0" fontId="23" fillId="0" borderId="53" xfId="33" applyFont="1" applyBorder="1" applyProtection="1"/>
    <xf numFmtId="3" fontId="23" fillId="0" borderId="61" xfId="33" applyNumberFormat="1" applyFont="1" applyBorder="1" applyProtection="1"/>
    <xf numFmtId="0" fontId="23" fillId="0" borderId="91" xfId="33" applyFont="1" applyBorder="1" applyProtection="1"/>
    <xf numFmtId="0" fontId="23" fillId="0" borderId="76" xfId="33" applyFont="1" applyBorder="1" applyProtection="1"/>
    <xf numFmtId="3" fontId="23" fillId="0" borderId="242" xfId="33" applyNumberFormat="1" applyFont="1" applyBorder="1" applyProtection="1"/>
    <xf numFmtId="0" fontId="23" fillId="0" borderId="32" xfId="33" applyFont="1" applyBorder="1" applyProtection="1"/>
    <xf numFmtId="3" fontId="23" fillId="0" borderId="32" xfId="33" applyNumberFormat="1" applyFont="1" applyBorder="1" applyProtection="1"/>
    <xf numFmtId="3" fontId="23" fillId="0" borderId="77" xfId="33" applyNumberFormat="1" applyFont="1" applyBorder="1" applyProtection="1"/>
    <xf numFmtId="0" fontId="33" fillId="0" borderId="0" xfId="0" applyFont="1"/>
    <xf numFmtId="0" fontId="23" fillId="0" borderId="86" xfId="33" applyFont="1" applyBorder="1" applyProtection="1"/>
    <xf numFmtId="0" fontId="34" fillId="0" borderId="35" xfId="0" applyFont="1" applyBorder="1" applyAlignment="1">
      <alignment wrapText="1"/>
    </xf>
    <xf numFmtId="0" fontId="35" fillId="0" borderId="64" xfId="0" applyFont="1" applyBorder="1"/>
    <xf numFmtId="0" fontId="35" fillId="0" borderId="65" xfId="0" applyFont="1" applyBorder="1" applyAlignment="1">
      <alignment wrapText="1"/>
    </xf>
    <xf numFmtId="0" fontId="35" fillId="20" borderId="116" xfId="0" applyFont="1" applyFill="1" applyBorder="1" applyAlignment="1">
      <alignment shrinkToFit="1"/>
    </xf>
    <xf numFmtId="0" fontId="35" fillId="0" borderId="65" xfId="0" applyFont="1" applyBorder="1" applyAlignment="1">
      <alignment shrinkToFit="1"/>
    </xf>
    <xf numFmtId="0" fontId="35" fillId="0" borderId="0" xfId="0" applyFont="1" applyAlignment="1">
      <alignment shrinkToFit="1"/>
    </xf>
    <xf numFmtId="3" fontId="19" fillId="0" borderId="243" xfId="0" applyNumberFormat="1" applyFont="1" applyBorder="1"/>
    <xf numFmtId="3" fontId="19" fillId="0" borderId="111" xfId="0" applyNumberFormat="1" applyFont="1" applyBorder="1"/>
    <xf numFmtId="3" fontId="23" fillId="0" borderId="178" xfId="0" applyNumberFormat="1" applyFont="1" applyBorder="1"/>
    <xf numFmtId="3" fontId="19" fillId="0" borderId="244" xfId="0" applyNumberFormat="1" applyFont="1" applyBorder="1"/>
    <xf numFmtId="3" fontId="19" fillId="0" borderId="216" xfId="0" applyNumberFormat="1" applyFont="1" applyBorder="1"/>
    <xf numFmtId="3" fontId="23" fillId="0" borderId="160" xfId="0" applyNumberFormat="1" applyFont="1" applyBorder="1"/>
    <xf numFmtId="3" fontId="19" fillId="0" borderId="245" xfId="0" applyNumberFormat="1" applyFont="1" applyBorder="1"/>
    <xf numFmtId="3" fontId="23" fillId="20" borderId="104" xfId="0" applyNumberFormat="1" applyFont="1" applyFill="1" applyBorder="1"/>
    <xf numFmtId="3" fontId="19" fillId="0" borderId="160" xfId="0" applyNumberFormat="1" applyFont="1" applyBorder="1"/>
    <xf numFmtId="3" fontId="23" fillId="0" borderId="246" xfId="0" applyNumberFormat="1" applyFont="1" applyBorder="1"/>
    <xf numFmtId="3" fontId="23" fillId="0" borderId="224" xfId="0" applyNumberFormat="1" applyFont="1" applyBorder="1"/>
    <xf numFmtId="3" fontId="23" fillId="0" borderId="247" xfId="0" applyNumberFormat="1" applyFont="1" applyBorder="1"/>
    <xf numFmtId="3" fontId="23" fillId="20" borderId="248" xfId="0" applyNumberFormat="1" applyFont="1" applyFill="1" applyBorder="1"/>
    <xf numFmtId="3" fontId="23" fillId="0" borderId="87" xfId="0" applyNumberFormat="1" applyFont="1" applyBorder="1"/>
    <xf numFmtId="3" fontId="33" fillId="0" borderId="87" xfId="0" applyNumberFormat="1" applyFont="1" applyBorder="1"/>
    <xf numFmtId="3" fontId="31" fillId="0" borderId="161" xfId="0" applyNumberFormat="1" applyFont="1" applyBorder="1" applyAlignment="1">
      <alignment horizontal="right"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23" fillId="20" borderId="50" xfId="0" applyNumberFormat="1" applyFont="1" applyFill="1" applyBorder="1"/>
    <xf numFmtId="3" fontId="23" fillId="20" borderId="209" xfId="0" applyNumberFormat="1" applyFont="1" applyFill="1" applyBorder="1"/>
    <xf numFmtId="3" fontId="19" fillId="0" borderId="164" xfId="0" applyNumberFormat="1" applyFont="1" applyBorder="1"/>
    <xf numFmtId="0" fontId="69" fillId="0" borderId="35" xfId="0" applyFont="1" applyBorder="1"/>
    <xf numFmtId="0" fontId="69" fillId="0" borderId="35" xfId="0" applyFont="1" applyBorder="1" applyAlignment="1">
      <alignment wrapText="1"/>
    </xf>
    <xf numFmtId="0" fontId="23" fillId="0" borderId="77" xfId="0" applyFont="1" applyBorder="1" applyAlignment="1">
      <alignment horizontal="left" vertical="center"/>
    </xf>
    <xf numFmtId="0" fontId="70" fillId="0" borderId="64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70" fillId="0" borderId="35" xfId="0" applyFont="1" applyBorder="1" applyAlignment="1">
      <alignment wrapText="1"/>
    </xf>
    <xf numFmtId="0" fontId="70" fillId="0" borderId="35" xfId="0" applyFont="1" applyBorder="1"/>
    <xf numFmtId="0" fontId="70" fillId="0" borderId="91" xfId="0" applyFont="1" applyBorder="1"/>
    <xf numFmtId="0" fontId="19" fillId="0" borderId="53" xfId="0" applyFont="1" applyBorder="1" applyAlignment="1">
      <alignment horizontal="center" wrapText="1"/>
    </xf>
    <xf numFmtId="0" fontId="0" fillId="0" borderId="49" xfId="0" applyBorder="1"/>
    <xf numFmtId="3" fontId="23" fillId="0" borderId="93" xfId="26" applyNumberFormat="1" applyFont="1" applyFill="1" applyBorder="1" applyAlignment="1" applyProtection="1"/>
    <xf numFmtId="3" fontId="23" fillId="0" borderId="62" xfId="26" applyNumberFormat="1" applyFont="1" applyFill="1" applyBorder="1" applyAlignment="1" applyProtection="1"/>
    <xf numFmtId="3" fontId="19" fillId="0" borderId="49" xfId="26" applyNumberFormat="1" applyFont="1" applyFill="1" applyBorder="1" applyAlignment="1" applyProtection="1"/>
    <xf numFmtId="3" fontId="23" fillId="0" borderId="49" xfId="26" applyNumberFormat="1" applyFont="1" applyFill="1" applyBorder="1" applyAlignment="1" applyProtection="1"/>
    <xf numFmtId="3" fontId="23" fillId="0" borderId="63" xfId="26" applyNumberFormat="1" applyFont="1" applyFill="1" applyBorder="1" applyAlignment="1" applyProtection="1"/>
    <xf numFmtId="3" fontId="23" fillId="0" borderId="50" xfId="26" applyNumberFormat="1" applyFont="1" applyFill="1" applyBorder="1" applyAlignment="1" applyProtection="1">
      <alignment vertical="center"/>
    </xf>
    <xf numFmtId="3" fontId="23" fillId="0" borderId="61" xfId="0" applyNumberFormat="1" applyFont="1" applyBorder="1" applyAlignment="1">
      <alignment vertical="center"/>
    </xf>
    <xf numFmtId="0" fontId="23" fillId="0" borderId="35" xfId="0" applyFont="1" applyBorder="1"/>
    <xf numFmtId="0" fontId="19" fillId="0" borderId="129" xfId="0" applyFont="1" applyBorder="1" applyAlignment="1">
      <alignment horizontal="center" wrapText="1"/>
    </xf>
    <xf numFmtId="0" fontId="41" fillId="0" borderId="136" xfId="0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23" fillId="0" borderId="61" xfId="0" applyNumberFormat="1" applyFont="1" applyBorder="1" applyAlignment="1">
      <alignment horizontal="right" vertical="center"/>
    </xf>
    <xf numFmtId="0" fontId="19" fillId="0" borderId="56" xfId="0" applyFont="1" applyBorder="1"/>
    <xf numFmtId="0" fontId="19" fillId="0" borderId="58" xfId="0" applyFont="1" applyBorder="1"/>
    <xf numFmtId="0" fontId="21" fillId="0" borderId="139" xfId="0" applyFont="1" applyBorder="1"/>
    <xf numFmtId="3" fontId="29" fillId="0" borderId="58" xfId="0" applyNumberFormat="1" applyFont="1" applyBorder="1"/>
    <xf numFmtId="3" fontId="19" fillId="0" borderId="129" xfId="0" applyNumberFormat="1" applyFont="1" applyBorder="1" applyAlignment="1">
      <alignment horizontal="right"/>
    </xf>
    <xf numFmtId="3" fontId="19" fillId="0" borderId="107" xfId="0" applyNumberFormat="1" applyFont="1" applyBorder="1"/>
    <xf numFmtId="0" fontId="19" fillId="0" borderId="135" xfId="0" applyFont="1" applyBorder="1"/>
    <xf numFmtId="2" fontId="19" fillId="0" borderId="34" xfId="0" applyNumberFormat="1" applyFont="1" applyBorder="1" applyAlignment="1">
      <alignment wrapText="1"/>
    </xf>
    <xf numFmtId="3" fontId="19" fillId="0" borderId="38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1" borderId="61" xfId="0" applyFont="1" applyFill="1" applyBorder="1" applyAlignment="1">
      <alignment horizontal="center" vertical="center" wrapText="1"/>
    </xf>
    <xf numFmtId="0" fontId="69" fillId="21" borderId="35" xfId="0" applyFont="1" applyFill="1" applyBorder="1"/>
    <xf numFmtId="3" fontId="29" fillId="0" borderId="249" xfId="0" applyNumberFormat="1" applyFont="1" applyBorder="1"/>
    <xf numFmtId="3" fontId="29" fillId="0" borderId="250" xfId="0" applyNumberFormat="1" applyFont="1" applyBorder="1"/>
    <xf numFmtId="3" fontId="29" fillId="0" borderId="124" xfId="0" applyNumberFormat="1" applyFont="1" applyBorder="1"/>
    <xf numFmtId="3" fontId="29" fillId="0" borderId="88" xfId="0" applyNumberFormat="1" applyFont="1" applyBorder="1"/>
    <xf numFmtId="3" fontId="29" fillId="0" borderId="28" xfId="0" applyNumberFormat="1" applyFont="1" applyBorder="1"/>
    <xf numFmtId="3" fontId="29" fillId="0" borderId="29" xfId="0" applyNumberFormat="1" applyFont="1" applyBorder="1"/>
    <xf numFmtId="3" fontId="29" fillId="0" borderId="10" xfId="26" applyNumberFormat="1" applyFont="1" applyFill="1" applyBorder="1" applyAlignment="1" applyProtection="1"/>
    <xf numFmtId="3" fontId="29" fillId="0" borderId="251" xfId="0" applyNumberFormat="1" applyFont="1" applyBorder="1"/>
    <xf numFmtId="3" fontId="29" fillId="0" borderId="10" xfId="0" applyNumberFormat="1" applyFont="1" applyBorder="1"/>
    <xf numFmtId="3" fontId="29" fillId="0" borderId="43" xfId="0" applyNumberFormat="1" applyFont="1" applyBorder="1"/>
    <xf numFmtId="3" fontId="29" fillId="0" borderId="251" xfId="26" applyNumberFormat="1" applyFont="1" applyFill="1" applyBorder="1" applyAlignment="1" applyProtection="1"/>
    <xf numFmtId="3" fontId="29" fillId="0" borderId="89" xfId="26" applyNumberFormat="1" applyFont="1" applyFill="1" applyBorder="1" applyAlignment="1" applyProtection="1"/>
    <xf numFmtId="3" fontId="29" fillId="0" borderId="89" xfId="0" applyNumberFormat="1" applyFont="1" applyBorder="1"/>
    <xf numFmtId="0" fontId="23" fillId="0" borderId="0" xfId="33" applyFont="1" applyAlignment="1" applyProtection="1">
      <alignment horizontal="center"/>
    </xf>
    <xf numFmtId="0" fontId="28" fillId="0" borderId="6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33" applyFont="1" applyBorder="1" applyAlignment="1" applyProtection="1">
      <alignment vertical="center"/>
    </xf>
    <xf numFmtId="0" fontId="23" fillId="0" borderId="22" xfId="33" applyFont="1" applyBorder="1" applyAlignment="1" applyProtection="1">
      <alignment horizontal="center" vertical="center" wrapText="1"/>
    </xf>
    <xf numFmtId="0" fontId="23" fillId="0" borderId="148" xfId="33" applyFont="1" applyBorder="1" applyAlignment="1" applyProtection="1">
      <alignment vertical="center"/>
    </xf>
    <xf numFmtId="0" fontId="28" fillId="0" borderId="91" xfId="0" applyFont="1" applyBorder="1" applyAlignment="1">
      <alignment horizontal="center"/>
    </xf>
    <xf numFmtId="0" fontId="19" fillId="0" borderId="116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123" xfId="0" applyFont="1" applyBorder="1" applyAlignment="1">
      <alignment horizontal="right"/>
    </xf>
    <xf numFmtId="0" fontId="50" fillId="0" borderId="77" xfId="0" applyFont="1" applyBorder="1" applyAlignment="1">
      <alignment horizontal="center"/>
    </xf>
    <xf numFmtId="0" fontId="23" fillId="0" borderId="65" xfId="0" applyFont="1" applyBorder="1" applyAlignment="1">
      <alignment wrapText="1"/>
    </xf>
    <xf numFmtId="0" fontId="23" fillId="0" borderId="65" xfId="0" applyFont="1" applyBorder="1"/>
    <xf numFmtId="0" fontId="23" fillId="0" borderId="123" xfId="0" applyFont="1" applyBorder="1"/>
    <xf numFmtId="0" fontId="23" fillId="0" borderId="56" xfId="0" applyFont="1" applyBorder="1"/>
    <xf numFmtId="0" fontId="19" fillId="0" borderId="96" xfId="0" applyFont="1" applyBorder="1"/>
    <xf numFmtId="0" fontId="23" fillId="0" borderId="252" xfId="0" applyFont="1" applyBorder="1"/>
    <xf numFmtId="0" fontId="19" fillId="0" borderId="96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191" xfId="0" applyFont="1" applyBorder="1"/>
    <xf numFmtId="0" fontId="50" fillId="0" borderId="65" xfId="0" applyFont="1" applyBorder="1"/>
    <xf numFmtId="0" fontId="23" fillId="0" borderId="56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50" fillId="0" borderId="56" xfId="0" applyFont="1" applyBorder="1"/>
    <xf numFmtId="0" fontId="30" fillId="0" borderId="0" xfId="0" applyFont="1" applyAlignment="1">
      <alignment horizontal="right"/>
    </xf>
    <xf numFmtId="0" fontId="30" fillId="0" borderId="6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4" xfId="0" applyFont="1" applyBorder="1" applyAlignment="1">
      <alignment wrapText="1"/>
    </xf>
    <xf numFmtId="0" fontId="21" fillId="0" borderId="98" xfId="0" applyFont="1" applyBorder="1" applyAlignment="1">
      <alignment horizontal="center"/>
    </xf>
    <xf numFmtId="0" fontId="33" fillId="0" borderId="50" xfId="0" applyFont="1" applyBorder="1" applyAlignment="1">
      <alignment horizontal="center" wrapText="1"/>
    </xf>
    <xf numFmtId="0" fontId="19" fillId="0" borderId="243" xfId="0" applyFont="1" applyBorder="1"/>
    <xf numFmtId="3" fontId="19" fillId="0" borderId="77" xfId="0" applyNumberFormat="1" applyFont="1" applyBorder="1"/>
    <xf numFmtId="0" fontId="19" fillId="0" borderId="93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70" xfId="0" applyFont="1" applyBorder="1"/>
    <xf numFmtId="0" fontId="31" fillId="0" borderId="19" xfId="0" applyFont="1" applyBorder="1" applyAlignment="1">
      <alignment vertical="center"/>
    </xf>
    <xf numFmtId="0" fontId="23" fillId="0" borderId="85" xfId="0" applyFont="1" applyBorder="1"/>
    <xf numFmtId="0" fontId="21" fillId="0" borderId="64" xfId="0" applyFont="1" applyBorder="1" applyAlignment="1">
      <alignment vertical="center"/>
    </xf>
    <xf numFmtId="0" fontId="35" fillId="20" borderId="65" xfId="0" applyFont="1" applyFill="1" applyBorder="1" applyAlignment="1" applyProtection="1">
      <alignment wrapText="1" shrinkToFit="1"/>
      <protection locked="0"/>
    </xf>
    <xf numFmtId="3" fontId="23" fillId="0" borderId="59" xfId="0" applyNumberFormat="1" applyFont="1" applyBorder="1" applyAlignment="1">
      <alignment horizontal="right"/>
    </xf>
    <xf numFmtId="0" fontId="35" fillId="0" borderId="49" xfId="0" applyFont="1" applyBorder="1" applyAlignment="1">
      <alignment shrinkToFit="1"/>
    </xf>
    <xf numFmtId="0" fontId="33" fillId="0" borderId="52" xfId="0" applyFont="1" applyBorder="1"/>
    <xf numFmtId="3" fontId="19" fillId="0" borderId="253" xfId="0" applyNumberFormat="1" applyFont="1" applyBorder="1"/>
    <xf numFmtId="3" fontId="19" fillId="0" borderId="26" xfId="0" applyNumberFormat="1" applyFont="1" applyBorder="1"/>
    <xf numFmtId="3" fontId="19" fillId="0" borderId="206" xfId="0" applyNumberFormat="1" applyFont="1" applyBorder="1"/>
    <xf numFmtId="0" fontId="35" fillId="0" borderId="71" xfId="0" applyFont="1" applyBorder="1"/>
    <xf numFmtId="0" fontId="35" fillId="0" borderId="49" xfId="0" applyFont="1" applyBorder="1"/>
    <xf numFmtId="0" fontId="35" fillId="0" borderId="94" xfId="0" applyFont="1" applyBorder="1"/>
    <xf numFmtId="164" fontId="35" fillId="0" borderId="70" xfId="0" applyNumberFormat="1" applyFont="1" applyBorder="1"/>
    <xf numFmtId="164" fontId="33" fillId="0" borderId="70" xfId="0" applyNumberFormat="1" applyFont="1" applyBorder="1" applyAlignment="1">
      <alignment wrapText="1"/>
    </xf>
    <xf numFmtId="3" fontId="0" fillId="0" borderId="50" xfId="0" applyNumberFormat="1" applyBorder="1"/>
    <xf numFmtId="0" fontId="19" fillId="0" borderId="141" xfId="0" applyFont="1" applyBorder="1" applyAlignment="1">
      <alignment wrapText="1"/>
    </xf>
    <xf numFmtId="0" fontId="69" fillId="0" borderId="0" xfId="0" applyFont="1"/>
    <xf numFmtId="0" fontId="70" fillId="0" borderId="91" xfId="0" applyFont="1" applyBorder="1" applyAlignment="1">
      <alignment wrapText="1"/>
    </xf>
    <xf numFmtId="0" fontId="50" fillId="0" borderId="40" xfId="0" applyFont="1" applyBorder="1" applyAlignment="1">
      <alignment horizontal="center"/>
    </xf>
    <xf numFmtId="0" fontId="35" fillId="0" borderId="35" xfId="0" applyFont="1" applyBorder="1" applyAlignment="1">
      <alignment horizontal="left"/>
    </xf>
    <xf numFmtId="0" fontId="35" fillId="0" borderId="69" xfId="0" applyFont="1" applyBorder="1" applyAlignment="1">
      <alignment horizontal="center"/>
    </xf>
    <xf numFmtId="0" fontId="50" fillId="0" borderId="148" xfId="0" applyFont="1" applyBorder="1" applyAlignment="1">
      <alignment horizontal="center"/>
    </xf>
    <xf numFmtId="0" fontId="35" fillId="0" borderId="136" xfId="0" applyFont="1" applyBorder="1" applyAlignment="1">
      <alignment horizontal="left"/>
    </xf>
    <xf numFmtId="0" fontId="33" fillId="0" borderId="10" xfId="0" applyFont="1" applyBorder="1"/>
    <xf numFmtId="0" fontId="33" fillId="0" borderId="3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0" borderId="208" xfId="0" applyFont="1" applyFill="1" applyBorder="1" applyAlignment="1">
      <alignment wrapText="1"/>
    </xf>
    <xf numFmtId="3" fontId="19" fillId="0" borderId="254" xfId="0" applyNumberFormat="1" applyFont="1" applyBorder="1"/>
    <xf numFmtId="3" fontId="23" fillId="0" borderId="38" xfId="0" applyNumberFormat="1" applyFont="1" applyBorder="1"/>
    <xf numFmtId="0" fontId="33" fillId="0" borderId="94" xfId="0" applyFont="1" applyBorder="1"/>
    <xf numFmtId="164" fontId="50" fillId="0" borderId="61" xfId="0" applyNumberFormat="1" applyFont="1" applyBorder="1" applyAlignment="1">
      <alignment wrapText="1"/>
    </xf>
    <xf numFmtId="164" fontId="33" fillId="0" borderId="52" xfId="0" applyNumberFormat="1" applyFont="1" applyBorder="1"/>
    <xf numFmtId="0" fontId="35" fillId="0" borderId="93" xfId="0" applyFont="1" applyBorder="1"/>
    <xf numFmtId="0" fontId="23" fillId="20" borderId="53" xfId="0" applyFont="1" applyFill="1" applyBorder="1"/>
    <xf numFmtId="164" fontId="35" fillId="0" borderId="195" xfId="0" applyNumberFormat="1" applyFont="1" applyBorder="1" applyAlignment="1">
      <alignment wrapText="1"/>
    </xf>
    <xf numFmtId="3" fontId="19" fillId="0" borderId="255" xfId="0" applyNumberFormat="1" applyFont="1" applyBorder="1"/>
    <xf numFmtId="3" fontId="19" fillId="0" borderId="256" xfId="0" applyNumberFormat="1" applyFont="1" applyBorder="1"/>
    <xf numFmtId="164" fontId="33" fillId="0" borderId="203" xfId="0" applyNumberFormat="1" applyFont="1" applyBorder="1" applyAlignment="1">
      <alignment wrapText="1"/>
    </xf>
    <xf numFmtId="0" fontId="23" fillId="0" borderId="191" xfId="0" applyFont="1" applyBorder="1" applyAlignment="1">
      <alignment horizontal="center" wrapText="1"/>
    </xf>
    <xf numFmtId="0" fontId="50" fillId="0" borderId="96" xfId="0" applyFont="1" applyBorder="1" applyAlignment="1">
      <alignment horizontal="center"/>
    </xf>
    <xf numFmtId="3" fontId="19" fillId="0" borderId="39" xfId="0" applyNumberFormat="1" applyFont="1" applyBorder="1"/>
    <xf numFmtId="164" fontId="23" fillId="0" borderId="141" xfId="0" applyNumberFormat="1" applyFont="1" applyBorder="1"/>
    <xf numFmtId="0" fontId="19" fillId="0" borderId="61" xfId="0" applyFont="1" applyBorder="1" applyAlignment="1">
      <alignment wrapText="1"/>
    </xf>
    <xf numFmtId="0" fontId="65" fillId="0" borderId="242" xfId="0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3" fontId="0" fillId="0" borderId="209" xfId="0" applyNumberFormat="1" applyBorder="1"/>
    <xf numFmtId="3" fontId="0" fillId="0" borderId="257" xfId="0" applyNumberFormat="1" applyBorder="1"/>
    <xf numFmtId="0" fontId="65" fillId="0" borderId="212" xfId="0" applyFont="1" applyBorder="1" applyAlignment="1">
      <alignment horizontal="center"/>
    </xf>
    <xf numFmtId="4" fontId="19" fillId="0" borderId="49" xfId="0" applyNumberFormat="1" applyFont="1" applyBorder="1"/>
    <xf numFmtId="4" fontId="19" fillId="0" borderId="115" xfId="0" applyNumberFormat="1" applyFont="1" applyBorder="1"/>
    <xf numFmtId="0" fontId="33" fillId="0" borderId="161" xfId="0" applyFont="1" applyBorder="1" applyAlignment="1">
      <alignment horizontal="center" wrapText="1"/>
    </xf>
    <xf numFmtId="0" fontId="35" fillId="0" borderId="161" xfId="0" applyFont="1" applyBorder="1" applyAlignment="1">
      <alignment horizontal="right"/>
    </xf>
    <xf numFmtId="0" fontId="23" fillId="0" borderId="50" xfId="0" applyFont="1" applyBorder="1" applyAlignment="1">
      <alignment horizontal="left"/>
    </xf>
    <xf numFmtId="0" fontId="19" fillId="0" borderId="115" xfId="0" applyFont="1" applyBorder="1"/>
    <xf numFmtId="0" fontId="21" fillId="0" borderId="61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35" fillId="0" borderId="96" xfId="0" applyFont="1" applyBorder="1" applyAlignment="1">
      <alignment horizontal="right"/>
    </xf>
    <xf numFmtId="0" fontId="50" fillId="0" borderId="53" xfId="0" applyFont="1" applyBorder="1"/>
    <xf numFmtId="3" fontId="23" fillId="0" borderId="53" xfId="0" applyNumberFormat="1" applyFont="1" applyBorder="1" applyAlignment="1">
      <alignment horizontal="right"/>
    </xf>
    <xf numFmtId="0" fontId="35" fillId="0" borderId="96" xfId="0" applyFont="1" applyBorder="1"/>
    <xf numFmtId="14" fontId="19" fillId="0" borderId="51" xfId="0" applyNumberFormat="1" applyFont="1" applyBorder="1"/>
    <xf numFmtId="3" fontId="23" fillId="0" borderId="140" xfId="0" applyNumberFormat="1" applyFont="1" applyBorder="1" applyAlignment="1">
      <alignment horizontal="right"/>
    </xf>
    <xf numFmtId="3" fontId="19" fillId="0" borderId="195" xfId="0" applyNumberFormat="1" applyFont="1" applyBorder="1" applyAlignment="1">
      <alignment horizontal="right"/>
    </xf>
    <xf numFmtId="3" fontId="19" fillId="0" borderId="93" xfId="0" applyNumberFormat="1" applyFont="1" applyBorder="1" applyAlignment="1">
      <alignment horizontal="right"/>
    </xf>
    <xf numFmtId="3" fontId="19" fillId="0" borderId="70" xfId="0" applyNumberFormat="1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0" fontId="23" fillId="0" borderId="191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3" fillId="0" borderId="58" xfId="0" applyFont="1" applyBorder="1"/>
    <xf numFmtId="0" fontId="33" fillId="0" borderId="56" xfId="0" applyFont="1" applyBorder="1"/>
    <xf numFmtId="3" fontId="29" fillId="0" borderId="65" xfId="0" applyNumberFormat="1" applyFont="1" applyBorder="1"/>
    <xf numFmtId="0" fontId="33" fillId="0" borderId="116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3" fillId="0" borderId="113" xfId="0" applyFont="1" applyBorder="1" applyAlignment="1">
      <alignment vertical="center" wrapText="1"/>
    </xf>
    <xf numFmtId="0" fontId="19" fillId="0" borderId="113" xfId="0" applyFont="1" applyBorder="1" applyAlignment="1">
      <alignment wrapText="1"/>
    </xf>
    <xf numFmtId="3" fontId="29" fillId="0" borderId="116" xfId="0" applyNumberFormat="1" applyFont="1" applyBorder="1" applyAlignment="1">
      <alignment horizontal="right"/>
    </xf>
    <xf numFmtId="3" fontId="33" fillId="0" borderId="14" xfId="0" applyNumberFormat="1" applyFont="1" applyBorder="1"/>
    <xf numFmtId="164" fontId="35" fillId="0" borderId="93" xfId="0" applyNumberFormat="1" applyFont="1" applyBorder="1" applyAlignment="1">
      <alignment wrapText="1"/>
    </xf>
    <xf numFmtId="3" fontId="31" fillId="0" borderId="53" xfId="0" applyNumberFormat="1" applyFont="1" applyBorder="1"/>
    <xf numFmtId="3" fontId="31" fillId="0" borderId="116" xfId="0" applyNumberFormat="1" applyFont="1" applyBorder="1" applyAlignment="1">
      <alignment horizontal="right" vertical="center" wrapText="1"/>
    </xf>
    <xf numFmtId="3" fontId="33" fillId="0" borderId="198" xfId="0" applyNumberFormat="1" applyFont="1" applyBorder="1"/>
    <xf numFmtId="3" fontId="23" fillId="0" borderId="195" xfId="0" applyNumberFormat="1" applyFont="1" applyBorder="1"/>
    <xf numFmtId="0" fontId="31" fillId="0" borderId="161" xfId="0" applyFont="1" applyBorder="1" applyAlignment="1">
      <alignment vertical="center"/>
    </xf>
    <xf numFmtId="0" fontId="50" fillId="0" borderId="116" xfId="0" applyFont="1" applyBorder="1" applyAlignment="1">
      <alignment vertical="center"/>
    </xf>
    <xf numFmtId="0" fontId="35" fillId="0" borderId="51" xfId="0" applyFont="1" applyBorder="1"/>
    <xf numFmtId="0" fontId="35" fillId="0" borderId="113" xfId="0" applyFont="1" applyBorder="1"/>
    <xf numFmtId="0" fontId="35" fillId="0" borderId="60" xfId="0" applyFont="1" applyBorder="1"/>
    <xf numFmtId="164" fontId="35" fillId="0" borderId="70" xfId="0" applyNumberFormat="1" applyFont="1" applyBorder="1" applyAlignment="1">
      <alignment wrapText="1"/>
    </xf>
    <xf numFmtId="0" fontId="50" fillId="0" borderId="39" xfId="0" applyFont="1" applyBorder="1"/>
    <xf numFmtId="0" fontId="50" fillId="20" borderId="53" xfId="0" applyFont="1" applyFill="1" applyBorder="1"/>
    <xf numFmtId="0" fontId="31" fillId="0" borderId="53" xfId="0" applyFont="1" applyBorder="1" applyAlignment="1">
      <alignment wrapText="1"/>
    </xf>
    <xf numFmtId="3" fontId="23" fillId="0" borderId="34" xfId="0" applyNumberFormat="1" applyFont="1" applyBorder="1"/>
    <xf numFmtId="3" fontId="23" fillId="0" borderId="238" xfId="0" applyNumberFormat="1" applyFont="1" applyBorder="1"/>
    <xf numFmtId="164" fontId="33" fillId="0" borderId="94" xfId="0" applyNumberFormat="1" applyFont="1" applyBorder="1" applyAlignment="1">
      <alignment wrapText="1"/>
    </xf>
    <xf numFmtId="0" fontId="23" fillId="0" borderId="258" xfId="0" applyFont="1" applyBorder="1" applyAlignment="1">
      <alignment horizontal="center"/>
    </xf>
    <xf numFmtId="0" fontId="31" fillId="0" borderId="258" xfId="0" applyFont="1" applyBorder="1"/>
    <xf numFmtId="3" fontId="23" fillId="0" borderId="258" xfId="0" applyNumberFormat="1" applyFont="1" applyBorder="1"/>
    <xf numFmtId="3" fontId="31" fillId="0" borderId="61" xfId="0" applyNumberFormat="1" applyFont="1" applyBorder="1"/>
    <xf numFmtId="0" fontId="35" fillId="0" borderId="39" xfId="0" applyFont="1" applyBorder="1"/>
    <xf numFmtId="164" fontId="50" fillId="0" borderId="53" xfId="0" applyNumberFormat="1" applyFont="1" applyBorder="1" applyAlignment="1">
      <alignment wrapText="1"/>
    </xf>
    <xf numFmtId="164" fontId="35" fillId="0" borderId="39" xfId="0" applyNumberFormat="1" applyFont="1" applyBorder="1" applyAlignment="1">
      <alignment wrapText="1"/>
    </xf>
    <xf numFmtId="164" fontId="33" fillId="0" borderId="95" xfId="0" applyNumberFormat="1" applyFont="1" applyBorder="1" applyAlignment="1">
      <alignment wrapText="1"/>
    </xf>
    <xf numFmtId="0" fontId="31" fillId="0" borderId="259" xfId="0" applyFont="1" applyBorder="1"/>
    <xf numFmtId="3" fontId="31" fillId="0" borderId="69" xfId="0" applyNumberFormat="1" applyFont="1" applyBorder="1" applyAlignment="1">
      <alignment horizontal="righ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0" fontId="50" fillId="0" borderId="6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0" fillId="0" borderId="69" xfId="0" applyFont="1" applyBorder="1" applyAlignment="1">
      <alignment horizontal="center" wrapText="1"/>
    </xf>
    <xf numFmtId="3" fontId="31" fillId="0" borderId="96" xfId="0" applyNumberFormat="1" applyFont="1" applyBorder="1"/>
    <xf numFmtId="3" fontId="31" fillId="0" borderId="129" xfId="0" applyNumberFormat="1" applyFont="1" applyBorder="1"/>
    <xf numFmtId="3" fontId="33" fillId="0" borderId="65" xfId="0" applyNumberFormat="1" applyFont="1" applyBorder="1"/>
    <xf numFmtId="3" fontId="33" fillId="0" borderId="49" xfId="0" applyNumberFormat="1" applyFont="1" applyBorder="1"/>
    <xf numFmtId="3" fontId="33" fillId="0" borderId="56" xfId="0" applyNumberFormat="1" applyFont="1" applyBorder="1"/>
    <xf numFmtId="3" fontId="31" fillId="0" borderId="65" xfId="0" applyNumberFormat="1" applyFont="1" applyBorder="1"/>
    <xf numFmtId="3" fontId="31" fillId="0" borderId="49" xfId="0" applyNumberFormat="1" applyFont="1" applyBorder="1"/>
    <xf numFmtId="3" fontId="31" fillId="0" borderId="56" xfId="0" applyNumberFormat="1" applyFont="1" applyBorder="1"/>
    <xf numFmtId="3" fontId="33" fillId="0" borderId="113" xfId="0" applyNumberFormat="1" applyFont="1" applyBorder="1"/>
    <xf numFmtId="3" fontId="33" fillId="0" borderId="60" xfId="0" applyNumberFormat="1" applyFont="1" applyBorder="1"/>
    <xf numFmtId="3" fontId="33" fillId="0" borderId="58" xfId="0" applyNumberFormat="1" applyFont="1" applyBorder="1"/>
    <xf numFmtId="3" fontId="33" fillId="0" borderId="116" xfId="0" applyNumberFormat="1" applyFont="1" applyBorder="1"/>
    <xf numFmtId="3" fontId="33" fillId="0" borderId="62" xfId="0" applyNumberFormat="1" applyFont="1" applyBorder="1"/>
    <xf numFmtId="3" fontId="31" fillId="0" borderId="116" xfId="0" applyNumberFormat="1" applyFont="1" applyBorder="1"/>
    <xf numFmtId="3" fontId="31" fillId="0" borderId="62" xfId="0" applyNumberFormat="1" applyFont="1" applyBorder="1"/>
    <xf numFmtId="3" fontId="31" fillId="0" borderId="57" xfId="0" applyNumberFormat="1" applyFont="1" applyBorder="1"/>
    <xf numFmtId="3" fontId="31" fillId="0" borderId="259" xfId="0" applyNumberFormat="1" applyFont="1" applyBorder="1"/>
    <xf numFmtId="3" fontId="31" fillId="0" borderId="258" xfId="0" applyNumberFormat="1" applyFont="1" applyBorder="1"/>
    <xf numFmtId="3" fontId="33" fillId="0" borderId="57" xfId="0" applyNumberFormat="1" applyFont="1" applyBorder="1"/>
    <xf numFmtId="3" fontId="19" fillId="20" borderId="41" xfId="0" applyNumberFormat="1" applyFont="1" applyFill="1" applyBorder="1"/>
    <xf numFmtId="0" fontId="35" fillId="20" borderId="65" xfId="0" applyFont="1" applyFill="1" applyBorder="1" applyAlignment="1">
      <alignment wrapText="1"/>
    </xf>
    <xf numFmtId="3" fontId="23" fillId="0" borderId="260" xfId="33" applyNumberFormat="1" applyFont="1" applyBorder="1" applyProtection="1"/>
    <xf numFmtId="0" fontId="23" fillId="0" borderId="261" xfId="33" applyFont="1" applyBorder="1" applyProtection="1"/>
    <xf numFmtId="3" fontId="19" fillId="0" borderId="62" xfId="33" applyNumberFormat="1" applyFont="1" applyBorder="1" applyProtection="1"/>
    <xf numFmtId="0" fontId="19" fillId="0" borderId="57" xfId="33" applyFont="1" applyBorder="1" applyProtection="1"/>
    <xf numFmtId="3" fontId="23" fillId="0" borderId="241" xfId="33" applyNumberFormat="1" applyFont="1" applyBorder="1" applyProtection="1"/>
    <xf numFmtId="3" fontId="23" fillId="0" borderId="166" xfId="33" applyNumberFormat="1" applyFont="1" applyBorder="1" applyProtection="1"/>
    <xf numFmtId="3" fontId="23" fillId="0" borderId="129" xfId="33" applyNumberFormat="1" applyFont="1" applyBorder="1" applyProtection="1"/>
    <xf numFmtId="3" fontId="23" fillId="0" borderId="49" xfId="33" applyNumberFormat="1" applyFont="1" applyBorder="1" applyProtection="1"/>
    <xf numFmtId="3" fontId="23" fillId="0" borderId="62" xfId="33" applyNumberFormat="1" applyFont="1" applyBorder="1" applyProtection="1"/>
    <xf numFmtId="3" fontId="19" fillId="0" borderId="50" xfId="33" applyNumberFormat="1" applyFont="1" applyBorder="1" applyProtection="1"/>
    <xf numFmtId="0" fontId="33" fillId="0" borderId="64" xfId="33" applyFont="1" applyBorder="1" applyProtection="1"/>
    <xf numFmtId="0" fontId="33" fillId="0" borderId="192" xfId="33" applyFont="1" applyBorder="1" applyAlignment="1" applyProtection="1">
      <alignment wrapText="1"/>
    </xf>
    <xf numFmtId="0" fontId="33" fillId="0" borderId="83" xfId="33" applyFont="1" applyBorder="1" applyAlignment="1" applyProtection="1">
      <alignment wrapText="1"/>
    </xf>
    <xf numFmtId="0" fontId="33" fillId="0" borderId="64" xfId="33" applyFont="1" applyBorder="1" applyAlignment="1" applyProtection="1">
      <alignment wrapText="1"/>
    </xf>
    <xf numFmtId="0" fontId="33" fillId="0" borderId="155" xfId="33" applyFont="1" applyBorder="1" applyAlignment="1" applyProtection="1">
      <alignment wrapText="1"/>
    </xf>
    <xf numFmtId="0" fontId="19" fillId="0" borderId="33" xfId="33" applyFont="1" applyBorder="1" applyProtection="1"/>
    <xf numFmtId="3" fontId="19" fillId="0" borderId="33" xfId="33" applyNumberFormat="1" applyFont="1" applyBorder="1" applyProtection="1"/>
    <xf numFmtId="3" fontId="19" fillId="0" borderId="26" xfId="33" applyNumberFormat="1" applyFont="1" applyBorder="1" applyProtection="1"/>
    <xf numFmtId="3" fontId="19" fillId="0" borderId="17" xfId="33" applyNumberFormat="1" applyFont="1" applyBorder="1" applyProtection="1"/>
    <xf numFmtId="3" fontId="19" fillId="0" borderId="20" xfId="33" applyNumberFormat="1" applyFont="1" applyBorder="1" applyProtection="1"/>
    <xf numFmtId="3" fontId="23" fillId="0" borderId="130" xfId="33" applyNumberFormat="1" applyFont="1" applyBorder="1" applyProtection="1"/>
    <xf numFmtId="0" fontId="19" fillId="0" borderId="195" xfId="33" applyFont="1" applyBorder="1" applyProtection="1"/>
    <xf numFmtId="0" fontId="19" fillId="0" borderId="93" xfId="33" applyFont="1" applyBorder="1" applyProtection="1"/>
    <xf numFmtId="0" fontId="19" fillId="0" borderId="70" xfId="33" applyFont="1" applyBorder="1" applyProtection="1"/>
    <xf numFmtId="0" fontId="23" fillId="0" borderId="92" xfId="33" applyFont="1" applyBorder="1" applyProtection="1"/>
    <xf numFmtId="0" fontId="33" fillId="0" borderId="62" xfId="33" applyFont="1" applyBorder="1" applyAlignment="1" applyProtection="1">
      <alignment wrapText="1"/>
    </xf>
    <xf numFmtId="0" fontId="33" fillId="0" borderId="49" xfId="33" applyFont="1" applyBorder="1" applyAlignment="1" applyProtection="1">
      <alignment wrapText="1"/>
    </xf>
    <xf numFmtId="0" fontId="23" fillId="0" borderId="61" xfId="33" applyFont="1" applyBorder="1" applyProtection="1"/>
    <xf numFmtId="0" fontId="35" fillId="0" borderId="44" xfId="0" applyFont="1" applyBorder="1" applyAlignment="1">
      <alignment horizontal="right"/>
    </xf>
    <xf numFmtId="0" fontId="19" fillId="0" borderId="114" xfId="33" applyFont="1" applyBorder="1" applyProtection="1"/>
    <xf numFmtId="3" fontId="19" fillId="0" borderId="142" xfId="33" applyNumberFormat="1" applyFont="1" applyBorder="1" applyProtection="1"/>
    <xf numFmtId="0" fontId="19" fillId="0" borderId="22" xfId="33" applyFont="1" applyBorder="1" applyProtection="1"/>
    <xf numFmtId="0" fontId="50" fillId="0" borderId="61" xfId="33" applyFont="1" applyBorder="1" applyProtection="1"/>
    <xf numFmtId="0" fontId="50" fillId="0" borderId="86" xfId="33" applyFont="1" applyBorder="1" applyProtection="1"/>
    <xf numFmtId="3" fontId="19" fillId="0" borderId="70" xfId="33" applyNumberFormat="1" applyFont="1" applyBorder="1" applyProtection="1"/>
    <xf numFmtId="0" fontId="33" fillId="0" borderId="129" xfId="33" applyFont="1" applyBorder="1" applyAlignment="1" applyProtection="1">
      <alignment wrapText="1"/>
    </xf>
    <xf numFmtId="0" fontId="35" fillId="0" borderId="115" xfId="0" applyFont="1" applyBorder="1"/>
    <xf numFmtId="0" fontId="19" fillId="0" borderId="255" xfId="33" applyFont="1" applyBorder="1" applyProtection="1"/>
    <xf numFmtId="0" fontId="35" fillId="0" borderId="62" xfId="33" applyFont="1" applyBorder="1" applyAlignment="1" applyProtection="1">
      <alignment wrapText="1"/>
    </xf>
    <xf numFmtId="0" fontId="33" fillId="0" borderId="49" xfId="33" applyFont="1" applyBorder="1" applyProtection="1"/>
    <xf numFmtId="3" fontId="29" fillId="0" borderId="62" xfId="0" applyNumberFormat="1" applyFont="1" applyBorder="1"/>
    <xf numFmtId="3" fontId="30" fillId="0" borderId="62" xfId="0" applyNumberFormat="1" applyFont="1" applyBorder="1"/>
    <xf numFmtId="3" fontId="30" fillId="0" borderId="49" xfId="0" applyNumberFormat="1" applyFont="1" applyBorder="1"/>
    <xf numFmtId="3" fontId="30" fillId="0" borderId="115" xfId="0" applyNumberFormat="1" applyFont="1" applyBorder="1"/>
    <xf numFmtId="3" fontId="23" fillId="0" borderId="111" xfId="0" applyNumberFormat="1" applyFont="1" applyBorder="1"/>
    <xf numFmtId="3" fontId="19" fillId="0" borderId="32" xfId="0" applyNumberFormat="1" applyFont="1" applyBorder="1"/>
    <xf numFmtId="3" fontId="19" fillId="0" borderId="86" xfId="0" applyNumberFormat="1" applyFont="1" applyBorder="1"/>
    <xf numFmtId="164" fontId="33" fillId="0" borderId="161" xfId="0" applyNumberFormat="1" applyFont="1" applyBorder="1" applyAlignment="1">
      <alignment wrapText="1"/>
    </xf>
    <xf numFmtId="3" fontId="19" fillId="0" borderId="127" xfId="0" applyNumberFormat="1" applyFont="1" applyBorder="1"/>
    <xf numFmtId="0" fontId="31" fillId="20" borderId="53" xfId="0" applyFont="1" applyFill="1" applyBorder="1"/>
    <xf numFmtId="3" fontId="19" fillId="0" borderId="262" xfId="0" applyNumberFormat="1" applyFont="1" applyBorder="1"/>
    <xf numFmtId="3" fontId="19" fillId="0" borderId="191" xfId="0" applyNumberFormat="1" applyFont="1" applyBorder="1"/>
    <xf numFmtId="0" fontId="23" fillId="0" borderId="99" xfId="0" applyFont="1" applyBorder="1" applyAlignment="1">
      <alignment wrapText="1"/>
    </xf>
    <xf numFmtId="0" fontId="23" fillId="0" borderId="161" xfId="0" applyFont="1" applyBorder="1"/>
    <xf numFmtId="3" fontId="19" fillId="20" borderId="263" xfId="0" applyNumberFormat="1" applyFont="1" applyFill="1" applyBorder="1"/>
    <xf numFmtId="3" fontId="19" fillId="0" borderId="110" xfId="0" applyNumberFormat="1" applyFont="1" applyBorder="1"/>
    <xf numFmtId="3" fontId="19" fillId="0" borderId="163" xfId="0" applyNumberFormat="1" applyFont="1" applyBorder="1"/>
    <xf numFmtId="3" fontId="23" fillId="20" borderId="52" xfId="0" applyNumberFormat="1" applyFont="1" applyFill="1" applyBorder="1"/>
    <xf numFmtId="0" fontId="50" fillId="0" borderId="74" xfId="0" applyFont="1" applyBorder="1" applyAlignment="1">
      <alignment horizontal="center"/>
    </xf>
    <xf numFmtId="0" fontId="50" fillId="0" borderId="48" xfId="0" applyFont="1" applyBorder="1" applyAlignment="1">
      <alignment horizontal="center" wrapText="1"/>
    </xf>
    <xf numFmtId="0" fontId="50" fillId="0" borderId="7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3" fontId="23" fillId="0" borderId="40" xfId="0" applyNumberFormat="1" applyFont="1" applyBorder="1"/>
    <xf numFmtId="3" fontId="23" fillId="0" borderId="104" xfId="0" applyNumberFormat="1" applyFont="1" applyBorder="1"/>
    <xf numFmtId="3" fontId="23" fillId="0" borderId="161" xfId="0" applyNumberFormat="1" applyFont="1" applyBorder="1"/>
    <xf numFmtId="3" fontId="19" fillId="20" borderId="50" xfId="0" applyNumberFormat="1" applyFont="1" applyFill="1" applyBorder="1"/>
    <xf numFmtId="3" fontId="19" fillId="0" borderId="264" xfId="0" applyNumberFormat="1" applyFont="1" applyBorder="1"/>
    <xf numFmtId="3" fontId="19" fillId="0" borderId="96" xfId="0" applyNumberFormat="1" applyFont="1" applyBorder="1"/>
    <xf numFmtId="3" fontId="23" fillId="0" borderId="123" xfId="0" applyNumberFormat="1" applyFont="1" applyBorder="1"/>
    <xf numFmtId="3" fontId="23" fillId="0" borderId="162" xfId="0" applyNumberFormat="1" applyFont="1" applyBorder="1"/>
    <xf numFmtId="3" fontId="23" fillId="0" borderId="58" xfId="0" applyNumberFormat="1" applyFont="1" applyBorder="1"/>
    <xf numFmtId="3" fontId="23" fillId="0" borderId="16" xfId="0" applyNumberFormat="1" applyFont="1" applyBorder="1"/>
    <xf numFmtId="3" fontId="19" fillId="0" borderId="0" xfId="26" applyNumberFormat="1" applyFont="1" applyFill="1" applyBorder="1" applyAlignment="1" applyProtection="1">
      <alignment horizontal="right"/>
    </xf>
    <xf numFmtId="3" fontId="19" fillId="0" borderId="70" xfId="26" applyNumberFormat="1" applyFont="1" applyFill="1" applyBorder="1" applyAlignment="1" applyProtection="1"/>
    <xf numFmtId="3" fontId="23" fillId="0" borderId="70" xfId="26" applyNumberFormat="1" applyFont="1" applyFill="1" applyBorder="1" applyAlignment="1" applyProtection="1"/>
    <xf numFmtId="3" fontId="19" fillId="0" borderId="93" xfId="26" applyNumberFormat="1" applyFont="1" applyFill="1" applyBorder="1" applyAlignment="1" applyProtection="1"/>
    <xf numFmtId="3" fontId="23" fillId="0" borderId="71" xfId="26" applyNumberFormat="1" applyFont="1" applyFill="1" applyBorder="1" applyAlignment="1" applyProtection="1"/>
    <xf numFmtId="0" fontId="23" fillId="0" borderId="39" xfId="0" applyFont="1" applyBorder="1" applyAlignment="1">
      <alignment vertical="center"/>
    </xf>
    <xf numFmtId="0" fontId="23" fillId="0" borderId="69" xfId="0" applyFont="1" applyBorder="1" applyAlignment="1">
      <alignment horizontal="center" vertical="center" wrapText="1"/>
    </xf>
    <xf numFmtId="0" fontId="62" fillId="0" borderId="134" xfId="0" applyFont="1" applyBorder="1" applyAlignment="1">
      <alignment horizontal="center"/>
    </xf>
    <xf numFmtId="0" fontId="19" fillId="0" borderId="201" xfId="0" applyFont="1" applyBorder="1"/>
    <xf numFmtId="3" fontId="19" fillId="0" borderId="123" xfId="0" applyNumberFormat="1" applyFont="1" applyBorder="1"/>
    <xf numFmtId="3" fontId="19" fillId="0" borderId="100" xfId="0" applyNumberFormat="1" applyFont="1" applyBorder="1" applyAlignment="1">
      <alignment horizontal="right"/>
    </xf>
    <xf numFmtId="3" fontId="35" fillId="0" borderId="264" xfId="0" applyNumberFormat="1" applyFont="1" applyBorder="1" applyAlignment="1">
      <alignment horizontal="right"/>
    </xf>
    <xf numFmtId="3" fontId="35" fillId="0" borderId="238" xfId="0" applyNumberFormat="1" applyFont="1" applyBorder="1" applyAlignment="1">
      <alignment horizontal="right"/>
    </xf>
    <xf numFmtId="0" fontId="23" fillId="20" borderId="201" xfId="0" applyFont="1" applyFill="1" applyBorder="1"/>
    <xf numFmtId="0" fontId="23" fillId="20" borderId="209" xfId="0" applyFont="1" applyFill="1" applyBorder="1"/>
    <xf numFmtId="0" fontId="23" fillId="0" borderId="209" xfId="0" applyFont="1" applyBorder="1"/>
    <xf numFmtId="3" fontId="19" fillId="0" borderId="91" xfId="0" applyNumberFormat="1" applyFont="1" applyBorder="1"/>
    <xf numFmtId="3" fontId="23" fillId="20" borderId="110" xfId="0" applyNumberFormat="1" applyFont="1" applyFill="1" applyBorder="1"/>
    <xf numFmtId="3" fontId="23" fillId="20" borderId="163" xfId="0" applyNumberFormat="1" applyFont="1" applyFill="1" applyBorder="1"/>
    <xf numFmtId="0" fontId="23" fillId="0" borderId="136" xfId="0" applyFont="1" applyBorder="1" applyAlignment="1">
      <alignment horizontal="center" wrapText="1"/>
    </xf>
    <xf numFmtId="3" fontId="23" fillId="0" borderId="265" xfId="0" applyNumberFormat="1" applyFont="1" applyBorder="1"/>
    <xf numFmtId="0" fontId="23" fillId="0" borderId="69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0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30" fillId="0" borderId="50" xfId="0" applyNumberFormat="1" applyFont="1" applyBorder="1" applyAlignment="1">
      <alignment vertical="center"/>
    </xf>
    <xf numFmtId="3" fontId="31" fillId="0" borderId="129" xfId="0" applyNumberFormat="1" applyFont="1" applyBorder="1" applyAlignment="1">
      <alignment horizontal="right" vertical="center" wrapText="1"/>
    </xf>
    <xf numFmtId="3" fontId="19" fillId="0" borderId="88" xfId="26" applyNumberFormat="1" applyFont="1" applyFill="1" applyBorder="1" applyAlignment="1" applyProtection="1">
      <alignment vertical="center"/>
    </xf>
    <xf numFmtId="3" fontId="29" fillId="0" borderId="266" xfId="0" applyNumberFormat="1" applyFont="1" applyBorder="1"/>
    <xf numFmtId="3" fontId="23" fillId="0" borderId="176" xfId="26" applyNumberFormat="1" applyFont="1" applyFill="1" applyBorder="1" applyAlignment="1" applyProtection="1"/>
    <xf numFmtId="3" fontId="70" fillId="0" borderId="49" xfId="0" applyNumberFormat="1" applyFont="1" applyBorder="1"/>
    <xf numFmtId="0" fontId="35" fillId="0" borderId="77" xfId="0" applyFont="1" applyBorder="1" applyAlignment="1">
      <alignment horizontal="center"/>
    </xf>
    <xf numFmtId="0" fontId="23" fillId="0" borderId="62" xfId="0" applyFont="1" applyBorder="1"/>
    <xf numFmtId="0" fontId="23" fillId="0" borderId="71" xfId="0" applyFont="1" applyBorder="1"/>
    <xf numFmtId="3" fontId="23" fillId="0" borderId="61" xfId="26" applyNumberFormat="1" applyFont="1" applyFill="1" applyBorder="1" applyAlignment="1" applyProtection="1">
      <alignment vertical="center"/>
    </xf>
    <xf numFmtId="3" fontId="19" fillId="0" borderId="94" xfId="26" applyNumberFormat="1" applyFont="1" applyFill="1" applyBorder="1" applyAlignment="1" applyProtection="1"/>
    <xf numFmtId="0" fontId="19" fillId="0" borderId="49" xfId="0" applyFont="1" applyBorder="1" applyAlignment="1">
      <alignment vertical="center"/>
    </xf>
    <xf numFmtId="0" fontId="30" fillId="0" borderId="85" xfId="0" applyFont="1" applyBorder="1" applyAlignment="1">
      <alignment wrapText="1"/>
    </xf>
    <xf numFmtId="3" fontId="30" fillId="0" borderId="238" xfId="26" applyNumberFormat="1" applyFont="1" applyFill="1" applyBorder="1" applyAlignment="1" applyProtection="1"/>
    <xf numFmtId="3" fontId="33" fillId="0" borderId="49" xfId="0" applyNumberFormat="1" applyFont="1" applyBorder="1" applyAlignment="1">
      <alignment horizontal="right" vertical="center" wrapText="1"/>
    </xf>
    <xf numFmtId="0" fontId="21" fillId="0" borderId="88" xfId="0" applyFont="1" applyBorder="1" applyAlignment="1">
      <alignment horizontal="center" wrapText="1"/>
    </xf>
    <xf numFmtId="3" fontId="30" fillId="0" borderId="88" xfId="0" applyNumberFormat="1" applyFont="1" applyBorder="1" applyAlignment="1">
      <alignment horizontal="right" wrapText="1"/>
    </xf>
    <xf numFmtId="3" fontId="30" fillId="0" borderId="89" xfId="26" applyNumberFormat="1" applyFont="1" applyFill="1" applyBorder="1" applyAlignment="1" applyProtection="1"/>
    <xf numFmtId="3" fontId="30" fillId="0" borderId="90" xfId="26" applyNumberFormat="1" applyFont="1" applyFill="1" applyBorder="1" applyAlignment="1" applyProtection="1"/>
    <xf numFmtId="3" fontId="30" fillId="0" borderId="145" xfId="26" applyNumberFormat="1" applyFont="1" applyFill="1" applyBorder="1" applyAlignment="1" applyProtection="1"/>
    <xf numFmtId="3" fontId="30" fillId="0" borderId="57" xfId="26" applyNumberFormat="1" applyFont="1" applyFill="1" applyBorder="1" applyAlignment="1" applyProtection="1"/>
    <xf numFmtId="3" fontId="30" fillId="0" borderId="59" xfId="26" applyNumberFormat="1" applyFont="1" applyFill="1" applyBorder="1" applyAlignment="1" applyProtection="1"/>
    <xf numFmtId="3" fontId="21" fillId="0" borderId="267" xfId="26" applyNumberFormat="1" applyFont="1" applyFill="1" applyBorder="1" applyAlignment="1" applyProtection="1"/>
    <xf numFmtId="0" fontId="21" fillId="0" borderId="151" xfId="0" applyFont="1" applyBorder="1" applyAlignment="1">
      <alignment horizontal="center" vertical="center"/>
    </xf>
    <xf numFmtId="0" fontId="41" fillId="0" borderId="93" xfId="0" applyFont="1" applyBorder="1"/>
    <xf numFmtId="0" fontId="30" fillId="0" borderId="93" xfId="0" applyFont="1" applyBorder="1"/>
    <xf numFmtId="0" fontId="30" fillId="0" borderId="70" xfId="0" applyFont="1" applyBorder="1" applyAlignment="1">
      <alignment wrapText="1"/>
    </xf>
    <xf numFmtId="0" fontId="30" fillId="0" borderId="63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30" fillId="0" borderId="93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0" fontId="29" fillId="0" borderId="60" xfId="0" applyFont="1" applyBorder="1"/>
    <xf numFmtId="0" fontId="49" fillId="0" borderId="268" xfId="0" applyFont="1" applyBorder="1"/>
    <xf numFmtId="0" fontId="49" fillId="0" borderId="269" xfId="0" applyFont="1" applyBorder="1" applyAlignment="1">
      <alignment horizontal="center"/>
    </xf>
    <xf numFmtId="0" fontId="30" fillId="0" borderId="147" xfId="0" applyFont="1" applyBorder="1"/>
    <xf numFmtId="0" fontId="21" fillId="0" borderId="176" xfId="0" applyFont="1" applyBorder="1" applyAlignment="1">
      <alignment vertical="center"/>
    </xf>
    <xf numFmtId="168" fontId="21" fillId="0" borderId="270" xfId="26" applyNumberFormat="1" applyFont="1" applyFill="1" applyBorder="1" applyAlignment="1" applyProtection="1">
      <alignment horizontal="right" vertical="center"/>
    </xf>
    <xf numFmtId="3" fontId="30" fillId="0" borderId="271" xfId="0" applyNumberFormat="1" applyFont="1" applyBorder="1"/>
    <xf numFmtId="0" fontId="30" fillId="0" borderId="266" xfId="0" applyFont="1" applyBorder="1"/>
    <xf numFmtId="3" fontId="30" fillId="0" borderId="272" xfId="0" applyNumberFormat="1" applyFont="1" applyBorder="1"/>
    <xf numFmtId="0" fontId="21" fillId="0" borderId="176" xfId="0" applyFont="1" applyBorder="1"/>
    <xf numFmtId="3" fontId="21" fillId="0" borderId="270" xfId="0" applyNumberFormat="1" applyFont="1" applyBorder="1"/>
    <xf numFmtId="0" fontId="30" fillId="0" borderId="273" xfId="0" applyFont="1" applyBorder="1"/>
    <xf numFmtId="0" fontId="21" fillId="0" borderId="274" xfId="0" applyFont="1" applyBorder="1"/>
    <xf numFmtId="3" fontId="21" fillId="0" borderId="275" xfId="0" applyNumberFormat="1" applyFont="1" applyBorder="1"/>
    <xf numFmtId="0" fontId="21" fillId="0" borderId="276" xfId="0" applyFont="1" applyBorder="1"/>
    <xf numFmtId="3" fontId="21" fillId="0" borderId="277" xfId="0" applyNumberFormat="1" applyFont="1" applyBorder="1"/>
    <xf numFmtId="0" fontId="0" fillId="0" borderId="0" xfId="0" applyAlignment="1">
      <alignment horizontal="right"/>
    </xf>
    <xf numFmtId="0" fontId="0" fillId="0" borderId="43" xfId="0" applyBorder="1"/>
    <xf numFmtId="0" fontId="28" fillId="0" borderId="43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32" fillId="0" borderId="146" xfId="0" applyFont="1" applyBorder="1" applyAlignment="1">
      <alignment wrapText="1"/>
    </xf>
    <xf numFmtId="3" fontId="46" fillId="0" borderId="61" xfId="26" applyNumberFormat="1" applyFont="1" applyFill="1" applyBorder="1" applyAlignment="1" applyProtection="1">
      <alignment horizontal="right"/>
    </xf>
    <xf numFmtId="0" fontId="19" fillId="0" borderId="64" xfId="0" applyFont="1" applyBorder="1" applyAlignment="1">
      <alignment vertical="center"/>
    </xf>
    <xf numFmtId="3" fontId="19" fillId="0" borderId="62" xfId="26" applyNumberFormat="1" applyFont="1" applyFill="1" applyBorder="1" applyAlignment="1" applyProtection="1"/>
    <xf numFmtId="3" fontId="71" fillId="0" borderId="49" xfId="0" applyNumberFormat="1" applyFont="1" applyBorder="1"/>
    <xf numFmtId="0" fontId="71" fillId="0" borderId="35" xfId="0" applyFont="1" applyBorder="1"/>
    <xf numFmtId="0" fontId="19" fillId="0" borderId="278" xfId="0" applyFont="1" applyBorder="1"/>
    <xf numFmtId="3" fontId="29" fillId="0" borderId="279" xfId="0" applyNumberFormat="1" applyFont="1" applyBorder="1"/>
    <xf numFmtId="3" fontId="19" fillId="0" borderId="280" xfId="0" applyNumberFormat="1" applyFont="1" applyBorder="1"/>
    <xf numFmtId="3" fontId="19" fillId="0" borderId="281" xfId="0" applyNumberFormat="1" applyFont="1" applyBorder="1"/>
    <xf numFmtId="3" fontId="19" fillId="0" borderId="282" xfId="0" applyNumberFormat="1" applyFont="1" applyBorder="1"/>
    <xf numFmtId="3" fontId="19" fillId="0" borderId="283" xfId="0" applyNumberFormat="1" applyFont="1" applyBorder="1"/>
    <xf numFmtId="0" fontId="29" fillId="0" borderId="250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284" xfId="0" applyFont="1" applyBorder="1" applyAlignment="1">
      <alignment wrapText="1"/>
    </xf>
    <xf numFmtId="0" fontId="42" fillId="0" borderId="214" xfId="0" applyFont="1" applyBorder="1"/>
    <xf numFmtId="3" fontId="29" fillId="0" borderId="63" xfId="26" applyNumberFormat="1" applyFont="1" applyFill="1" applyBorder="1" applyAlignment="1" applyProtection="1"/>
    <xf numFmtId="3" fontId="29" fillId="0" borderId="70" xfId="26" applyNumberFormat="1" applyFont="1" applyFill="1" applyBorder="1" applyAlignment="1" applyProtection="1"/>
    <xf numFmtId="3" fontId="29" fillId="0" borderId="203" xfId="26" applyNumberFormat="1" applyFont="1" applyFill="1" applyBorder="1" applyAlignment="1" applyProtection="1"/>
    <xf numFmtId="3" fontId="23" fillId="0" borderId="61" xfId="26" applyNumberFormat="1" applyFont="1" applyFill="1" applyBorder="1" applyAlignment="1" applyProtection="1"/>
    <xf numFmtId="0" fontId="19" fillId="0" borderId="0" xfId="0" applyFont="1" applyAlignment="1">
      <alignment vertical="center"/>
    </xf>
    <xf numFmtId="3" fontId="19" fillId="0" borderId="63" xfId="26" applyNumberFormat="1" applyFont="1" applyFill="1" applyBorder="1" applyAlignment="1" applyProtection="1"/>
    <xf numFmtId="0" fontId="43" fillId="0" borderId="65" xfId="0" applyFont="1" applyBorder="1"/>
    <xf numFmtId="0" fontId="19" fillId="0" borderId="112" xfId="0" applyFont="1" applyBorder="1"/>
    <xf numFmtId="0" fontId="43" fillId="0" borderId="161" xfId="0" applyFont="1" applyBorder="1"/>
    <xf numFmtId="14" fontId="30" fillId="0" borderId="62" xfId="0" applyNumberFormat="1" applyFont="1" applyBorder="1" applyAlignment="1">
      <alignment wrapText="1"/>
    </xf>
    <xf numFmtId="0" fontId="21" fillId="0" borderId="51" xfId="0" applyFont="1" applyBorder="1" applyAlignment="1">
      <alignment horizontal="center" vertical="center"/>
    </xf>
    <xf numFmtId="3" fontId="23" fillId="0" borderId="195" xfId="0" applyNumberFormat="1" applyFont="1" applyBorder="1" applyAlignment="1">
      <alignment horizontal="right"/>
    </xf>
    <xf numFmtId="166" fontId="19" fillId="0" borderId="93" xfId="26" applyNumberFormat="1" applyFont="1" applyFill="1" applyBorder="1" applyAlignment="1" applyProtection="1">
      <alignment horizontal="right"/>
    </xf>
    <xf numFmtId="3" fontId="19" fillId="0" borderId="93" xfId="26" applyNumberFormat="1" applyFont="1" applyFill="1" applyBorder="1" applyAlignment="1" applyProtection="1">
      <alignment horizontal="right"/>
    </xf>
    <xf numFmtId="3" fontId="19" fillId="0" borderId="203" xfId="26" applyNumberFormat="1" applyFont="1" applyFill="1" applyBorder="1" applyAlignment="1" applyProtection="1">
      <alignment horizontal="right"/>
    </xf>
    <xf numFmtId="3" fontId="22" fillId="0" borderId="0" xfId="0" applyNumberFormat="1" applyFont="1"/>
    <xf numFmtId="0" fontId="19" fillId="0" borderId="161" xfId="0" applyFont="1" applyBorder="1"/>
    <xf numFmtId="0" fontId="19" fillId="0" borderId="285" xfId="0" applyFont="1" applyBorder="1"/>
    <xf numFmtId="166" fontId="37" fillId="0" borderId="107" xfId="26" applyNumberFormat="1" applyFont="1" applyFill="1" applyBorder="1" applyAlignment="1" applyProtection="1"/>
    <xf numFmtId="0" fontId="23" fillId="0" borderId="65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19" fillId="0" borderId="88" xfId="0" applyNumberFormat="1" applyFont="1" applyBorder="1" applyAlignment="1">
      <alignment horizontal="right" vertical="center" wrapText="1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23" fillId="0" borderId="88" xfId="0" applyNumberFormat="1" applyFont="1" applyBorder="1" applyAlignment="1">
      <alignment horizontal="right" vertical="center" wrapText="1"/>
    </xf>
    <xf numFmtId="3" fontId="23" fillId="0" borderId="59" xfId="0" applyNumberFormat="1" applyFont="1" applyBorder="1" applyAlignment="1">
      <alignment horizontal="right" vertical="center" wrapText="1"/>
    </xf>
    <xf numFmtId="3" fontId="23" fillId="0" borderId="41" xfId="0" applyNumberFormat="1" applyFont="1" applyBorder="1" applyAlignment="1">
      <alignment horizontal="right" vertical="center" wrapText="1"/>
    </xf>
    <xf numFmtId="3" fontId="23" fillId="0" borderId="286" xfId="0" applyNumberFormat="1" applyFont="1" applyBorder="1" applyAlignment="1">
      <alignment horizontal="right" vertical="center" wrapText="1"/>
    </xf>
    <xf numFmtId="3" fontId="19" fillId="0" borderId="40" xfId="26" applyNumberFormat="1" applyFont="1" applyFill="1" applyBorder="1" applyAlignment="1" applyProtection="1">
      <alignment horizontal="right" vertical="center"/>
    </xf>
    <xf numFmtId="3" fontId="19" fillId="0" borderId="127" xfId="26" applyNumberFormat="1" applyFont="1" applyFill="1" applyBorder="1" applyAlignment="1" applyProtection="1">
      <alignment horizontal="right" vertical="center"/>
    </xf>
    <xf numFmtId="3" fontId="19" fillId="0" borderId="129" xfId="26" applyNumberFormat="1" applyFont="1" applyFill="1" applyBorder="1" applyAlignment="1" applyProtection="1">
      <alignment horizontal="right" vertical="center"/>
    </xf>
    <xf numFmtId="3" fontId="19" fillId="0" borderId="62" xfId="26" applyNumberFormat="1" applyFont="1" applyFill="1" applyBorder="1" applyAlignment="1" applyProtection="1">
      <alignment horizontal="right" vertical="center"/>
    </xf>
    <xf numFmtId="3" fontId="19" fillId="0" borderId="93" xfId="26" applyNumberFormat="1" applyFont="1" applyFill="1" applyBorder="1" applyAlignment="1" applyProtection="1">
      <alignment horizontal="right" vertical="center"/>
    </xf>
    <xf numFmtId="3" fontId="19" fillId="0" borderId="70" xfId="26" applyNumberFormat="1" applyFont="1" applyFill="1" applyBorder="1" applyAlignment="1" applyProtection="1">
      <alignment horizontal="right" vertical="center"/>
    </xf>
    <xf numFmtId="3" fontId="23" fillId="0" borderId="70" xfId="26" applyNumberFormat="1" applyFont="1" applyFill="1" applyBorder="1" applyAlignment="1" applyProtection="1">
      <alignment horizontal="right" vertical="center"/>
    </xf>
    <xf numFmtId="3" fontId="23" fillId="0" borderId="94" xfId="26" applyNumberFormat="1" applyFont="1" applyFill="1" applyBorder="1" applyAlignment="1" applyProtection="1">
      <alignment horizontal="right" vertical="center"/>
    </xf>
    <xf numFmtId="3" fontId="19" fillId="0" borderId="49" xfId="26" applyNumberFormat="1" applyFont="1" applyFill="1" applyBorder="1" applyAlignment="1" applyProtection="1">
      <alignment horizontal="right" vertical="center"/>
    </xf>
    <xf numFmtId="3" fontId="23" fillId="0" borderId="63" xfId="26" applyNumberFormat="1" applyFont="1" applyFill="1" applyBorder="1" applyAlignment="1" applyProtection="1">
      <alignment horizontal="right" vertical="center"/>
    </xf>
    <xf numFmtId="3" fontId="23" fillId="0" borderId="92" xfId="26" applyNumberFormat="1" applyFont="1" applyFill="1" applyBorder="1" applyAlignment="1" applyProtection="1">
      <alignment horizontal="right" vertical="center"/>
    </xf>
    <xf numFmtId="3" fontId="23" fillId="0" borderId="114" xfId="26" applyNumberFormat="1" applyFont="1" applyFill="1" applyBorder="1" applyAlignment="1" applyProtection="1">
      <alignment horizontal="right" vertical="center"/>
    </xf>
    <xf numFmtId="3" fontId="23" fillId="0" borderId="72" xfId="26" applyNumberFormat="1" applyFont="1" applyFill="1" applyBorder="1" applyAlignment="1" applyProtection="1">
      <alignment horizontal="right" vertical="center"/>
    </xf>
    <xf numFmtId="3" fontId="30" fillId="0" borderId="57" xfId="0" applyNumberFormat="1" applyFont="1" applyBorder="1"/>
    <xf numFmtId="3" fontId="30" fillId="0" borderId="56" xfId="0" applyNumberFormat="1" applyFont="1" applyBorder="1"/>
    <xf numFmtId="0" fontId="21" fillId="0" borderId="115" xfId="0" applyFont="1" applyBorder="1"/>
    <xf numFmtId="3" fontId="21" fillId="0" borderId="162" xfId="0" applyNumberFormat="1" applyFont="1" applyBorder="1"/>
    <xf numFmtId="0" fontId="0" fillId="0" borderId="209" xfId="0" applyBorder="1"/>
    <xf numFmtId="0" fontId="19" fillId="0" borderId="287" xfId="0" applyFont="1" applyBorder="1" applyAlignment="1">
      <alignment vertical="center" wrapText="1"/>
    </xf>
    <xf numFmtId="3" fontId="19" fillId="0" borderId="288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/>
    </xf>
    <xf numFmtId="3" fontId="19" fillId="0" borderId="89" xfId="0" applyNumberFormat="1" applyFont="1" applyBorder="1" applyAlignment="1">
      <alignment vertical="center"/>
    </xf>
    <xf numFmtId="0" fontId="0" fillId="0" borderId="56" xfId="0" applyBorder="1"/>
    <xf numFmtId="0" fontId="23" fillId="0" borderId="47" xfId="0" applyFont="1" applyBorder="1" applyAlignment="1">
      <alignment horizontal="center" vertical="center"/>
    </xf>
    <xf numFmtId="3" fontId="19" fillId="0" borderId="289" xfId="0" applyNumberFormat="1" applyFont="1" applyBorder="1" applyAlignment="1">
      <alignment vertical="center"/>
    </xf>
    <xf numFmtId="3" fontId="19" fillId="0" borderId="290" xfId="0" applyNumberFormat="1" applyFont="1" applyBorder="1" applyAlignment="1">
      <alignment vertical="center"/>
    </xf>
    <xf numFmtId="3" fontId="23" fillId="0" borderId="291" xfId="0" applyNumberFormat="1" applyFont="1" applyBorder="1" applyAlignment="1">
      <alignment horizontal="center" vertical="center"/>
    </xf>
    <xf numFmtId="3" fontId="23" fillId="0" borderId="292" xfId="0" applyNumberFormat="1" applyFont="1" applyBorder="1" applyAlignment="1">
      <alignment horizontal="center" vertical="center"/>
    </xf>
    <xf numFmtId="3" fontId="23" fillId="0" borderId="293" xfId="0" applyNumberFormat="1" applyFont="1" applyBorder="1" applyAlignment="1">
      <alignment horizontal="right" vertical="center"/>
    </xf>
    <xf numFmtId="3" fontId="23" fillId="0" borderId="91" xfId="0" applyNumberFormat="1" applyFont="1" applyBorder="1" applyAlignment="1">
      <alignment horizontal="right" vertical="center"/>
    </xf>
    <xf numFmtId="0" fontId="23" fillId="0" borderId="91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5" xfId="0" applyBorder="1"/>
    <xf numFmtId="0" fontId="23" fillId="0" borderId="55" xfId="0" applyFont="1" applyBorder="1" applyAlignment="1">
      <alignment horizontal="center" wrapText="1"/>
    </xf>
    <xf numFmtId="3" fontId="19" fillId="0" borderId="251" xfId="0" applyNumberFormat="1" applyFont="1" applyBorder="1" applyAlignment="1">
      <alignment vertical="center"/>
    </xf>
    <xf numFmtId="3" fontId="19" fillId="0" borderId="294" xfId="0" applyNumberFormat="1" applyFont="1" applyBorder="1" applyAlignment="1">
      <alignment vertical="center"/>
    </xf>
    <xf numFmtId="3" fontId="19" fillId="0" borderId="295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296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right" vertical="center"/>
    </xf>
    <xf numFmtId="0" fontId="29" fillId="0" borderId="147" xfId="0" applyFont="1" applyBorder="1"/>
    <xf numFmtId="0" fontId="30" fillId="0" borderId="64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>
      <alignment horizontal="right" vertical="center"/>
    </xf>
    <xf numFmtId="0" fontId="21" fillId="0" borderId="19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49" xfId="26" applyNumberFormat="1" applyFont="1" applyFill="1" applyBorder="1" applyAlignment="1" applyProtection="1">
      <alignment horizontal="right" vertical="center"/>
    </xf>
    <xf numFmtId="3" fontId="29" fillId="0" borderId="69" xfId="0" applyNumberFormat="1" applyFont="1" applyBorder="1"/>
    <xf numFmtId="3" fontId="29" fillId="0" borderId="162" xfId="0" applyNumberFormat="1" applyFont="1" applyBorder="1"/>
    <xf numFmtId="3" fontId="0" fillId="0" borderId="63" xfId="0" applyNumberFormat="1" applyBorder="1"/>
    <xf numFmtId="3" fontId="0" fillId="0" borderId="59" xfId="0" applyNumberFormat="1" applyBorder="1"/>
    <xf numFmtId="3" fontId="29" fillId="0" borderId="59" xfId="0" applyNumberFormat="1" applyFont="1" applyBorder="1"/>
    <xf numFmtId="3" fontId="50" fillId="0" borderId="61" xfId="0" applyNumberFormat="1" applyFont="1" applyBorder="1" applyAlignment="1">
      <alignment horizontal="center"/>
    </xf>
    <xf numFmtId="3" fontId="23" fillId="0" borderId="77" xfId="0" applyNumberFormat="1" applyFont="1" applyBorder="1" applyAlignment="1">
      <alignment horizontal="center" vertical="center"/>
    </xf>
    <xf numFmtId="3" fontId="19" fillId="0" borderId="297" xfId="33" applyNumberFormat="1" applyFont="1" applyBorder="1" applyProtection="1"/>
    <xf numFmtId="0" fontId="23" fillId="0" borderId="62" xfId="0" applyFont="1" applyBorder="1" applyAlignment="1">
      <alignment vertical="center"/>
    </xf>
    <xf numFmtId="0" fontId="23" fillId="0" borderId="197" xfId="0" applyFont="1" applyBorder="1"/>
    <xf numFmtId="3" fontId="19" fillId="20" borderId="24" xfId="0" applyNumberFormat="1" applyFont="1" applyFill="1" applyBorder="1"/>
    <xf numFmtId="0" fontId="23" fillId="0" borderId="2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19" fillId="0" borderId="208" xfId="0" applyNumberFormat="1" applyFont="1" applyBorder="1" applyAlignment="1">
      <alignment horizontal="right" vertical="center"/>
    </xf>
    <xf numFmtId="3" fontId="19" fillId="0" borderId="71" xfId="0" applyNumberFormat="1" applyFont="1" applyBorder="1" applyAlignment="1">
      <alignment horizontal="right" vertical="center" wrapText="1"/>
    </xf>
    <xf numFmtId="0" fontId="29" fillId="0" borderId="58" xfId="0" applyFont="1" applyBorder="1"/>
    <xf numFmtId="0" fontId="65" fillId="0" borderId="74" xfId="0" applyFont="1" applyBorder="1" applyAlignment="1">
      <alignment horizontal="center"/>
    </xf>
    <xf numFmtId="0" fontId="43" fillId="0" borderId="126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3" fillId="0" borderId="54" xfId="0" applyFont="1" applyBorder="1"/>
    <xf numFmtId="0" fontId="33" fillId="0" borderId="112" xfId="0" applyFont="1" applyBorder="1"/>
    <xf numFmtId="0" fontId="23" fillId="0" borderId="212" xfId="0" applyFont="1" applyBorder="1" applyAlignment="1">
      <alignment horizontal="center" vertical="center" wrapText="1"/>
    </xf>
    <xf numFmtId="0" fontId="23" fillId="0" borderId="298" xfId="0" applyFont="1" applyBorder="1" applyAlignment="1">
      <alignment horizontal="center" vertical="center" wrapText="1"/>
    </xf>
    <xf numFmtId="3" fontId="23" fillId="0" borderId="114" xfId="0" applyNumberFormat="1" applyFont="1" applyBorder="1" applyAlignment="1">
      <alignment horizontal="right"/>
    </xf>
    <xf numFmtId="3" fontId="19" fillId="0" borderId="70" xfId="26" applyNumberFormat="1" applyFont="1" applyFill="1" applyBorder="1" applyAlignment="1" applyProtection="1">
      <alignment horizontal="right"/>
    </xf>
    <xf numFmtId="3" fontId="19" fillId="0" borderId="60" xfId="26" applyNumberFormat="1" applyFont="1" applyFill="1" applyBorder="1" applyAlignment="1" applyProtection="1">
      <alignment horizontal="right"/>
    </xf>
    <xf numFmtId="3" fontId="23" fillId="0" borderId="61" xfId="26" applyNumberFormat="1" applyFont="1" applyFill="1" applyBorder="1" applyAlignment="1" applyProtection="1">
      <alignment horizontal="right"/>
    </xf>
    <xf numFmtId="3" fontId="23" fillId="0" borderId="96" xfId="0" applyNumberFormat="1" applyFont="1" applyBorder="1" applyAlignment="1">
      <alignment horizontal="right" vertical="center"/>
    </xf>
    <xf numFmtId="3" fontId="23" fillId="0" borderId="129" xfId="0" applyNumberFormat="1" applyFont="1" applyBorder="1" applyAlignment="1">
      <alignment horizontal="right" vertical="center"/>
    </xf>
    <xf numFmtId="3" fontId="23" fillId="0" borderId="191" xfId="0" applyNumberFormat="1" applyFont="1" applyBorder="1" applyAlignment="1">
      <alignment horizontal="right" vertical="center"/>
    </xf>
    <xf numFmtId="3" fontId="0" fillId="0" borderId="129" xfId="0" applyNumberFormat="1" applyBorder="1" applyAlignment="1">
      <alignment horizontal="right"/>
    </xf>
    <xf numFmtId="3" fontId="23" fillId="0" borderId="65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23" fillId="0" borderId="129" xfId="0" applyNumberFormat="1" applyFont="1" applyBorder="1"/>
    <xf numFmtId="3" fontId="23" fillId="0" borderId="129" xfId="0" applyNumberFormat="1" applyFont="1" applyBorder="1" applyAlignment="1">
      <alignment wrapText="1"/>
    </xf>
    <xf numFmtId="3" fontId="19" fillId="0" borderId="49" xfId="0" applyNumberFormat="1" applyFont="1" applyBorder="1" applyAlignment="1">
      <alignment wrapText="1"/>
    </xf>
    <xf numFmtId="3" fontId="23" fillId="0" borderId="49" xfId="0" applyNumberFormat="1" applyFont="1" applyBorder="1" applyAlignment="1">
      <alignment wrapText="1"/>
    </xf>
    <xf numFmtId="3" fontId="19" fillId="0" borderId="50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57" xfId="0" applyNumberFormat="1" applyFont="1" applyBorder="1"/>
    <xf numFmtId="3" fontId="23" fillId="0" borderId="59" xfId="0" applyNumberFormat="1" applyFont="1" applyBorder="1"/>
    <xf numFmtId="3" fontId="23" fillId="0" borderId="62" xfId="0" applyNumberFormat="1" applyFont="1" applyBorder="1" applyAlignment="1">
      <alignment wrapText="1"/>
    </xf>
    <xf numFmtId="3" fontId="19" fillId="0" borderId="63" xfId="0" applyNumberFormat="1" applyFont="1" applyBorder="1" applyAlignment="1">
      <alignment wrapText="1"/>
    </xf>
    <xf numFmtId="0" fontId="33" fillId="0" borderId="0" xfId="0" applyFont="1" applyAlignment="1">
      <alignment wrapText="1"/>
    </xf>
    <xf numFmtId="0" fontId="33" fillId="0" borderId="197" xfId="0" applyFont="1" applyBorder="1" applyAlignment="1">
      <alignment wrapText="1"/>
    </xf>
    <xf numFmtId="0" fontId="19" fillId="0" borderId="253" xfId="33" applyFont="1" applyBorder="1" applyProtection="1"/>
    <xf numFmtId="0" fontId="42" fillId="0" borderId="176" xfId="0" applyFont="1" applyBorder="1" applyAlignment="1">
      <alignment horizontal="center"/>
    </xf>
    <xf numFmtId="0" fontId="43" fillId="0" borderId="113" xfId="0" applyFont="1" applyBorder="1"/>
    <xf numFmtId="3" fontId="23" fillId="0" borderId="63" xfId="26" applyNumberFormat="1" applyFont="1" applyFill="1" applyBorder="1" applyAlignment="1" applyProtection="1">
      <alignment horizontal="right"/>
    </xf>
    <xf numFmtId="3" fontId="19" fillId="0" borderId="69" xfId="26" applyNumberFormat="1" applyFont="1" applyFill="1" applyBorder="1" applyAlignment="1" applyProtection="1">
      <alignment horizontal="right"/>
    </xf>
    <xf numFmtId="3" fontId="23" fillId="0" borderId="49" xfId="26" applyNumberFormat="1" applyFont="1" applyFill="1" applyBorder="1" applyAlignment="1" applyProtection="1">
      <alignment horizontal="right"/>
    </xf>
    <xf numFmtId="3" fontId="23" fillId="0" borderId="50" xfId="26" applyNumberFormat="1" applyFont="1" applyFill="1" applyBorder="1" applyAlignment="1" applyProtection="1">
      <alignment horizontal="right"/>
    </xf>
    <xf numFmtId="0" fontId="43" fillId="0" borderId="35" xfId="0" applyFont="1" applyBorder="1"/>
    <xf numFmtId="0" fontId="19" fillId="0" borderId="36" xfId="0" applyFont="1" applyBorder="1"/>
    <xf numFmtId="0" fontId="19" fillId="0" borderId="136" xfId="0" applyFont="1" applyBorder="1"/>
    <xf numFmtId="0" fontId="42" fillId="0" borderId="93" xfId="0" applyFont="1" applyBorder="1" applyAlignment="1">
      <alignment vertical="center" wrapText="1"/>
    </xf>
    <xf numFmtId="0" fontId="23" fillId="0" borderId="50" xfId="0" applyFont="1" applyBorder="1"/>
    <xf numFmtId="3" fontId="19" fillId="0" borderId="299" xfId="0" applyNumberFormat="1" applyFont="1" applyBorder="1"/>
    <xf numFmtId="3" fontId="19" fillId="0" borderId="233" xfId="0" applyNumberFormat="1" applyFont="1" applyBorder="1"/>
    <xf numFmtId="3" fontId="19" fillId="0" borderId="300" xfId="0" applyNumberFormat="1" applyFont="1" applyBorder="1"/>
    <xf numFmtId="0" fontId="35" fillId="0" borderId="155" xfId="33" applyFont="1" applyBorder="1" applyAlignment="1" applyProtection="1">
      <alignment wrapText="1"/>
    </xf>
    <xf numFmtId="0" fontId="33" fillId="0" borderId="116" xfId="33" applyFont="1" applyBorder="1" applyAlignment="1" applyProtection="1">
      <alignment wrapText="1"/>
    </xf>
    <xf numFmtId="0" fontId="33" fillId="0" borderId="65" xfId="33" applyFont="1" applyBorder="1" applyAlignment="1" applyProtection="1">
      <alignment wrapText="1"/>
    </xf>
    <xf numFmtId="0" fontId="33" fillId="0" borderId="39" xfId="33" applyFont="1" applyBorder="1" applyProtection="1"/>
    <xf numFmtId="0" fontId="23" fillId="0" borderId="301" xfId="33" applyFont="1" applyBorder="1" applyProtection="1"/>
    <xf numFmtId="0" fontId="23" fillId="0" borderId="64" xfId="33" applyFont="1" applyBorder="1" applyProtection="1"/>
    <xf numFmtId="0" fontId="23" fillId="0" borderId="35" xfId="33" applyFont="1" applyBorder="1" applyProtection="1"/>
    <xf numFmtId="3" fontId="23" fillId="0" borderId="142" xfId="33" applyNumberFormat="1" applyFont="1" applyBorder="1" applyProtection="1"/>
    <xf numFmtId="3" fontId="23" fillId="0" borderId="143" xfId="33" applyNumberFormat="1" applyFont="1" applyBorder="1" applyProtection="1"/>
    <xf numFmtId="3" fontId="19" fillId="0" borderId="49" xfId="33" applyNumberFormat="1" applyFont="1" applyBorder="1" applyProtection="1"/>
    <xf numFmtId="0" fontId="30" fillId="0" borderId="64" xfId="0" applyFont="1" applyBorder="1"/>
    <xf numFmtId="0" fontId="30" fillId="0" borderId="52" xfId="0" applyFont="1" applyBorder="1"/>
    <xf numFmtId="3" fontId="30" fillId="0" borderId="275" xfId="0" applyNumberFormat="1" applyFont="1" applyBorder="1"/>
    <xf numFmtId="3" fontId="30" fillId="0" borderId="302" xfId="0" applyNumberFormat="1" applyFont="1" applyBorder="1"/>
    <xf numFmtId="0" fontId="30" fillId="0" borderId="65" xfId="0" applyFont="1" applyBorder="1"/>
    <xf numFmtId="3" fontId="30" fillId="0" borderId="303" xfId="0" applyNumberFormat="1" applyFont="1" applyBorder="1"/>
    <xf numFmtId="0" fontId="30" fillId="0" borderId="65" xfId="0" applyFont="1" applyBorder="1" applyAlignment="1">
      <alignment wrapText="1"/>
    </xf>
    <xf numFmtId="49" fontId="19" fillId="0" borderId="31" xfId="0" applyNumberFormat="1" applyFont="1" applyBorder="1" applyAlignment="1">
      <alignment wrapText="1"/>
    </xf>
    <xf numFmtId="0" fontId="70" fillId="0" borderId="0" xfId="0" applyFont="1"/>
    <xf numFmtId="3" fontId="70" fillId="0" borderId="61" xfId="0" applyNumberFormat="1" applyFont="1" applyBorder="1"/>
    <xf numFmtId="3" fontId="19" fillId="0" borderId="62" xfId="0" applyNumberFormat="1" applyFont="1" applyBorder="1" applyAlignment="1">
      <alignment horizontal="right"/>
    </xf>
    <xf numFmtId="0" fontId="42" fillId="0" borderId="61" xfId="0" applyFont="1" applyBorder="1" applyAlignment="1">
      <alignment horizontal="center"/>
    </xf>
    <xf numFmtId="0" fontId="19" fillId="0" borderId="255" xfId="0" applyFont="1" applyBorder="1" applyAlignment="1">
      <alignment vertical="center" wrapText="1"/>
    </xf>
    <xf numFmtId="3" fontId="19" fillId="0" borderId="133" xfId="0" applyNumberFormat="1" applyFont="1" applyBorder="1" applyAlignment="1">
      <alignment vertical="center"/>
    </xf>
    <xf numFmtId="3" fontId="19" fillId="0" borderId="133" xfId="26" applyNumberFormat="1" applyFont="1" applyFill="1" applyBorder="1" applyAlignment="1" applyProtection="1">
      <alignment vertical="center"/>
    </xf>
    <xf numFmtId="3" fontId="19" fillId="0" borderId="132" xfId="26" applyNumberFormat="1" applyFont="1" applyFill="1" applyBorder="1" applyAlignment="1" applyProtection="1">
      <alignment vertical="center"/>
    </xf>
    <xf numFmtId="3" fontId="19" fillId="0" borderId="297" xfId="26" applyNumberFormat="1" applyFont="1" applyFill="1" applyBorder="1" applyAlignment="1" applyProtection="1">
      <alignment vertical="center"/>
    </xf>
    <xf numFmtId="3" fontId="19" fillId="0" borderId="196" xfId="26" applyNumberFormat="1" applyFont="1" applyFill="1" applyBorder="1" applyAlignment="1" applyProtection="1">
      <alignment vertical="center"/>
    </xf>
    <xf numFmtId="0" fontId="19" fillId="0" borderId="281" xfId="0" applyFont="1" applyBorder="1" applyAlignment="1">
      <alignment horizontal="left" vertical="center"/>
    </xf>
    <xf numFmtId="3" fontId="19" fillId="0" borderId="208" xfId="0" applyNumberFormat="1" applyFont="1" applyBorder="1" applyAlignment="1">
      <alignment vertical="center"/>
    </xf>
    <xf numFmtId="3" fontId="19" fillId="0" borderId="208" xfId="0" applyNumberFormat="1" applyFont="1" applyBorder="1"/>
    <xf numFmtId="3" fontId="19" fillId="0" borderId="304" xfId="0" applyNumberFormat="1" applyFont="1" applyBorder="1"/>
    <xf numFmtId="3" fontId="19" fillId="0" borderId="305" xfId="0" applyNumberFormat="1" applyFont="1" applyBorder="1"/>
    <xf numFmtId="49" fontId="33" fillId="0" borderId="112" xfId="34" applyNumberFormat="1" applyFont="1" applyBorder="1" applyAlignment="1">
      <alignment horizontal="left" vertical="center" wrapText="1"/>
    </xf>
    <xf numFmtId="0" fontId="19" fillId="0" borderId="71" xfId="0" applyFont="1" applyBorder="1"/>
    <xf numFmtId="0" fontId="30" fillId="0" borderId="0" xfId="0" applyFont="1" applyAlignment="1">
      <alignment vertical="center"/>
    </xf>
    <xf numFmtId="0" fontId="19" fillId="0" borderId="33" xfId="0" applyFont="1" applyBorder="1"/>
    <xf numFmtId="3" fontId="29" fillId="0" borderId="61" xfId="0" applyNumberFormat="1" applyFont="1" applyBorder="1" applyAlignment="1">
      <alignment horizontal="center"/>
    </xf>
    <xf numFmtId="0" fontId="30" fillId="0" borderId="71" xfId="0" applyFont="1" applyBorder="1" applyAlignment="1">
      <alignment wrapText="1"/>
    </xf>
    <xf numFmtId="3" fontId="62" fillId="0" borderId="65" xfId="0" applyNumberFormat="1" applyFont="1" applyBorder="1" applyAlignment="1">
      <alignment horizontal="center"/>
    </xf>
    <xf numFmtId="3" fontId="62" fillId="0" borderId="49" xfId="0" applyNumberFormat="1" applyFont="1" applyBorder="1" applyAlignment="1">
      <alignment horizontal="center"/>
    </xf>
    <xf numFmtId="3" fontId="62" fillId="0" borderId="129" xfId="0" applyNumberFormat="1" applyFont="1" applyBorder="1" applyAlignment="1">
      <alignment horizontal="center"/>
    </xf>
    <xf numFmtId="3" fontId="19" fillId="0" borderId="260" xfId="33" applyNumberFormat="1" applyFont="1" applyBorder="1" applyProtection="1"/>
    <xf numFmtId="0" fontId="19" fillId="0" borderId="211" xfId="0" applyFont="1" applyBorder="1"/>
    <xf numFmtId="0" fontId="19" fillId="0" borderId="112" xfId="0" applyFont="1" applyBorder="1" applyAlignment="1">
      <alignment wrapText="1"/>
    </xf>
    <xf numFmtId="0" fontId="19" fillId="0" borderId="211" xfId="0" applyFont="1" applyBorder="1" applyAlignment="1">
      <alignment wrapText="1"/>
    </xf>
    <xf numFmtId="3" fontId="19" fillId="0" borderId="73" xfId="0" applyNumberFormat="1" applyFont="1" applyBorder="1"/>
    <xf numFmtId="3" fontId="19" fillId="0" borderId="162" xfId="0" applyNumberFormat="1" applyFont="1" applyBorder="1"/>
    <xf numFmtId="0" fontId="23" fillId="0" borderId="112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35" fillId="0" borderId="238" xfId="0" applyFont="1" applyBorder="1"/>
    <xf numFmtId="0" fontId="1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23" fillId="0" borderId="306" xfId="0" applyFont="1" applyBorder="1" applyAlignment="1">
      <alignment horizontal="center"/>
    </xf>
    <xf numFmtId="0" fontId="23" fillId="0" borderId="307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58" fillId="0" borderId="69" xfId="0" applyFont="1" applyBorder="1" applyAlignment="1">
      <alignment wrapText="1"/>
    </xf>
    <xf numFmtId="0" fontId="59" fillId="0" borderId="63" xfId="0" applyFont="1" applyBorder="1" applyAlignment="1">
      <alignment wrapText="1"/>
    </xf>
    <xf numFmtId="0" fontId="23" fillId="0" borderId="129" xfId="0" applyFont="1" applyBorder="1" applyAlignment="1">
      <alignment horizontal="center" wrapText="1"/>
    </xf>
    <xf numFmtId="0" fontId="23" fillId="0" borderId="115" xfId="0" applyFont="1" applyBorder="1" applyAlignment="1">
      <alignment horizontal="center" wrapText="1"/>
    </xf>
    <xf numFmtId="0" fontId="35" fillId="0" borderId="69" xfId="0" applyFont="1" applyBorder="1" applyAlignment="1">
      <alignment wrapText="1"/>
    </xf>
    <xf numFmtId="0" fontId="0" fillId="0" borderId="50" xfId="0" applyBorder="1" applyAlignment="1">
      <alignment wrapText="1"/>
    </xf>
    <xf numFmtId="0" fontId="31" fillId="0" borderId="151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3" fillId="0" borderId="97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0" xfId="0" applyFont="1" applyBorder="1" applyAlignment="1">
      <alignment wrapText="1"/>
    </xf>
    <xf numFmtId="0" fontId="0" fillId="0" borderId="308" xfId="0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61" xfId="0" applyFont="1" applyBorder="1" applyAlignment="1">
      <alignment horizontal="center" wrapText="1"/>
    </xf>
    <xf numFmtId="0" fontId="35" fillId="0" borderId="50" xfId="0" applyFont="1" applyBorder="1" applyAlignment="1">
      <alignment wrapText="1"/>
    </xf>
    <xf numFmtId="0" fontId="23" fillId="0" borderId="105" xfId="0" applyFont="1" applyBorder="1" applyAlignment="1">
      <alignment wrapText="1"/>
    </xf>
    <xf numFmtId="0" fontId="0" fillId="0" borderId="106" xfId="0" applyBorder="1" applyAlignment="1">
      <alignment wrapText="1"/>
    </xf>
    <xf numFmtId="0" fontId="21" fillId="0" borderId="160" xfId="0" applyFont="1" applyBorder="1"/>
    <xf numFmtId="0" fontId="0" fillId="0" borderId="308" xfId="0" applyBorder="1"/>
    <xf numFmtId="0" fontId="19" fillId="0" borderId="6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0" fontId="23" fillId="0" borderId="44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0" fillId="0" borderId="98" xfId="0" applyBorder="1"/>
    <xf numFmtId="0" fontId="21" fillId="0" borderId="44" xfId="0" applyFont="1" applyBorder="1"/>
    <xf numFmtId="0" fontId="0" fillId="0" borderId="161" xfId="0" applyBorder="1"/>
    <xf numFmtId="0" fontId="19" fillId="0" borderId="44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309" xfId="0" applyFont="1" applyBorder="1" applyAlignment="1">
      <alignment horizontal="center" vertical="center" wrapText="1"/>
    </xf>
    <xf numFmtId="0" fontId="23" fillId="0" borderId="200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77" xfId="0" applyBorder="1"/>
    <xf numFmtId="0" fontId="42" fillId="0" borderId="0" xfId="0" applyFont="1" applyAlignment="1">
      <alignment horizontal="center"/>
    </xf>
    <xf numFmtId="0" fontId="0" fillId="0" borderId="52" xfId="0" applyBorder="1"/>
    <xf numFmtId="0" fontId="23" fillId="0" borderId="129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19" fillId="0" borderId="0" xfId="0" applyFont="1"/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0" borderId="152" xfId="0" applyFont="1" applyBorder="1" applyAlignment="1">
      <alignment horizontal="center"/>
    </xf>
    <xf numFmtId="0" fontId="19" fillId="0" borderId="160" xfId="0" applyFont="1" applyBorder="1" applyAlignment="1">
      <alignment wrapText="1"/>
    </xf>
    <xf numFmtId="0" fontId="0" fillId="0" borderId="148" xfId="0" applyBorder="1" applyAlignment="1">
      <alignment wrapText="1"/>
    </xf>
    <xf numFmtId="0" fontId="41" fillId="0" borderId="0" xfId="33" applyFont="1" applyAlignment="1" applyProtection="1">
      <alignment horizontal="center"/>
    </xf>
    <xf numFmtId="0" fontId="23" fillId="0" borderId="0" xfId="33" applyFont="1" applyAlignment="1" applyProtection="1">
      <alignment horizontal="center"/>
    </xf>
    <xf numFmtId="0" fontId="23" fillId="0" borderId="156" xfId="33" applyFont="1" applyBorder="1" applyAlignment="1" applyProtection="1">
      <alignment horizontal="center"/>
    </xf>
    <xf numFmtId="0" fontId="23" fillId="0" borderId="154" xfId="33" applyFont="1" applyBorder="1" applyAlignment="1" applyProtection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left" wrapText="1"/>
    </xf>
    <xf numFmtId="0" fontId="30" fillId="0" borderId="53" xfId="0" applyFont="1" applyBorder="1"/>
    <xf numFmtId="0" fontId="30" fillId="0" borderId="91" xfId="0" applyFont="1" applyBorder="1"/>
    <xf numFmtId="3" fontId="30" fillId="0" borderId="53" xfId="0" applyNumberFormat="1" applyFont="1" applyBorder="1"/>
    <xf numFmtId="3" fontId="30" fillId="0" borderId="77" xfId="0" applyNumberFormat="1" applyFont="1" applyBorder="1"/>
    <xf numFmtId="0" fontId="30" fillId="0" borderId="96" xfId="0" applyFont="1" applyBorder="1"/>
    <xf numFmtId="0" fontId="30" fillId="0" borderId="136" xfId="0" applyFont="1" applyBorder="1"/>
    <xf numFmtId="3" fontId="30" fillId="0" borderId="96" xfId="0" applyNumberFormat="1" applyFont="1" applyBorder="1"/>
    <xf numFmtId="3" fontId="30" fillId="0" borderId="191" xfId="0" applyNumberFormat="1" applyFont="1" applyBorder="1"/>
    <xf numFmtId="0" fontId="30" fillId="0" borderId="116" xfId="0" applyFont="1" applyBorder="1"/>
    <xf numFmtId="0" fontId="30" fillId="0" borderId="64" xfId="0" applyFont="1" applyBorder="1"/>
    <xf numFmtId="3" fontId="30" fillId="0" borderId="65" xfId="0" applyNumberFormat="1" applyFont="1" applyBorder="1"/>
    <xf numFmtId="3" fontId="30" fillId="0" borderId="56" xfId="0" applyNumberFormat="1" applyFont="1" applyBorder="1"/>
    <xf numFmtId="0" fontId="50" fillId="0" borderId="5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19" fillId="0" borderId="0" xfId="0" applyFont="1" applyAlignment="1">
      <alignment horizontal="left" wrapText="1"/>
    </xf>
    <xf numFmtId="0" fontId="30" fillId="0" borderId="123" xfId="0" applyFont="1" applyBorder="1"/>
    <xf numFmtId="0" fontId="30" fillId="0" borderId="252" xfId="0" applyFont="1" applyBorder="1"/>
    <xf numFmtId="0" fontId="30" fillId="0" borderId="53" xfId="0" applyFont="1" applyBorder="1" applyAlignment="1">
      <alignment horizontal="center"/>
    </xf>
    <xf numFmtId="0" fontId="30" fillId="0" borderId="202" xfId="0" applyFont="1" applyBorder="1" applyAlignment="1">
      <alignment horizontal="center"/>
    </xf>
    <xf numFmtId="3" fontId="30" fillId="0" borderId="123" xfId="0" applyNumberFormat="1" applyFont="1" applyBorder="1"/>
    <xf numFmtId="3" fontId="30" fillId="0" borderId="162" xfId="0" applyNumberFormat="1" applyFont="1" applyBorder="1"/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34" fillId="0" borderId="0" xfId="0" applyFont="1"/>
    <xf numFmtId="0" fontId="23" fillId="0" borderId="0" xfId="0" applyFont="1" applyAlignment="1">
      <alignment horizontal="right"/>
    </xf>
    <xf numFmtId="0" fontId="33" fillId="0" borderId="6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3" xfId="0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0" fillId="0" borderId="306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0" fillId="0" borderId="156" xfId="0" applyFont="1" applyBorder="1" applyAlignment="1">
      <alignment horizontal="center" vertical="center"/>
    </xf>
    <xf numFmtId="0" fontId="50" fillId="0" borderId="152" xfId="0" applyFont="1" applyBorder="1" applyAlignment="1">
      <alignment horizontal="center" vertical="center"/>
    </xf>
    <xf numFmtId="0" fontId="50" fillId="0" borderId="154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/>
    <xf numFmtId="0" fontId="45" fillId="0" borderId="0" xfId="0" applyFont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Alignment="1">
      <alignment horizontal="justify"/>
    </xf>
    <xf numFmtId="0" fontId="46" fillId="0" borderId="66" xfId="0" applyFont="1" applyBorder="1" applyAlignment="1">
      <alignment horizontal="center" vertical="center"/>
    </xf>
    <xf numFmtId="0" fontId="46" fillId="0" borderId="147" xfId="0" applyFont="1" applyBorder="1" applyAlignment="1">
      <alignment horizontal="center" vertical="center"/>
    </xf>
    <xf numFmtId="0" fontId="47" fillId="0" borderId="190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19" fillId="0" borderId="15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42" fillId="0" borderId="160" xfId="0" applyFont="1" applyBorder="1" applyAlignment="1">
      <alignment horizontal="center" vertical="center"/>
    </xf>
    <xf numFmtId="0" fontId="42" fillId="0" borderId="310" xfId="0" applyFont="1" applyBorder="1" applyAlignment="1">
      <alignment horizontal="center" vertical="center"/>
    </xf>
    <xf numFmtId="0" fontId="42" fillId="0" borderId="3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312" xfId="0" applyFont="1" applyBorder="1" applyAlignment="1">
      <alignment horizontal="center" vertical="center" wrapText="1"/>
    </xf>
    <xf numFmtId="0" fontId="23" fillId="0" borderId="313" xfId="0" applyFont="1" applyBorder="1" applyAlignment="1">
      <alignment horizontal="center" vertical="center" wrapText="1"/>
    </xf>
    <xf numFmtId="0" fontId="42" fillId="0" borderId="314" xfId="0" applyFont="1" applyBorder="1" applyAlignment="1">
      <alignment horizontal="center" vertical="center"/>
    </xf>
    <xf numFmtId="0" fontId="42" fillId="0" borderId="315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 wrapText="1"/>
    </xf>
    <xf numFmtId="0" fontId="23" fillId="0" borderId="11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77" xfId="0" applyBorder="1" applyAlignment="1">
      <alignment horizontal="left"/>
    </xf>
    <xf numFmtId="0" fontId="21" fillId="0" borderId="53" xfId="0" applyFont="1" applyBorder="1"/>
    <xf numFmtId="0" fontId="0" fillId="0" borderId="91" xfId="0" applyBorder="1"/>
    <xf numFmtId="0" fontId="21" fillId="0" borderId="137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23" fillId="0" borderId="137" xfId="33" applyFont="1" applyBorder="1" applyAlignment="1" applyProtection="1">
      <alignment horizontal="center"/>
    </xf>
    <xf numFmtId="0" fontId="23" fillId="0" borderId="316" xfId="33" applyFont="1" applyBorder="1" applyAlignment="1" applyProtection="1">
      <alignment horizontal="center"/>
    </xf>
    <xf numFmtId="0" fontId="0" fillId="0" borderId="316" xfId="0" applyBorder="1" applyAlignment="1">
      <alignment horizontal="center"/>
    </xf>
    <xf numFmtId="0" fontId="23" fillId="0" borderId="53" xfId="33" applyFont="1" applyBorder="1" applyAlignment="1" applyProtection="1">
      <alignment horizontal="center"/>
    </xf>
    <xf numFmtId="0" fontId="23" fillId="0" borderId="91" xfId="33" applyFont="1" applyBorder="1" applyAlignment="1" applyProtection="1">
      <alignment horizontal="center"/>
    </xf>
    <xf numFmtId="0" fontId="21" fillId="0" borderId="0" xfId="0" applyFont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imÓd7" xfId="33" xr:uid="{00000000-0005-0000-0000-000021000000}"/>
    <cellStyle name="Normal_KTRSZJ" xfId="34" xr:uid="{00000000-0005-0000-0000-000022000000}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  <col min="13" max="13" width="11.42578125" bestFit="1" customWidth="1"/>
  </cols>
  <sheetData>
    <row r="1" spans="1:13" x14ac:dyDescent="0.2">
      <c r="A1" s="1463" t="s">
        <v>1329</v>
      </c>
      <c r="B1" s="1463"/>
      <c r="C1" s="1463"/>
      <c r="D1" s="1463"/>
      <c r="E1" s="1463"/>
      <c r="F1" s="1463"/>
      <c r="G1" s="1463"/>
      <c r="H1" s="1463"/>
      <c r="I1" s="1463"/>
    </row>
    <row r="2" spans="1:13" s="2" customFormat="1" ht="14.25" customHeight="1" x14ac:dyDescent="0.25">
      <c r="B2" s="1464" t="s">
        <v>0</v>
      </c>
      <c r="C2" s="1464"/>
      <c r="D2" s="1464"/>
      <c r="E2" s="1464"/>
      <c r="F2" s="1464"/>
      <c r="G2" s="1464"/>
      <c r="H2" s="1464"/>
      <c r="I2" s="1464"/>
    </row>
    <row r="3" spans="1:13" s="2" customFormat="1" ht="13.5" customHeight="1" x14ac:dyDescent="0.25">
      <c r="B3" s="1464" t="s">
        <v>386</v>
      </c>
      <c r="C3" s="1464"/>
      <c r="D3" s="1464"/>
      <c r="E3" s="1464"/>
      <c r="F3" s="1464"/>
      <c r="G3" s="1464"/>
      <c r="H3" s="1464"/>
      <c r="I3" s="1464"/>
    </row>
    <row r="4" spans="1:13" s="2" customFormat="1" ht="12" customHeight="1" thickBot="1" x14ac:dyDescent="0.3">
      <c r="B4" s="529"/>
      <c r="C4" s="529"/>
      <c r="D4" s="529"/>
      <c r="E4" s="529"/>
      <c r="F4" s="529"/>
      <c r="G4" s="529"/>
      <c r="H4" s="529"/>
      <c r="I4" s="529" t="s">
        <v>225</v>
      </c>
    </row>
    <row r="5" spans="1:13" ht="13.5" thickBot="1" x14ac:dyDescent="0.25">
      <c r="A5" s="1470" t="s">
        <v>294</v>
      </c>
      <c r="B5" s="1465" t="s">
        <v>1</v>
      </c>
      <c r="C5" s="1466"/>
      <c r="D5" s="1466"/>
      <c r="E5" s="1467"/>
      <c r="F5" s="1467" t="s">
        <v>2</v>
      </c>
      <c r="G5" s="1468"/>
      <c r="H5" s="1468"/>
      <c r="I5" s="1469"/>
    </row>
    <row r="6" spans="1:13" s="3" customFormat="1" ht="24" customHeight="1" thickBot="1" x14ac:dyDescent="0.25">
      <c r="A6" s="1471"/>
      <c r="B6" s="528" t="s">
        <v>3</v>
      </c>
      <c r="C6" s="543" t="s">
        <v>1202</v>
      </c>
      <c r="D6" s="318" t="s">
        <v>1204</v>
      </c>
      <c r="E6" s="527" t="s">
        <v>1203</v>
      </c>
      <c r="F6" s="413" t="s">
        <v>3</v>
      </c>
      <c r="G6" s="543" t="s">
        <v>1202</v>
      </c>
      <c r="H6" s="318" t="s">
        <v>1204</v>
      </c>
      <c r="I6" s="527" t="s">
        <v>1203</v>
      </c>
    </row>
    <row r="7" spans="1:13" s="319" customFormat="1" ht="12" thickBot="1" x14ac:dyDescent="0.25">
      <c r="A7" s="537" t="s">
        <v>295</v>
      </c>
      <c r="B7" s="538" t="s">
        <v>296</v>
      </c>
      <c r="C7" s="538" t="s">
        <v>297</v>
      </c>
      <c r="D7" s="539" t="s">
        <v>298</v>
      </c>
      <c r="E7" s="540" t="s">
        <v>318</v>
      </c>
      <c r="F7" s="541" t="s">
        <v>343</v>
      </c>
      <c r="G7" s="539" t="s">
        <v>318</v>
      </c>
      <c r="H7" s="539" t="s">
        <v>344</v>
      </c>
      <c r="I7" s="540" t="s">
        <v>368</v>
      </c>
    </row>
    <row r="8" spans="1:13" s="3" customFormat="1" ht="26.25" customHeight="1" x14ac:dyDescent="0.2">
      <c r="A8" s="317" t="s">
        <v>377</v>
      </c>
      <c r="B8" s="525" t="s">
        <v>1028</v>
      </c>
      <c r="C8" s="1385">
        <f>C9+C10+C11+C13+C12</f>
        <v>3928731</v>
      </c>
      <c r="D8" s="1385">
        <f>D9+D10+D11+D12+D13</f>
        <v>4407509</v>
      </c>
      <c r="E8" s="1391">
        <f>'13 sz melléklet'!F8</f>
        <v>4747662</v>
      </c>
      <c r="F8" s="525" t="s">
        <v>1037</v>
      </c>
      <c r="G8" s="1393">
        <f>G9+G10+G11+G12+G13</f>
        <v>3736466</v>
      </c>
      <c r="H8" s="1386">
        <f>H9+H10+H11+H12+H13</f>
        <v>4159400</v>
      </c>
      <c r="I8" s="533">
        <f>'2_sz_ melléklet'!F24</f>
        <v>5132139.5600000005</v>
      </c>
    </row>
    <row r="9" spans="1:13" s="3" customFormat="1" ht="13.7" customHeight="1" x14ac:dyDescent="0.2">
      <c r="A9" s="317" t="s">
        <v>378</v>
      </c>
      <c r="B9" s="526" t="s">
        <v>743</v>
      </c>
      <c r="C9" s="135">
        <v>506406</v>
      </c>
      <c r="D9" s="135">
        <v>786623</v>
      </c>
      <c r="E9" s="132">
        <f>'13 sz melléklet'!F9</f>
        <v>769521</v>
      </c>
      <c r="F9" s="526" t="s">
        <v>667</v>
      </c>
      <c r="G9" s="1387">
        <v>1281487</v>
      </c>
      <c r="H9" s="1387">
        <v>1407990</v>
      </c>
      <c r="I9" s="534">
        <f>'2_sz_ melléklet'!F10</f>
        <v>1858242</v>
      </c>
    </row>
    <row r="10" spans="1:13" s="3" customFormat="1" ht="23.25" customHeight="1" x14ac:dyDescent="0.2">
      <c r="A10" s="317" t="s">
        <v>379</v>
      </c>
      <c r="B10" s="526" t="s">
        <v>1030</v>
      </c>
      <c r="C10" s="135">
        <v>1283488</v>
      </c>
      <c r="D10" s="135">
        <v>1023663</v>
      </c>
      <c r="E10" s="132">
        <f>'13 sz melléklet'!F10</f>
        <v>1009185</v>
      </c>
      <c r="F10" s="706" t="s">
        <v>668</v>
      </c>
      <c r="G10" s="1387">
        <v>222578</v>
      </c>
      <c r="H10" s="1387">
        <v>222086</v>
      </c>
      <c r="I10" s="534">
        <f>'2_sz_ melléklet'!F11</f>
        <v>275032</v>
      </c>
    </row>
    <row r="11" spans="1:13" s="3" customFormat="1" ht="17.25" customHeight="1" x14ac:dyDescent="0.2">
      <c r="A11" s="317" t="s">
        <v>380</v>
      </c>
      <c r="B11" s="526" t="s">
        <v>1031</v>
      </c>
      <c r="C11" s="135">
        <v>2137537</v>
      </c>
      <c r="D11" s="135">
        <v>2573033</v>
      </c>
      <c r="E11" s="132">
        <f>'13 sz melléklet'!F15</f>
        <v>2909727</v>
      </c>
      <c r="F11" s="201" t="s">
        <v>669</v>
      </c>
      <c r="G11" s="1387">
        <v>1286247</v>
      </c>
      <c r="H11" s="1387">
        <v>1409967</v>
      </c>
      <c r="I11" s="534">
        <f>'2_sz_ melléklet'!F12+'2_sz_ melléklet'!F13</f>
        <v>1500023</v>
      </c>
    </row>
    <row r="12" spans="1:13" s="3" customFormat="1" ht="26.25" customHeight="1" x14ac:dyDescent="0.2">
      <c r="A12" s="317" t="s">
        <v>381</v>
      </c>
      <c r="B12" s="526" t="s">
        <v>1029</v>
      </c>
      <c r="C12" s="135">
        <v>1300</v>
      </c>
      <c r="D12" s="135">
        <v>24190</v>
      </c>
      <c r="E12" s="132">
        <f>'13 sz melléklet'!F24</f>
        <v>59229</v>
      </c>
      <c r="F12" s="201" t="s">
        <v>670</v>
      </c>
      <c r="G12" s="1387">
        <v>880161</v>
      </c>
      <c r="H12" s="1387">
        <v>1052326</v>
      </c>
      <c r="I12" s="534">
        <f>'2_sz_ melléklet'!F15</f>
        <v>1418222.56</v>
      </c>
    </row>
    <row r="13" spans="1:13" s="3" customFormat="1" ht="13.5" customHeight="1" x14ac:dyDescent="0.2">
      <c r="A13" s="317" t="s">
        <v>382</v>
      </c>
      <c r="B13" s="275"/>
      <c r="C13" s="139"/>
      <c r="D13" s="139"/>
      <c r="E13" s="132"/>
      <c r="F13" s="168" t="s">
        <v>601</v>
      </c>
      <c r="G13" s="1387">
        <v>65993</v>
      </c>
      <c r="H13" s="1387">
        <v>67031</v>
      </c>
      <c r="I13" s="534">
        <f>'2_sz_ melléklet'!F23</f>
        <v>80620</v>
      </c>
    </row>
    <row r="14" spans="1:13" s="3" customFormat="1" ht="6" customHeight="1" x14ac:dyDescent="0.2">
      <c r="A14" s="317"/>
      <c r="B14" s="275"/>
      <c r="C14" s="139"/>
      <c r="D14" s="139"/>
      <c r="E14" s="132"/>
      <c r="F14" s="633"/>
      <c r="G14" s="1388"/>
      <c r="H14" s="1387"/>
      <c r="I14" s="534"/>
    </row>
    <row r="15" spans="1:13" s="3" customFormat="1" ht="27" customHeight="1" x14ac:dyDescent="0.2">
      <c r="A15" s="317" t="s">
        <v>305</v>
      </c>
      <c r="B15" s="275" t="s">
        <v>1032</v>
      </c>
      <c r="C15" s="139">
        <f>C16+C17+C18</f>
        <v>515530</v>
      </c>
      <c r="D15" s="139">
        <f>D16+D17+D18</f>
        <v>1442262</v>
      </c>
      <c r="E15" s="132">
        <f>'13 sz melléklet'!F28</f>
        <v>807882</v>
      </c>
      <c r="F15" s="275" t="s">
        <v>1038</v>
      </c>
      <c r="G15" s="1388">
        <f>G16+G17+G18</f>
        <v>1827804</v>
      </c>
      <c r="H15" s="1388">
        <f>H16+H17+H18</f>
        <v>2201734</v>
      </c>
      <c r="I15" s="534">
        <f>'2_sz_ melléklet'!F39</f>
        <v>2798212</v>
      </c>
    </row>
    <row r="16" spans="1:13" s="3" customFormat="1" ht="18" customHeight="1" x14ac:dyDescent="0.2">
      <c r="A16" s="317" t="s">
        <v>306</v>
      </c>
      <c r="B16" s="526" t="s">
        <v>715</v>
      </c>
      <c r="C16" s="135">
        <v>48170</v>
      </c>
      <c r="D16" s="135">
        <v>75385</v>
      </c>
      <c r="E16" s="132">
        <f>'13 sz melléklet'!F29</f>
        <v>150000</v>
      </c>
      <c r="F16" s="201" t="s">
        <v>671</v>
      </c>
      <c r="G16" s="1387">
        <v>1549804</v>
      </c>
      <c r="H16" s="1387">
        <v>1971004</v>
      </c>
      <c r="I16" s="534">
        <f>'2_sz_ melléklet'!F27</f>
        <v>2455522</v>
      </c>
      <c r="M16" s="1288"/>
    </row>
    <row r="17" spans="1:9" s="3" customFormat="1" ht="21" customHeight="1" x14ac:dyDescent="0.2">
      <c r="A17" s="317" t="s">
        <v>307</v>
      </c>
      <c r="B17" s="526" t="s">
        <v>1033</v>
      </c>
      <c r="C17" s="135">
        <v>400043</v>
      </c>
      <c r="D17" s="135">
        <v>1357487</v>
      </c>
      <c r="E17" s="132">
        <f>'13 sz melléklet'!F35</f>
        <v>649047</v>
      </c>
      <c r="F17" s="201" t="s">
        <v>672</v>
      </c>
      <c r="G17" s="1387">
        <v>251767</v>
      </c>
      <c r="H17" s="1387">
        <v>185584</v>
      </c>
      <c r="I17" s="534">
        <f>'2_sz_ melléklet'!F28</f>
        <v>301298</v>
      </c>
    </row>
    <row r="18" spans="1:9" s="3" customFormat="1" ht="26.25" customHeight="1" x14ac:dyDescent="0.2">
      <c r="A18" s="317" t="s">
        <v>308</v>
      </c>
      <c r="B18" s="526" t="s">
        <v>1026</v>
      </c>
      <c r="C18" s="135">
        <v>67317</v>
      </c>
      <c r="D18" s="135">
        <v>9390</v>
      </c>
      <c r="E18" s="132">
        <f>'13 sz melléklet'!F40</f>
        <v>8835</v>
      </c>
      <c r="F18" s="201" t="s">
        <v>1039</v>
      </c>
      <c r="G18" s="1387">
        <v>26233</v>
      </c>
      <c r="H18" s="1387">
        <v>45146</v>
      </c>
      <c r="I18" s="534">
        <f>'2_sz_ melléklet'!F29</f>
        <v>41392</v>
      </c>
    </row>
    <row r="19" spans="1:9" s="3" customFormat="1" ht="15.75" customHeight="1" x14ac:dyDescent="0.2">
      <c r="A19" s="317" t="s">
        <v>309</v>
      </c>
      <c r="B19" s="865"/>
      <c r="C19" s="139"/>
      <c r="D19" s="135"/>
      <c r="E19" s="132"/>
      <c r="F19" s="865"/>
      <c r="G19" s="1388"/>
      <c r="H19" s="1387"/>
      <c r="I19" s="534"/>
    </row>
    <row r="20" spans="1:9" s="3" customFormat="1" ht="6.75" customHeight="1" x14ac:dyDescent="0.2">
      <c r="A20" s="317"/>
      <c r="B20" s="865"/>
      <c r="C20" s="139"/>
      <c r="D20" s="132"/>
      <c r="E20" s="132"/>
      <c r="F20" s="865"/>
      <c r="G20" s="1388"/>
      <c r="H20" s="1388"/>
      <c r="I20" s="534"/>
    </row>
    <row r="21" spans="1:9" s="3" customFormat="1" ht="16.5" customHeight="1" x14ac:dyDescent="0.2">
      <c r="A21" s="317" t="s">
        <v>310</v>
      </c>
      <c r="B21" s="275" t="s">
        <v>1027</v>
      </c>
      <c r="C21" s="139">
        <f>SUM(C22:C29)</f>
        <v>11729774</v>
      </c>
      <c r="D21" s="139">
        <f>SUM(D22:D29)</f>
        <v>11015763</v>
      </c>
      <c r="E21" s="139">
        <f>SUM(E22:E29)</f>
        <v>12304445</v>
      </c>
      <c r="F21" s="275" t="s">
        <v>673</v>
      </c>
      <c r="G21" s="840">
        <f>SUM(G22:G28)</f>
        <v>7791561</v>
      </c>
      <c r="H21" s="840">
        <f>SUM(H22:H28)</f>
        <v>8194173</v>
      </c>
      <c r="I21" s="534">
        <f>SUM(I22:I29)</f>
        <v>9929637</v>
      </c>
    </row>
    <row r="22" spans="1:9" s="3" customFormat="1" ht="23.25" customHeight="1" x14ac:dyDescent="0.2">
      <c r="A22" s="317" t="s">
        <v>311</v>
      </c>
      <c r="B22" s="867" t="s">
        <v>1035</v>
      </c>
      <c r="C22" s="135">
        <v>3927589</v>
      </c>
      <c r="D22" s="135">
        <v>2818205</v>
      </c>
      <c r="E22" s="132">
        <f>'13 sz melléklet'!F50</f>
        <v>2310226</v>
      </c>
      <c r="F22" s="866" t="s">
        <v>1043</v>
      </c>
      <c r="G22" s="1387">
        <v>5897643</v>
      </c>
      <c r="H22" s="1387">
        <v>6581140</v>
      </c>
      <c r="I22" s="534">
        <f>'2_sz_ melléklet'!F44</f>
        <v>7500000</v>
      </c>
    </row>
    <row r="23" spans="1:9" s="3" customFormat="1" ht="15" customHeight="1" x14ac:dyDescent="0.2">
      <c r="A23" s="317" t="s">
        <v>312</v>
      </c>
      <c r="B23" s="867" t="s">
        <v>794</v>
      </c>
      <c r="C23" s="135">
        <v>52034</v>
      </c>
      <c r="D23" s="135">
        <v>55418</v>
      </c>
      <c r="E23" s="132">
        <f>'13 sz melléklet'!F51</f>
        <v>1894</v>
      </c>
      <c r="F23" s="866" t="s">
        <v>1042</v>
      </c>
      <c r="G23" s="1387">
        <v>1064799</v>
      </c>
      <c r="H23" s="1387">
        <v>1144491</v>
      </c>
      <c r="I23" s="534">
        <f>'2_sz_ melléklet'!F45</f>
        <v>1472325</v>
      </c>
    </row>
    <row r="24" spans="1:9" s="3" customFormat="1" ht="15" customHeight="1" x14ac:dyDescent="0.2">
      <c r="A24" s="317" t="s">
        <v>313</v>
      </c>
      <c r="B24" s="867" t="s">
        <v>795</v>
      </c>
      <c r="C24" s="135">
        <v>5897643</v>
      </c>
      <c r="D24" s="135">
        <v>6581140</v>
      </c>
      <c r="E24" s="132">
        <f>'13 sz melléklet'!F54</f>
        <v>7500000</v>
      </c>
      <c r="F24" s="866" t="s">
        <v>1041</v>
      </c>
      <c r="G24" s="1387">
        <v>41410</v>
      </c>
      <c r="H24" s="1387">
        <v>52033</v>
      </c>
      <c r="I24" s="534">
        <f>'2_sz_ melléklet'!F43</f>
        <v>57312</v>
      </c>
    </row>
    <row r="25" spans="1:9" s="3" customFormat="1" ht="15" customHeight="1" x14ac:dyDescent="0.2">
      <c r="A25" s="317" t="s">
        <v>314</v>
      </c>
      <c r="B25" s="867" t="s">
        <v>1036</v>
      </c>
      <c r="C25" s="135">
        <v>1064799</v>
      </c>
      <c r="D25" s="135">
        <v>1144491</v>
      </c>
      <c r="E25" s="132">
        <f>'13 sz melléklet'!F53</f>
        <v>1472325</v>
      </c>
      <c r="F25" s="868" t="s">
        <v>674</v>
      </c>
      <c r="G25" s="1387"/>
      <c r="H25" s="1387"/>
      <c r="I25" s="534">
        <f>'2_sz_ melléklet'!F47</f>
        <v>0</v>
      </c>
    </row>
    <row r="26" spans="1:9" s="3" customFormat="1" ht="15" customHeight="1" x14ac:dyDescent="0.2">
      <c r="A26" s="317" t="s">
        <v>315</v>
      </c>
      <c r="B26" s="1108" t="s">
        <v>1034</v>
      </c>
      <c r="C26" s="135"/>
      <c r="D26" s="135"/>
      <c r="E26" s="132">
        <f>'13 sz melléklet'!F49</f>
        <v>120000</v>
      </c>
      <c r="F26" s="978" t="s">
        <v>1040</v>
      </c>
      <c r="G26" s="1387">
        <v>787709</v>
      </c>
      <c r="H26" s="1387">
        <v>416509</v>
      </c>
      <c r="I26" s="534">
        <f>'2_sz_ melléklet'!F48</f>
        <v>900000</v>
      </c>
    </row>
    <row r="27" spans="1:9" s="3" customFormat="1" ht="15" customHeight="1" x14ac:dyDescent="0.2">
      <c r="A27" s="317" t="s">
        <v>316</v>
      </c>
      <c r="B27" s="869" t="s">
        <v>797</v>
      </c>
      <c r="C27" s="135"/>
      <c r="D27" s="135"/>
      <c r="E27" s="132">
        <f>'13 sz melléklet'!F48</f>
        <v>0</v>
      </c>
      <c r="F27" s="869" t="s">
        <v>675</v>
      </c>
      <c r="G27" s="1387"/>
      <c r="H27" s="1387"/>
      <c r="I27" s="534">
        <f>'2_sz_ melléklet'!F49</f>
        <v>0</v>
      </c>
    </row>
    <row r="28" spans="1:9" s="3" customFormat="1" ht="15" customHeight="1" x14ac:dyDescent="0.2">
      <c r="A28" s="317" t="s">
        <v>317</v>
      </c>
      <c r="B28" s="980" t="s">
        <v>793</v>
      </c>
      <c r="C28" s="135"/>
      <c r="D28" s="135"/>
      <c r="E28" s="132">
        <f>'13 sz melléklet'!F46</f>
        <v>0</v>
      </c>
      <c r="F28" s="980" t="s">
        <v>676</v>
      </c>
      <c r="G28" s="1387"/>
      <c r="H28" s="1387"/>
      <c r="I28" s="534">
        <f>'2_sz_ melléklet'!F50</f>
        <v>0</v>
      </c>
    </row>
    <row r="29" spans="1:9" s="3" customFormat="1" ht="15" customHeight="1" thickBot="1" x14ac:dyDescent="0.25">
      <c r="A29" s="317" t="s">
        <v>319</v>
      </c>
      <c r="B29" s="870" t="s">
        <v>796</v>
      </c>
      <c r="C29" s="143">
        <v>787709</v>
      </c>
      <c r="D29" s="143">
        <v>416509</v>
      </c>
      <c r="E29" s="1392">
        <f>'13 sz melléklet'!F47</f>
        <v>900000</v>
      </c>
      <c r="F29" s="870" t="s">
        <v>1046</v>
      </c>
      <c r="G29" s="1394"/>
      <c r="H29" s="1389"/>
      <c r="I29" s="979">
        <f>'2_sz_ melléklet'!F46</f>
        <v>0</v>
      </c>
    </row>
    <row r="30" spans="1:9" s="7" customFormat="1" ht="29.25" customHeight="1" thickBot="1" x14ac:dyDescent="0.3">
      <c r="A30" s="340" t="s">
        <v>321</v>
      </c>
      <c r="B30" s="545" t="s">
        <v>621</v>
      </c>
      <c r="C30" s="142">
        <f>C8+C15+C19+C21</f>
        <v>16174035</v>
      </c>
      <c r="D30" s="142">
        <f>D8+D15+D19+D21</f>
        <v>16865534</v>
      </c>
      <c r="E30" s="142">
        <f>E8+E15+E19+E21</f>
        <v>17859989</v>
      </c>
      <c r="F30" s="546" t="s">
        <v>622</v>
      </c>
      <c r="G30" s="711">
        <f>G8+G15+G19+G21</f>
        <v>13355831</v>
      </c>
      <c r="H30" s="1390">
        <f>H8+H15+H19+H21</f>
        <v>14555307</v>
      </c>
      <c r="I30" s="711">
        <f>I8+I15+I19+I21</f>
        <v>17859988.560000002</v>
      </c>
    </row>
    <row r="31" spans="1:9" s="7" customFormat="1" ht="29.25" customHeight="1" x14ac:dyDescent="0.25">
      <c r="A31" s="536"/>
      <c r="B31" s="524"/>
      <c r="C31" s="530"/>
      <c r="D31" s="530"/>
      <c r="E31" s="531"/>
      <c r="F31" s="524"/>
      <c r="G31" s="314"/>
      <c r="H31" s="314"/>
      <c r="I31" s="532"/>
    </row>
    <row r="32" spans="1:9" s="7" customFormat="1" ht="29.25" customHeight="1" x14ac:dyDescent="0.25">
      <c r="A32" s="536"/>
      <c r="B32" s="524"/>
      <c r="C32" s="530"/>
      <c r="D32" s="530"/>
      <c r="E32" s="531"/>
      <c r="F32" s="524"/>
      <c r="G32" s="314"/>
      <c r="H32" s="314"/>
      <c r="I32" s="532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5"/>
  <sheetViews>
    <sheetView workbookViewId="0">
      <selection activeCell="A58" sqref="A58:F58"/>
    </sheetView>
  </sheetViews>
  <sheetFormatPr defaultRowHeight="12.75" x14ac:dyDescent="0.2"/>
  <cols>
    <col min="1" max="1" width="4" customWidth="1"/>
    <col min="2" max="2" width="41.140625" customWidth="1"/>
    <col min="3" max="3" width="11.5703125" customWidth="1"/>
    <col min="4" max="4" width="13" customWidth="1"/>
    <col min="5" max="5" width="11.7109375" customWidth="1"/>
    <col min="6" max="6" width="12.140625" customWidth="1"/>
  </cols>
  <sheetData>
    <row r="1" spans="1:6" x14ac:dyDescent="0.2">
      <c r="A1" s="1463" t="s">
        <v>1342</v>
      </c>
      <c r="B1" s="1463"/>
      <c r="C1" s="1463"/>
      <c r="D1" s="1463"/>
      <c r="E1" s="1463"/>
      <c r="F1" s="1463"/>
    </row>
    <row r="2" spans="1:6" ht="16.5" customHeight="1" x14ac:dyDescent="0.25">
      <c r="B2" s="1"/>
      <c r="C2" s="1"/>
      <c r="D2" s="17"/>
      <c r="E2" s="17"/>
      <c r="F2" s="256" t="s">
        <v>40</v>
      </c>
    </row>
    <row r="3" spans="1:6" ht="15.75" x14ac:dyDescent="0.25">
      <c r="B3" s="1483" t="s">
        <v>744</v>
      </c>
      <c r="C3" s="1483"/>
      <c r="D3" s="1483"/>
      <c r="E3" s="1483"/>
      <c r="F3" s="1483"/>
    </row>
    <row r="4" spans="1:6" ht="13.5" thickBot="1" x14ac:dyDescent="0.25">
      <c r="B4" s="1"/>
      <c r="C4" s="1"/>
      <c r="D4" s="1"/>
      <c r="E4" s="1"/>
      <c r="F4" s="19" t="s">
        <v>4</v>
      </c>
    </row>
    <row r="5" spans="1:6" ht="41.25" customHeight="1" thickBot="1" x14ac:dyDescent="0.3">
      <c r="A5" s="335" t="s">
        <v>294</v>
      </c>
      <c r="B5" s="260" t="s">
        <v>39</v>
      </c>
      <c r="C5" s="336" t="s">
        <v>10</v>
      </c>
      <c r="D5" s="358" t="s">
        <v>432</v>
      </c>
      <c r="E5" s="336" t="s">
        <v>713</v>
      </c>
      <c r="F5" s="402" t="s">
        <v>384</v>
      </c>
    </row>
    <row r="6" spans="1:6" x14ac:dyDescent="0.2">
      <c r="A6" s="784" t="s">
        <v>295</v>
      </c>
      <c r="B6" s="1016" t="s">
        <v>296</v>
      </c>
      <c r="C6" s="1016" t="s">
        <v>297</v>
      </c>
      <c r="D6" s="593" t="s">
        <v>298</v>
      </c>
      <c r="E6" s="1015" t="s">
        <v>318</v>
      </c>
      <c r="F6" s="1015" t="s">
        <v>343</v>
      </c>
    </row>
    <row r="7" spans="1:6" x14ac:dyDescent="0.2">
      <c r="A7" s="698" t="s">
        <v>300</v>
      </c>
      <c r="B7" s="123" t="s">
        <v>745</v>
      </c>
      <c r="C7" s="1017">
        <f>'30_ sz_ melléklet'!E8</f>
        <v>284</v>
      </c>
      <c r="D7" s="138"/>
      <c r="E7" s="130"/>
      <c r="F7" s="226">
        <f>SUM(C7:E7)</f>
        <v>284</v>
      </c>
    </row>
    <row r="8" spans="1:6" x14ac:dyDescent="0.2">
      <c r="A8" s="698" t="s">
        <v>301</v>
      </c>
      <c r="B8" s="123" t="s">
        <v>746</v>
      </c>
      <c r="C8" s="1017">
        <f>'30_ sz_ melléklet'!E9</f>
        <v>48357</v>
      </c>
      <c r="D8" s="138"/>
      <c r="E8" s="130">
        <f>35000+5000</f>
        <v>40000</v>
      </c>
      <c r="F8" s="226">
        <f>SUM(C8:E8)</f>
        <v>88357</v>
      </c>
    </row>
    <row r="9" spans="1:6" x14ac:dyDescent="0.2">
      <c r="A9" s="699" t="s">
        <v>302</v>
      </c>
      <c r="B9" s="241" t="s">
        <v>747</v>
      </c>
      <c r="C9" s="1017">
        <f>'30_ sz_ melléklet'!E10</f>
        <v>2980</v>
      </c>
      <c r="D9" s="143"/>
      <c r="E9" s="133">
        <f>40000-5000</f>
        <v>35000</v>
      </c>
      <c r="F9" s="226">
        <f t="shared" ref="F9:F19" si="0">SUM(C9:E9)</f>
        <v>37980</v>
      </c>
    </row>
    <row r="10" spans="1:6" x14ac:dyDescent="0.2">
      <c r="A10" s="699" t="s">
        <v>303</v>
      </c>
      <c r="B10" s="145" t="s">
        <v>748</v>
      </c>
      <c r="C10" s="1017">
        <f>'30_ sz_ melléklet'!E11</f>
        <v>0</v>
      </c>
      <c r="D10" s="135">
        <f>'22 24  sz. melléklet'!D28</f>
        <v>0</v>
      </c>
      <c r="E10" s="130">
        <f>'22 24  sz. melléklet'!E28</f>
        <v>150542</v>
      </c>
      <c r="F10" s="226">
        <f t="shared" si="0"/>
        <v>150542</v>
      </c>
    </row>
    <row r="11" spans="1:6" x14ac:dyDescent="0.2">
      <c r="A11" s="699" t="s">
        <v>304</v>
      </c>
      <c r="B11" s="145" t="s">
        <v>816</v>
      </c>
      <c r="C11" s="1017"/>
      <c r="D11" s="135"/>
      <c r="E11" s="130"/>
      <c r="F11" s="226"/>
    </row>
    <row r="12" spans="1:6" x14ac:dyDescent="0.2">
      <c r="A12" s="699" t="s">
        <v>305</v>
      </c>
      <c r="B12" s="145" t="s">
        <v>749</v>
      </c>
      <c r="C12" s="1017">
        <f>'30_ sz_ melléklet'!E12</f>
        <v>42708</v>
      </c>
      <c r="D12" s="135"/>
      <c r="E12" s="130"/>
      <c r="F12" s="226">
        <f t="shared" si="0"/>
        <v>42708</v>
      </c>
    </row>
    <row r="13" spans="1:6" x14ac:dyDescent="0.2">
      <c r="A13" s="699" t="s">
        <v>306</v>
      </c>
      <c r="B13" s="145" t="s">
        <v>750</v>
      </c>
      <c r="C13" s="1017">
        <f>'30_ sz_ melléklet'!E13</f>
        <v>21348</v>
      </c>
      <c r="D13" s="135"/>
      <c r="E13" s="130">
        <f>60000+3000+10000</f>
        <v>73000</v>
      </c>
      <c r="F13" s="226">
        <f t="shared" si="0"/>
        <v>94348</v>
      </c>
    </row>
    <row r="14" spans="1:6" x14ac:dyDescent="0.2">
      <c r="A14" s="699" t="s">
        <v>307</v>
      </c>
      <c r="B14" s="145" t="s">
        <v>751</v>
      </c>
      <c r="C14" s="1017">
        <f>'30_ sz_ melléklet'!E14</f>
        <v>0</v>
      </c>
      <c r="D14" s="135"/>
      <c r="E14" s="130">
        <f>E15</f>
        <v>332293</v>
      </c>
      <c r="F14" s="226">
        <f t="shared" si="0"/>
        <v>332293</v>
      </c>
    </row>
    <row r="15" spans="1:6" x14ac:dyDescent="0.2">
      <c r="A15" s="699" t="s">
        <v>308</v>
      </c>
      <c r="B15" s="145" t="s">
        <v>817</v>
      </c>
      <c r="C15" s="1017"/>
      <c r="D15" s="135"/>
      <c r="E15" s="130">
        <v>332293</v>
      </c>
      <c r="F15" s="226">
        <f t="shared" si="0"/>
        <v>332293</v>
      </c>
    </row>
    <row r="16" spans="1:6" x14ac:dyDescent="0.2">
      <c r="A16" s="699" t="s">
        <v>309</v>
      </c>
      <c r="B16" s="145" t="s">
        <v>1063</v>
      </c>
      <c r="C16" s="1017">
        <f>'30_ sz_ melléklet'!E15</f>
        <v>1</v>
      </c>
      <c r="D16" s="135">
        <f>'22 24  sz. melléklet'!D47</f>
        <v>0</v>
      </c>
      <c r="E16" s="130">
        <f>'22 24  sz. melléklet'!E47</f>
        <v>23000</v>
      </c>
      <c r="F16" s="226">
        <f t="shared" si="0"/>
        <v>23001</v>
      </c>
    </row>
    <row r="17" spans="1:6" x14ac:dyDescent="0.2">
      <c r="A17" s="699" t="s">
        <v>310</v>
      </c>
      <c r="B17" s="276" t="s">
        <v>818</v>
      </c>
      <c r="C17" s="1017"/>
      <c r="D17" s="140"/>
      <c r="E17" s="133"/>
      <c r="F17" s="226">
        <f t="shared" si="0"/>
        <v>0</v>
      </c>
    </row>
    <row r="18" spans="1:6" x14ac:dyDescent="0.2">
      <c r="A18" s="699" t="s">
        <v>311</v>
      </c>
      <c r="B18" s="276" t="s">
        <v>753</v>
      </c>
      <c r="C18" s="1017">
        <f>'30_ sz_ melléklet'!E16</f>
        <v>0</v>
      </c>
      <c r="D18" s="140"/>
      <c r="E18" s="133"/>
      <c r="F18" s="226">
        <f t="shared" si="0"/>
        <v>0</v>
      </c>
    </row>
    <row r="19" spans="1:6" ht="13.5" thickBot="1" x14ac:dyDescent="0.25">
      <c r="A19" s="699" t="s">
        <v>312</v>
      </c>
      <c r="B19" s="276" t="s">
        <v>1064</v>
      </c>
      <c r="C19" s="1017">
        <f>'30_ sz_ melléklet'!E17</f>
        <v>8</v>
      </c>
      <c r="D19" s="140"/>
      <c r="E19" s="133"/>
      <c r="F19" s="226">
        <f t="shared" si="0"/>
        <v>8</v>
      </c>
    </row>
    <row r="20" spans="1:6" ht="13.5" thickBot="1" x14ac:dyDescent="0.25">
      <c r="A20" s="340" t="s">
        <v>313</v>
      </c>
      <c r="B20" s="274" t="s">
        <v>41</v>
      </c>
      <c r="C20" s="819">
        <f>SUM(C7:C19)</f>
        <v>115686</v>
      </c>
      <c r="D20" s="819">
        <f>SUM(D7:D19)</f>
        <v>0</v>
      </c>
      <c r="E20" s="819">
        <f>SUM(E7:E19)-E11-E15-E17</f>
        <v>653835</v>
      </c>
      <c r="F20" s="819">
        <f>SUM(F7:F19)-F11-F15-F17</f>
        <v>769521</v>
      </c>
    </row>
    <row r="21" spans="1:6" ht="16.5" customHeight="1" x14ac:dyDescent="0.2">
      <c r="B21" s="36"/>
      <c r="C21" s="257"/>
      <c r="D21" s="36"/>
      <c r="E21" s="36"/>
      <c r="F21" s="36"/>
    </row>
    <row r="22" spans="1:6" ht="15" x14ac:dyDescent="0.25">
      <c r="B22" s="36"/>
      <c r="C22" s="1"/>
      <c r="D22" s="16"/>
      <c r="E22" s="16"/>
      <c r="F22" s="16"/>
    </row>
    <row r="23" spans="1:6" x14ac:dyDescent="0.2">
      <c r="A23" s="1463" t="s">
        <v>1343</v>
      </c>
      <c r="B23" s="1463"/>
      <c r="C23" s="1463"/>
      <c r="D23" s="1463"/>
      <c r="E23" s="1463"/>
      <c r="F23" s="1463"/>
    </row>
    <row r="24" spans="1:6" x14ac:dyDescent="0.2">
      <c r="A24" s="329"/>
      <c r="B24" s="329"/>
      <c r="C24" s="329"/>
      <c r="D24" s="329"/>
      <c r="E24" s="329"/>
      <c r="F24" s="329"/>
    </row>
    <row r="25" spans="1:6" ht="15.75" x14ac:dyDescent="0.25">
      <c r="A25" s="1483" t="s">
        <v>699</v>
      </c>
      <c r="B25" s="1484"/>
      <c r="C25" s="1484"/>
      <c r="D25" s="1484"/>
      <c r="E25" s="182"/>
      <c r="F25" s="182"/>
    </row>
    <row r="26" spans="1:6" ht="15.75" thickBot="1" x14ac:dyDescent="0.3">
      <c r="B26" s="36"/>
      <c r="C26" s="19" t="s">
        <v>8</v>
      </c>
      <c r="D26" s="182"/>
      <c r="E26" s="182"/>
      <c r="F26" s="182"/>
    </row>
    <row r="27" spans="1:6" x14ac:dyDescent="0.2">
      <c r="A27" s="1474" t="s">
        <v>294</v>
      </c>
      <c r="B27" s="1493" t="s">
        <v>39</v>
      </c>
      <c r="C27" s="1491" t="s">
        <v>714</v>
      </c>
      <c r="D27" s="36"/>
      <c r="E27" s="36"/>
      <c r="F27" s="36"/>
    </row>
    <row r="28" spans="1:6" ht="21.75" customHeight="1" thickBot="1" x14ac:dyDescent="0.25">
      <c r="A28" s="1490"/>
      <c r="B28" s="1494"/>
      <c r="C28" s="1492"/>
      <c r="D28" s="36"/>
      <c r="E28" s="36"/>
      <c r="F28" s="36"/>
    </row>
    <row r="29" spans="1:6" x14ac:dyDescent="0.2">
      <c r="A29" s="330" t="s">
        <v>295</v>
      </c>
      <c r="B29" s="323" t="s">
        <v>296</v>
      </c>
      <c r="C29" s="322" t="s">
        <v>297</v>
      </c>
      <c r="D29" s="36"/>
      <c r="E29" s="36"/>
      <c r="F29" s="36"/>
    </row>
    <row r="30" spans="1:6" x14ac:dyDescent="0.2">
      <c r="A30" s="317" t="s">
        <v>299</v>
      </c>
      <c r="B30" s="9" t="s">
        <v>688</v>
      </c>
      <c r="C30" s="1005">
        <f>C31</f>
        <v>350</v>
      </c>
      <c r="D30" s="1"/>
      <c r="E30" s="1"/>
      <c r="F30" s="1"/>
    </row>
    <row r="31" spans="1:6" x14ac:dyDescent="0.2">
      <c r="A31" s="316" t="s">
        <v>300</v>
      </c>
      <c r="B31" s="31" t="s">
        <v>700</v>
      </c>
      <c r="C31" s="108">
        <v>350</v>
      </c>
      <c r="D31" s="1"/>
      <c r="E31" s="1"/>
      <c r="F31" s="1"/>
    </row>
    <row r="32" spans="1:6" ht="24" customHeight="1" x14ac:dyDescent="0.2">
      <c r="A32" s="316" t="s">
        <v>301</v>
      </c>
      <c r="B32" s="686" t="s">
        <v>701</v>
      </c>
      <c r="C32" s="108">
        <v>350</v>
      </c>
      <c r="D32" s="1"/>
      <c r="E32" s="1"/>
      <c r="F32" s="1"/>
    </row>
    <row r="33" spans="1:6" ht="9" customHeight="1" x14ac:dyDescent="0.2">
      <c r="A33" s="316" t="s">
        <v>302</v>
      </c>
      <c r="B33" s="1001"/>
      <c r="C33" s="108"/>
      <c r="D33" s="1"/>
      <c r="E33" s="1"/>
      <c r="F33" s="1"/>
    </row>
    <row r="34" spans="1:6" ht="11.25" customHeight="1" x14ac:dyDescent="0.2">
      <c r="A34" s="316" t="s">
        <v>303</v>
      </c>
      <c r="B34" s="1002" t="s">
        <v>702</v>
      </c>
      <c r="C34" s="1005">
        <f>C35+C36+C37+C38</f>
        <v>194000</v>
      </c>
      <c r="D34" s="1"/>
      <c r="E34" s="1"/>
      <c r="F34" s="1"/>
    </row>
    <row r="35" spans="1:6" ht="11.25" customHeight="1" x14ac:dyDescent="0.2">
      <c r="A35" s="316" t="s">
        <v>304</v>
      </c>
      <c r="B35" s="1001" t="s">
        <v>703</v>
      </c>
      <c r="C35" s="108">
        <v>194000</v>
      </c>
      <c r="D35" s="1"/>
      <c r="E35" s="1"/>
      <c r="F35" s="1"/>
    </row>
    <row r="36" spans="1:6" ht="11.25" customHeight="1" x14ac:dyDescent="0.2">
      <c r="A36" s="316" t="s">
        <v>305</v>
      </c>
      <c r="B36" s="1001" t="s">
        <v>704</v>
      </c>
      <c r="C36" s="108"/>
      <c r="D36" s="1"/>
      <c r="E36" s="1"/>
      <c r="F36" s="1"/>
    </row>
    <row r="37" spans="1:6" ht="11.25" customHeight="1" x14ac:dyDescent="0.2">
      <c r="A37" s="316" t="s">
        <v>306</v>
      </c>
      <c r="B37" s="1001" t="s">
        <v>705</v>
      </c>
      <c r="C37" s="108"/>
      <c r="D37" s="1"/>
      <c r="E37" s="1"/>
      <c r="F37" s="1"/>
    </row>
    <row r="38" spans="1:6" ht="11.25" customHeight="1" x14ac:dyDescent="0.2">
      <c r="A38" s="316" t="s">
        <v>307</v>
      </c>
      <c r="B38" s="1001" t="s">
        <v>706</v>
      </c>
      <c r="C38" s="108"/>
      <c r="D38" s="1"/>
      <c r="E38" s="1"/>
      <c r="F38" s="1"/>
    </row>
    <row r="39" spans="1:6" ht="11.25" customHeight="1" x14ac:dyDescent="0.2">
      <c r="A39" s="316" t="s">
        <v>308</v>
      </c>
      <c r="B39" s="1001"/>
      <c r="C39" s="108"/>
      <c r="D39" s="1"/>
      <c r="E39" s="1"/>
      <c r="F39" s="1"/>
    </row>
    <row r="40" spans="1:6" ht="11.25" customHeight="1" x14ac:dyDescent="0.2">
      <c r="A40" s="316" t="s">
        <v>309</v>
      </c>
      <c r="B40" s="1002" t="s">
        <v>689</v>
      </c>
      <c r="C40" s="1005">
        <f>C41+C43+C44</f>
        <v>805000</v>
      </c>
      <c r="D40" s="1"/>
      <c r="E40" s="1"/>
      <c r="F40" s="1"/>
    </row>
    <row r="41" spans="1:6" ht="11.25" customHeight="1" x14ac:dyDescent="0.2">
      <c r="A41" s="316" t="s">
        <v>310</v>
      </c>
      <c r="B41" s="1001" t="s">
        <v>707</v>
      </c>
      <c r="C41" s="108">
        <f>C42</f>
        <v>770000</v>
      </c>
      <c r="D41" s="1"/>
      <c r="E41" s="1"/>
      <c r="F41" s="1"/>
    </row>
    <row r="42" spans="1:6" ht="25.5" x14ac:dyDescent="0.2">
      <c r="A42" s="316" t="s">
        <v>311</v>
      </c>
      <c r="B42" s="258" t="s">
        <v>708</v>
      </c>
      <c r="C42" s="107">
        <v>770000</v>
      </c>
      <c r="D42" s="1"/>
      <c r="E42" s="1"/>
      <c r="F42" s="1"/>
    </row>
    <row r="43" spans="1:6" x14ac:dyDescent="0.2">
      <c r="A43" s="316" t="s">
        <v>313</v>
      </c>
      <c r="B43" s="258" t="s">
        <v>709</v>
      </c>
      <c r="C43" s="982">
        <v>0</v>
      </c>
      <c r="D43" s="259"/>
      <c r="E43" s="259"/>
      <c r="F43" s="259"/>
    </row>
    <row r="44" spans="1:6" ht="15" customHeight="1" x14ac:dyDescent="0.2">
      <c r="A44" s="316" t="s">
        <v>314</v>
      </c>
      <c r="B44" s="258" t="s">
        <v>710</v>
      </c>
      <c r="C44" s="817">
        <f>C45+C46+C47</f>
        <v>35000</v>
      </c>
      <c r="D44" s="259"/>
      <c r="E44" s="259"/>
      <c r="F44" s="259"/>
    </row>
    <row r="45" spans="1:6" x14ac:dyDescent="0.2">
      <c r="A45" s="316" t="s">
        <v>315</v>
      </c>
      <c r="B45" s="258" t="s">
        <v>711</v>
      </c>
      <c r="C45" s="817">
        <v>35000</v>
      </c>
      <c r="D45" s="259"/>
      <c r="E45" s="259"/>
      <c r="F45" s="259"/>
    </row>
    <row r="46" spans="1:6" x14ac:dyDescent="0.2">
      <c r="A46" s="316" t="s">
        <v>316</v>
      </c>
      <c r="B46" s="258" t="s">
        <v>1061</v>
      </c>
      <c r="C46" s="817"/>
      <c r="D46" s="259"/>
      <c r="E46" s="259"/>
      <c r="F46" s="259"/>
    </row>
    <row r="47" spans="1:6" ht="26.25" thickBot="1" x14ac:dyDescent="0.25">
      <c r="A47" s="328" t="s">
        <v>317</v>
      </c>
      <c r="B47" s="1003" t="s">
        <v>712</v>
      </c>
      <c r="C47" s="1004"/>
      <c r="D47" s="259"/>
      <c r="E47" s="259"/>
      <c r="F47" s="259"/>
    </row>
    <row r="48" spans="1:6" x14ac:dyDescent="0.2">
      <c r="B48" s="36"/>
      <c r="C48" s="1"/>
      <c r="D48" s="1"/>
      <c r="E48" s="1"/>
      <c r="F48" s="1"/>
    </row>
    <row r="49" spans="1:6" x14ac:dyDescent="0.2">
      <c r="B49" s="36"/>
      <c r="C49" s="1"/>
      <c r="D49" s="1"/>
      <c r="E49" s="1"/>
      <c r="F49" s="1"/>
    </row>
    <row r="50" spans="1:6" x14ac:dyDescent="0.2">
      <c r="B50" s="36"/>
      <c r="C50" s="1"/>
      <c r="D50" s="1"/>
      <c r="E50" s="1"/>
      <c r="F50" s="1"/>
    </row>
    <row r="51" spans="1:6" x14ac:dyDescent="0.2">
      <c r="B51" s="36"/>
      <c r="C51" s="1"/>
      <c r="D51" s="1"/>
      <c r="E51" s="1"/>
      <c r="F51" s="1"/>
    </row>
    <row r="52" spans="1:6" x14ac:dyDescent="0.2">
      <c r="B52" s="36"/>
      <c r="C52" s="1"/>
      <c r="D52" s="1"/>
      <c r="E52" s="1"/>
      <c r="F52" s="1"/>
    </row>
    <row r="53" spans="1:6" x14ac:dyDescent="0.2">
      <c r="B53" s="36"/>
      <c r="C53" s="1"/>
      <c r="D53" s="1"/>
      <c r="E53" s="1"/>
      <c r="F53" s="1"/>
    </row>
    <row r="54" spans="1:6" x14ac:dyDescent="0.2">
      <c r="B54" s="36"/>
      <c r="C54" s="1"/>
      <c r="D54" s="1"/>
      <c r="E54" s="1"/>
      <c r="F54" s="1"/>
    </row>
    <row r="55" spans="1:6" x14ac:dyDescent="0.2">
      <c r="B55" s="36"/>
      <c r="C55" s="1"/>
      <c r="D55" s="1"/>
      <c r="E55" s="1"/>
      <c r="F55" s="1"/>
    </row>
    <row r="56" spans="1:6" x14ac:dyDescent="0.2">
      <c r="B56" s="36"/>
      <c r="C56" s="1"/>
      <c r="D56" s="1"/>
      <c r="E56" s="1"/>
      <c r="F56" s="1"/>
    </row>
    <row r="57" spans="1:6" x14ac:dyDescent="0.2">
      <c r="B57" s="36"/>
      <c r="C57" s="1"/>
      <c r="D57" s="1"/>
      <c r="E57" s="1"/>
      <c r="F57" s="1"/>
    </row>
    <row r="58" spans="1:6" x14ac:dyDescent="0.2">
      <c r="A58" s="1463" t="s">
        <v>1344</v>
      </c>
      <c r="B58" s="1463"/>
      <c r="C58" s="1463"/>
      <c r="D58" s="1463"/>
      <c r="E58" s="1463"/>
      <c r="F58" s="1463"/>
    </row>
    <row r="59" spans="1:6" x14ac:dyDescent="0.2">
      <c r="A59" s="329"/>
      <c r="B59" s="329"/>
      <c r="C59" s="329"/>
      <c r="D59" s="329"/>
      <c r="E59" s="329"/>
      <c r="F59" s="329"/>
    </row>
    <row r="60" spans="1:6" ht="15.75" x14ac:dyDescent="0.25">
      <c r="A60" s="1483" t="s">
        <v>691</v>
      </c>
      <c r="B60" s="1484"/>
      <c r="C60" s="1484"/>
      <c r="D60" s="1484"/>
      <c r="E60" s="1"/>
      <c r="F60" s="1"/>
    </row>
    <row r="61" spans="1:6" ht="13.5" customHeight="1" x14ac:dyDescent="0.25">
      <c r="B61" s="36"/>
      <c r="C61" s="1"/>
      <c r="D61" s="182"/>
      <c r="E61" s="182"/>
      <c r="F61" s="182"/>
    </row>
    <row r="62" spans="1:6" ht="15.75" customHeight="1" thickBot="1" x14ac:dyDescent="0.3">
      <c r="B62" s="36"/>
      <c r="C62" s="19" t="s">
        <v>8</v>
      </c>
      <c r="D62" s="182"/>
      <c r="E62" s="182"/>
      <c r="F62" s="182"/>
    </row>
    <row r="63" spans="1:6" ht="30.75" customHeight="1" thickBot="1" x14ac:dyDescent="0.3">
      <c r="A63" s="335" t="s">
        <v>294</v>
      </c>
      <c r="B63" s="331" t="s">
        <v>39</v>
      </c>
      <c r="C63" s="405" t="s">
        <v>714</v>
      </c>
      <c r="D63" s="182"/>
      <c r="E63" s="712"/>
      <c r="F63" s="182"/>
    </row>
    <row r="64" spans="1:6" ht="12" customHeight="1" thickBot="1" x14ac:dyDescent="0.3">
      <c r="A64" s="996" t="s">
        <v>295</v>
      </c>
      <c r="B64" s="997" t="s">
        <v>296</v>
      </c>
      <c r="C64" s="994" t="s">
        <v>297</v>
      </c>
      <c r="D64" s="182"/>
      <c r="E64" s="182"/>
      <c r="F64" s="182"/>
    </row>
    <row r="65" spans="1:6" ht="12" customHeight="1" x14ac:dyDescent="0.25">
      <c r="A65" s="439" t="s">
        <v>299</v>
      </c>
      <c r="B65" s="998" t="s">
        <v>692</v>
      </c>
      <c r="C65" s="1192"/>
      <c r="D65" s="182"/>
      <c r="E65" s="182"/>
      <c r="F65" s="182"/>
    </row>
    <row r="66" spans="1:6" ht="12" customHeight="1" x14ac:dyDescent="0.25">
      <c r="A66" s="316" t="s">
        <v>300</v>
      </c>
      <c r="B66" s="995" t="s">
        <v>693</v>
      </c>
      <c r="C66" s="1193"/>
      <c r="D66" s="182"/>
      <c r="E66" s="182"/>
      <c r="F66" s="182"/>
    </row>
    <row r="67" spans="1:6" x14ac:dyDescent="0.2">
      <c r="A67" s="316" t="s">
        <v>301</v>
      </c>
      <c r="B67" s="201" t="s">
        <v>694</v>
      </c>
      <c r="C67" s="922">
        <v>85</v>
      </c>
      <c r="D67" s="1"/>
      <c r="E67" s="1"/>
      <c r="F67" s="1"/>
    </row>
    <row r="68" spans="1:6" x14ac:dyDescent="0.2">
      <c r="A68" s="316" t="s">
        <v>302</v>
      </c>
      <c r="B68" s="999" t="s">
        <v>695</v>
      </c>
      <c r="C68" s="265"/>
      <c r="D68" s="1"/>
      <c r="E68" s="1"/>
      <c r="F68" s="1"/>
    </row>
    <row r="69" spans="1:6" ht="24" x14ac:dyDescent="0.2">
      <c r="A69" s="316" t="s">
        <v>303</v>
      </c>
      <c r="B69" s="1000" t="s">
        <v>696</v>
      </c>
      <c r="C69" s="1191">
        <v>2000</v>
      </c>
      <c r="D69" s="1"/>
      <c r="E69" s="1"/>
      <c r="F69" s="1"/>
    </row>
    <row r="70" spans="1:6" x14ac:dyDescent="0.2">
      <c r="A70" s="316" t="s">
        <v>304</v>
      </c>
      <c r="B70" s="1396" t="s">
        <v>697</v>
      </c>
      <c r="C70" s="982">
        <v>1500</v>
      </c>
      <c r="D70" s="1"/>
      <c r="E70" s="1"/>
      <c r="F70" s="1"/>
    </row>
    <row r="71" spans="1:6" ht="13.5" thickBot="1" x14ac:dyDescent="0.25">
      <c r="A71" s="544" t="s">
        <v>305</v>
      </c>
      <c r="B71" s="1395" t="s">
        <v>1062</v>
      </c>
      <c r="C71" s="110">
        <v>6250</v>
      </c>
      <c r="D71" s="1"/>
      <c r="E71" s="1"/>
      <c r="F71" s="1"/>
    </row>
    <row r="72" spans="1:6" ht="13.5" thickBot="1" x14ac:dyDescent="0.25">
      <c r="A72" s="340" t="s">
        <v>306</v>
      </c>
      <c r="B72" s="810" t="s">
        <v>698</v>
      </c>
      <c r="C72" s="365">
        <f>SUM(C65:C71)</f>
        <v>9835</v>
      </c>
      <c r="D72" s="259"/>
      <c r="E72" s="259"/>
      <c r="F72" s="259"/>
    </row>
    <row r="73" spans="1:6" x14ac:dyDescent="0.2">
      <c r="B73" s="1"/>
      <c r="C73" s="1"/>
      <c r="D73" s="1"/>
      <c r="E73" s="1"/>
      <c r="F73" s="1"/>
    </row>
    <row r="74" spans="1:6" x14ac:dyDescent="0.2">
      <c r="B74" s="1"/>
      <c r="C74" s="1"/>
      <c r="D74" s="1"/>
      <c r="E74" s="1"/>
      <c r="F74" s="1"/>
    </row>
    <row r="75" spans="1:6" x14ac:dyDescent="0.2">
      <c r="B75" s="1"/>
      <c r="C75" s="1"/>
      <c r="D75" s="1"/>
      <c r="E75" s="1"/>
      <c r="F75" s="1"/>
    </row>
  </sheetData>
  <mergeCells count="9">
    <mergeCell ref="A60:D60"/>
    <mergeCell ref="A25:D25"/>
    <mergeCell ref="B3:F3"/>
    <mergeCell ref="A1:F1"/>
    <mergeCell ref="A23:F23"/>
    <mergeCell ref="A58:F58"/>
    <mergeCell ref="A27:A28"/>
    <mergeCell ref="C27:C28"/>
    <mergeCell ref="B27:B28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82"/>
  <sheetViews>
    <sheetView topLeftCell="A55" zoomScale="120" zoomScaleNormal="120" workbookViewId="0">
      <selection activeCell="A62" sqref="A62:C62"/>
    </sheetView>
  </sheetViews>
  <sheetFormatPr defaultRowHeight="12.75" x14ac:dyDescent="0.2"/>
  <cols>
    <col min="1" max="1" width="4" customWidth="1"/>
    <col min="2" max="2" width="64.42578125" customWidth="1"/>
    <col min="3" max="3" width="15.85546875" customWidth="1"/>
    <col min="4" max="4" width="9.5703125" bestFit="1" customWidth="1"/>
    <col min="7" max="7" width="18.28515625" customWidth="1"/>
  </cols>
  <sheetData>
    <row r="1" spans="1:7" x14ac:dyDescent="0.2">
      <c r="A1" s="329" t="s">
        <v>1345</v>
      </c>
      <c r="B1" s="329"/>
      <c r="C1" s="329"/>
      <c r="D1" s="329"/>
      <c r="E1" s="329"/>
    </row>
    <row r="2" spans="1:7" x14ac:dyDescent="0.2">
      <c r="A2" s="329"/>
      <c r="B2" s="329"/>
      <c r="C2" s="329"/>
      <c r="D2" s="329"/>
      <c r="E2" s="329"/>
    </row>
    <row r="3" spans="1:7" ht="15.75" x14ac:dyDescent="0.25">
      <c r="B3" s="1483" t="s">
        <v>1210</v>
      </c>
      <c r="C3" s="1483"/>
    </row>
    <row r="4" spans="1:7" ht="13.5" thickBot="1" x14ac:dyDescent="0.25">
      <c r="B4" s="1"/>
      <c r="C4" s="33" t="s">
        <v>4</v>
      </c>
    </row>
    <row r="5" spans="1:7" ht="27" customHeight="1" thickBot="1" x14ac:dyDescent="0.25">
      <c r="A5" s="335" t="s">
        <v>294</v>
      </c>
      <c r="B5" s="893" t="s">
        <v>42</v>
      </c>
      <c r="C5" s="407" t="s">
        <v>24</v>
      </c>
    </row>
    <row r="6" spans="1:7" ht="10.5" customHeight="1" thickBot="1" x14ac:dyDescent="0.25">
      <c r="A6" s="404" t="s">
        <v>295</v>
      </c>
      <c r="B6" s="1212" t="s">
        <v>296</v>
      </c>
      <c r="C6" s="1212" t="s">
        <v>297</v>
      </c>
    </row>
    <row r="7" spans="1:7" ht="12.75" customHeight="1" x14ac:dyDescent="0.2">
      <c r="A7" s="608" t="s">
        <v>299</v>
      </c>
      <c r="B7" s="894" t="s">
        <v>526</v>
      </c>
      <c r="C7" s="747"/>
    </row>
    <row r="8" spans="1:7" ht="12.75" customHeight="1" x14ac:dyDescent="0.2">
      <c r="A8" s="608" t="s">
        <v>300</v>
      </c>
      <c r="B8" s="891" t="s">
        <v>1236</v>
      </c>
      <c r="C8" s="746">
        <v>252365</v>
      </c>
    </row>
    <row r="9" spans="1:7" ht="12.75" customHeight="1" x14ac:dyDescent="0.2">
      <c r="A9" s="608" t="s">
        <v>301</v>
      </c>
      <c r="B9" s="891" t="s">
        <v>834</v>
      </c>
      <c r="C9" s="746"/>
    </row>
    <row r="10" spans="1:7" ht="12.75" customHeight="1" x14ac:dyDescent="0.2">
      <c r="A10" s="608" t="s">
        <v>302</v>
      </c>
      <c r="B10" s="891" t="s">
        <v>1137</v>
      </c>
      <c r="C10" s="746">
        <v>23816</v>
      </c>
      <c r="E10" s="67"/>
    </row>
    <row r="11" spans="1:7" ht="12.75" customHeight="1" x14ac:dyDescent="0.2">
      <c r="A11" s="608" t="s">
        <v>303</v>
      </c>
      <c r="B11" s="891" t="s">
        <v>1139</v>
      </c>
      <c r="C11" s="746">
        <v>23816</v>
      </c>
    </row>
    <row r="12" spans="1:7" ht="12.75" customHeight="1" x14ac:dyDescent="0.2">
      <c r="A12" s="608" t="s">
        <v>304</v>
      </c>
      <c r="B12" s="891" t="s">
        <v>1138</v>
      </c>
      <c r="C12" s="746">
        <v>50758</v>
      </c>
    </row>
    <row r="13" spans="1:7" ht="12.75" customHeight="1" x14ac:dyDescent="0.2">
      <c r="A13" s="608" t="s">
        <v>305</v>
      </c>
      <c r="B13" s="891" t="s">
        <v>1140</v>
      </c>
      <c r="C13" s="746">
        <v>50758</v>
      </c>
      <c r="E13" s="67"/>
    </row>
    <row r="14" spans="1:7" ht="12.75" customHeight="1" x14ac:dyDescent="0.2">
      <c r="A14" s="608" t="s">
        <v>306</v>
      </c>
      <c r="B14" s="891" t="s">
        <v>1141</v>
      </c>
      <c r="C14" s="746">
        <v>21600</v>
      </c>
      <c r="E14" s="67"/>
    </row>
    <row r="15" spans="1:7" ht="12.75" customHeight="1" x14ac:dyDescent="0.2">
      <c r="A15" s="608" t="s">
        <v>307</v>
      </c>
      <c r="B15" s="891" t="s">
        <v>1142</v>
      </c>
      <c r="C15" s="746">
        <v>21600</v>
      </c>
      <c r="E15" s="67"/>
      <c r="G15" s="67"/>
    </row>
    <row r="16" spans="1:7" ht="12.75" customHeight="1" x14ac:dyDescent="0.2">
      <c r="A16" s="608" t="s">
        <v>308</v>
      </c>
      <c r="B16" s="891" t="s">
        <v>1143</v>
      </c>
      <c r="C16" s="746">
        <v>31354</v>
      </c>
    </row>
    <row r="17" spans="1:4" ht="12.75" customHeight="1" x14ac:dyDescent="0.2">
      <c r="A17" s="608" t="s">
        <v>309</v>
      </c>
      <c r="B17" s="891" t="s">
        <v>1144</v>
      </c>
      <c r="C17" s="746">
        <v>31354</v>
      </c>
    </row>
    <row r="18" spans="1:4" ht="12.75" customHeight="1" x14ac:dyDescent="0.2">
      <c r="A18" s="608" t="s">
        <v>310</v>
      </c>
      <c r="B18" s="891" t="s">
        <v>1145</v>
      </c>
      <c r="C18" s="746">
        <v>45800</v>
      </c>
    </row>
    <row r="19" spans="1:4" ht="12.75" customHeight="1" x14ac:dyDescent="0.2">
      <c r="A19" s="608" t="s">
        <v>311</v>
      </c>
      <c r="B19" s="891" t="s">
        <v>1146</v>
      </c>
      <c r="C19" s="746">
        <v>45800</v>
      </c>
    </row>
    <row r="20" spans="1:4" ht="12.75" customHeight="1" x14ac:dyDescent="0.2">
      <c r="A20" s="608" t="s">
        <v>312</v>
      </c>
      <c r="B20" s="891" t="s">
        <v>1147</v>
      </c>
      <c r="C20" s="746">
        <v>129</v>
      </c>
    </row>
    <row r="21" spans="1:4" ht="12.75" customHeight="1" x14ac:dyDescent="0.2">
      <c r="A21" s="608" t="s">
        <v>313</v>
      </c>
      <c r="B21" s="891" t="s">
        <v>1148</v>
      </c>
      <c r="C21" s="746">
        <v>129</v>
      </c>
    </row>
    <row r="22" spans="1:4" ht="12.75" customHeight="1" x14ac:dyDescent="0.2">
      <c r="A22" s="608" t="s">
        <v>314</v>
      </c>
      <c r="B22" s="898" t="s">
        <v>1149</v>
      </c>
      <c r="C22" s="1211">
        <f>C8+C10+C12+C14+C16+C18+C20</f>
        <v>425822</v>
      </c>
      <c r="D22" s="67"/>
    </row>
    <row r="23" spans="1:4" ht="12.75" customHeight="1" x14ac:dyDescent="0.2">
      <c r="A23" s="608" t="s">
        <v>315</v>
      </c>
      <c r="B23" s="1430"/>
      <c r="C23" s="1211"/>
      <c r="D23" s="67"/>
    </row>
    <row r="24" spans="1:4" ht="17.25" customHeight="1" x14ac:dyDescent="0.2">
      <c r="A24" s="608" t="s">
        <v>316</v>
      </c>
      <c r="B24" s="895" t="s">
        <v>521</v>
      </c>
      <c r="C24" s="1211">
        <f>SUM(C25:C30)</f>
        <v>378003</v>
      </c>
    </row>
    <row r="25" spans="1:4" ht="12" customHeight="1" x14ac:dyDescent="0.2">
      <c r="A25" s="608" t="s">
        <v>317</v>
      </c>
      <c r="B25" s="896" t="s">
        <v>1150</v>
      </c>
      <c r="C25" s="746">
        <v>58229</v>
      </c>
    </row>
    <row r="26" spans="1:4" ht="12.75" customHeight="1" x14ac:dyDescent="0.2">
      <c r="A26" s="608" t="s">
        <v>319</v>
      </c>
      <c r="B26" s="896" t="s">
        <v>1151</v>
      </c>
      <c r="C26" s="746">
        <v>203835</v>
      </c>
    </row>
    <row r="27" spans="1:4" ht="12.75" customHeight="1" x14ac:dyDescent="0.2">
      <c r="A27" s="608" t="s">
        <v>320</v>
      </c>
      <c r="B27" s="891" t="s">
        <v>1152</v>
      </c>
      <c r="C27" s="746">
        <v>3274</v>
      </c>
    </row>
    <row r="28" spans="1:4" ht="12.75" customHeight="1" x14ac:dyDescent="0.2">
      <c r="A28" s="608" t="s">
        <v>321</v>
      </c>
      <c r="B28" s="891" t="s">
        <v>1153</v>
      </c>
      <c r="C28" s="746">
        <v>1744</v>
      </c>
    </row>
    <row r="29" spans="1:4" ht="12.75" customHeight="1" x14ac:dyDescent="0.2">
      <c r="A29" s="608" t="s">
        <v>322</v>
      </c>
      <c r="B29" s="896" t="s">
        <v>1154</v>
      </c>
      <c r="C29" s="746">
        <v>110921</v>
      </c>
    </row>
    <row r="30" spans="1:4" ht="12.75" customHeight="1" x14ac:dyDescent="0.2">
      <c r="A30" s="608" t="s">
        <v>323</v>
      </c>
      <c r="B30" s="896"/>
      <c r="C30" s="746"/>
    </row>
    <row r="31" spans="1:4" ht="25.5" customHeight="1" x14ac:dyDescent="0.2">
      <c r="A31" s="608" t="s">
        <v>324</v>
      </c>
      <c r="B31" s="897" t="s">
        <v>522</v>
      </c>
      <c r="C31" s="1211">
        <f>SUM(C32:C49)</f>
        <v>723283</v>
      </c>
    </row>
    <row r="32" spans="1:4" ht="15" customHeight="1" x14ac:dyDescent="0.2">
      <c r="A32" s="608" t="s">
        <v>325</v>
      </c>
      <c r="B32" s="1262" t="s">
        <v>1170</v>
      </c>
      <c r="C32" s="1261">
        <v>0</v>
      </c>
    </row>
    <row r="33" spans="1:7" ht="15" customHeight="1" x14ac:dyDescent="0.2">
      <c r="A33" s="608" t="s">
        <v>326</v>
      </c>
      <c r="B33" s="921" t="s">
        <v>1173</v>
      </c>
      <c r="C33" s="746">
        <v>19437</v>
      </c>
    </row>
    <row r="34" spans="1:7" ht="12.75" customHeight="1" x14ac:dyDescent="0.2">
      <c r="A34" s="608" t="s">
        <v>327</v>
      </c>
      <c r="B34" s="891" t="s">
        <v>1156</v>
      </c>
      <c r="C34" s="746">
        <v>62060</v>
      </c>
    </row>
    <row r="35" spans="1:7" ht="12.75" customHeight="1" x14ac:dyDescent="0.2">
      <c r="A35" s="608" t="s">
        <v>328</v>
      </c>
      <c r="B35" s="891" t="s">
        <v>1155</v>
      </c>
      <c r="C35" s="746">
        <v>38752</v>
      </c>
      <c r="G35" s="67"/>
    </row>
    <row r="36" spans="1:7" ht="12.75" customHeight="1" x14ac:dyDescent="0.2">
      <c r="A36" s="608" t="s">
        <v>329</v>
      </c>
      <c r="B36" s="891" t="s">
        <v>1157</v>
      </c>
      <c r="C36" s="746">
        <v>15500</v>
      </c>
    </row>
    <row r="37" spans="1:7" ht="12.75" customHeight="1" x14ac:dyDescent="0.2">
      <c r="A37" s="608" t="s">
        <v>330</v>
      </c>
      <c r="B37" s="891" t="s">
        <v>1158</v>
      </c>
      <c r="C37" s="746">
        <v>114395</v>
      </c>
    </row>
    <row r="38" spans="1:7" ht="12.75" customHeight="1" x14ac:dyDescent="0.2">
      <c r="A38" s="608" t="s">
        <v>331</v>
      </c>
      <c r="B38" s="891" t="s">
        <v>1159</v>
      </c>
      <c r="C38" s="746">
        <v>2261</v>
      </c>
    </row>
    <row r="39" spans="1:7" ht="12.75" customHeight="1" x14ac:dyDescent="0.2">
      <c r="A39" s="608" t="s">
        <v>332</v>
      </c>
      <c r="B39" s="891" t="s">
        <v>1160</v>
      </c>
      <c r="C39" s="746">
        <v>2000</v>
      </c>
    </row>
    <row r="40" spans="1:7" ht="12.75" customHeight="1" x14ac:dyDescent="0.2">
      <c r="A40" s="608" t="s">
        <v>333</v>
      </c>
      <c r="B40" s="891" t="s">
        <v>1161</v>
      </c>
      <c r="C40" s="746">
        <v>12117</v>
      </c>
    </row>
    <row r="41" spans="1:7" ht="12.75" customHeight="1" x14ac:dyDescent="0.2">
      <c r="A41" s="608" t="s">
        <v>334</v>
      </c>
      <c r="B41" s="891" t="s">
        <v>1162</v>
      </c>
      <c r="C41" s="746">
        <v>41944</v>
      </c>
    </row>
    <row r="42" spans="1:7" ht="12.75" customHeight="1" x14ac:dyDescent="0.2">
      <c r="A42" s="608" t="s">
        <v>335</v>
      </c>
      <c r="B42" s="891" t="s">
        <v>1163</v>
      </c>
      <c r="C42" s="746">
        <v>95683</v>
      </c>
    </row>
    <row r="43" spans="1:7" ht="12.75" customHeight="1" x14ac:dyDescent="0.2">
      <c r="A43" s="608" t="s">
        <v>336</v>
      </c>
      <c r="B43" s="891" t="s">
        <v>1171</v>
      </c>
      <c r="C43" s="746">
        <v>22855</v>
      </c>
    </row>
    <row r="44" spans="1:7" ht="11.25" customHeight="1" x14ac:dyDescent="0.2">
      <c r="A44" s="608" t="s">
        <v>337</v>
      </c>
      <c r="B44" s="892" t="s">
        <v>1172</v>
      </c>
      <c r="C44" s="746">
        <v>65279</v>
      </c>
      <c r="D44" s="67"/>
    </row>
    <row r="45" spans="1:7" ht="13.5" customHeight="1" x14ac:dyDescent="0.2">
      <c r="A45" s="608" t="s">
        <v>338</v>
      </c>
      <c r="B45" s="892" t="s">
        <v>1164</v>
      </c>
      <c r="C45" s="746">
        <v>41462</v>
      </c>
      <c r="D45" s="67"/>
    </row>
    <row r="46" spans="1:7" ht="13.5" customHeight="1" x14ac:dyDescent="0.2">
      <c r="A46" s="608" t="s">
        <v>339</v>
      </c>
      <c r="B46" s="892" t="s">
        <v>1165</v>
      </c>
      <c r="C46" s="746">
        <v>71585</v>
      </c>
      <c r="D46" s="67"/>
    </row>
    <row r="47" spans="1:7" ht="12.75" customHeight="1" x14ac:dyDescent="0.2">
      <c r="A47" s="608" t="s">
        <v>340</v>
      </c>
      <c r="B47" s="892" t="s">
        <v>1166</v>
      </c>
      <c r="C47" s="746">
        <v>71999</v>
      </c>
      <c r="D47" s="67"/>
    </row>
    <row r="48" spans="1:7" ht="12.75" customHeight="1" x14ac:dyDescent="0.2">
      <c r="A48" s="608" t="s">
        <v>341</v>
      </c>
      <c r="B48" s="892" t="s">
        <v>1167</v>
      </c>
      <c r="C48" s="746">
        <v>1174</v>
      </c>
      <c r="D48" s="67"/>
      <c r="G48" s="67"/>
    </row>
    <row r="49" spans="1:7" ht="12.75" customHeight="1" x14ac:dyDescent="0.2">
      <c r="A49" s="608" t="s">
        <v>342</v>
      </c>
      <c r="B49" s="891" t="s">
        <v>1318</v>
      </c>
      <c r="C49" s="746">
        <f>26737+314+17729</f>
        <v>44780</v>
      </c>
      <c r="G49" s="67"/>
    </row>
    <row r="50" spans="1:7" ht="12.75" customHeight="1" x14ac:dyDescent="0.2">
      <c r="A50" s="608" t="s">
        <v>349</v>
      </c>
      <c r="B50" s="898" t="s">
        <v>523</v>
      </c>
      <c r="C50" s="1211">
        <f>SUM(C51:C52)</f>
        <v>58398</v>
      </c>
      <c r="G50" s="67"/>
    </row>
    <row r="51" spans="1:7" ht="12.75" customHeight="1" x14ac:dyDescent="0.2">
      <c r="A51" s="608" t="s">
        <v>350</v>
      </c>
      <c r="B51" s="925" t="s">
        <v>1168</v>
      </c>
      <c r="C51" s="746">
        <v>36198</v>
      </c>
      <c r="G51" s="67"/>
    </row>
    <row r="52" spans="1:7" ht="12.75" customHeight="1" x14ac:dyDescent="0.2">
      <c r="A52" s="608" t="s">
        <v>351</v>
      </c>
      <c r="B52" s="891" t="s">
        <v>1169</v>
      </c>
      <c r="C52" s="746">
        <v>22200</v>
      </c>
    </row>
    <row r="53" spans="1:7" ht="12.75" customHeight="1" thickBot="1" x14ac:dyDescent="0.25">
      <c r="A53" s="613" t="s">
        <v>352</v>
      </c>
      <c r="B53" s="992"/>
      <c r="C53" s="824"/>
    </row>
    <row r="54" spans="1:7" ht="12.75" customHeight="1" thickBot="1" x14ac:dyDescent="0.25">
      <c r="A54" s="408" t="s">
        <v>353</v>
      </c>
      <c r="B54" s="899" t="s">
        <v>527</v>
      </c>
      <c r="C54" s="1431">
        <f>C50+C31+C24+C22</f>
        <v>1585506</v>
      </c>
      <c r="D54" s="67"/>
    </row>
    <row r="55" spans="1:7" ht="12.75" customHeight="1" x14ac:dyDescent="0.2"/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>
      <c r="A62" s="1463" t="s">
        <v>1346</v>
      </c>
      <c r="B62" s="1463"/>
      <c r="C62" s="1463"/>
    </row>
    <row r="63" spans="1:7" ht="12.75" customHeight="1" x14ac:dyDescent="0.2">
      <c r="A63" s="329"/>
      <c r="B63" s="329"/>
      <c r="C63" s="329"/>
    </row>
    <row r="64" spans="1:7" ht="12.75" customHeight="1" x14ac:dyDescent="0.2">
      <c r="A64" s="329"/>
      <c r="B64" s="329"/>
      <c r="C64" s="329"/>
    </row>
    <row r="65" spans="1:3" ht="12.75" customHeight="1" x14ac:dyDescent="0.2">
      <c r="A65" s="1485" t="s">
        <v>684</v>
      </c>
      <c r="B65" s="1486"/>
      <c r="C65" s="1486"/>
    </row>
    <row r="66" spans="1:3" ht="12.75" customHeight="1" x14ac:dyDescent="0.2">
      <c r="A66" s="33"/>
    </row>
    <row r="67" spans="1:3" ht="12.75" customHeight="1" thickBot="1" x14ac:dyDescent="0.25">
      <c r="B67" s="1"/>
      <c r="C67" s="33" t="s">
        <v>4</v>
      </c>
    </row>
    <row r="68" spans="1:3" ht="26.25" customHeight="1" thickBot="1" x14ac:dyDescent="0.25">
      <c r="A68" s="406" t="s">
        <v>294</v>
      </c>
      <c r="B68" s="727" t="s">
        <v>42</v>
      </c>
      <c r="C68" s="728" t="s">
        <v>24</v>
      </c>
    </row>
    <row r="69" spans="1:3" s="827" customFormat="1" ht="12.75" customHeight="1" thickBot="1" x14ac:dyDescent="0.25">
      <c r="A69" s="404" t="s">
        <v>295</v>
      </c>
      <c r="B69" s="825" t="s">
        <v>296</v>
      </c>
      <c r="C69" s="826" t="s">
        <v>297</v>
      </c>
    </row>
    <row r="70" spans="1:3" ht="14.25" customHeight="1" x14ac:dyDescent="0.2">
      <c r="A70" s="729" t="s">
        <v>299</v>
      </c>
      <c r="B70" s="991"/>
      <c r="C70" s="426"/>
    </row>
    <row r="71" spans="1:3" ht="12.75" customHeight="1" x14ac:dyDescent="0.2">
      <c r="A71" s="608" t="s">
        <v>300</v>
      </c>
      <c r="B71" s="895"/>
      <c r="C71" s="547"/>
    </row>
    <row r="72" spans="1:3" ht="12.75" customHeight="1" x14ac:dyDescent="0.2">
      <c r="A72" s="608" t="s">
        <v>301</v>
      </c>
      <c r="B72" s="891"/>
      <c r="C72" s="746"/>
    </row>
    <row r="73" spans="1:3" ht="12.75" customHeight="1" x14ac:dyDescent="0.2">
      <c r="A73" s="606" t="s">
        <v>302</v>
      </c>
      <c r="B73" s="891"/>
      <c r="C73" s="746"/>
    </row>
    <row r="74" spans="1:3" ht="12.75" customHeight="1" x14ac:dyDescent="0.2">
      <c r="A74" s="606" t="s">
        <v>303</v>
      </c>
      <c r="B74" s="891"/>
      <c r="C74" s="746"/>
    </row>
    <row r="75" spans="1:3" ht="12.75" customHeight="1" x14ac:dyDescent="0.2">
      <c r="A75" s="606" t="s">
        <v>304</v>
      </c>
      <c r="B75" s="891"/>
      <c r="C75" s="746"/>
    </row>
    <row r="76" spans="1:3" ht="12.75" customHeight="1" x14ac:dyDescent="0.2">
      <c r="A76" s="606" t="s">
        <v>305</v>
      </c>
      <c r="B76" s="891"/>
      <c r="C76" s="746"/>
    </row>
    <row r="77" spans="1:3" ht="12.75" customHeight="1" thickBot="1" x14ac:dyDescent="0.25">
      <c r="A77" s="613" t="s">
        <v>306</v>
      </c>
      <c r="B77" s="992"/>
      <c r="C77" s="824"/>
    </row>
    <row r="78" spans="1:3" ht="26.25" customHeight="1" thickBot="1" x14ac:dyDescent="0.25">
      <c r="A78" s="408" t="s">
        <v>307</v>
      </c>
      <c r="B78" s="993" t="s">
        <v>685</v>
      </c>
      <c r="C78" s="142">
        <f>SUM(C72:C77)</f>
        <v>0</v>
      </c>
    </row>
    <row r="79" spans="1:3" ht="12.75" customHeight="1" x14ac:dyDescent="0.2"/>
    <row r="80" spans="1:3" ht="12.75" customHeight="1" x14ac:dyDescent="0.2"/>
    <row r="81" spans="2:5" ht="12.75" customHeight="1" x14ac:dyDescent="0.2"/>
    <row r="82" spans="2:5" ht="12.75" customHeight="1" x14ac:dyDescent="0.2">
      <c r="C82" s="67"/>
    </row>
    <row r="83" spans="2:5" ht="12.75" customHeight="1" x14ac:dyDescent="0.2"/>
    <row r="84" spans="2:5" ht="12.75" customHeight="1" x14ac:dyDescent="0.2"/>
    <row r="85" spans="2:5" ht="12.75" customHeight="1" x14ac:dyDescent="0.2"/>
    <row r="86" spans="2:5" ht="12.75" customHeight="1" x14ac:dyDescent="0.2"/>
    <row r="87" spans="2:5" ht="12.75" customHeight="1" x14ac:dyDescent="0.2"/>
    <row r="88" spans="2:5" ht="12.75" customHeight="1" x14ac:dyDescent="0.2"/>
    <row r="89" spans="2:5" ht="12.75" customHeight="1" x14ac:dyDescent="0.2"/>
    <row r="90" spans="2:5" ht="12.75" customHeight="1" x14ac:dyDescent="0.2"/>
    <row r="91" spans="2:5" ht="12.75" customHeight="1" x14ac:dyDescent="0.2">
      <c r="B91" s="1"/>
      <c r="C91" s="1"/>
    </row>
    <row r="92" spans="2:5" ht="12.75" customHeight="1" x14ac:dyDescent="0.2">
      <c r="B92" s="1"/>
      <c r="C92" s="1"/>
    </row>
    <row r="93" spans="2:5" ht="12.75" customHeight="1" x14ac:dyDescent="0.2">
      <c r="B93" s="1"/>
      <c r="C93" s="1"/>
    </row>
    <row r="94" spans="2:5" x14ac:dyDescent="0.2">
      <c r="B94" s="1"/>
      <c r="C94" s="1"/>
      <c r="D94" s="329"/>
      <c r="E94" s="329"/>
    </row>
    <row r="95" spans="2:5" x14ac:dyDescent="0.2">
      <c r="B95" s="1"/>
      <c r="C95" s="1"/>
    </row>
    <row r="96" spans="2:5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ht="12.75" customHeight="1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9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  <c r="D139" s="1"/>
      <c r="E139" s="1"/>
    </row>
    <row r="140" spans="2:5" ht="12.75" customHeight="1" x14ac:dyDescent="0.2">
      <c r="B140" s="1"/>
      <c r="C140" s="1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ht="12.75" customHeight="1" x14ac:dyDescent="0.2">
      <c r="B144" s="1"/>
      <c r="C144" s="1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ht="12.75" customHeight="1" x14ac:dyDescent="0.2">
      <c r="B147" s="1"/>
      <c r="C147" s="1"/>
    </row>
    <row r="148" spans="2:4" ht="12.75" customHeight="1" x14ac:dyDescent="0.2">
      <c r="B148" s="1"/>
      <c r="C148" s="1"/>
    </row>
    <row r="149" spans="2:4" ht="12.75" customHeight="1" x14ac:dyDescent="0.2">
      <c r="B149" s="1"/>
      <c r="C149" s="1"/>
    </row>
    <row r="150" spans="2:4" ht="12.75" customHeight="1" x14ac:dyDescent="0.2">
      <c r="B150" s="1"/>
      <c r="C150" s="1"/>
    </row>
    <row r="151" spans="2:4" x14ac:dyDescent="0.2">
      <c r="B151" s="1"/>
      <c r="C151" s="1"/>
    </row>
    <row r="152" spans="2:4" x14ac:dyDescent="0.2">
      <c r="B152" s="1"/>
      <c r="C152" s="1"/>
      <c r="D152" s="67"/>
    </row>
    <row r="153" spans="2:4" x14ac:dyDescent="0.2">
      <c r="B153" s="1"/>
      <c r="C153" s="1"/>
      <c r="D153" s="67"/>
    </row>
    <row r="154" spans="2:4" x14ac:dyDescent="0.2">
      <c r="B154" s="1"/>
      <c r="C154" s="1"/>
      <c r="D154" s="67"/>
    </row>
    <row r="155" spans="2:4" x14ac:dyDescent="0.2">
      <c r="B155" s="1"/>
      <c r="C155" s="1"/>
      <c r="D155" s="67"/>
    </row>
    <row r="156" spans="2:4" x14ac:dyDescent="0.2">
      <c r="B156" s="1"/>
      <c r="C156" s="1"/>
      <c r="D156" s="67"/>
    </row>
    <row r="157" spans="2:4" x14ac:dyDescent="0.2">
      <c r="B157" s="1"/>
      <c r="C157" s="1"/>
      <c r="D157" s="67"/>
    </row>
    <row r="158" spans="2:4" x14ac:dyDescent="0.2">
      <c r="B158" s="1"/>
      <c r="C158" s="1"/>
      <c r="D158" s="67"/>
    </row>
    <row r="159" spans="2:4" x14ac:dyDescent="0.2">
      <c r="B159" s="1"/>
      <c r="C159" s="1"/>
      <c r="D159" s="67"/>
    </row>
    <row r="160" spans="2:4" x14ac:dyDescent="0.2">
      <c r="B160" s="1"/>
      <c r="C160" s="1"/>
      <c r="D160" s="67"/>
    </row>
    <row r="161" spans="2:4" x14ac:dyDescent="0.2">
      <c r="B161" s="1"/>
      <c r="C161" s="1"/>
      <c r="D161" s="67"/>
    </row>
    <row r="162" spans="2:4" x14ac:dyDescent="0.2">
      <c r="B162" s="1"/>
      <c r="C162" s="1"/>
      <c r="D162" s="67"/>
    </row>
    <row r="163" spans="2:4" x14ac:dyDescent="0.2">
      <c r="B163" s="1"/>
      <c r="C163" s="1"/>
      <c r="D163" s="67"/>
    </row>
    <row r="164" spans="2:4" x14ac:dyDescent="0.2">
      <c r="B164" s="1"/>
      <c r="C164" s="1"/>
      <c r="D164" s="67"/>
    </row>
    <row r="165" spans="2:4" x14ac:dyDescent="0.2">
      <c r="B165" s="1"/>
      <c r="C165" s="1"/>
      <c r="D165" s="67"/>
    </row>
    <row r="166" spans="2:4" x14ac:dyDescent="0.2">
      <c r="B166" s="1"/>
      <c r="C166" s="1"/>
    </row>
    <row r="167" spans="2:4" x14ac:dyDescent="0.2">
      <c r="B167" s="1"/>
      <c r="C167" s="1"/>
    </row>
    <row r="168" spans="2:4" x14ac:dyDescent="0.2">
      <c r="B168" s="1"/>
      <c r="C168" s="1"/>
    </row>
    <row r="169" spans="2:4" x14ac:dyDescent="0.2">
      <c r="B169" s="1"/>
      <c r="C169" s="1"/>
    </row>
    <row r="170" spans="2:4" x14ac:dyDescent="0.2">
      <c r="B170" s="1"/>
      <c r="C170" s="1"/>
    </row>
    <row r="171" spans="2:4" x14ac:dyDescent="0.2">
      <c r="B171" s="1"/>
      <c r="C171" s="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80" spans="2:5" x14ac:dyDescent="0.2">
      <c r="E180" s="67"/>
    </row>
    <row r="182" spans="2:5" x14ac:dyDescent="0.2">
      <c r="E182" s="67"/>
    </row>
  </sheetData>
  <mergeCells count="3">
    <mergeCell ref="B3:C3"/>
    <mergeCell ref="A62:C62"/>
    <mergeCell ref="A65:C65"/>
  </mergeCells>
  <phoneticPr fontId="63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1"/>
  <sheetViews>
    <sheetView workbookViewId="0">
      <selection activeCell="A55" sqref="A55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329" t="s">
        <v>1347</v>
      </c>
      <c r="B1" s="329"/>
      <c r="C1" s="329"/>
      <c r="D1" s="329"/>
      <c r="E1" s="329"/>
    </row>
    <row r="2" spans="1:5" ht="15.75" x14ac:dyDescent="0.25">
      <c r="B2" s="100"/>
      <c r="C2" s="1"/>
    </row>
    <row r="3" spans="1:5" ht="15.75" x14ac:dyDescent="0.25">
      <c r="A3" s="1483" t="s">
        <v>897</v>
      </c>
      <c r="B3" s="1484"/>
      <c r="C3" s="1484"/>
    </row>
    <row r="4" spans="1:5" ht="15.75" x14ac:dyDescent="0.25">
      <c r="B4" s="18"/>
      <c r="C4" s="99"/>
    </row>
    <row r="5" spans="1:5" ht="13.5" thickBot="1" x14ac:dyDescent="0.25">
      <c r="B5" s="1488" t="s">
        <v>35</v>
      </c>
      <c r="C5" s="1488"/>
    </row>
    <row r="6" spans="1:5" ht="15.75" x14ac:dyDescent="0.25">
      <c r="A6" s="1495" t="s">
        <v>294</v>
      </c>
      <c r="B6" s="116" t="s">
        <v>44</v>
      </c>
      <c r="C6" s="262" t="s">
        <v>37</v>
      </c>
    </row>
    <row r="7" spans="1:5" ht="13.5" thickBot="1" x14ac:dyDescent="0.25">
      <c r="A7" s="1496"/>
      <c r="B7" s="124"/>
      <c r="C7" s="409" t="s">
        <v>5</v>
      </c>
    </row>
    <row r="8" spans="1:5" ht="13.5" thickBot="1" x14ac:dyDescent="0.25">
      <c r="A8" s="397" t="s">
        <v>295</v>
      </c>
      <c r="B8" s="186" t="s">
        <v>296</v>
      </c>
      <c r="C8" s="346" t="s">
        <v>297</v>
      </c>
    </row>
    <row r="9" spans="1:5" x14ac:dyDescent="0.2">
      <c r="A9" s="377" t="s">
        <v>299</v>
      </c>
      <c r="B9" s="109" t="s">
        <v>899</v>
      </c>
      <c r="C9" s="922">
        <f>717252+27984-39000+5690-1550-1000-18937+1203+1921+19-39209-1939-55418-7642-11422-1950-7566-14698-2000-200000-40000-100000+12700-20000</f>
        <v>204438</v>
      </c>
    </row>
    <row r="10" spans="1:5" x14ac:dyDescent="0.2">
      <c r="A10" s="361" t="s">
        <v>300</v>
      </c>
      <c r="B10" s="1448" t="s">
        <v>1197</v>
      </c>
      <c r="C10" s="265">
        <v>130000</v>
      </c>
    </row>
    <row r="11" spans="1:5" ht="13.5" thickBot="1" x14ac:dyDescent="0.25">
      <c r="A11" s="363" t="s">
        <v>301</v>
      </c>
      <c r="B11" s="1289" t="s">
        <v>1310</v>
      </c>
      <c r="C11" s="266">
        <v>16906</v>
      </c>
    </row>
    <row r="12" spans="1:5" ht="13.5" thickBot="1" x14ac:dyDescent="0.25">
      <c r="A12" s="340" t="s">
        <v>302</v>
      </c>
      <c r="B12" s="170" t="s">
        <v>898</v>
      </c>
      <c r="C12" s="410">
        <f>SUM(C9:C11)</f>
        <v>351344</v>
      </c>
    </row>
    <row r="13" spans="1:5" x14ac:dyDescent="0.2">
      <c r="A13" s="338"/>
      <c r="B13" s="36"/>
      <c r="C13" s="352"/>
    </row>
    <row r="14" spans="1:5" x14ac:dyDescent="0.2">
      <c r="A14" s="338"/>
      <c r="B14" s="36"/>
      <c r="C14" s="352"/>
    </row>
    <row r="15" spans="1:5" x14ac:dyDescent="0.2">
      <c r="A15" s="338"/>
      <c r="B15" s="36"/>
      <c r="C15" s="352"/>
    </row>
    <row r="16" spans="1:5" x14ac:dyDescent="0.2">
      <c r="A16" s="338"/>
      <c r="B16" s="36"/>
      <c r="C16" s="352"/>
    </row>
    <row r="17" spans="1:5" x14ac:dyDescent="0.2">
      <c r="B17" s="36"/>
      <c r="C17" s="1"/>
    </row>
    <row r="18" spans="1:5" x14ac:dyDescent="0.2">
      <c r="A18" s="329" t="s">
        <v>1348</v>
      </c>
      <c r="B18" s="329"/>
      <c r="C18" s="329"/>
      <c r="D18" s="329"/>
      <c r="E18" s="329"/>
    </row>
    <row r="19" spans="1:5" x14ac:dyDescent="0.2">
      <c r="B19" s="1"/>
      <c r="C19" s="1"/>
    </row>
    <row r="20" spans="1:5" ht="15.75" x14ac:dyDescent="0.25">
      <c r="A20" s="1483" t="s">
        <v>900</v>
      </c>
      <c r="B20" s="1484"/>
      <c r="C20" s="1484"/>
    </row>
    <row r="21" spans="1:5" ht="15.75" x14ac:dyDescent="0.25">
      <c r="B21" s="100"/>
      <c r="C21" s="1"/>
    </row>
    <row r="22" spans="1:5" ht="13.5" thickBot="1" x14ac:dyDescent="0.25">
      <c r="B22" s="1488" t="s">
        <v>45</v>
      </c>
      <c r="C22" s="1488"/>
    </row>
    <row r="23" spans="1:5" ht="15.75" x14ac:dyDescent="0.25">
      <c r="A23" s="1495" t="s">
        <v>294</v>
      </c>
      <c r="B23" s="116" t="s">
        <v>44</v>
      </c>
      <c r="C23" s="262" t="s">
        <v>37</v>
      </c>
    </row>
    <row r="24" spans="1:5" ht="13.5" thickBot="1" x14ac:dyDescent="0.25">
      <c r="A24" s="1496"/>
      <c r="B24" s="124"/>
      <c r="C24" s="263" t="s">
        <v>5</v>
      </c>
    </row>
    <row r="25" spans="1:5" ht="13.5" thickBot="1" x14ac:dyDescent="0.25">
      <c r="A25" s="397" t="s">
        <v>295</v>
      </c>
      <c r="B25" s="186" t="s">
        <v>296</v>
      </c>
      <c r="C25" s="384" t="s">
        <v>297</v>
      </c>
    </row>
    <row r="26" spans="1:5" x14ac:dyDescent="0.2">
      <c r="A26" s="377" t="s">
        <v>299</v>
      </c>
      <c r="B26" s="920" t="s">
        <v>1311</v>
      </c>
      <c r="C26" s="919">
        <v>7010</v>
      </c>
    </row>
    <row r="27" spans="1:5" x14ac:dyDescent="0.2">
      <c r="A27" s="361" t="s">
        <v>300</v>
      </c>
      <c r="B27" s="921"/>
      <c r="C27" s="107"/>
    </row>
    <row r="28" spans="1:5" ht="13.5" thickBot="1" x14ac:dyDescent="0.25">
      <c r="A28" s="363"/>
      <c r="B28" s="124"/>
      <c r="C28" s="251"/>
    </row>
    <row r="29" spans="1:5" ht="13.5" thickBot="1" x14ac:dyDescent="0.25">
      <c r="A29" s="340" t="s">
        <v>301</v>
      </c>
      <c r="B29" s="170" t="s">
        <v>901</v>
      </c>
      <c r="C29" s="267">
        <f>SUM(C26:C28)</f>
        <v>7010</v>
      </c>
    </row>
    <row r="30" spans="1:5" x14ac:dyDescent="0.2">
      <c r="B30" s="36"/>
      <c r="C30" s="1"/>
    </row>
    <row r="31" spans="1:5" x14ac:dyDescent="0.2">
      <c r="B31" s="36"/>
      <c r="C31" s="1"/>
    </row>
    <row r="32" spans="1:5" x14ac:dyDescent="0.2">
      <c r="B32" s="36"/>
      <c r="C32" s="1"/>
    </row>
    <row r="33" spans="2:3" x14ac:dyDescent="0.2">
      <c r="B33" s="36"/>
      <c r="C33" s="1"/>
    </row>
    <row r="34" spans="2:3" x14ac:dyDescent="0.2">
      <c r="B34" s="36"/>
      <c r="C34" s="1"/>
    </row>
    <row r="35" spans="2:3" x14ac:dyDescent="0.2">
      <c r="B35" s="36"/>
      <c r="C35" s="1"/>
    </row>
    <row r="36" spans="2:3" x14ac:dyDescent="0.2">
      <c r="B36" s="36"/>
      <c r="C36" s="1"/>
    </row>
    <row r="37" spans="2:3" x14ac:dyDescent="0.2">
      <c r="B37" s="36"/>
      <c r="C37" s="1"/>
    </row>
    <row r="38" spans="2:3" x14ac:dyDescent="0.2">
      <c r="B38" s="36"/>
      <c r="C38" s="1"/>
    </row>
    <row r="39" spans="2:3" x14ac:dyDescent="0.2">
      <c r="B39" s="36"/>
      <c r="C39" s="1"/>
    </row>
    <row r="40" spans="2:3" x14ac:dyDescent="0.2">
      <c r="B40" s="36"/>
      <c r="C40" s="1"/>
    </row>
    <row r="41" spans="2:3" x14ac:dyDescent="0.2">
      <c r="B41" s="36"/>
      <c r="C41" s="1"/>
    </row>
    <row r="42" spans="2:3" x14ac:dyDescent="0.2">
      <c r="B42" s="36"/>
      <c r="C42" s="1"/>
    </row>
    <row r="43" spans="2:3" x14ac:dyDescent="0.2">
      <c r="B43" s="36"/>
      <c r="C43" s="1"/>
    </row>
    <row r="44" spans="2:3" x14ac:dyDescent="0.2">
      <c r="B44" s="36"/>
      <c r="C44" s="1"/>
    </row>
    <row r="45" spans="2:3" x14ac:dyDescent="0.2">
      <c r="B45" s="36"/>
      <c r="C45" s="1"/>
    </row>
    <row r="46" spans="2:3" x14ac:dyDescent="0.2">
      <c r="B46" s="36"/>
      <c r="C46" s="1"/>
    </row>
    <row r="47" spans="2:3" x14ac:dyDescent="0.2">
      <c r="B47" s="36"/>
      <c r="C47" s="1"/>
    </row>
    <row r="48" spans="2:3" x14ac:dyDescent="0.2">
      <c r="B48" s="36"/>
      <c r="C48" s="1"/>
    </row>
    <row r="49" spans="1:5" x14ac:dyDescent="0.2">
      <c r="B49" s="36"/>
      <c r="C49" s="1"/>
    </row>
    <row r="50" spans="1:5" x14ac:dyDescent="0.2">
      <c r="B50" s="36"/>
      <c r="C50" s="1"/>
    </row>
    <row r="51" spans="1:5" x14ac:dyDescent="0.2">
      <c r="B51" s="36"/>
      <c r="C51" s="1"/>
    </row>
    <row r="52" spans="1:5" x14ac:dyDescent="0.2">
      <c r="B52" s="36"/>
      <c r="C52" s="1"/>
    </row>
    <row r="53" spans="1:5" x14ac:dyDescent="0.2">
      <c r="B53" s="36"/>
      <c r="C53" s="1"/>
    </row>
    <row r="54" spans="1:5" x14ac:dyDescent="0.2">
      <c r="B54" s="36"/>
      <c r="C54" s="1"/>
    </row>
    <row r="55" spans="1:5" x14ac:dyDescent="0.2">
      <c r="A55" s="329" t="s">
        <v>1349</v>
      </c>
      <c r="B55" s="329"/>
      <c r="C55" s="329"/>
      <c r="D55" s="329"/>
      <c r="E55" s="329"/>
    </row>
    <row r="56" spans="1:5" x14ac:dyDescent="0.2">
      <c r="B56" s="1"/>
      <c r="C56" s="1"/>
    </row>
    <row r="57" spans="1:5" ht="15.75" x14ac:dyDescent="0.25">
      <c r="A57" s="1483" t="s">
        <v>755</v>
      </c>
      <c r="B57" s="1484"/>
      <c r="C57" s="1484"/>
    </row>
    <row r="58" spans="1:5" ht="11.25" customHeight="1" x14ac:dyDescent="0.25">
      <c r="B58" s="18"/>
      <c r="C58" s="18"/>
      <c r="D58" s="12"/>
      <c r="E58" s="12"/>
    </row>
    <row r="59" spans="1:5" ht="13.5" thickBot="1" x14ac:dyDescent="0.25">
      <c r="B59" s="19"/>
      <c r="C59" s="19" t="s">
        <v>290</v>
      </c>
    </row>
    <row r="60" spans="1:5" ht="27" thickBot="1" x14ac:dyDescent="0.3">
      <c r="A60" s="1019" t="s">
        <v>294</v>
      </c>
      <c r="B60" s="383" t="s">
        <v>44</v>
      </c>
      <c r="C60" s="478" t="s">
        <v>25</v>
      </c>
    </row>
    <row r="61" spans="1:5" s="1021" customFormat="1" thickBot="1" x14ac:dyDescent="0.25">
      <c r="A61" s="969" t="s">
        <v>295</v>
      </c>
      <c r="B61" s="1366" t="s">
        <v>296</v>
      </c>
      <c r="C61" s="1020" t="s">
        <v>297</v>
      </c>
    </row>
    <row r="62" spans="1:5" ht="13.5" thickBot="1" x14ac:dyDescent="0.25">
      <c r="A62" s="435" t="s">
        <v>299</v>
      </c>
      <c r="B62" s="1018" t="s">
        <v>754</v>
      </c>
      <c r="C62" s="282">
        <f>C63+C68+C74</f>
        <v>965867</v>
      </c>
    </row>
    <row r="63" spans="1:5" ht="13.5" thickBot="1" x14ac:dyDescent="0.25">
      <c r="A63" s="340" t="s">
        <v>300</v>
      </c>
      <c r="B63" s="281" t="s">
        <v>289</v>
      </c>
      <c r="C63" s="142">
        <f>C64+C66+C65</f>
        <v>741141</v>
      </c>
    </row>
    <row r="64" spans="1:5" x14ac:dyDescent="0.2">
      <c r="A64" s="377" t="s">
        <v>301</v>
      </c>
      <c r="B64" s="109" t="s">
        <v>286</v>
      </c>
      <c r="C64" s="238">
        <v>729654</v>
      </c>
    </row>
    <row r="65" spans="1:3" x14ac:dyDescent="0.2">
      <c r="A65" s="377" t="s">
        <v>302</v>
      </c>
      <c r="B65" s="123" t="s">
        <v>436</v>
      </c>
      <c r="C65" s="164">
        <v>9705</v>
      </c>
    </row>
    <row r="66" spans="1:3" x14ac:dyDescent="0.2">
      <c r="A66" s="377" t="s">
        <v>303</v>
      </c>
      <c r="B66" s="123" t="s">
        <v>1316</v>
      </c>
      <c r="C66" s="164">
        <v>1782</v>
      </c>
    </row>
    <row r="67" spans="1:3" ht="13.5" thickBot="1" x14ac:dyDescent="0.25">
      <c r="A67" s="398" t="s">
        <v>304</v>
      </c>
      <c r="B67" s="124"/>
      <c r="C67" s="143"/>
    </row>
    <row r="68" spans="1:3" ht="13.5" thickBot="1" x14ac:dyDescent="0.25">
      <c r="A68" s="340" t="s">
        <v>305</v>
      </c>
      <c r="B68" s="125" t="s">
        <v>525</v>
      </c>
      <c r="C68" s="142">
        <f>C69+C70+C71+C73+C72</f>
        <v>34478</v>
      </c>
    </row>
    <row r="69" spans="1:3" x14ac:dyDescent="0.2">
      <c r="A69" s="377" t="s">
        <v>306</v>
      </c>
      <c r="B69" s="459" t="s">
        <v>1294</v>
      </c>
      <c r="C69" s="239">
        <v>14828</v>
      </c>
    </row>
    <row r="70" spans="1:3" x14ac:dyDescent="0.2">
      <c r="A70" s="377" t="s">
        <v>307</v>
      </c>
      <c r="B70" s="1280" t="s">
        <v>1325</v>
      </c>
      <c r="C70" s="135">
        <f>785+257</f>
        <v>1042</v>
      </c>
    </row>
    <row r="71" spans="1:3" x14ac:dyDescent="0.2">
      <c r="A71" s="377" t="s">
        <v>308</v>
      </c>
      <c r="B71" s="1280" t="s">
        <v>1296</v>
      </c>
      <c r="C71" s="135">
        <v>4543</v>
      </c>
    </row>
    <row r="72" spans="1:3" x14ac:dyDescent="0.2">
      <c r="A72" s="377" t="s">
        <v>309</v>
      </c>
      <c r="B72" s="1455" t="s">
        <v>1326</v>
      </c>
      <c r="C72" s="140">
        <f>929+409</f>
        <v>1338</v>
      </c>
    </row>
    <row r="73" spans="1:3" ht="13.5" thickBot="1" x14ac:dyDescent="0.25">
      <c r="A73" s="377" t="s">
        <v>310</v>
      </c>
      <c r="B73" s="1455" t="s">
        <v>1297</v>
      </c>
      <c r="C73" s="140">
        <v>12727</v>
      </c>
    </row>
    <row r="74" spans="1:3" ht="13.5" thickBot="1" x14ac:dyDescent="0.25">
      <c r="A74" s="340" t="s">
        <v>311</v>
      </c>
      <c r="B74" s="274" t="s">
        <v>524</v>
      </c>
      <c r="C74" s="142">
        <f>SUM(C75:C88)</f>
        <v>190248</v>
      </c>
    </row>
    <row r="75" spans="1:3" x14ac:dyDescent="0.2">
      <c r="A75" s="439" t="s">
        <v>312</v>
      </c>
      <c r="B75" s="1" t="s">
        <v>287</v>
      </c>
      <c r="C75" s="238">
        <v>29102</v>
      </c>
    </row>
    <row r="76" spans="1:3" x14ac:dyDescent="0.2">
      <c r="A76" s="317" t="s">
        <v>313</v>
      </c>
      <c r="B76" s="149" t="s">
        <v>1100</v>
      </c>
      <c r="C76" s="164">
        <f>75798+3869</f>
        <v>79667</v>
      </c>
    </row>
    <row r="77" spans="1:3" x14ac:dyDescent="0.2">
      <c r="A77" s="317" t="s">
        <v>314</v>
      </c>
      <c r="B77" s="1033" t="s">
        <v>288</v>
      </c>
      <c r="C77" s="164">
        <v>1337</v>
      </c>
    </row>
    <row r="78" spans="1:3" x14ac:dyDescent="0.2">
      <c r="A78" s="317" t="s">
        <v>315</v>
      </c>
      <c r="B78" s="1033" t="s">
        <v>1127</v>
      </c>
      <c r="C78" s="239">
        <v>13268</v>
      </c>
    </row>
    <row r="79" spans="1:3" x14ac:dyDescent="0.2">
      <c r="A79" s="317" t="s">
        <v>316</v>
      </c>
      <c r="B79" s="1033" t="s">
        <v>415</v>
      </c>
      <c r="C79" s="239"/>
    </row>
    <row r="80" spans="1:3" x14ac:dyDescent="0.2">
      <c r="A80" s="317" t="s">
        <v>317</v>
      </c>
      <c r="B80" s="1033" t="s">
        <v>519</v>
      </c>
      <c r="C80" s="239">
        <f>44004+170</f>
        <v>44174</v>
      </c>
    </row>
    <row r="81" spans="1:8" x14ac:dyDescent="0.2">
      <c r="A81" s="317" t="s">
        <v>319</v>
      </c>
      <c r="B81" s="1033" t="s">
        <v>833</v>
      </c>
      <c r="C81" s="239">
        <v>22700</v>
      </c>
    </row>
    <row r="82" spans="1:8" x14ac:dyDescent="0.2">
      <c r="A82" s="317" t="s">
        <v>320</v>
      </c>
      <c r="B82" s="1033"/>
      <c r="C82" s="239"/>
    </row>
    <row r="83" spans="1:8" x14ac:dyDescent="0.2">
      <c r="A83" s="317" t="s">
        <v>321</v>
      </c>
      <c r="B83" s="1033"/>
      <c r="C83" s="165"/>
    </row>
    <row r="84" spans="1:8" x14ac:dyDescent="0.2">
      <c r="A84" s="338"/>
      <c r="B84" s="329"/>
      <c r="C84" s="27"/>
    </row>
    <row r="85" spans="1:8" ht="15.75" x14ac:dyDescent="0.25">
      <c r="A85" s="1483" t="s">
        <v>1074</v>
      </c>
      <c r="B85" s="1484"/>
      <c r="C85" s="1484"/>
    </row>
    <row r="86" spans="1:8" ht="15.75" x14ac:dyDescent="0.25">
      <c r="A86" s="18"/>
      <c r="B86" s="13"/>
      <c r="C86" s="13"/>
    </row>
    <row r="87" spans="1:8" ht="13.5" thickBot="1" x14ac:dyDescent="0.25">
      <c r="B87" s="19"/>
      <c r="C87" s="19" t="s">
        <v>290</v>
      </c>
    </row>
    <row r="88" spans="1:8" s="15" customFormat="1" ht="28.5" customHeight="1" thickBot="1" x14ac:dyDescent="0.3">
      <c r="A88" s="1019" t="s">
        <v>294</v>
      </c>
      <c r="B88" s="1032" t="s">
        <v>44</v>
      </c>
      <c r="C88" s="478" t="s">
        <v>25</v>
      </c>
      <c r="H88"/>
    </row>
    <row r="89" spans="1:8" s="1021" customFormat="1" thickBot="1" x14ac:dyDescent="0.25">
      <c r="A89" s="1028" t="s">
        <v>295</v>
      </c>
      <c r="B89" s="1025" t="s">
        <v>296</v>
      </c>
      <c r="C89" s="1025" t="s">
        <v>297</v>
      </c>
      <c r="H89" s="1022"/>
    </row>
    <row r="90" spans="1:8" ht="13.5" thickBot="1" x14ac:dyDescent="0.25">
      <c r="A90" s="1029" t="s">
        <v>329</v>
      </c>
      <c r="B90" s="1030" t="s">
        <v>1075</v>
      </c>
      <c r="C90" s="432">
        <f>C91+C95+C100</f>
        <v>229</v>
      </c>
    </row>
    <row r="91" spans="1:8" ht="13.5" thickBot="1" x14ac:dyDescent="0.25">
      <c r="A91" s="353" t="s">
        <v>330</v>
      </c>
      <c r="B91" s="159" t="s">
        <v>10</v>
      </c>
      <c r="C91" s="137">
        <f>SUM(C92:C94)</f>
        <v>229</v>
      </c>
    </row>
    <row r="92" spans="1:8" x14ac:dyDescent="0.2">
      <c r="A92" s="697" t="s">
        <v>331</v>
      </c>
      <c r="B92" s="187" t="s">
        <v>1317</v>
      </c>
      <c r="C92" s="138">
        <v>229</v>
      </c>
    </row>
    <row r="93" spans="1:8" x14ac:dyDescent="0.2">
      <c r="A93" s="698">
        <v>33</v>
      </c>
      <c r="B93" s="121"/>
      <c r="C93" s="135"/>
    </row>
    <row r="94" spans="1:8" ht="13.5" thickBot="1" x14ac:dyDescent="0.25">
      <c r="A94" s="698">
        <v>34</v>
      </c>
      <c r="B94" s="283"/>
      <c r="C94" s="140"/>
    </row>
    <row r="95" spans="1:8" ht="13.5" thickBot="1" x14ac:dyDescent="0.25">
      <c r="A95" s="353" t="s">
        <v>334</v>
      </c>
      <c r="B95" s="159" t="s">
        <v>443</v>
      </c>
      <c r="C95" s="137">
        <f>SUM(C96:C99)</f>
        <v>0</v>
      </c>
    </row>
    <row r="96" spans="1:8" x14ac:dyDescent="0.2">
      <c r="A96" s="697" t="s">
        <v>335</v>
      </c>
      <c r="B96" s="187"/>
      <c r="C96" s="138"/>
    </row>
    <row r="97" spans="1:8" x14ac:dyDescent="0.2">
      <c r="A97" s="698" t="s">
        <v>336</v>
      </c>
      <c r="B97" s="121"/>
      <c r="C97" s="135"/>
    </row>
    <row r="98" spans="1:8" x14ac:dyDescent="0.2">
      <c r="A98" s="698" t="s">
        <v>337</v>
      </c>
      <c r="B98" s="121"/>
      <c r="C98" s="135"/>
    </row>
    <row r="99" spans="1:8" ht="13.5" thickBot="1" x14ac:dyDescent="0.25">
      <c r="A99" s="699" t="s">
        <v>338</v>
      </c>
      <c r="B99" s="283"/>
      <c r="C99" s="140"/>
    </row>
    <row r="100" spans="1:8" ht="13.5" thickBot="1" x14ac:dyDescent="0.25">
      <c r="A100" s="353" t="s">
        <v>339</v>
      </c>
      <c r="B100" s="159" t="s">
        <v>58</v>
      </c>
      <c r="C100" s="137">
        <f>SUM(C101:C105)</f>
        <v>0</v>
      </c>
    </row>
    <row r="101" spans="1:8" x14ac:dyDescent="0.2">
      <c r="A101" s="697" t="s">
        <v>340</v>
      </c>
      <c r="B101" s="187"/>
      <c r="C101" s="138"/>
    </row>
    <row r="102" spans="1:8" x14ac:dyDescent="0.2">
      <c r="A102" s="698" t="s">
        <v>341</v>
      </c>
      <c r="B102" s="121"/>
      <c r="C102" s="1026"/>
    </row>
    <row r="103" spans="1:8" x14ac:dyDescent="0.2">
      <c r="A103" s="698" t="s">
        <v>342</v>
      </c>
      <c r="B103" s="121"/>
      <c r="C103" s="1026"/>
    </row>
    <row r="104" spans="1:8" x14ac:dyDescent="0.2">
      <c r="A104" s="698" t="s">
        <v>349</v>
      </c>
      <c r="B104" s="121"/>
      <c r="C104" s="1026"/>
    </row>
    <row r="105" spans="1:8" ht="13.5" thickBot="1" x14ac:dyDescent="0.25">
      <c r="A105" s="948" t="s">
        <v>350</v>
      </c>
      <c r="B105" s="1031"/>
      <c r="C105" s="1027"/>
    </row>
    <row r="106" spans="1:8" s="15" customFormat="1" x14ac:dyDescent="0.2">
      <c r="H106"/>
    </row>
    <row r="107" spans="1:8" x14ac:dyDescent="0.2">
      <c r="H107" s="15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</sheetData>
  <mergeCells count="8">
    <mergeCell ref="A3:C3"/>
    <mergeCell ref="A20:C20"/>
    <mergeCell ref="A85:C85"/>
    <mergeCell ref="A57:C57"/>
    <mergeCell ref="B22:C22"/>
    <mergeCell ref="B5:C5"/>
    <mergeCell ref="A6:A7"/>
    <mergeCell ref="A23:A24"/>
  </mergeCells>
  <phoneticPr fontId="63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9"/>
  <sheetViews>
    <sheetView workbookViewId="0">
      <selection activeCell="A31" sqref="A31:E31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1463" t="s">
        <v>1350</v>
      </c>
      <c r="B1" s="1463"/>
      <c r="C1" s="1463"/>
      <c r="D1" s="1463"/>
      <c r="E1" s="1463"/>
    </row>
    <row r="2" spans="1:6" ht="15.75" x14ac:dyDescent="0.25">
      <c r="B2" s="1483" t="s">
        <v>764</v>
      </c>
      <c r="C2" s="1483"/>
      <c r="D2" s="1483"/>
      <c r="E2" s="1483"/>
      <c r="F2" s="18"/>
    </row>
    <row r="3" spans="1:6" ht="7.5" customHeight="1" x14ac:dyDescent="0.25">
      <c r="B3" s="16"/>
      <c r="C3" s="16"/>
      <c r="D3" s="16"/>
      <c r="E3" s="16"/>
    </row>
    <row r="4" spans="1:6" ht="15.75" thickBot="1" x14ac:dyDescent="0.3">
      <c r="B4" s="16"/>
      <c r="C4" s="16"/>
      <c r="D4" s="16"/>
      <c r="E4" s="33" t="s">
        <v>51</v>
      </c>
      <c r="F4" s="33"/>
    </row>
    <row r="5" spans="1:6" ht="13.5" thickBot="1" x14ac:dyDescent="0.25">
      <c r="A5" s="1502" t="s">
        <v>294</v>
      </c>
      <c r="B5" s="1504" t="s">
        <v>47</v>
      </c>
      <c r="C5" s="1506" t="s">
        <v>48</v>
      </c>
      <c r="D5" s="1507"/>
      <c r="E5" s="1507"/>
      <c r="F5" s="1508"/>
    </row>
    <row r="6" spans="1:6" ht="13.5" thickBot="1" x14ac:dyDescent="0.25">
      <c r="A6" s="1503"/>
      <c r="B6" s="1505"/>
      <c r="C6" s="640" t="s">
        <v>49</v>
      </c>
      <c r="D6" s="415" t="s">
        <v>492</v>
      </c>
      <c r="E6" s="641" t="s">
        <v>37</v>
      </c>
      <c r="F6" s="642" t="s">
        <v>143</v>
      </c>
    </row>
    <row r="7" spans="1:6" ht="13.5" thickBot="1" x14ac:dyDescent="0.25">
      <c r="A7" s="900" t="s">
        <v>295</v>
      </c>
      <c r="B7" s="411" t="s">
        <v>296</v>
      </c>
      <c r="C7" s="412" t="s">
        <v>297</v>
      </c>
      <c r="D7" s="413" t="s">
        <v>298</v>
      </c>
      <c r="E7" s="713" t="s">
        <v>318</v>
      </c>
      <c r="F7" s="161" t="s">
        <v>343</v>
      </c>
    </row>
    <row r="8" spans="1:6" x14ac:dyDescent="0.2">
      <c r="A8" s="1034" t="s">
        <v>299</v>
      </c>
      <c r="B8" s="1037" t="s">
        <v>765</v>
      </c>
      <c r="C8" s="1378"/>
      <c r="D8" s="1379"/>
      <c r="E8" s="1380"/>
      <c r="F8" s="1381">
        <f>SUM(C8:E8)</f>
        <v>0</v>
      </c>
    </row>
    <row r="9" spans="1:6" x14ac:dyDescent="0.2">
      <c r="A9" s="698" t="s">
        <v>300</v>
      </c>
      <c r="B9" s="759" t="s">
        <v>766</v>
      </c>
      <c r="C9" s="1382"/>
      <c r="D9" s="1383"/>
      <c r="E9" s="1384">
        <f>100000+50000</f>
        <v>150000</v>
      </c>
      <c r="F9" s="594">
        <f>SUM(C9:E9)</f>
        <v>150000</v>
      </c>
    </row>
    <row r="10" spans="1:6" x14ac:dyDescent="0.2">
      <c r="A10" s="698" t="s">
        <v>301</v>
      </c>
      <c r="B10" s="759" t="s">
        <v>767</v>
      </c>
      <c r="C10" s="1382"/>
      <c r="D10" s="1383"/>
      <c r="E10" s="1384"/>
      <c r="F10" s="594">
        <f>SUM(C10:E10)</f>
        <v>0</v>
      </c>
    </row>
    <row r="11" spans="1:6" x14ac:dyDescent="0.2">
      <c r="A11" s="698" t="s">
        <v>302</v>
      </c>
      <c r="B11" s="759" t="s">
        <v>768</v>
      </c>
      <c r="C11" s="1382"/>
      <c r="D11" s="1383"/>
      <c r="E11" s="1384"/>
      <c r="F11" s="594">
        <f>SUM(C11:E11)</f>
        <v>0</v>
      </c>
    </row>
    <row r="12" spans="1:6" ht="13.5" thickBot="1" x14ac:dyDescent="0.25">
      <c r="A12" s="698" t="s">
        <v>303</v>
      </c>
      <c r="B12" s="759" t="s">
        <v>769</v>
      </c>
      <c r="C12" s="1382"/>
      <c r="D12" s="1383"/>
      <c r="E12" s="1384"/>
      <c r="F12" s="789">
        <f>SUM(C12:E12)</f>
        <v>0</v>
      </c>
    </row>
    <row r="13" spans="1:6" ht="13.5" thickBot="1" x14ac:dyDescent="0.25">
      <c r="A13" s="353" t="s">
        <v>304</v>
      </c>
      <c r="B13" s="1035" t="s">
        <v>770</v>
      </c>
      <c r="C13" s="277">
        <f>SUM(C8:C12)</f>
        <v>0</v>
      </c>
      <c r="D13" s="1036">
        <f>SUM(D8:D12)</f>
        <v>0</v>
      </c>
      <c r="E13" s="277">
        <f>SUM(E8:E12)</f>
        <v>150000</v>
      </c>
      <c r="F13" s="277">
        <f>SUM(F8:F12)</f>
        <v>150000</v>
      </c>
    </row>
    <row r="14" spans="1:6" ht="12.75" customHeight="1" x14ac:dyDescent="0.25">
      <c r="B14" s="16"/>
      <c r="C14" s="16"/>
      <c r="D14" s="16"/>
      <c r="E14" s="16"/>
    </row>
    <row r="15" spans="1:6" ht="12.75" customHeight="1" x14ac:dyDescent="0.25">
      <c r="B15" s="16"/>
      <c r="C15" s="16"/>
      <c r="D15" s="16"/>
      <c r="E15" s="16"/>
    </row>
    <row r="16" spans="1:6" x14ac:dyDescent="0.2">
      <c r="A16" s="1463" t="s">
        <v>1351</v>
      </c>
      <c r="B16" s="1463"/>
      <c r="C16" s="1463"/>
      <c r="D16" s="1463"/>
      <c r="E16" s="1463"/>
    </row>
    <row r="17" spans="1:6" ht="15" x14ac:dyDescent="0.25">
      <c r="B17" s="16"/>
      <c r="C17" s="16"/>
      <c r="D17" s="16"/>
      <c r="E17" s="16"/>
    </row>
    <row r="18" spans="1:6" ht="15.75" x14ac:dyDescent="0.25">
      <c r="A18" s="1483" t="s">
        <v>782</v>
      </c>
      <c r="B18" s="1484"/>
      <c r="C18" s="1484"/>
      <c r="D18" s="1484"/>
      <c r="E18" s="1484"/>
      <c r="F18" s="1484"/>
    </row>
    <row r="19" spans="1:6" ht="14.25" x14ac:dyDescent="0.2">
      <c r="B19" s="1509"/>
      <c r="C19" s="1509"/>
      <c r="D19" s="1509"/>
      <c r="E19" s="1509"/>
    </row>
    <row r="20" spans="1:6" ht="15.75" thickBot="1" x14ac:dyDescent="0.3">
      <c r="B20" s="16"/>
      <c r="C20" s="16"/>
      <c r="D20" s="16"/>
      <c r="E20" s="33" t="s">
        <v>51</v>
      </c>
    </row>
    <row r="21" spans="1:6" ht="13.5" thickBot="1" x14ac:dyDescent="0.25">
      <c r="A21" s="1495" t="s">
        <v>294</v>
      </c>
      <c r="B21" s="1500" t="s">
        <v>42</v>
      </c>
      <c r="C21" s="1497" t="s">
        <v>48</v>
      </c>
      <c r="D21" s="1498"/>
      <c r="E21" s="1498"/>
      <c r="F21" s="1499"/>
    </row>
    <row r="22" spans="1:6" ht="13.5" thickBot="1" x14ac:dyDescent="0.25">
      <c r="A22" s="1496"/>
      <c r="B22" s="1510"/>
      <c r="C22" s="638" t="s">
        <v>49</v>
      </c>
      <c r="D22" s="415" t="s">
        <v>492</v>
      </c>
      <c r="E22" s="268" t="s">
        <v>37</v>
      </c>
      <c r="F22" s="421" t="s">
        <v>143</v>
      </c>
    </row>
    <row r="23" spans="1:6" ht="13.5" thickBot="1" x14ac:dyDescent="0.25">
      <c r="A23" s="397" t="s">
        <v>295</v>
      </c>
      <c r="B23" s="422" t="s">
        <v>296</v>
      </c>
      <c r="C23" s="411" t="s">
        <v>297</v>
      </c>
      <c r="D23" s="413" t="s">
        <v>298</v>
      </c>
      <c r="E23" s="421" t="s">
        <v>318</v>
      </c>
      <c r="F23" s="478" t="s">
        <v>343</v>
      </c>
    </row>
    <row r="24" spans="1:6" ht="26.25" x14ac:dyDescent="0.25">
      <c r="A24" s="377" t="s">
        <v>299</v>
      </c>
      <c r="B24" s="636" t="s">
        <v>1095</v>
      </c>
      <c r="C24" s="1054">
        <f>'30_ sz_ melléklet'!E11</f>
        <v>0</v>
      </c>
      <c r="D24" s="428">
        <v>0</v>
      </c>
      <c r="E24" s="918">
        <f>120542+30000</f>
        <v>150542</v>
      </c>
      <c r="F24" s="131">
        <f>SUM(C24:E24)</f>
        <v>150542</v>
      </c>
    </row>
    <row r="25" spans="1:6" ht="15" x14ac:dyDescent="0.25">
      <c r="A25" s="361" t="s">
        <v>300</v>
      </c>
      <c r="B25" s="145" t="s">
        <v>914</v>
      </c>
      <c r="C25" s="740">
        <v>0</v>
      </c>
      <c r="D25" s="429">
        <v>0</v>
      </c>
      <c r="E25" s="594"/>
      <c r="F25" s="131">
        <f>SUM(C25:E25)</f>
        <v>0</v>
      </c>
    </row>
    <row r="26" spans="1:6" ht="26.25" x14ac:dyDescent="0.25">
      <c r="A26" s="363" t="s">
        <v>301</v>
      </c>
      <c r="B26" s="1053" t="s">
        <v>786</v>
      </c>
      <c r="C26" s="741"/>
      <c r="D26" s="430">
        <v>0</v>
      </c>
      <c r="E26" s="841"/>
      <c r="F26" s="131">
        <f>SUM(C26:E26)</f>
        <v>0</v>
      </c>
    </row>
    <row r="27" spans="1:6" ht="15.75" thickBot="1" x14ac:dyDescent="0.3">
      <c r="A27" s="363" t="s">
        <v>302</v>
      </c>
      <c r="B27" s="276" t="s">
        <v>787</v>
      </c>
      <c r="C27" s="741">
        <v>0</v>
      </c>
      <c r="D27" s="742">
        <v>0</v>
      </c>
      <c r="E27" s="743"/>
      <c r="F27" s="134">
        <f>SUM(C27:E27)</f>
        <v>0</v>
      </c>
    </row>
    <row r="28" spans="1:6" ht="24.75" thickBot="1" x14ac:dyDescent="0.25">
      <c r="A28" s="340" t="s">
        <v>303</v>
      </c>
      <c r="B28" s="637" t="s">
        <v>783</v>
      </c>
      <c r="C28" s="744">
        <f>SUM(C24:C27)</f>
        <v>0</v>
      </c>
      <c r="D28" s="431">
        <f>SUM(D24:D27)</f>
        <v>0</v>
      </c>
      <c r="E28" s="356">
        <f>SUM(E24:E27)</f>
        <v>150542</v>
      </c>
      <c r="F28" s="142">
        <f>SUM(C28:E28)</f>
        <v>150542</v>
      </c>
    </row>
    <row r="29" spans="1:6" ht="15" x14ac:dyDescent="0.25">
      <c r="B29" s="16"/>
      <c r="C29" s="16"/>
      <c r="D29" s="16"/>
      <c r="E29" s="16"/>
    </row>
    <row r="30" spans="1:6" ht="15" x14ac:dyDescent="0.25">
      <c r="B30" s="16"/>
      <c r="C30" s="16"/>
      <c r="D30" s="16"/>
      <c r="E30" s="16"/>
    </row>
    <row r="31" spans="1:6" x14ac:dyDescent="0.2">
      <c r="A31" s="1463" t="s">
        <v>1352</v>
      </c>
      <c r="B31" s="1463"/>
      <c r="C31" s="1463"/>
      <c r="D31" s="1463"/>
      <c r="E31" s="1463"/>
    </row>
    <row r="32" spans="1:6" ht="15" x14ac:dyDescent="0.25">
      <c r="B32" s="16"/>
      <c r="C32" s="16"/>
      <c r="D32" s="16"/>
      <c r="E32" s="16"/>
    </row>
    <row r="33" spans="1:6" ht="15.75" x14ac:dyDescent="0.25">
      <c r="B33" s="1483" t="s">
        <v>902</v>
      </c>
      <c r="C33" s="1483"/>
      <c r="D33" s="1483"/>
      <c r="E33" s="1483"/>
      <c r="F33" s="1484"/>
    </row>
    <row r="34" spans="1:6" ht="15" x14ac:dyDescent="0.25">
      <c r="B34" s="16"/>
      <c r="C34" s="16"/>
      <c r="D34" s="16"/>
      <c r="E34" s="16"/>
    </row>
    <row r="35" spans="1:6" ht="15.75" thickBot="1" x14ac:dyDescent="0.3">
      <c r="B35" s="16"/>
      <c r="C35" s="16"/>
      <c r="D35" s="16"/>
      <c r="E35" s="33" t="s">
        <v>51</v>
      </c>
    </row>
    <row r="36" spans="1:6" ht="13.5" thickBot="1" x14ac:dyDescent="0.25">
      <c r="A36" s="1495" t="s">
        <v>294</v>
      </c>
      <c r="B36" s="1500" t="s">
        <v>42</v>
      </c>
      <c r="C36" s="1497" t="s">
        <v>48</v>
      </c>
      <c r="D36" s="1498"/>
      <c r="E36" s="1498"/>
      <c r="F36" s="1499"/>
    </row>
    <row r="37" spans="1:6" ht="13.5" thickBot="1" x14ac:dyDescent="0.25">
      <c r="A37" s="1496"/>
      <c r="B37" s="1501"/>
      <c r="C37" s="635" t="s">
        <v>49</v>
      </c>
      <c r="D37" s="415" t="s">
        <v>492</v>
      </c>
      <c r="E37" s="416" t="s">
        <v>50</v>
      </c>
      <c r="F37" s="421" t="s">
        <v>143</v>
      </c>
    </row>
    <row r="38" spans="1:6" ht="13.5" thickBot="1" x14ac:dyDescent="0.25">
      <c r="A38" s="397" t="s">
        <v>295</v>
      </c>
      <c r="B38" s="422" t="s">
        <v>296</v>
      </c>
      <c r="C38" s="411" t="s">
        <v>297</v>
      </c>
      <c r="D38" s="413" t="s">
        <v>298</v>
      </c>
      <c r="E38" s="421" t="s">
        <v>318</v>
      </c>
      <c r="F38" s="478" t="s">
        <v>343</v>
      </c>
    </row>
    <row r="39" spans="1:6" ht="29.25" customHeight="1" x14ac:dyDescent="0.25">
      <c r="A39" s="377" t="s">
        <v>299</v>
      </c>
      <c r="B39" s="1050" t="s">
        <v>903</v>
      </c>
      <c r="C39" s="736"/>
      <c r="D39" s="709"/>
      <c r="E39" s="738">
        <v>19000</v>
      </c>
      <c r="F39" s="709">
        <f>SUM(C39:E39)</f>
        <v>19000</v>
      </c>
    </row>
    <row r="40" spans="1:6" ht="29.25" customHeight="1" x14ac:dyDescent="0.25">
      <c r="A40" s="377" t="s">
        <v>300</v>
      </c>
      <c r="B40" s="1050" t="s">
        <v>814</v>
      </c>
      <c r="C40" s="736"/>
      <c r="D40" s="1149"/>
      <c r="E40" s="738"/>
      <c r="F40" s="1149">
        <f>SUM(C40:E40)</f>
        <v>0</v>
      </c>
    </row>
    <row r="41" spans="1:6" ht="36" x14ac:dyDescent="0.25">
      <c r="A41" s="377" t="s">
        <v>301</v>
      </c>
      <c r="B41" s="1051" t="s">
        <v>784</v>
      </c>
      <c r="C41" s="1049"/>
      <c r="D41" s="475"/>
      <c r="E41" s="468"/>
      <c r="F41" s="1149"/>
    </row>
    <row r="42" spans="1:6" ht="24" x14ac:dyDescent="0.25">
      <c r="A42" s="377" t="s">
        <v>302</v>
      </c>
      <c r="B42" s="1051" t="s">
        <v>904</v>
      </c>
      <c r="C42" s="1049">
        <f>'30_ sz_ melléklet'!E15</f>
        <v>1</v>
      </c>
      <c r="D42" s="475"/>
      <c r="E42" s="468">
        <v>4000</v>
      </c>
      <c r="F42" s="1149">
        <f>SUM(C42:E42)</f>
        <v>4001</v>
      </c>
    </row>
    <row r="43" spans="1:6" ht="15" x14ac:dyDescent="0.25">
      <c r="A43" s="377" t="s">
        <v>303</v>
      </c>
      <c r="B43" s="1051"/>
      <c r="C43" s="1049"/>
      <c r="D43" s="475"/>
      <c r="E43" s="468"/>
      <c r="F43" s="1149"/>
    </row>
    <row r="44" spans="1:6" ht="15" x14ac:dyDescent="0.25">
      <c r="A44" s="377" t="s">
        <v>304</v>
      </c>
      <c r="B44" s="1051"/>
      <c r="C44" s="1049"/>
      <c r="D44" s="475"/>
      <c r="E44" s="468"/>
      <c r="F44" s="1149"/>
    </row>
    <row r="45" spans="1:6" ht="15" x14ac:dyDescent="0.25">
      <c r="A45" s="377" t="s">
        <v>305</v>
      </c>
      <c r="B45" s="1051"/>
      <c r="C45" s="1049"/>
      <c r="D45" s="475"/>
      <c r="E45" s="468"/>
      <c r="F45" s="1149"/>
    </row>
    <row r="46" spans="1:6" ht="15.75" thickBot="1" x14ac:dyDescent="0.3">
      <c r="A46" s="377" t="s">
        <v>306</v>
      </c>
      <c r="B46" s="1052"/>
      <c r="C46" s="737">
        <v>0</v>
      </c>
      <c r="D46" s="739">
        <v>0</v>
      </c>
      <c r="E46" s="917"/>
      <c r="F46" s="1149"/>
    </row>
    <row r="47" spans="1:6" ht="15" thickBot="1" x14ac:dyDescent="0.25">
      <c r="A47" s="340" t="s">
        <v>307</v>
      </c>
      <c r="B47" s="634" t="s">
        <v>785</v>
      </c>
      <c r="C47" s="341">
        <f>SUM(C39:C46)-C40</f>
        <v>1</v>
      </c>
      <c r="D47" s="341">
        <f>SUM(D39:D46)-D40</f>
        <v>0</v>
      </c>
      <c r="E47" s="341">
        <f>SUM(E39:E46)-E40</f>
        <v>23000</v>
      </c>
      <c r="F47" s="341">
        <f>SUM(F39:F46)-F40</f>
        <v>23001</v>
      </c>
    </row>
    <row r="48" spans="1:6" ht="15" x14ac:dyDescent="0.25">
      <c r="B48" s="16"/>
      <c r="C48" s="16"/>
      <c r="D48" s="16"/>
      <c r="E48" s="16"/>
    </row>
    <row r="49" spans="2:5" ht="15" x14ac:dyDescent="0.25">
      <c r="B49" s="16"/>
      <c r="C49" s="16"/>
      <c r="D49" s="16"/>
      <c r="E49" s="16"/>
    </row>
    <row r="50" spans="2:5" ht="15" x14ac:dyDescent="0.25">
      <c r="B50" s="16"/>
      <c r="C50" s="16"/>
      <c r="D50" s="16"/>
      <c r="E50" s="16"/>
    </row>
    <row r="51" spans="2:5" ht="15" x14ac:dyDescent="0.25">
      <c r="B51" s="16"/>
      <c r="C51" s="16"/>
      <c r="D51" s="16"/>
      <c r="E51" s="16"/>
    </row>
    <row r="52" spans="2:5" ht="15" x14ac:dyDescent="0.25">
      <c r="B52" s="16"/>
      <c r="C52" s="16"/>
      <c r="D52" s="16"/>
      <c r="E52" s="16"/>
    </row>
    <row r="53" spans="2:5" ht="15" x14ac:dyDescent="0.25">
      <c r="B53" s="16"/>
      <c r="C53" s="16"/>
      <c r="D53" s="16"/>
      <c r="E53" s="16"/>
    </row>
    <row r="54" spans="2:5" x14ac:dyDescent="0.2">
      <c r="B54" s="1"/>
      <c r="C54" s="1"/>
      <c r="D54" s="1"/>
      <c r="E54" s="1"/>
    </row>
    <row r="67" ht="16.5" customHeight="1" x14ac:dyDescent="0.2"/>
    <row r="68" ht="16.5" customHeight="1" x14ac:dyDescent="0.2"/>
    <row r="69" ht="16.5" customHeight="1" x14ac:dyDescent="0.2"/>
  </sheetData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41"/>
  <sheetViews>
    <sheetView workbookViewId="0">
      <selection activeCell="A21" sqref="A21"/>
    </sheetView>
  </sheetViews>
  <sheetFormatPr defaultRowHeight="12.75" x14ac:dyDescent="0.2"/>
  <cols>
    <col min="1" max="1" width="5.5703125" customWidth="1"/>
    <col min="2" max="2" width="63.140625" customWidth="1"/>
    <col min="3" max="3" width="19.42578125" customWidth="1"/>
  </cols>
  <sheetData>
    <row r="2" spans="1:5" x14ac:dyDescent="0.2">
      <c r="A2" s="329" t="s">
        <v>1353</v>
      </c>
      <c r="B2" s="329"/>
      <c r="C2" s="329"/>
      <c r="D2" s="329"/>
      <c r="E2" s="329"/>
    </row>
    <row r="3" spans="1:5" ht="15.75" x14ac:dyDescent="0.25">
      <c r="B3" s="100"/>
      <c r="C3" s="1"/>
    </row>
    <row r="4" spans="1:5" ht="15.75" x14ac:dyDescent="0.25">
      <c r="B4" s="1483" t="s">
        <v>771</v>
      </c>
      <c r="C4" s="1483"/>
    </row>
    <row r="5" spans="1:5" ht="15.75" x14ac:dyDescent="0.25">
      <c r="B5" s="18"/>
      <c r="C5" s="99"/>
    </row>
    <row r="6" spans="1:5" ht="13.5" thickBot="1" x14ac:dyDescent="0.25">
      <c r="B6" s="1488" t="s">
        <v>35</v>
      </c>
      <c r="C6" s="1488"/>
    </row>
    <row r="7" spans="1:5" ht="15.75" x14ac:dyDescent="0.25">
      <c r="A7" s="1495" t="s">
        <v>294</v>
      </c>
      <c r="B7" s="116" t="s">
        <v>44</v>
      </c>
      <c r="C7" s="262" t="s">
        <v>37</v>
      </c>
    </row>
    <row r="8" spans="1:5" ht="13.5" thickBot="1" x14ac:dyDescent="0.25">
      <c r="A8" s="1496"/>
      <c r="B8" s="169"/>
      <c r="C8" s="263" t="s">
        <v>5</v>
      </c>
    </row>
    <row r="9" spans="1:5" ht="13.5" thickBot="1" x14ac:dyDescent="0.25">
      <c r="A9" s="397" t="s">
        <v>295</v>
      </c>
      <c r="B9" s="411" t="s">
        <v>296</v>
      </c>
      <c r="C9" s="417" t="s">
        <v>297</v>
      </c>
    </row>
    <row r="10" spans="1:5" x14ac:dyDescent="0.2">
      <c r="A10" s="377" t="s">
        <v>299</v>
      </c>
      <c r="B10" s="123" t="s">
        <v>773</v>
      </c>
      <c r="C10" s="264"/>
    </row>
    <row r="11" spans="1:5" x14ac:dyDescent="0.2">
      <c r="A11" s="361" t="s">
        <v>300</v>
      </c>
      <c r="B11" s="270" t="s">
        <v>774</v>
      </c>
      <c r="C11" s="265"/>
    </row>
    <row r="12" spans="1:5" x14ac:dyDescent="0.2">
      <c r="A12" s="363" t="s">
        <v>301</v>
      </c>
      <c r="B12" s="1038" t="s">
        <v>775</v>
      </c>
      <c r="C12" s="265"/>
    </row>
    <row r="13" spans="1:5" x14ac:dyDescent="0.2">
      <c r="A13" s="363" t="s">
        <v>302</v>
      </c>
      <c r="B13" s="124"/>
      <c r="C13" s="265"/>
    </row>
    <row r="14" spans="1:5" x14ac:dyDescent="0.2">
      <c r="A14" s="363" t="s">
        <v>303</v>
      </c>
      <c r="B14" s="123"/>
      <c r="C14" s="265"/>
    </row>
    <row r="15" spans="1:5" x14ac:dyDescent="0.2">
      <c r="A15" s="363" t="s">
        <v>304</v>
      </c>
      <c r="B15" s="109"/>
      <c r="C15" s="265"/>
    </row>
    <row r="16" spans="1:5" ht="13.5" thickBot="1" x14ac:dyDescent="0.25">
      <c r="A16" s="363" t="s">
        <v>305</v>
      </c>
      <c r="B16" s="124"/>
      <c r="C16" s="266"/>
    </row>
    <row r="17" spans="1:5" ht="13.5" thickBot="1" x14ac:dyDescent="0.25">
      <c r="A17" s="340" t="s">
        <v>306</v>
      </c>
      <c r="B17" s="170" t="s">
        <v>772</v>
      </c>
      <c r="C17" s="1039">
        <f>SUM(C10:C16)</f>
        <v>0</v>
      </c>
    </row>
    <row r="21" spans="1:5" x14ac:dyDescent="0.2">
      <c r="A21" s="329" t="s">
        <v>1354</v>
      </c>
      <c r="B21" s="329"/>
      <c r="C21" s="329"/>
      <c r="D21" s="329"/>
      <c r="E21" s="329"/>
    </row>
    <row r="22" spans="1:5" ht="15.75" x14ac:dyDescent="0.25">
      <c r="B22" s="100"/>
      <c r="C22" s="1"/>
    </row>
    <row r="23" spans="1:5" ht="15.75" x14ac:dyDescent="0.25">
      <c r="B23" s="1483" t="s">
        <v>781</v>
      </c>
      <c r="C23" s="1483"/>
    </row>
    <row r="24" spans="1:5" ht="15.75" x14ac:dyDescent="0.25">
      <c r="B24" s="18"/>
      <c r="C24" s="99"/>
    </row>
    <row r="25" spans="1:5" ht="13.5" thickBot="1" x14ac:dyDescent="0.25">
      <c r="B25" s="1488" t="s">
        <v>35</v>
      </c>
      <c r="C25" s="1488"/>
    </row>
    <row r="26" spans="1:5" ht="15.75" x14ac:dyDescent="0.25">
      <c r="A26" s="1495" t="s">
        <v>294</v>
      </c>
      <c r="B26" s="116" t="s">
        <v>44</v>
      </c>
      <c r="C26" s="262" t="s">
        <v>37</v>
      </c>
    </row>
    <row r="27" spans="1:5" ht="13.5" thickBot="1" x14ac:dyDescent="0.25">
      <c r="A27" s="1496"/>
      <c r="B27" s="169"/>
      <c r="C27" s="263" t="s">
        <v>5</v>
      </c>
    </row>
    <row r="28" spans="1:5" ht="13.5" thickBot="1" x14ac:dyDescent="0.25">
      <c r="A28" s="397" t="s">
        <v>295</v>
      </c>
      <c r="B28" s="411" t="s">
        <v>296</v>
      </c>
      <c r="C28" s="417" t="s">
        <v>297</v>
      </c>
    </row>
    <row r="29" spans="1:5" x14ac:dyDescent="0.2">
      <c r="A29" s="439" t="s">
        <v>299</v>
      </c>
      <c r="B29" s="1044" t="s">
        <v>587</v>
      </c>
      <c r="C29" s="1040"/>
    </row>
    <row r="30" spans="1:5" x14ac:dyDescent="0.2">
      <c r="A30" s="317" t="s">
        <v>300</v>
      </c>
      <c r="B30" s="1045"/>
      <c r="C30" s="1041"/>
    </row>
    <row r="31" spans="1:5" ht="25.5" x14ac:dyDescent="0.2">
      <c r="A31" s="317" t="s">
        <v>301</v>
      </c>
      <c r="B31" s="962" t="s">
        <v>528</v>
      </c>
      <c r="C31" s="1042"/>
    </row>
    <row r="32" spans="1:5" x14ac:dyDescent="0.2">
      <c r="A32" s="317" t="s">
        <v>302</v>
      </c>
      <c r="B32" s="962"/>
      <c r="C32" s="1042"/>
    </row>
    <row r="33" spans="1:3" x14ac:dyDescent="0.2">
      <c r="A33" s="317" t="s">
        <v>303</v>
      </c>
      <c r="B33" s="962"/>
      <c r="C33" s="1042"/>
    </row>
    <row r="34" spans="1:3" x14ac:dyDescent="0.2">
      <c r="A34" s="317" t="s">
        <v>304</v>
      </c>
      <c r="B34" s="914"/>
      <c r="C34" s="1042"/>
    </row>
    <row r="35" spans="1:3" x14ac:dyDescent="0.2">
      <c r="A35" s="317" t="s">
        <v>305</v>
      </c>
      <c r="B35" s="1046" t="s">
        <v>588</v>
      </c>
      <c r="C35" s="1042"/>
    </row>
    <row r="36" spans="1:3" x14ac:dyDescent="0.2">
      <c r="A36" s="317" t="s">
        <v>306</v>
      </c>
      <c r="B36" s="1046"/>
      <c r="C36" s="1043"/>
    </row>
    <row r="37" spans="1:3" x14ac:dyDescent="0.2">
      <c r="A37" s="317" t="s">
        <v>307</v>
      </c>
      <c r="B37" s="1047" t="s">
        <v>529</v>
      </c>
      <c r="C37" s="1043"/>
    </row>
    <row r="38" spans="1:3" x14ac:dyDescent="0.2">
      <c r="A38" s="317" t="s">
        <v>308</v>
      </c>
      <c r="B38" s="1048"/>
      <c r="C38" s="594"/>
    </row>
    <row r="39" spans="1:3" x14ac:dyDescent="0.2">
      <c r="A39" s="317" t="s">
        <v>309</v>
      </c>
      <c r="B39" s="1048"/>
      <c r="C39" s="594"/>
    </row>
    <row r="40" spans="1:3" ht="13.5" thickBot="1" x14ac:dyDescent="0.25">
      <c r="A40" s="544" t="s">
        <v>310</v>
      </c>
      <c r="B40" s="1047"/>
      <c r="C40" s="841"/>
    </row>
    <row r="41" spans="1:3" ht="26.25" thickBot="1" x14ac:dyDescent="0.25">
      <c r="A41" s="340" t="s">
        <v>311</v>
      </c>
      <c r="B41" s="402" t="s">
        <v>831</v>
      </c>
      <c r="C41" s="267">
        <f>C37+C31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54"/>
  <sheetViews>
    <sheetView workbookViewId="0">
      <selection activeCell="A34" sqref="A34:E34"/>
    </sheetView>
  </sheetViews>
  <sheetFormatPr defaultRowHeight="12.75" x14ac:dyDescent="0.2"/>
  <cols>
    <col min="1" max="1" width="4.5703125" customWidth="1"/>
    <col min="2" max="2" width="32.140625" customWidth="1"/>
    <col min="3" max="3" width="13.5703125" customWidth="1"/>
    <col min="4" max="4" width="13.140625" customWidth="1"/>
    <col min="5" max="6" width="12.7109375" customWidth="1"/>
  </cols>
  <sheetData>
    <row r="1" spans="1:6" x14ac:dyDescent="0.2">
      <c r="A1" s="1463" t="s">
        <v>1355</v>
      </c>
      <c r="B1" s="1463"/>
      <c r="C1" s="1463"/>
      <c r="D1" s="1463"/>
      <c r="E1" s="1463"/>
      <c r="F1" s="33"/>
    </row>
    <row r="2" spans="1:6" ht="9.75" customHeight="1" x14ac:dyDescent="0.2"/>
    <row r="3" spans="1:6" ht="15.75" x14ac:dyDescent="0.25">
      <c r="A3" s="1483" t="s">
        <v>776</v>
      </c>
      <c r="B3" s="1486"/>
      <c r="C3" s="1486"/>
      <c r="D3" s="1486"/>
      <c r="E3" s="1486"/>
      <c r="F3" s="1486"/>
    </row>
    <row r="4" spans="1:6" ht="11.25" customHeight="1" x14ac:dyDescent="0.25">
      <c r="B4" s="18"/>
      <c r="C4" s="18"/>
      <c r="D4" s="18"/>
      <c r="E4" s="18"/>
      <c r="F4" s="1"/>
    </row>
    <row r="5" spans="1:6" ht="13.5" thickBot="1" x14ac:dyDescent="0.25">
      <c r="B5" s="19"/>
      <c r="C5" s="19"/>
      <c r="D5" s="19"/>
      <c r="E5" s="19" t="s">
        <v>45</v>
      </c>
      <c r="F5" s="1"/>
    </row>
    <row r="6" spans="1:6" ht="15.75" x14ac:dyDescent="0.25">
      <c r="A6" s="1495" t="s">
        <v>294</v>
      </c>
      <c r="B6" s="418" t="s">
        <v>44</v>
      </c>
      <c r="C6" s="244" t="s">
        <v>46</v>
      </c>
      <c r="D6" s="419" t="s">
        <v>434</v>
      </c>
      <c r="E6" s="649" t="s">
        <v>37</v>
      </c>
      <c r="F6" s="1511" t="s">
        <v>384</v>
      </c>
    </row>
    <row r="7" spans="1:6" ht="13.5" thickBot="1" x14ac:dyDescent="0.25">
      <c r="A7" s="1496"/>
      <c r="B7" s="113"/>
      <c r="C7" s="261" t="s">
        <v>5</v>
      </c>
      <c r="D7" s="36" t="s">
        <v>435</v>
      </c>
      <c r="E7" s="650" t="s">
        <v>5</v>
      </c>
      <c r="F7" s="1512"/>
    </row>
    <row r="8" spans="1:6" ht="13.5" thickBot="1" x14ac:dyDescent="0.25">
      <c r="A8" s="397" t="s">
        <v>295</v>
      </c>
      <c r="B8" s="411" t="s">
        <v>296</v>
      </c>
      <c r="C8" s="412" t="s">
        <v>297</v>
      </c>
      <c r="D8" s="413" t="s">
        <v>298</v>
      </c>
      <c r="E8" s="476" t="s">
        <v>318</v>
      </c>
      <c r="F8" s="421" t="s">
        <v>343</v>
      </c>
    </row>
    <row r="9" spans="1:6" ht="26.25" customHeight="1" x14ac:dyDescent="0.2">
      <c r="A9" s="377" t="s">
        <v>299</v>
      </c>
      <c r="B9" s="643" t="s">
        <v>437</v>
      </c>
      <c r="C9" s="420"/>
      <c r="D9" s="420"/>
      <c r="E9" s="651"/>
      <c r="F9" s="187">
        <f>SUM(C9:E9)</f>
        <v>0</v>
      </c>
    </row>
    <row r="10" spans="1:6" ht="12.75" customHeight="1" x14ac:dyDescent="0.2">
      <c r="A10" s="363" t="s">
        <v>300</v>
      </c>
      <c r="B10" s="644" t="s">
        <v>1265</v>
      </c>
      <c r="C10" s="117">
        <v>57524</v>
      </c>
      <c r="D10" s="715"/>
      <c r="E10" s="716"/>
      <c r="F10" s="138">
        <f>SUM(C10:E10)</f>
        <v>57524</v>
      </c>
    </row>
    <row r="11" spans="1:6" x14ac:dyDescent="0.2">
      <c r="A11" s="363" t="s">
        <v>301</v>
      </c>
      <c r="B11" s="571"/>
      <c r="C11" s="114"/>
      <c r="D11" s="114"/>
      <c r="E11" s="273"/>
      <c r="F11" s="138">
        <f>SUM(C11:E11)</f>
        <v>0</v>
      </c>
    </row>
    <row r="12" spans="1:6" ht="13.5" thickBot="1" x14ac:dyDescent="0.25">
      <c r="A12" s="363" t="s">
        <v>302</v>
      </c>
      <c r="B12" s="645"/>
      <c r="C12" s="639"/>
      <c r="D12" s="269"/>
      <c r="E12" s="639"/>
      <c r="F12" s="143">
        <f>SUM(C12:E12)</f>
        <v>0</v>
      </c>
    </row>
    <row r="13" spans="1:6" ht="13.5" thickBot="1" x14ac:dyDescent="0.25">
      <c r="A13" s="340" t="s">
        <v>303</v>
      </c>
      <c r="B13" s="645" t="s">
        <v>10</v>
      </c>
      <c r="C13" s="717">
        <f>SUM(C9:C12)</f>
        <v>57524</v>
      </c>
      <c r="D13" s="142">
        <f>SUM(D9:D12)</f>
        <v>0</v>
      </c>
      <c r="E13" s="717">
        <f>SUM(E9:E12)</f>
        <v>0</v>
      </c>
      <c r="F13" s="142">
        <f>SUM(C13:E13)</f>
        <v>57524</v>
      </c>
    </row>
    <row r="14" spans="1:6" x14ac:dyDescent="0.2">
      <c r="A14" s="398" t="s">
        <v>304</v>
      </c>
      <c r="B14" s="643" t="s">
        <v>1298</v>
      </c>
      <c r="C14" s="342"/>
      <c r="D14" s="343">
        <v>1920</v>
      </c>
      <c r="E14" s="343"/>
      <c r="F14" s="138">
        <f>C14+D14+E14</f>
        <v>1920</v>
      </c>
    </row>
    <row r="15" spans="1:6" x14ac:dyDescent="0.2">
      <c r="A15" s="363" t="s">
        <v>305</v>
      </c>
      <c r="B15" s="646"/>
      <c r="C15" s="21"/>
      <c r="D15" s="216"/>
      <c r="E15" s="216"/>
      <c r="F15" s="138">
        <f>C15+D15+E15</f>
        <v>0</v>
      </c>
    </row>
    <row r="16" spans="1:6" x14ac:dyDescent="0.2">
      <c r="A16" s="363" t="s">
        <v>306</v>
      </c>
      <c r="B16" s="542"/>
      <c r="C16" s="21"/>
      <c r="D16" s="216"/>
      <c r="E16" s="216"/>
      <c r="F16" s="138">
        <f>C16+D16+E16</f>
        <v>0</v>
      </c>
    </row>
    <row r="17" spans="1:6" ht="13.5" thickBot="1" x14ac:dyDescent="0.25">
      <c r="A17" s="363" t="s">
        <v>307</v>
      </c>
      <c r="B17" s="648"/>
      <c r="C17" s="25"/>
      <c r="D17" s="214"/>
      <c r="E17" s="214"/>
      <c r="F17" s="138">
        <f>C17+D17+E17</f>
        <v>0</v>
      </c>
    </row>
    <row r="18" spans="1:6" ht="13.5" thickBot="1" x14ac:dyDescent="0.25">
      <c r="A18" s="708" t="s">
        <v>308</v>
      </c>
      <c r="B18" s="828" t="s">
        <v>469</v>
      </c>
      <c r="C18" s="102">
        <f>SUM(C14:C17)</f>
        <v>0</v>
      </c>
      <c r="D18" s="102">
        <f>SUM(D14:D17)</f>
        <v>1920</v>
      </c>
      <c r="E18" s="221">
        <f>SUM(E14:E17)</f>
        <v>0</v>
      </c>
      <c r="F18" s="142">
        <f>SUM(C18:E18)</f>
        <v>1920</v>
      </c>
    </row>
    <row r="19" spans="1:6" x14ac:dyDescent="0.2">
      <c r="A19" s="439" t="s">
        <v>309</v>
      </c>
      <c r="B19" s="706" t="s">
        <v>348</v>
      </c>
      <c r="C19" s="21"/>
      <c r="D19" s="216"/>
      <c r="E19" s="216"/>
      <c r="F19" s="187"/>
    </row>
    <row r="20" spans="1:6" x14ac:dyDescent="0.2">
      <c r="A20" s="316" t="s">
        <v>310</v>
      </c>
      <c r="B20" s="707" t="s">
        <v>1249</v>
      </c>
      <c r="C20" s="8"/>
      <c r="D20" s="30"/>
      <c r="E20" s="30">
        <v>379299</v>
      </c>
      <c r="F20" s="135">
        <f>SUM(C20:E20)</f>
        <v>379299</v>
      </c>
    </row>
    <row r="21" spans="1:6" x14ac:dyDescent="0.2">
      <c r="A21" s="316" t="s">
        <v>311</v>
      </c>
      <c r="B21" s="707" t="s">
        <v>1250</v>
      </c>
      <c r="C21" s="11"/>
      <c r="D21" s="218"/>
      <c r="E21" s="218">
        <v>59369</v>
      </c>
      <c r="F21" s="135">
        <f>SUM(C21:E21)</f>
        <v>59369</v>
      </c>
    </row>
    <row r="22" spans="1:6" x14ac:dyDescent="0.2">
      <c r="A22" s="316" t="s">
        <v>312</v>
      </c>
      <c r="B22" s="707" t="s">
        <v>518</v>
      </c>
      <c r="C22" s="11"/>
      <c r="D22" s="218"/>
      <c r="E22" s="218">
        <v>1989</v>
      </c>
      <c r="F22" s="135">
        <f>SUM(C22:E22)</f>
        <v>1989</v>
      </c>
    </row>
    <row r="23" spans="1:6" x14ac:dyDescent="0.2">
      <c r="A23" s="316" t="s">
        <v>313</v>
      </c>
      <c r="B23" s="707" t="s">
        <v>1099</v>
      </c>
      <c r="C23" s="11"/>
      <c r="D23" s="218"/>
      <c r="E23" s="218">
        <v>1781</v>
      </c>
      <c r="F23" s="135">
        <f t="shared" ref="F23:F30" si="0">SUM(C23:E23)</f>
        <v>1781</v>
      </c>
    </row>
    <row r="24" spans="1:6" ht="12" customHeight="1" x14ac:dyDescent="0.2">
      <c r="A24" s="316" t="s">
        <v>314</v>
      </c>
      <c r="B24" s="707" t="s">
        <v>1179</v>
      </c>
      <c r="C24" s="11"/>
      <c r="D24" s="218"/>
      <c r="E24" s="218">
        <v>41612</v>
      </c>
      <c r="F24" s="135">
        <f t="shared" si="0"/>
        <v>41612</v>
      </c>
    </row>
    <row r="25" spans="1:6" x14ac:dyDescent="0.2">
      <c r="A25" s="316" t="s">
        <v>315</v>
      </c>
      <c r="B25" s="707" t="s">
        <v>1251</v>
      </c>
      <c r="C25" s="11"/>
      <c r="D25" s="218"/>
      <c r="E25" s="218">
        <v>52039</v>
      </c>
      <c r="F25" s="135">
        <f t="shared" si="0"/>
        <v>52039</v>
      </c>
    </row>
    <row r="26" spans="1:6" x14ac:dyDescent="0.2">
      <c r="A26" s="316" t="s">
        <v>316</v>
      </c>
      <c r="B26" s="707" t="s">
        <v>1124</v>
      </c>
      <c r="C26" s="11"/>
      <c r="D26" s="218"/>
      <c r="E26" s="218">
        <v>8451</v>
      </c>
      <c r="F26" s="135">
        <f t="shared" si="0"/>
        <v>8451</v>
      </c>
    </row>
    <row r="27" spans="1:6" x14ac:dyDescent="0.2">
      <c r="A27" s="316" t="s">
        <v>317</v>
      </c>
      <c r="B27" s="707" t="s">
        <v>1252</v>
      </c>
      <c r="C27" s="11"/>
      <c r="D27" s="218"/>
      <c r="E27" s="218">
        <v>200</v>
      </c>
      <c r="F27" s="135">
        <f t="shared" si="0"/>
        <v>200</v>
      </c>
    </row>
    <row r="28" spans="1:6" ht="13.5" customHeight="1" x14ac:dyDescent="0.2">
      <c r="A28" s="316" t="s">
        <v>319</v>
      </c>
      <c r="B28" s="707" t="s">
        <v>1182</v>
      </c>
      <c r="C28" s="11"/>
      <c r="D28" s="218"/>
      <c r="E28" s="218">
        <v>8000</v>
      </c>
      <c r="F28" s="135">
        <f t="shared" si="0"/>
        <v>8000</v>
      </c>
    </row>
    <row r="29" spans="1:6" x14ac:dyDescent="0.2">
      <c r="A29" s="316" t="s">
        <v>320</v>
      </c>
      <c r="B29" s="1429" t="s">
        <v>1242</v>
      </c>
      <c r="C29" s="11"/>
      <c r="D29" s="218"/>
      <c r="E29" s="218">
        <v>12000</v>
      </c>
      <c r="F29" s="135">
        <f t="shared" si="0"/>
        <v>12000</v>
      </c>
    </row>
    <row r="30" spans="1:6" ht="13.5" thickBot="1" x14ac:dyDescent="0.25">
      <c r="A30" s="380" t="s">
        <v>321</v>
      </c>
      <c r="B30" s="707" t="s">
        <v>1312</v>
      </c>
      <c r="C30" s="11"/>
      <c r="D30" s="218"/>
      <c r="E30" s="218">
        <v>24863</v>
      </c>
      <c r="F30" s="135">
        <f t="shared" si="0"/>
        <v>24863</v>
      </c>
    </row>
    <row r="31" spans="1:6" ht="13.5" thickBot="1" x14ac:dyDescent="0.25">
      <c r="A31" s="340" t="s">
        <v>322</v>
      </c>
      <c r="B31" s="828" t="s">
        <v>409</v>
      </c>
      <c r="C31" s="221">
        <f>SUM(C20:C30)</f>
        <v>0</v>
      </c>
      <c r="D31" s="221">
        <f>SUM(D20:D30)</f>
        <v>0</v>
      </c>
      <c r="E31" s="221">
        <f>SUM(E20:E30)</f>
        <v>589603</v>
      </c>
      <c r="F31" s="142">
        <f>SUM(C31:E31)</f>
        <v>589603</v>
      </c>
    </row>
    <row r="32" spans="1:6" ht="39" thickBot="1" x14ac:dyDescent="0.25">
      <c r="A32" s="340" t="s">
        <v>323</v>
      </c>
      <c r="B32" s="647" t="s">
        <v>777</v>
      </c>
      <c r="C32" s="129">
        <f>C13+C18+C31</f>
        <v>57524</v>
      </c>
      <c r="D32" s="129">
        <f>D13+D18+D31</f>
        <v>1920</v>
      </c>
      <c r="E32" s="272">
        <f>E13+E18+E31</f>
        <v>589603</v>
      </c>
      <c r="F32" s="142">
        <f>SUM(C32:E32)</f>
        <v>649047</v>
      </c>
    </row>
    <row r="33" spans="1:6" x14ac:dyDescent="0.2">
      <c r="B33" s="1"/>
      <c r="C33" s="1"/>
      <c r="D33" s="1"/>
      <c r="E33" s="1"/>
      <c r="F33" s="1"/>
    </row>
    <row r="34" spans="1:6" x14ac:dyDescent="0.2">
      <c r="A34" s="1463" t="s">
        <v>1356</v>
      </c>
      <c r="B34" s="1463"/>
      <c r="C34" s="1463"/>
      <c r="D34" s="1463"/>
      <c r="E34" s="1463"/>
      <c r="F34" s="1"/>
    </row>
    <row r="35" spans="1:6" x14ac:dyDescent="0.2">
      <c r="B35" s="1"/>
      <c r="C35" s="1"/>
      <c r="D35" s="1"/>
      <c r="E35" s="1"/>
      <c r="F35" s="1"/>
    </row>
    <row r="36" spans="1:6" ht="15.75" x14ac:dyDescent="0.25">
      <c r="A36" s="1483" t="s">
        <v>1068</v>
      </c>
      <c r="B36" s="1486"/>
      <c r="C36" s="1486"/>
      <c r="D36" s="1486"/>
      <c r="E36" s="1486"/>
      <c r="F36" s="1486"/>
    </row>
    <row r="37" spans="1:6" x14ac:dyDescent="0.2">
      <c r="B37" s="1"/>
      <c r="C37" s="1"/>
      <c r="D37" s="1"/>
      <c r="E37" s="1"/>
      <c r="F37" s="1"/>
    </row>
    <row r="38" spans="1:6" ht="13.5" thickBot="1" x14ac:dyDescent="0.25">
      <c r="B38" s="19"/>
      <c r="C38" s="19"/>
      <c r="D38" s="19"/>
      <c r="E38" s="19" t="s">
        <v>45</v>
      </c>
      <c r="F38" s="1"/>
    </row>
    <row r="39" spans="1:6" ht="15.75" x14ac:dyDescent="0.25">
      <c r="A39" s="1495" t="s">
        <v>294</v>
      </c>
      <c r="B39" s="418" t="s">
        <v>44</v>
      </c>
      <c r="C39" s="423" t="s">
        <v>46</v>
      </c>
      <c r="D39" s="423" t="s">
        <v>434</v>
      </c>
      <c r="E39" s="245" t="s">
        <v>37</v>
      </c>
      <c r="F39" s="1511" t="s">
        <v>384</v>
      </c>
    </row>
    <row r="40" spans="1:6" ht="13.5" thickBot="1" x14ac:dyDescent="0.25">
      <c r="A40" s="1496"/>
      <c r="B40" s="199"/>
      <c r="C40" s="424" t="s">
        <v>5</v>
      </c>
      <c r="D40" s="1408" t="s">
        <v>435</v>
      </c>
      <c r="E40" s="427" t="s">
        <v>5</v>
      </c>
      <c r="F40" s="1512"/>
    </row>
    <row r="41" spans="1:6" ht="13.5" thickBot="1" x14ac:dyDescent="0.25">
      <c r="A41" s="397" t="s">
        <v>295</v>
      </c>
      <c r="B41" s="422" t="s">
        <v>296</v>
      </c>
      <c r="C41" s="425" t="s">
        <v>297</v>
      </c>
      <c r="D41" s="425" t="s">
        <v>298</v>
      </c>
      <c r="E41" s="414" t="s">
        <v>318</v>
      </c>
      <c r="F41" s="655" t="s">
        <v>343</v>
      </c>
    </row>
    <row r="42" spans="1:6" ht="26.25" x14ac:dyDescent="0.25">
      <c r="A42" s="377" t="s">
        <v>299</v>
      </c>
      <c r="B42" s="656" t="s">
        <v>1131</v>
      </c>
      <c r="C42" s="426"/>
      <c r="D42" s="428"/>
      <c r="E42" s="652"/>
      <c r="F42" s="579">
        <f>SUM(C42:E42)</f>
        <v>0</v>
      </c>
    </row>
    <row r="43" spans="1:6" ht="26.25" x14ac:dyDescent="0.25">
      <c r="A43" s="363" t="s">
        <v>300</v>
      </c>
      <c r="B43" s="656" t="s">
        <v>840</v>
      </c>
      <c r="C43" s="121"/>
      <c r="D43" s="429"/>
      <c r="E43" s="653"/>
      <c r="F43" s="135">
        <f>SUM(C43:E43)</f>
        <v>0</v>
      </c>
    </row>
    <row r="44" spans="1:6" ht="15" x14ac:dyDescent="0.25">
      <c r="A44" s="363" t="s">
        <v>301</v>
      </c>
      <c r="B44" s="656" t="s">
        <v>1323</v>
      </c>
      <c r="C44" s="121"/>
      <c r="D44" s="429"/>
      <c r="E44" s="653">
        <v>934</v>
      </c>
      <c r="F44" s="135">
        <f>SUM(C44:E44)</f>
        <v>934</v>
      </c>
    </row>
    <row r="45" spans="1:6" ht="15.75" thickBot="1" x14ac:dyDescent="0.3">
      <c r="A45" s="363" t="s">
        <v>302</v>
      </c>
      <c r="B45" s="657"/>
      <c r="C45" s="283"/>
      <c r="D45" s="430"/>
      <c r="E45" s="654"/>
      <c r="F45" s="138">
        <f>SUM(C45:E45)</f>
        <v>0</v>
      </c>
    </row>
    <row r="46" spans="1:6" ht="24.75" thickBot="1" x14ac:dyDescent="0.25">
      <c r="A46" s="340" t="s">
        <v>303</v>
      </c>
      <c r="B46" s="393" t="s">
        <v>1069</v>
      </c>
      <c r="C46" s="431">
        <f>SUM(C42:C45)</f>
        <v>0</v>
      </c>
      <c r="D46" s="431">
        <f>SUM(D42:D45)</f>
        <v>0</v>
      </c>
      <c r="E46" s="431">
        <f>SUM(E42:E45)</f>
        <v>934</v>
      </c>
      <c r="F46" s="431">
        <f>SUM(F42:F45)</f>
        <v>934</v>
      </c>
    </row>
    <row r="47" spans="1:6" x14ac:dyDescent="0.2">
      <c r="B47" s="1"/>
      <c r="C47" s="1"/>
      <c r="D47" s="1"/>
      <c r="E47" s="1"/>
      <c r="F47" s="1"/>
    </row>
    <row r="48" spans="1:6" x14ac:dyDescent="0.2">
      <c r="B48" s="1513"/>
      <c r="C48" s="1513"/>
      <c r="D48" s="1"/>
      <c r="E48" s="1"/>
      <c r="F48" s="1"/>
    </row>
    <row r="49" spans="2:6" ht="12.75" customHeight="1" x14ac:dyDescent="0.2">
      <c r="B49" s="33"/>
    </row>
    <row r="50" spans="2:6" x14ac:dyDescent="0.2">
      <c r="B50" s="1"/>
    </row>
    <row r="51" spans="2:6" ht="15.75" x14ac:dyDescent="0.25">
      <c r="B51" s="18"/>
    </row>
    <row r="52" spans="2:6" ht="12.75" customHeight="1" x14ac:dyDescent="0.25">
      <c r="B52" s="18"/>
    </row>
    <row r="53" spans="2:6" ht="16.5" customHeight="1" x14ac:dyDescent="0.2">
      <c r="B53" s="1"/>
    </row>
    <row r="54" spans="2:6" ht="16.5" customHeight="1" x14ac:dyDescent="0.2"/>
    <row r="55" spans="2:6" ht="16.5" customHeight="1" x14ac:dyDescent="0.2"/>
    <row r="59" spans="2:6" x14ac:dyDescent="0.2">
      <c r="B59" s="1"/>
    </row>
    <row r="60" spans="2:6" x14ac:dyDescent="0.2">
      <c r="B60" s="1"/>
    </row>
    <row r="61" spans="2:6" x14ac:dyDescent="0.2">
      <c r="B61" s="1"/>
      <c r="C61" s="1"/>
      <c r="D61" s="1"/>
      <c r="E61" s="1"/>
      <c r="F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ht="13.5" customHeight="1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s="3" customFormat="1" ht="15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ht="32.25" customHeight="1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ht="28.5" customHeight="1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1:19" x14ac:dyDescent="0.2">
      <c r="B97" s="1"/>
      <c r="C97" s="1"/>
      <c r="D97" s="1"/>
      <c r="E97" s="1"/>
      <c r="F97" s="1"/>
    </row>
    <row r="98" spans="1:19" x14ac:dyDescent="0.2">
      <c r="B98" s="1"/>
      <c r="C98" s="1"/>
      <c r="D98" s="1"/>
      <c r="E98" s="1"/>
      <c r="F98" s="1"/>
    </row>
    <row r="99" spans="1:19" ht="13.5" thickBot="1" x14ac:dyDescent="0.25">
      <c r="B99" s="1"/>
      <c r="C99" s="1"/>
      <c r="D99" s="1"/>
      <c r="E99" s="1"/>
      <c r="F99" s="1"/>
    </row>
    <row r="100" spans="1:19" s="35" customFormat="1" ht="13.5" thickBot="1" x14ac:dyDescent="0.25">
      <c r="A100" s="15"/>
      <c r="B100" s="1"/>
      <c r="C100" s="1"/>
      <c r="D100" s="1"/>
      <c r="E100" s="1"/>
      <c r="F100" s="1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s="15" customFormat="1" x14ac:dyDescent="0.2">
      <c r="B101" s="1"/>
      <c r="C101" s="1"/>
      <c r="D101" s="1"/>
      <c r="E101" s="1"/>
      <c r="F101" s="1"/>
    </row>
    <row r="102" spans="1:19" s="15" customFormat="1" x14ac:dyDescent="0.2">
      <c r="B102" s="1"/>
      <c r="C102" s="1"/>
      <c r="D102" s="1"/>
      <c r="E102" s="1"/>
      <c r="F102" s="1"/>
    </row>
    <row r="103" spans="1:19" s="15" customFormat="1" x14ac:dyDescent="0.2">
      <c r="B103" s="1"/>
      <c r="C103" s="1"/>
      <c r="D103" s="1"/>
      <c r="E103" s="1"/>
      <c r="F103" s="1"/>
    </row>
    <row r="104" spans="1:19" s="15" customFormat="1" x14ac:dyDescent="0.2">
      <c r="B104" s="1"/>
      <c r="C104" s="1"/>
      <c r="D104" s="1"/>
      <c r="E104" s="1"/>
      <c r="F104" s="1"/>
    </row>
    <row r="105" spans="1:19" s="15" customFormat="1" ht="13.5" thickBot="1" x14ac:dyDescent="0.25">
      <c r="B105" s="1"/>
      <c r="C105" s="1"/>
      <c r="D105" s="1"/>
      <c r="E105" s="1"/>
      <c r="F105" s="1"/>
    </row>
    <row r="106" spans="1:19" s="35" customFormat="1" ht="13.5" thickBot="1" x14ac:dyDescent="0.25">
      <c r="A106" s="15"/>
      <c r="B106" s="1"/>
      <c r="C106" s="1"/>
      <c r="D106" s="1"/>
      <c r="E106" s="1"/>
      <c r="F106" s="1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x14ac:dyDescent="0.2">
      <c r="B107" s="1"/>
      <c r="C107" s="1"/>
      <c r="D107" s="1"/>
      <c r="E107" s="1"/>
      <c r="F107" s="1"/>
    </row>
    <row r="108" spans="1:19" ht="27" customHeight="1" x14ac:dyDescent="0.2">
      <c r="B108" s="1"/>
      <c r="C108" s="1"/>
      <c r="D108" s="1"/>
      <c r="E108" s="1"/>
      <c r="F108" s="1"/>
    </row>
    <row r="109" spans="1:19" ht="27" customHeight="1" x14ac:dyDescent="0.2">
      <c r="B109" s="1"/>
      <c r="C109" s="1"/>
      <c r="D109" s="1"/>
      <c r="E109" s="1"/>
      <c r="F109" s="1"/>
    </row>
    <row r="110" spans="1:19" ht="27" customHeight="1" x14ac:dyDescent="0.2">
      <c r="B110" s="1"/>
      <c r="C110" s="1"/>
      <c r="D110" s="1"/>
      <c r="E110" s="1"/>
      <c r="F110" s="1"/>
    </row>
    <row r="111" spans="1:19" x14ac:dyDescent="0.2">
      <c r="B111" s="1"/>
      <c r="C111" s="1"/>
      <c r="D111" s="1"/>
      <c r="E111" s="1"/>
      <c r="F111" s="1"/>
    </row>
    <row r="112" spans="1:19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</sheetData>
  <mergeCells count="9">
    <mergeCell ref="B48:C48"/>
    <mergeCell ref="A6:A7"/>
    <mergeCell ref="A39:A40"/>
    <mergeCell ref="A3:F3"/>
    <mergeCell ref="A36:F36"/>
    <mergeCell ref="A1:E1"/>
    <mergeCell ref="A34:E34"/>
    <mergeCell ref="F6:F7"/>
    <mergeCell ref="F39:F40"/>
  </mergeCells>
  <phoneticPr fontId="63" type="noConversion"/>
  <pageMargins left="0.55118110236220474" right="0.35433070866141736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29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29" t="s">
        <v>1357</v>
      </c>
      <c r="B2" s="329"/>
      <c r="C2" s="329"/>
      <c r="D2" s="329"/>
      <c r="E2" s="329"/>
    </row>
    <row r="3" spans="1:5" x14ac:dyDescent="0.2">
      <c r="A3" s="329"/>
      <c r="B3" s="329"/>
      <c r="C3" s="329"/>
      <c r="D3" s="329"/>
      <c r="E3" s="329"/>
    </row>
    <row r="4" spans="1:5" ht="15.75" x14ac:dyDescent="0.25">
      <c r="B4" s="1483" t="s">
        <v>780</v>
      </c>
      <c r="C4" s="1483"/>
    </row>
    <row r="5" spans="1:5" ht="15.75" x14ac:dyDescent="0.25">
      <c r="B5" s="100"/>
      <c r="C5" s="1"/>
    </row>
    <row r="6" spans="1:5" ht="13.5" thickBot="1" x14ac:dyDescent="0.25">
      <c r="B6" s="1"/>
      <c r="C6" s="19" t="s">
        <v>35</v>
      </c>
    </row>
    <row r="7" spans="1:5" ht="15.75" x14ac:dyDescent="0.25">
      <c r="A7" s="1495" t="s">
        <v>294</v>
      </c>
      <c r="B7" s="167" t="s">
        <v>36</v>
      </c>
      <c r="C7" s="161" t="s">
        <v>37</v>
      </c>
    </row>
    <row r="8" spans="1:5" ht="13.5" thickBot="1" x14ac:dyDescent="0.25">
      <c r="A8" s="1496"/>
      <c r="B8" s="124"/>
      <c r="C8" s="162" t="s">
        <v>5</v>
      </c>
    </row>
    <row r="9" spans="1:5" ht="13.5" thickBot="1" x14ac:dyDescent="0.25">
      <c r="A9" s="397" t="s">
        <v>295</v>
      </c>
      <c r="B9" s="411" t="s">
        <v>296</v>
      </c>
      <c r="C9" s="417" t="s">
        <v>297</v>
      </c>
    </row>
    <row r="10" spans="1:5" x14ac:dyDescent="0.2">
      <c r="A10" s="377" t="s">
        <v>299</v>
      </c>
      <c r="B10" s="786" t="s">
        <v>587</v>
      </c>
      <c r="C10" s="789"/>
    </row>
    <row r="11" spans="1:5" x14ac:dyDescent="0.2">
      <c r="A11" s="363" t="s">
        <v>300</v>
      </c>
      <c r="B11" s="162"/>
      <c r="C11" s="790"/>
    </row>
    <row r="12" spans="1:5" x14ac:dyDescent="0.2">
      <c r="A12" s="363" t="s">
        <v>302</v>
      </c>
      <c r="B12" s="121" t="s">
        <v>1071</v>
      </c>
      <c r="C12" s="534">
        <f>C13+C15+C14</f>
        <v>59000</v>
      </c>
    </row>
    <row r="13" spans="1:5" x14ac:dyDescent="0.2">
      <c r="A13" s="363" t="s">
        <v>303</v>
      </c>
      <c r="B13" s="121" t="s">
        <v>1174</v>
      </c>
      <c r="C13" s="787">
        <v>50000</v>
      </c>
    </row>
    <row r="14" spans="1:5" x14ac:dyDescent="0.2">
      <c r="A14" s="363"/>
      <c r="B14" s="121" t="s">
        <v>1110</v>
      </c>
      <c r="C14" s="790">
        <v>5000</v>
      </c>
    </row>
    <row r="15" spans="1:5" ht="13.5" thickBot="1" x14ac:dyDescent="0.25">
      <c r="A15" s="363" t="s">
        <v>304</v>
      </c>
      <c r="B15" s="283" t="s">
        <v>1111</v>
      </c>
      <c r="C15" s="792">
        <v>4000</v>
      </c>
    </row>
    <row r="16" spans="1:5" ht="26.25" thickBot="1" x14ac:dyDescent="0.25">
      <c r="A16" s="363" t="s">
        <v>305</v>
      </c>
      <c r="B16" s="402" t="s">
        <v>779</v>
      </c>
      <c r="C16" s="791">
        <f>C12</f>
        <v>59000</v>
      </c>
    </row>
    <row r="17" spans="1:3" x14ac:dyDescent="0.2">
      <c r="A17" s="363" t="s">
        <v>306</v>
      </c>
      <c r="B17" s="836"/>
      <c r="C17" s="839"/>
    </row>
    <row r="18" spans="1:3" x14ac:dyDescent="0.2">
      <c r="A18" s="363" t="s">
        <v>307</v>
      </c>
      <c r="B18" s="145"/>
      <c r="C18" s="840"/>
    </row>
    <row r="19" spans="1:3" x14ac:dyDescent="0.2">
      <c r="A19" s="363" t="s">
        <v>308</v>
      </c>
      <c r="B19" s="837" t="s">
        <v>588</v>
      </c>
      <c r="C19" s="840"/>
    </row>
    <row r="20" spans="1:3" x14ac:dyDescent="0.2">
      <c r="A20" s="363" t="s">
        <v>309</v>
      </c>
      <c r="B20" s="145"/>
      <c r="C20" s="594"/>
    </row>
    <row r="21" spans="1:3" x14ac:dyDescent="0.2">
      <c r="A21" s="363" t="s">
        <v>311</v>
      </c>
      <c r="B21" s="838" t="s">
        <v>1065</v>
      </c>
      <c r="C21" s="594">
        <f>C22+C23+C24+C25+C26</f>
        <v>7901</v>
      </c>
    </row>
    <row r="22" spans="1:3" x14ac:dyDescent="0.2">
      <c r="A22" s="363" t="s">
        <v>312</v>
      </c>
      <c r="B22" s="123" t="s">
        <v>758</v>
      </c>
      <c r="C22" s="594">
        <v>6750</v>
      </c>
    </row>
    <row r="23" spans="1:3" x14ac:dyDescent="0.2">
      <c r="A23" s="363" t="s">
        <v>313</v>
      </c>
      <c r="B23" s="123" t="s">
        <v>759</v>
      </c>
      <c r="C23" s="841">
        <v>1151</v>
      </c>
    </row>
    <row r="24" spans="1:3" x14ac:dyDescent="0.2">
      <c r="A24" s="363" t="s">
        <v>314</v>
      </c>
      <c r="B24" s="835" t="s">
        <v>760</v>
      </c>
      <c r="C24" s="841"/>
    </row>
    <row r="25" spans="1:3" x14ac:dyDescent="0.2">
      <c r="A25" s="363" t="s">
        <v>315</v>
      </c>
      <c r="B25" s="6" t="s">
        <v>761</v>
      </c>
      <c r="C25" s="841"/>
    </row>
    <row r="26" spans="1:3" ht="13.5" thickBot="1" x14ac:dyDescent="0.25">
      <c r="A26" s="363" t="s">
        <v>316</v>
      </c>
      <c r="B26" s="123" t="s">
        <v>1112</v>
      </c>
      <c r="C26" s="743"/>
    </row>
    <row r="27" spans="1:3" ht="26.25" thickBot="1" x14ac:dyDescent="0.25">
      <c r="A27" s="340" t="s">
        <v>317</v>
      </c>
      <c r="B27" s="402" t="s">
        <v>1070</v>
      </c>
      <c r="C27" s="791">
        <f>C21</f>
        <v>7901</v>
      </c>
    </row>
    <row r="28" spans="1:3" ht="13.5" thickBot="1" x14ac:dyDescent="0.25">
      <c r="A28" s="398" t="s">
        <v>319</v>
      </c>
      <c r="B28" s="187"/>
      <c r="C28" s="793"/>
    </row>
    <row r="29" spans="1:3" ht="26.25" thickBot="1" x14ac:dyDescent="0.25">
      <c r="A29" s="340" t="s">
        <v>320</v>
      </c>
      <c r="B29" s="402" t="s">
        <v>778</v>
      </c>
      <c r="C29" s="791">
        <f>C27+C16</f>
        <v>66901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76"/>
  <sheetViews>
    <sheetView workbookViewId="0">
      <selection sqref="A1:D1"/>
    </sheetView>
  </sheetViews>
  <sheetFormatPr defaultRowHeight="12.75" x14ac:dyDescent="0.2"/>
  <cols>
    <col min="1" max="1" width="5" customWidth="1"/>
    <col min="2" max="2" width="41.28515625" customWidth="1"/>
    <col min="3" max="3" width="15.42578125" customWidth="1"/>
    <col min="4" max="4" width="15.5703125" customWidth="1"/>
    <col min="5" max="5" width="16.42578125" customWidth="1"/>
  </cols>
  <sheetData>
    <row r="1" spans="1:5" x14ac:dyDescent="0.2">
      <c r="A1" s="1463" t="s">
        <v>1358</v>
      </c>
      <c r="B1" s="1463"/>
      <c r="C1" s="1463"/>
      <c r="D1" s="1463"/>
      <c r="E1" s="1"/>
    </row>
    <row r="2" spans="1:5" ht="15.75" x14ac:dyDescent="0.25">
      <c r="B2" s="1483" t="s">
        <v>1211</v>
      </c>
      <c r="C2" s="1483"/>
      <c r="D2" s="1483"/>
      <c r="E2" s="1"/>
    </row>
    <row r="3" spans="1:5" ht="13.5" thickBot="1" x14ac:dyDescent="0.25">
      <c r="B3" s="1"/>
      <c r="C3" s="33"/>
      <c r="D3" s="33"/>
      <c r="E3" s="33" t="s">
        <v>4</v>
      </c>
    </row>
    <row r="4" spans="1:5" ht="39" customHeight="1" thickBot="1" x14ac:dyDescent="0.25">
      <c r="A4" s="658" t="s">
        <v>294</v>
      </c>
      <c r="B4" s="659" t="s">
        <v>42</v>
      </c>
      <c r="C4" s="333" t="s">
        <v>11</v>
      </c>
      <c r="D4" s="332" t="s">
        <v>9</v>
      </c>
      <c r="E4" s="333" t="s">
        <v>405</v>
      </c>
    </row>
    <row r="5" spans="1:5" ht="12" customHeight="1" thickBot="1" x14ac:dyDescent="0.25">
      <c r="A5" s="478" t="s">
        <v>295</v>
      </c>
      <c r="B5" s="421" t="s">
        <v>296</v>
      </c>
      <c r="C5" s="660" t="s">
        <v>297</v>
      </c>
      <c r="D5" s="336" t="s">
        <v>298</v>
      </c>
      <c r="E5" s="336" t="s">
        <v>318</v>
      </c>
    </row>
    <row r="6" spans="1:5" ht="15" customHeight="1" thickBot="1" x14ac:dyDescent="0.25">
      <c r="A6" s="478" t="s">
        <v>299</v>
      </c>
      <c r="B6" s="1061" t="s">
        <v>790</v>
      </c>
      <c r="C6" s="886">
        <f>C7+C18+C27</f>
        <v>100414</v>
      </c>
      <c r="D6" s="886">
        <f>D7+D18+D27</f>
        <v>756642</v>
      </c>
      <c r="E6" s="887">
        <f>E7+E18+E27</f>
        <v>856827</v>
      </c>
    </row>
    <row r="7" spans="1:5" ht="12" customHeight="1" x14ac:dyDescent="0.2">
      <c r="A7" s="621" t="s">
        <v>300</v>
      </c>
      <c r="B7" s="1062" t="s">
        <v>272</v>
      </c>
      <c r="C7" s="1058">
        <f>C8+C9+C10+C11+C12+C13+C14+C15+C16+C17</f>
        <v>100414</v>
      </c>
      <c r="D7" s="1058">
        <f>D8+D9+D10+D11+D12+D13+D14+D15+D16+D17</f>
        <v>15272</v>
      </c>
      <c r="E7" s="1207">
        <f>E8+E9+E10+E11+E12+E13+E14+E15+E16+E17</f>
        <v>115686</v>
      </c>
    </row>
    <row r="8" spans="1:5" ht="12.75" customHeight="1" x14ac:dyDescent="0.2">
      <c r="A8" s="163" t="s">
        <v>301</v>
      </c>
      <c r="B8" s="1063" t="s">
        <v>745</v>
      </c>
      <c r="C8" s="146"/>
      <c r="D8" s="146">
        <f>130+154</f>
        <v>284</v>
      </c>
      <c r="E8" s="663">
        <f t="shared" ref="E8:E17" si="0">SUM(C8:D8)</f>
        <v>284</v>
      </c>
    </row>
    <row r="9" spans="1:5" ht="12.75" customHeight="1" x14ac:dyDescent="0.2">
      <c r="A9" s="163" t="s">
        <v>302</v>
      </c>
      <c r="B9" s="1063" t="s">
        <v>746</v>
      </c>
      <c r="C9" s="135">
        <v>36358</v>
      </c>
      <c r="D9" s="135">
        <v>11999</v>
      </c>
      <c r="E9" s="663">
        <f t="shared" si="0"/>
        <v>48357</v>
      </c>
    </row>
    <row r="10" spans="1:5" ht="12.75" customHeight="1" x14ac:dyDescent="0.2">
      <c r="A10" s="163" t="s">
        <v>303</v>
      </c>
      <c r="B10" s="243" t="s">
        <v>747</v>
      </c>
      <c r="C10" s="146"/>
      <c r="D10" s="146">
        <v>2980</v>
      </c>
      <c r="E10" s="663">
        <f t="shared" si="0"/>
        <v>2980</v>
      </c>
    </row>
    <row r="11" spans="1:5" ht="12.75" customHeight="1" x14ac:dyDescent="0.2">
      <c r="A11" s="163" t="s">
        <v>304</v>
      </c>
      <c r="B11" s="759" t="s">
        <v>748</v>
      </c>
      <c r="C11" s="146"/>
      <c r="D11" s="146"/>
      <c r="E11" s="663">
        <f t="shared" si="0"/>
        <v>0</v>
      </c>
    </row>
    <row r="12" spans="1:5" ht="12.75" customHeight="1" x14ac:dyDescent="0.2">
      <c r="A12" s="163" t="s">
        <v>305</v>
      </c>
      <c r="B12" s="759" t="s">
        <v>749</v>
      </c>
      <c r="C12" s="146">
        <v>42708</v>
      </c>
      <c r="D12" s="146"/>
      <c r="E12" s="663">
        <f t="shared" si="0"/>
        <v>42708</v>
      </c>
    </row>
    <row r="13" spans="1:5" ht="12.75" customHeight="1" x14ac:dyDescent="0.2">
      <c r="A13" s="163" t="s">
        <v>306</v>
      </c>
      <c r="B13" s="759" t="s">
        <v>750</v>
      </c>
      <c r="C13" s="146">
        <v>21348</v>
      </c>
      <c r="D13" s="146"/>
      <c r="E13" s="663">
        <f>SUM(C13:D13)</f>
        <v>21348</v>
      </c>
    </row>
    <row r="14" spans="1:5" ht="12.75" customHeight="1" x14ac:dyDescent="0.2">
      <c r="A14" s="163" t="s">
        <v>307</v>
      </c>
      <c r="B14" s="759" t="s">
        <v>751</v>
      </c>
      <c r="C14" s="146"/>
      <c r="D14" s="146"/>
      <c r="E14" s="663">
        <f t="shared" si="0"/>
        <v>0</v>
      </c>
    </row>
    <row r="15" spans="1:5" ht="12.75" customHeight="1" x14ac:dyDescent="0.2">
      <c r="A15" s="163" t="s">
        <v>308</v>
      </c>
      <c r="B15" s="759" t="s">
        <v>752</v>
      </c>
      <c r="C15" s="227"/>
      <c r="D15" s="146">
        <v>1</v>
      </c>
      <c r="E15" s="663">
        <f t="shared" si="0"/>
        <v>1</v>
      </c>
    </row>
    <row r="16" spans="1:5" ht="12.75" customHeight="1" x14ac:dyDescent="0.2">
      <c r="A16" s="163" t="s">
        <v>309</v>
      </c>
      <c r="B16" s="1064" t="s">
        <v>753</v>
      </c>
      <c r="C16" s="227"/>
      <c r="D16" s="146"/>
      <c r="E16" s="1220">
        <f t="shared" si="0"/>
        <v>0</v>
      </c>
    </row>
    <row r="17" spans="1:5" s="15" customFormat="1" ht="12.75" customHeight="1" thickBot="1" x14ac:dyDescent="0.25">
      <c r="A17" s="661" t="s">
        <v>310</v>
      </c>
      <c r="B17" s="1065" t="s">
        <v>1064</v>
      </c>
      <c r="C17" s="664"/>
      <c r="D17" s="150">
        <f>1+7</f>
        <v>8</v>
      </c>
      <c r="E17" s="663">
        <f t="shared" si="0"/>
        <v>8</v>
      </c>
    </row>
    <row r="18" spans="1:5" ht="16.5" customHeight="1" thickBot="1" x14ac:dyDescent="0.25">
      <c r="A18" s="478" t="s">
        <v>311</v>
      </c>
      <c r="B18" s="159" t="s">
        <v>789</v>
      </c>
      <c r="C18" s="231">
        <f>C19+C23+C24+C25+C26</f>
        <v>0</v>
      </c>
      <c r="D18" s="231">
        <f>D19+D23+D24+D25+D26</f>
        <v>741141</v>
      </c>
      <c r="E18" s="142">
        <f>E19+E23+E24+E25+E26</f>
        <v>741141</v>
      </c>
    </row>
    <row r="19" spans="1:5" ht="11.25" customHeight="1" x14ac:dyDescent="0.2">
      <c r="A19" s="786" t="s">
        <v>312</v>
      </c>
      <c r="B19" s="1009" t="s">
        <v>677</v>
      </c>
      <c r="C19" s="290">
        <f>C20+C21+C22</f>
        <v>0</v>
      </c>
      <c r="D19" s="290">
        <f>D20+D21+D22</f>
        <v>0</v>
      </c>
      <c r="E19" s="141">
        <f>E20+E21+E22+E23</f>
        <v>0</v>
      </c>
    </row>
    <row r="20" spans="1:5" ht="11.25" customHeight="1" x14ac:dyDescent="0.2">
      <c r="A20" s="786" t="s">
        <v>313</v>
      </c>
      <c r="B20" s="985" t="s">
        <v>679</v>
      </c>
      <c r="C20" s="219"/>
      <c r="D20" s="139"/>
      <c r="E20" s="139"/>
    </row>
    <row r="21" spans="1:5" ht="11.25" customHeight="1" x14ac:dyDescent="0.2">
      <c r="A21" s="786" t="s">
        <v>314</v>
      </c>
      <c r="B21" s="986" t="s">
        <v>1059</v>
      </c>
      <c r="C21" s="219"/>
      <c r="D21" s="139"/>
      <c r="E21" s="139"/>
    </row>
    <row r="22" spans="1:5" ht="11.25" customHeight="1" x14ac:dyDescent="0.2">
      <c r="A22" s="786" t="s">
        <v>315</v>
      </c>
      <c r="B22" s="986" t="s">
        <v>1060</v>
      </c>
      <c r="C22" s="884"/>
      <c r="D22" s="141"/>
      <c r="E22" s="141"/>
    </row>
    <row r="23" spans="1:5" ht="12.75" customHeight="1" x14ac:dyDescent="0.2">
      <c r="A23" s="786" t="s">
        <v>316</v>
      </c>
      <c r="B23" s="987" t="s">
        <v>681</v>
      </c>
      <c r="C23" s="216"/>
      <c r="D23" s="238"/>
      <c r="E23" s="238">
        <f>SUM(C23:D23)</f>
        <v>0</v>
      </c>
    </row>
    <row r="24" spans="1:5" ht="12.75" customHeight="1" x14ac:dyDescent="0.2">
      <c r="A24" s="786" t="s">
        <v>317</v>
      </c>
      <c r="B24" s="988" t="s">
        <v>682</v>
      </c>
      <c r="C24" s="215"/>
      <c r="D24" s="238"/>
      <c r="E24" s="238">
        <f>SUM(C24:D24)</f>
        <v>0</v>
      </c>
    </row>
    <row r="25" spans="1:5" ht="12.75" customHeight="1" x14ac:dyDescent="0.2">
      <c r="A25" s="786" t="s">
        <v>319</v>
      </c>
      <c r="B25" s="1066" t="s">
        <v>683</v>
      </c>
      <c r="C25" s="215"/>
      <c r="D25" s="238">
        <f>'19 21_sz_ melléklet'!C64+'19 21_sz_ melléklet'!C65+'19 21_sz_ melléklet'!C66</f>
        <v>741141</v>
      </c>
      <c r="E25" s="238">
        <f>SUM(C25:D25)</f>
        <v>741141</v>
      </c>
    </row>
    <row r="26" spans="1:5" s="15" customFormat="1" ht="12.75" customHeight="1" thickBot="1" x14ac:dyDescent="0.25">
      <c r="A26" s="162" t="s">
        <v>320</v>
      </c>
      <c r="B26" s="987" t="s">
        <v>727</v>
      </c>
      <c r="C26" s="1055"/>
      <c r="D26" s="143"/>
      <c r="E26" s="143">
        <f>SUM(C26:D26)</f>
        <v>0</v>
      </c>
    </row>
    <row r="27" spans="1:5" s="15" customFormat="1" ht="12.75" customHeight="1" thickBot="1" x14ac:dyDescent="0.25">
      <c r="A27" s="478" t="s">
        <v>321</v>
      </c>
      <c r="B27" s="1007" t="s">
        <v>728</v>
      </c>
      <c r="C27" s="1057">
        <f>C28+C29</f>
        <v>0</v>
      </c>
      <c r="D27" s="1057">
        <f>D28+D29</f>
        <v>229</v>
      </c>
      <c r="E27" s="1076">
        <f>E28+E29</f>
        <v>0</v>
      </c>
    </row>
    <row r="28" spans="1:5" s="15" customFormat="1" ht="12.75" customHeight="1" x14ac:dyDescent="0.2">
      <c r="A28" s="786" t="s">
        <v>322</v>
      </c>
      <c r="B28" s="1056" t="s">
        <v>756</v>
      </c>
      <c r="C28" s="885"/>
      <c r="D28" s="138"/>
      <c r="E28" s="138"/>
    </row>
    <row r="29" spans="1:5" s="15" customFormat="1" ht="12.75" customHeight="1" thickBot="1" x14ac:dyDescent="0.25">
      <c r="A29" s="162" t="s">
        <v>323</v>
      </c>
      <c r="B29" s="1072" t="s">
        <v>1073</v>
      </c>
      <c r="C29" s="1059"/>
      <c r="D29" s="140">
        <f>'19 21_sz_ melléklet'!C92</f>
        <v>229</v>
      </c>
      <c r="E29" s="140"/>
    </row>
    <row r="30" spans="1:5" ht="15" customHeight="1" thickTop="1" thickBot="1" x14ac:dyDescent="0.25">
      <c r="A30" s="1073" t="s">
        <v>324</v>
      </c>
      <c r="B30" s="1074" t="s">
        <v>788</v>
      </c>
      <c r="C30" s="1075">
        <f>C31+C37+C42</f>
        <v>0</v>
      </c>
      <c r="D30" s="1075">
        <f>D31+D37+D42</f>
        <v>57524</v>
      </c>
      <c r="E30" s="1075">
        <f>E31+E37+E42</f>
        <v>57524</v>
      </c>
    </row>
    <row r="31" spans="1:5" ht="15" customHeight="1" x14ac:dyDescent="0.2">
      <c r="A31" s="621" t="s">
        <v>325</v>
      </c>
      <c r="B31" s="1067" t="s">
        <v>715</v>
      </c>
      <c r="C31" s="232">
        <f>SUM(C32:C36)</f>
        <v>0</v>
      </c>
      <c r="D31" s="232">
        <f>SUM(D32:D36)</f>
        <v>0</v>
      </c>
      <c r="E31" s="1060">
        <f>SUM(E32:E36)</f>
        <v>0</v>
      </c>
    </row>
    <row r="32" spans="1:5" ht="12.75" customHeight="1" x14ac:dyDescent="0.2">
      <c r="A32" s="163" t="s">
        <v>326</v>
      </c>
      <c r="B32" s="1063" t="s">
        <v>716</v>
      </c>
      <c r="C32" s="30"/>
      <c r="D32" s="164"/>
      <c r="E32" s="238"/>
    </row>
    <row r="33" spans="1:6" ht="12.75" customHeight="1" x14ac:dyDescent="0.2">
      <c r="A33" s="163" t="s">
        <v>327</v>
      </c>
      <c r="B33" s="243" t="s">
        <v>717</v>
      </c>
      <c r="C33" s="218"/>
      <c r="D33" s="239"/>
      <c r="E33" s="238"/>
    </row>
    <row r="34" spans="1:6" ht="14.25" customHeight="1" x14ac:dyDescent="0.2">
      <c r="A34" s="163" t="s">
        <v>328</v>
      </c>
      <c r="B34" s="626" t="s">
        <v>718</v>
      </c>
      <c r="C34" s="218"/>
      <c r="D34" s="239"/>
      <c r="E34" s="238"/>
    </row>
    <row r="35" spans="1:6" ht="15" customHeight="1" x14ac:dyDescent="0.2">
      <c r="A35" s="163" t="s">
        <v>329</v>
      </c>
      <c r="B35" s="626" t="s">
        <v>719</v>
      </c>
      <c r="C35" s="823"/>
      <c r="D35" s="165"/>
      <c r="E35" s="138"/>
    </row>
    <row r="36" spans="1:6" ht="15" customHeight="1" thickBot="1" x14ac:dyDescent="0.25">
      <c r="A36" s="661" t="s">
        <v>330</v>
      </c>
      <c r="B36" s="243" t="s">
        <v>720</v>
      </c>
      <c r="C36" s="229"/>
      <c r="D36" s="229"/>
      <c r="E36" s="140"/>
    </row>
    <row r="37" spans="1:6" ht="12.75" customHeight="1" thickBot="1" x14ac:dyDescent="0.25">
      <c r="A37" s="478" t="s">
        <v>331</v>
      </c>
      <c r="B37" s="1068" t="s">
        <v>721</v>
      </c>
      <c r="C37" s="231">
        <f>C38+C39+C40+C41</f>
        <v>0</v>
      </c>
      <c r="D37" s="231">
        <f>D38+D39+D40+D41</f>
        <v>57524</v>
      </c>
      <c r="E37" s="142">
        <f>E38+E39+E40+E41</f>
        <v>57524</v>
      </c>
    </row>
    <row r="38" spans="1:6" ht="15" customHeight="1" x14ac:dyDescent="0.2">
      <c r="A38" s="786" t="s">
        <v>332</v>
      </c>
      <c r="B38" s="627" t="s">
        <v>722</v>
      </c>
      <c r="C38" s="222"/>
      <c r="D38" s="138"/>
      <c r="E38" s="238"/>
    </row>
    <row r="39" spans="1:6" ht="15" customHeight="1" x14ac:dyDescent="0.2">
      <c r="A39" s="163" t="s">
        <v>333</v>
      </c>
      <c r="B39" s="814" t="s">
        <v>724</v>
      </c>
      <c r="C39" s="220"/>
      <c r="D39" s="135"/>
      <c r="E39" s="238"/>
    </row>
    <row r="40" spans="1:6" ht="15" customHeight="1" x14ac:dyDescent="0.2">
      <c r="A40" s="163" t="s">
        <v>334</v>
      </c>
      <c r="B40" s="816" t="s">
        <v>723</v>
      </c>
      <c r="C40" s="817"/>
      <c r="D40" s="138"/>
      <c r="E40" s="238"/>
    </row>
    <row r="41" spans="1:6" ht="15" customHeight="1" thickBot="1" x14ac:dyDescent="0.25">
      <c r="A41" s="661" t="s">
        <v>335</v>
      </c>
      <c r="B41" s="243" t="s">
        <v>725</v>
      </c>
      <c r="C41" s="821"/>
      <c r="D41" s="140">
        <f>' 27 28 sz. melléklet'!C10</f>
        <v>57524</v>
      </c>
      <c r="E41" s="143">
        <f>SUM(C41:D41)</f>
        <v>57524</v>
      </c>
    </row>
    <row r="42" spans="1:6" ht="15" customHeight="1" thickBot="1" x14ac:dyDescent="0.25">
      <c r="A42" s="478" t="s">
        <v>336</v>
      </c>
      <c r="B42" s="1035" t="s">
        <v>726</v>
      </c>
      <c r="C42" s="231">
        <f>C43+C44</f>
        <v>0</v>
      </c>
      <c r="D42" s="231">
        <f>D43+D44</f>
        <v>0</v>
      </c>
      <c r="E42" s="142">
        <f>E43+E44</f>
        <v>0</v>
      </c>
    </row>
    <row r="43" spans="1:6" ht="15" customHeight="1" x14ac:dyDescent="0.2">
      <c r="A43" s="786" t="s">
        <v>337</v>
      </c>
      <c r="B43" s="816" t="s">
        <v>762</v>
      </c>
      <c r="C43" s="222"/>
      <c r="D43" s="138"/>
      <c r="E43" s="138"/>
    </row>
    <row r="44" spans="1:6" ht="15" customHeight="1" thickBot="1" x14ac:dyDescent="0.25">
      <c r="A44" s="163" t="s">
        <v>338</v>
      </c>
      <c r="B44" s="1063" t="s">
        <v>763</v>
      </c>
      <c r="C44" s="220"/>
      <c r="D44" s="135"/>
      <c r="E44" s="135"/>
    </row>
    <row r="45" spans="1:6" ht="17.25" customHeight="1" thickBot="1" x14ac:dyDescent="0.25">
      <c r="A45" s="478" t="s">
        <v>339</v>
      </c>
      <c r="B45" s="1069" t="s">
        <v>791</v>
      </c>
      <c r="C45" s="231">
        <f>C6+C30</f>
        <v>100414</v>
      </c>
      <c r="D45" s="231">
        <f>D6+D30</f>
        <v>814166</v>
      </c>
      <c r="E45" s="142">
        <f>E6+E30</f>
        <v>914351</v>
      </c>
      <c r="F45" s="67"/>
    </row>
    <row r="46" spans="1:6" s="15" customFormat="1" ht="3" customHeight="1" thickBot="1" x14ac:dyDescent="0.25">
      <c r="A46" s="662"/>
      <c r="B46" s="128"/>
      <c r="C46" s="217"/>
      <c r="D46" s="240"/>
      <c r="E46" s="240"/>
    </row>
    <row r="47" spans="1:6" ht="14.25" customHeight="1" thickBot="1" x14ac:dyDescent="0.25">
      <c r="A47" s="161" t="s">
        <v>340</v>
      </c>
      <c r="B47" s="1035" t="s">
        <v>466</v>
      </c>
      <c r="C47" s="142">
        <f>SUM(C48:C57)</f>
        <v>876009</v>
      </c>
      <c r="D47" s="142">
        <f>SUM(D48:D57)</f>
        <v>51025</v>
      </c>
      <c r="E47" s="142">
        <f>SUM(E48:E57)</f>
        <v>927034</v>
      </c>
    </row>
    <row r="48" spans="1:6" ht="12.75" customHeight="1" x14ac:dyDescent="0.2">
      <c r="A48" s="621" t="s">
        <v>341</v>
      </c>
      <c r="B48" s="242" t="s">
        <v>732</v>
      </c>
      <c r="C48" s="141"/>
      <c r="D48" s="141"/>
      <c r="E48" s="141"/>
    </row>
    <row r="49" spans="1:5" ht="12.75" customHeight="1" x14ac:dyDescent="0.2">
      <c r="A49" s="163" t="s">
        <v>342</v>
      </c>
      <c r="B49" s="542" t="s">
        <v>731</v>
      </c>
      <c r="C49" s="139"/>
      <c r="D49" s="139"/>
      <c r="E49" s="238"/>
    </row>
    <row r="50" spans="1:5" ht="12.75" customHeight="1" x14ac:dyDescent="0.2">
      <c r="A50" s="163" t="s">
        <v>349</v>
      </c>
      <c r="B50" s="542" t="s">
        <v>733</v>
      </c>
      <c r="C50" s="139"/>
      <c r="D50" s="139"/>
      <c r="E50" s="238"/>
    </row>
    <row r="51" spans="1:5" ht="15" customHeight="1" x14ac:dyDescent="0.2">
      <c r="A51" s="163" t="s">
        <v>350</v>
      </c>
      <c r="B51" s="542" t="s">
        <v>734</v>
      </c>
      <c r="C51" s="238"/>
      <c r="D51" s="238"/>
      <c r="E51" s="238"/>
    </row>
    <row r="52" spans="1:5" x14ac:dyDescent="0.2">
      <c r="A52" s="163" t="s">
        <v>351</v>
      </c>
      <c r="B52" s="750" t="s">
        <v>735</v>
      </c>
      <c r="C52" s="164">
        <v>1730</v>
      </c>
      <c r="D52" s="164">
        <v>30805</v>
      </c>
      <c r="E52" s="135">
        <f>SUM(C52:D52)</f>
        <v>32535</v>
      </c>
    </row>
    <row r="53" spans="1:5" x14ac:dyDescent="0.2">
      <c r="A53" s="163" t="s">
        <v>352</v>
      </c>
      <c r="B53" s="751" t="s">
        <v>736</v>
      </c>
      <c r="C53" s="165"/>
      <c r="D53" s="165"/>
      <c r="E53" s="138"/>
    </row>
    <row r="54" spans="1:5" ht="15" customHeight="1" x14ac:dyDescent="0.2">
      <c r="A54" s="163" t="s">
        <v>353</v>
      </c>
      <c r="B54" s="752" t="s">
        <v>737</v>
      </c>
      <c r="C54" s="139"/>
      <c r="D54" s="139"/>
      <c r="E54" s="139"/>
    </row>
    <row r="55" spans="1:5" x14ac:dyDescent="0.2">
      <c r="A55" s="163" t="s">
        <v>354</v>
      </c>
      <c r="B55" s="752" t="s">
        <v>738</v>
      </c>
      <c r="C55" s="104">
        <f>'3_sz_melléklet'!C52-'30_ sz_ melléklet'!C45-'30_ sz_ melléklet'!C52</f>
        <v>874279</v>
      </c>
      <c r="D55" s="104">
        <f>'3_sz_melléklet'!D52-'30_ sz_ melléklet'!D45-'30_ sz_ melléklet'!D52</f>
        <v>20220</v>
      </c>
      <c r="E55" s="135">
        <f>SUM(C55:D55)</f>
        <v>894499</v>
      </c>
    </row>
    <row r="56" spans="1:5" x14ac:dyDescent="0.2">
      <c r="A56" s="163" t="s">
        <v>355</v>
      </c>
      <c r="B56" s="752" t="s">
        <v>739</v>
      </c>
      <c r="C56" s="1070"/>
      <c r="D56" s="1070"/>
      <c r="E56" s="1071"/>
    </row>
    <row r="57" spans="1:5" ht="12" customHeight="1" thickBot="1" x14ac:dyDescent="0.25">
      <c r="A57" s="163" t="s">
        <v>356</v>
      </c>
      <c r="B57" s="327" t="s">
        <v>740</v>
      </c>
      <c r="C57" s="717"/>
      <c r="D57" s="293"/>
      <c r="E57" s="293"/>
    </row>
    <row r="58" spans="1:5" ht="15.75" customHeight="1" thickBot="1" x14ac:dyDescent="0.25">
      <c r="A58" s="478" t="s">
        <v>357</v>
      </c>
      <c r="B58" s="818" t="s">
        <v>467</v>
      </c>
      <c r="C58" s="102">
        <f>C45+C47</f>
        <v>976423</v>
      </c>
      <c r="D58" s="102">
        <f>D45+D47</f>
        <v>865191</v>
      </c>
      <c r="E58" s="102">
        <f>E45+E47</f>
        <v>1841385</v>
      </c>
    </row>
    <row r="59" spans="1:5" ht="14.25" customHeight="1" x14ac:dyDescent="0.2"/>
    <row r="60" spans="1:5" ht="13.5" customHeight="1" x14ac:dyDescent="0.2"/>
    <row r="61" spans="1:5" ht="16.5" customHeight="1" x14ac:dyDescent="0.2"/>
    <row r="62" spans="1:5" ht="12.75" customHeight="1" x14ac:dyDescent="0.2"/>
    <row r="63" spans="1:5" ht="38.25" customHeight="1" x14ac:dyDescent="0.2"/>
    <row r="64" spans="1:5" ht="12" customHeight="1" x14ac:dyDescent="0.2"/>
    <row r="65" ht="12" customHeight="1" x14ac:dyDescent="0.2"/>
    <row r="66" ht="11.25" customHeight="1" x14ac:dyDescent="0.2"/>
    <row r="67" ht="12" customHeight="1" x14ac:dyDescent="0.2"/>
    <row r="68" ht="14.25" customHeight="1" x14ac:dyDescent="0.2"/>
    <row r="69" ht="15" customHeight="1" x14ac:dyDescent="0.2"/>
    <row r="70" ht="13.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5" customHeight="1" x14ac:dyDescent="0.2"/>
    <row r="77" ht="18" customHeight="1" x14ac:dyDescent="0.2"/>
    <row r="78" ht="15" customHeight="1" x14ac:dyDescent="0.2"/>
    <row r="79" ht="3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6.5" customHeight="1" x14ac:dyDescent="0.2"/>
    <row r="89" ht="15.75" customHeight="1" x14ac:dyDescent="0.2"/>
    <row r="90" ht="3.75" customHeight="1" x14ac:dyDescent="0.2"/>
    <row r="91" ht="26.25" customHeight="1" x14ac:dyDescent="0.2"/>
    <row r="92" ht="2.25" customHeight="1" x14ac:dyDescent="0.2"/>
    <row r="93" ht="16.5" customHeight="1" x14ac:dyDescent="0.2"/>
    <row r="94" ht="10.5" customHeight="1" x14ac:dyDescent="0.2"/>
    <row r="95" ht="4.5" customHeight="1" x14ac:dyDescent="0.2"/>
    <row r="96" ht="27.75" customHeight="1" x14ac:dyDescent="0.2"/>
    <row r="97" ht="6.75" customHeight="1" x14ac:dyDescent="0.2"/>
    <row r="98" ht="24.75" customHeight="1" x14ac:dyDescent="0.2"/>
    <row r="99" ht="12.75" customHeight="1" x14ac:dyDescent="0.2"/>
    <row r="100" ht="12.75" customHeight="1" x14ac:dyDescent="0.2"/>
    <row r="101" ht="12.75" customHeight="1" x14ac:dyDescent="0.2"/>
    <row r="102" ht="12" customHeight="1" x14ac:dyDescent="0.2"/>
    <row r="103" ht="11.25" customHeight="1" x14ac:dyDescent="0.2"/>
    <row r="104" ht="13.5" customHeight="1" x14ac:dyDescent="0.2"/>
    <row r="105" ht="7.5" customHeight="1" x14ac:dyDescent="0.2"/>
    <row r="108" ht="12" customHeight="1" x14ac:dyDescent="0.2"/>
    <row r="110" ht="5.25" customHeight="1" x14ac:dyDescent="0.2"/>
    <row r="111" ht="16.5" customHeight="1" x14ac:dyDescent="0.2"/>
    <row r="112" ht="13.5" customHeight="1" x14ac:dyDescent="0.2"/>
    <row r="114" ht="3" customHeight="1" x14ac:dyDescent="0.2"/>
    <row r="115" ht="17.25" customHeight="1" x14ac:dyDescent="0.2"/>
    <row r="116" ht="7.5" customHeight="1" x14ac:dyDescent="0.2"/>
    <row r="122" ht="36" customHeight="1" x14ac:dyDescent="0.2"/>
    <row r="138" ht="5.25" customHeight="1" x14ac:dyDescent="0.2"/>
    <row r="149" ht="6.75" customHeight="1" x14ac:dyDescent="0.2"/>
    <row r="151" ht="6" customHeight="1" x14ac:dyDescent="0.2"/>
    <row r="154" ht="9" customHeight="1" x14ac:dyDescent="0.2"/>
    <row r="156" ht="5.25" customHeight="1" x14ac:dyDescent="0.2"/>
    <row r="157" ht="28.5" customHeight="1" x14ac:dyDescent="0.2"/>
    <row r="164" ht="5.25" customHeight="1" x14ac:dyDescent="0.2"/>
    <row r="169" ht="5.25" customHeight="1" x14ac:dyDescent="0.2"/>
    <row r="173" ht="5.25" customHeight="1" x14ac:dyDescent="0.2"/>
    <row r="174" ht="18.75" customHeight="1" x14ac:dyDescent="0.2"/>
    <row r="175" ht="6" customHeight="1" x14ac:dyDescent="0.2"/>
    <row r="176" ht="20.25" customHeight="1" x14ac:dyDescent="0.2"/>
  </sheetData>
  <mergeCells count="2">
    <mergeCell ref="A1:D1"/>
    <mergeCell ref="B2:D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26"/>
  <sheetViews>
    <sheetView workbookViewId="0"/>
  </sheetViews>
  <sheetFormatPr defaultRowHeight="12.75" x14ac:dyDescent="0.2"/>
  <cols>
    <col min="1" max="1" width="5" customWidth="1"/>
    <col min="2" max="2" width="37.7109375" customWidth="1"/>
    <col min="3" max="3" width="14.7109375" customWidth="1"/>
    <col min="4" max="4" width="15" customWidth="1"/>
    <col min="5" max="5" width="14.5703125" customWidth="1"/>
    <col min="6" max="6" width="11" customWidth="1"/>
    <col min="7" max="7" width="11.140625" customWidth="1"/>
  </cols>
  <sheetData>
    <row r="1" spans="1:7" x14ac:dyDescent="0.2">
      <c r="A1" s="1" t="s">
        <v>1359</v>
      </c>
      <c r="B1" s="1"/>
      <c r="C1" s="1"/>
      <c r="D1" s="1"/>
      <c r="E1" s="1"/>
      <c r="F1" s="1"/>
      <c r="G1" s="1"/>
    </row>
    <row r="2" spans="1:7" ht="15.75" x14ac:dyDescent="0.25">
      <c r="B2" s="1483" t="s">
        <v>1212</v>
      </c>
      <c r="C2" s="1483"/>
      <c r="D2" s="1483"/>
      <c r="E2" s="1483"/>
    </row>
    <row r="3" spans="1:7" ht="13.5" thickBot="1" x14ac:dyDescent="0.25">
      <c r="B3" s="1"/>
      <c r="C3" s="1"/>
      <c r="D3" s="33"/>
      <c r="E3" s="33" t="s">
        <v>4</v>
      </c>
    </row>
    <row r="4" spans="1:7" ht="30" customHeight="1" thickBot="1" x14ac:dyDescent="0.25">
      <c r="A4" s="658" t="s">
        <v>294</v>
      </c>
      <c r="B4" s="659" t="s">
        <v>42</v>
      </c>
      <c r="C4" s="332" t="s">
        <v>410</v>
      </c>
      <c r="D4" s="333" t="s">
        <v>411</v>
      </c>
      <c r="E4" s="334" t="s">
        <v>433</v>
      </c>
    </row>
    <row r="5" spans="1:7" s="827" customFormat="1" ht="13.5" customHeight="1" thickBot="1" x14ac:dyDescent="0.25">
      <c r="A5" s="425" t="s">
        <v>295</v>
      </c>
      <c r="B5" s="1084" t="s">
        <v>296</v>
      </c>
      <c r="C5" s="1085" t="s">
        <v>297</v>
      </c>
      <c r="D5" s="1086" t="s">
        <v>298</v>
      </c>
      <c r="E5" s="1087" t="s">
        <v>318</v>
      </c>
    </row>
    <row r="6" spans="1:7" ht="12.75" customHeight="1" thickBot="1" x14ac:dyDescent="0.25">
      <c r="A6" s="478" t="s">
        <v>299</v>
      </c>
      <c r="B6" s="1061" t="s">
        <v>790</v>
      </c>
      <c r="C6" s="1083">
        <f>C7+C18+C27</f>
        <v>34478</v>
      </c>
      <c r="D6" s="1083">
        <f>D7+D18+D27</f>
        <v>0</v>
      </c>
      <c r="E6" s="1082">
        <f>E7+E18+E27</f>
        <v>34478</v>
      </c>
    </row>
    <row r="7" spans="1:7" ht="12" customHeight="1" x14ac:dyDescent="0.2">
      <c r="A7" s="621" t="s">
        <v>300</v>
      </c>
      <c r="B7" s="1062" t="s">
        <v>272</v>
      </c>
      <c r="C7" s="1088">
        <f>SUM(C8:C17)</f>
        <v>0</v>
      </c>
      <c r="D7" s="1088">
        <f>SUM(D8:D17)</f>
        <v>0</v>
      </c>
      <c r="E7" s="1089">
        <f>SUM(E8:E17)</f>
        <v>0</v>
      </c>
    </row>
    <row r="8" spans="1:7" ht="12.75" customHeight="1" x14ac:dyDescent="0.2">
      <c r="A8" s="163" t="s">
        <v>301</v>
      </c>
      <c r="B8" s="1063" t="s">
        <v>745</v>
      </c>
      <c r="C8" s="1090"/>
      <c r="D8" s="1091"/>
      <c r="E8" s="1092"/>
    </row>
    <row r="9" spans="1:7" x14ac:dyDescent="0.2">
      <c r="A9" s="163" t="s">
        <v>302</v>
      </c>
      <c r="B9" s="1063" t="s">
        <v>746</v>
      </c>
      <c r="C9" s="1090"/>
      <c r="D9" s="1091"/>
      <c r="E9" s="1092"/>
    </row>
    <row r="10" spans="1:7" x14ac:dyDescent="0.2">
      <c r="A10" s="163" t="s">
        <v>303</v>
      </c>
      <c r="B10" s="243" t="s">
        <v>747</v>
      </c>
      <c r="C10" s="1090"/>
      <c r="D10" s="1091"/>
      <c r="E10" s="1092"/>
    </row>
    <row r="11" spans="1:7" x14ac:dyDescent="0.2">
      <c r="A11" s="163" t="s">
        <v>304</v>
      </c>
      <c r="B11" s="759" t="s">
        <v>748</v>
      </c>
      <c r="C11" s="1090"/>
      <c r="D11" s="1091"/>
      <c r="E11" s="1092"/>
    </row>
    <row r="12" spans="1:7" x14ac:dyDescent="0.2">
      <c r="A12" s="163" t="s">
        <v>305</v>
      </c>
      <c r="B12" s="759" t="s">
        <v>749</v>
      </c>
      <c r="C12" s="1090"/>
      <c r="D12" s="1091"/>
      <c r="E12" s="1092"/>
    </row>
    <row r="13" spans="1:7" s="15" customFormat="1" x14ac:dyDescent="0.2">
      <c r="A13" s="163" t="s">
        <v>306</v>
      </c>
      <c r="B13" s="759" t="s">
        <v>750</v>
      </c>
      <c r="C13" s="1093"/>
      <c r="D13" s="1094"/>
      <c r="E13" s="1095"/>
    </row>
    <row r="14" spans="1:7" s="15" customFormat="1" x14ac:dyDescent="0.2">
      <c r="A14" s="163" t="s">
        <v>307</v>
      </c>
      <c r="B14" s="759" t="s">
        <v>751</v>
      </c>
      <c r="C14" s="1093"/>
      <c r="D14" s="1094"/>
      <c r="E14" s="1095"/>
    </row>
    <row r="15" spans="1:7" x14ac:dyDescent="0.2">
      <c r="A15" s="163" t="s">
        <v>308</v>
      </c>
      <c r="B15" s="759" t="s">
        <v>752</v>
      </c>
      <c r="C15" s="1090"/>
      <c r="D15" s="1091"/>
      <c r="E15" s="1092">
        <f>SUM(C15:D15)</f>
        <v>0</v>
      </c>
    </row>
    <row r="16" spans="1:7" x14ac:dyDescent="0.2">
      <c r="A16" s="163" t="s">
        <v>309</v>
      </c>
      <c r="B16" s="1064" t="s">
        <v>753</v>
      </c>
      <c r="C16" s="1090"/>
      <c r="D16" s="1091"/>
      <c r="E16" s="1092"/>
    </row>
    <row r="17" spans="1:5" ht="13.5" thickBot="1" x14ac:dyDescent="0.25">
      <c r="A17" s="661" t="s">
        <v>310</v>
      </c>
      <c r="B17" s="1064" t="s">
        <v>1064</v>
      </c>
      <c r="C17" s="1096"/>
      <c r="D17" s="1097"/>
      <c r="E17" s="1098"/>
    </row>
    <row r="18" spans="1:5" ht="13.5" thickBot="1" x14ac:dyDescent="0.25">
      <c r="A18" s="478" t="s">
        <v>311</v>
      </c>
      <c r="B18" s="125" t="s">
        <v>789</v>
      </c>
      <c r="C18" s="1057">
        <f>C19+C23+C24+C25+C26</f>
        <v>34478</v>
      </c>
      <c r="D18" s="1057">
        <f>D19+D23+D24+D25+D26</f>
        <v>0</v>
      </c>
      <c r="E18" s="1076">
        <f>E19+E23+E24+E25+E26</f>
        <v>34478</v>
      </c>
    </row>
    <row r="19" spans="1:5" x14ac:dyDescent="0.2">
      <c r="A19" s="786" t="s">
        <v>312</v>
      </c>
      <c r="B19" s="1077" t="s">
        <v>677</v>
      </c>
      <c r="C19" s="1099">
        <f>C20+C21+C22</f>
        <v>0</v>
      </c>
      <c r="D19" s="1099">
        <f>D20+D21+D22</f>
        <v>0</v>
      </c>
      <c r="E19" s="1100">
        <f>E20+E21+E22</f>
        <v>0</v>
      </c>
    </row>
    <row r="20" spans="1:5" x14ac:dyDescent="0.2">
      <c r="A20" s="786" t="s">
        <v>313</v>
      </c>
      <c r="B20" s="814" t="s">
        <v>679</v>
      </c>
      <c r="C20" s="1090"/>
      <c r="D20" s="1091"/>
      <c r="E20" s="1092"/>
    </row>
    <row r="21" spans="1:5" x14ac:dyDescent="0.2">
      <c r="A21" s="786" t="s">
        <v>314</v>
      </c>
      <c r="B21" s="986" t="s">
        <v>1059</v>
      </c>
      <c r="C21" s="1090"/>
      <c r="D21" s="1091"/>
      <c r="E21" s="1092"/>
    </row>
    <row r="22" spans="1:5" x14ac:dyDescent="0.2">
      <c r="A22" s="786" t="s">
        <v>315</v>
      </c>
      <c r="B22" s="986" t="s">
        <v>1060</v>
      </c>
      <c r="C22" s="1090"/>
      <c r="D22" s="1091"/>
      <c r="E22" s="1092"/>
    </row>
    <row r="23" spans="1:5" x14ac:dyDescent="0.2">
      <c r="A23" s="786" t="s">
        <v>316</v>
      </c>
      <c r="B23" s="243" t="s">
        <v>681</v>
      </c>
      <c r="C23" s="1090"/>
      <c r="D23" s="1091"/>
      <c r="E23" s="1092"/>
    </row>
    <row r="24" spans="1:5" ht="13.5" customHeight="1" x14ac:dyDescent="0.2">
      <c r="A24" s="786" t="s">
        <v>317</v>
      </c>
      <c r="B24" s="811" t="s">
        <v>682</v>
      </c>
      <c r="C24" s="1090"/>
      <c r="D24" s="1091"/>
      <c r="E24" s="1092"/>
    </row>
    <row r="25" spans="1:5" ht="12" customHeight="1" x14ac:dyDescent="0.2">
      <c r="A25" s="786" t="s">
        <v>319</v>
      </c>
      <c r="B25" s="812" t="s">
        <v>683</v>
      </c>
      <c r="C25" s="1090">
        <f>'19 21_sz_ melléklet'!C68</f>
        <v>34478</v>
      </c>
      <c r="D25" s="1091"/>
      <c r="E25" s="1092">
        <f>SUM(C25:D25)</f>
        <v>34478</v>
      </c>
    </row>
    <row r="26" spans="1:5" ht="12" customHeight="1" thickBot="1" x14ac:dyDescent="0.25">
      <c r="A26" s="162" t="s">
        <v>320</v>
      </c>
      <c r="B26" s="243" t="s">
        <v>727</v>
      </c>
      <c r="C26" s="1096"/>
      <c r="D26" s="1097"/>
      <c r="E26" s="1098"/>
    </row>
    <row r="27" spans="1:5" ht="13.5" thickBot="1" x14ac:dyDescent="0.25">
      <c r="A27" s="478" t="s">
        <v>321</v>
      </c>
      <c r="B27" s="1078" t="s">
        <v>728</v>
      </c>
      <c r="C27" s="1057">
        <f>C28+C29</f>
        <v>0</v>
      </c>
      <c r="D27" s="1057">
        <f>D28+D29</f>
        <v>0</v>
      </c>
      <c r="E27" s="1076">
        <f>E28+E29</f>
        <v>0</v>
      </c>
    </row>
    <row r="28" spans="1:5" s="15" customFormat="1" x14ac:dyDescent="0.2">
      <c r="A28" s="786" t="s">
        <v>322</v>
      </c>
      <c r="B28" s="1079" t="s">
        <v>756</v>
      </c>
      <c r="C28" s="1101"/>
      <c r="D28" s="1102"/>
      <c r="E28" s="1103"/>
    </row>
    <row r="29" spans="1:5" ht="13.5" thickBot="1" x14ac:dyDescent="0.25">
      <c r="A29" s="162" t="s">
        <v>323</v>
      </c>
      <c r="B29" s="1080" t="s">
        <v>757</v>
      </c>
      <c r="C29" s="1096"/>
      <c r="D29" s="1097"/>
      <c r="E29" s="1098"/>
    </row>
    <row r="30" spans="1:5" ht="14.25" thickTop="1" thickBot="1" x14ac:dyDescent="0.25">
      <c r="A30" s="1073" t="s">
        <v>324</v>
      </c>
      <c r="B30" s="1081" t="s">
        <v>788</v>
      </c>
      <c r="C30" s="1104">
        <f>C31+C37+C42</f>
        <v>1920</v>
      </c>
      <c r="D30" s="1104">
        <f>D31+D37+D42</f>
        <v>0</v>
      </c>
      <c r="E30" s="1105">
        <f>E31+E37+E42</f>
        <v>1920</v>
      </c>
    </row>
    <row r="31" spans="1:5" ht="13.5" thickBot="1" x14ac:dyDescent="0.25">
      <c r="A31" s="478" t="s">
        <v>325</v>
      </c>
      <c r="B31" s="1035" t="s">
        <v>715</v>
      </c>
      <c r="C31" s="1057">
        <f>C32+C33+C34+C35+C36</f>
        <v>0</v>
      </c>
      <c r="D31" s="1057">
        <f>D32+D33+D34+D35+D36</f>
        <v>0</v>
      </c>
      <c r="E31" s="1076">
        <f>E32+E33+E34+E35+E36</f>
        <v>0</v>
      </c>
    </row>
    <row r="32" spans="1:5" x14ac:dyDescent="0.2">
      <c r="A32" s="786" t="s">
        <v>326</v>
      </c>
      <c r="B32" s="1077" t="s">
        <v>716</v>
      </c>
      <c r="C32" s="1099"/>
      <c r="D32" s="1100"/>
      <c r="E32" s="1106"/>
    </row>
    <row r="33" spans="1:5" x14ac:dyDescent="0.2">
      <c r="A33" s="163" t="s">
        <v>327</v>
      </c>
      <c r="B33" s="243" t="s">
        <v>717</v>
      </c>
      <c r="C33" s="1090"/>
      <c r="D33" s="1091"/>
      <c r="E33" s="1092"/>
    </row>
    <row r="34" spans="1:5" x14ac:dyDescent="0.2">
      <c r="A34" s="163" t="s">
        <v>328</v>
      </c>
      <c r="B34" s="626" t="s">
        <v>718</v>
      </c>
      <c r="C34" s="1090"/>
      <c r="D34" s="1091"/>
      <c r="E34" s="1092"/>
    </row>
    <row r="35" spans="1:5" x14ac:dyDescent="0.2">
      <c r="A35" s="163" t="s">
        <v>329</v>
      </c>
      <c r="B35" s="626" t="s">
        <v>719</v>
      </c>
      <c r="C35" s="1090"/>
      <c r="D35" s="1091"/>
      <c r="E35" s="1092"/>
    </row>
    <row r="36" spans="1:5" ht="14.25" customHeight="1" thickBot="1" x14ac:dyDescent="0.25">
      <c r="A36" s="661" t="s">
        <v>330</v>
      </c>
      <c r="B36" s="243" t="s">
        <v>720</v>
      </c>
      <c r="C36" s="1096"/>
      <c r="D36" s="1097"/>
      <c r="E36" s="1098"/>
    </row>
    <row r="37" spans="1:5" ht="12.75" customHeight="1" thickBot="1" x14ac:dyDescent="0.25">
      <c r="A37" s="478" t="s">
        <v>331</v>
      </c>
      <c r="B37" s="1068" t="s">
        <v>721</v>
      </c>
      <c r="C37" s="1057">
        <f>C38+C39+C40+C41</f>
        <v>1920</v>
      </c>
      <c r="D37" s="1057">
        <f>D38+D39+D40+D41</f>
        <v>0</v>
      </c>
      <c r="E37" s="1076">
        <f>E38+E39+E40+E41</f>
        <v>1920</v>
      </c>
    </row>
    <row r="38" spans="1:5" ht="15" customHeight="1" x14ac:dyDescent="0.2">
      <c r="A38" s="786" t="s">
        <v>332</v>
      </c>
      <c r="B38" s="627" t="s">
        <v>722</v>
      </c>
      <c r="C38" s="1099"/>
      <c r="D38" s="1100"/>
      <c r="E38" s="1106"/>
    </row>
    <row r="39" spans="1:5" ht="12" customHeight="1" x14ac:dyDescent="0.2">
      <c r="A39" s="163" t="s">
        <v>333</v>
      </c>
      <c r="B39" s="814" t="s">
        <v>724</v>
      </c>
      <c r="C39" s="1090"/>
      <c r="D39" s="1091"/>
      <c r="E39" s="1092"/>
    </row>
    <row r="40" spans="1:5" ht="12.75" customHeight="1" x14ac:dyDescent="0.2">
      <c r="A40" s="163" t="s">
        <v>334</v>
      </c>
      <c r="B40" s="816" t="s">
        <v>723</v>
      </c>
      <c r="C40" s="1090"/>
      <c r="D40" s="1091"/>
      <c r="E40" s="1092"/>
    </row>
    <row r="41" spans="1:5" ht="15" customHeight="1" thickBot="1" x14ac:dyDescent="0.25">
      <c r="A41" s="661" t="s">
        <v>335</v>
      </c>
      <c r="B41" s="243" t="s">
        <v>725</v>
      </c>
      <c r="C41" s="1096">
        <f>' 27 28 sz. melléklet'!D18</f>
        <v>1920</v>
      </c>
      <c r="D41" s="1097"/>
      <c r="E41" s="1098">
        <f>SUM(C41:D41)</f>
        <v>1920</v>
      </c>
    </row>
    <row r="42" spans="1:5" ht="12.75" customHeight="1" thickBot="1" x14ac:dyDescent="0.25">
      <c r="A42" s="478" t="s">
        <v>336</v>
      </c>
      <c r="B42" s="1035" t="s">
        <v>726</v>
      </c>
      <c r="C42" s="1057">
        <f>C43+C44</f>
        <v>0</v>
      </c>
      <c r="D42" s="1057">
        <f>D43+D44</f>
        <v>0</v>
      </c>
      <c r="E42" s="1076">
        <f>E43+E44</f>
        <v>0</v>
      </c>
    </row>
    <row r="43" spans="1:5" ht="15" customHeight="1" x14ac:dyDescent="0.2">
      <c r="A43" s="786" t="s">
        <v>337</v>
      </c>
      <c r="B43" s="816" t="s">
        <v>762</v>
      </c>
      <c r="C43" s="1099">
        <f>'29 sz. mell'!C26</f>
        <v>0</v>
      </c>
      <c r="D43" s="1100"/>
      <c r="E43" s="1106">
        <f>SUM(C43:D43)</f>
        <v>0</v>
      </c>
    </row>
    <row r="44" spans="1:5" ht="16.5" customHeight="1" thickBot="1" x14ac:dyDescent="0.25">
      <c r="A44" s="163" t="s">
        <v>338</v>
      </c>
      <c r="B44" s="1063" t="s">
        <v>763</v>
      </c>
      <c r="C44" s="1096"/>
      <c r="D44" s="1097"/>
      <c r="E44" s="1098"/>
    </row>
    <row r="45" spans="1:5" ht="24.75" customHeight="1" thickBot="1" x14ac:dyDescent="0.25">
      <c r="A45" s="478" t="s">
        <v>339</v>
      </c>
      <c r="B45" s="1069" t="s">
        <v>792</v>
      </c>
      <c r="C45" s="1057">
        <f>C6+C30</f>
        <v>36398</v>
      </c>
      <c r="D45" s="1057">
        <f>D6+D30</f>
        <v>0</v>
      </c>
      <c r="E45" s="1076">
        <f>E6+E30</f>
        <v>36398</v>
      </c>
    </row>
    <row r="46" spans="1:5" ht="12.75" customHeight="1" thickBot="1" x14ac:dyDescent="0.25">
      <c r="A46" s="161" t="s">
        <v>340</v>
      </c>
      <c r="B46" s="1035" t="s">
        <v>466</v>
      </c>
      <c r="C46" s="1057">
        <f>SUM(C47:C56)</f>
        <v>0</v>
      </c>
      <c r="D46" s="1057">
        <f>SUM(D47:D56)</f>
        <v>586892</v>
      </c>
      <c r="E46" s="1076">
        <f>SUM(E47:E56)</f>
        <v>586892</v>
      </c>
    </row>
    <row r="47" spans="1:5" ht="12.75" customHeight="1" x14ac:dyDescent="0.2">
      <c r="A47" s="621" t="s">
        <v>341</v>
      </c>
      <c r="B47" s="242" t="s">
        <v>732</v>
      </c>
      <c r="C47" s="1099"/>
      <c r="D47" s="1100"/>
      <c r="E47" s="1106"/>
    </row>
    <row r="48" spans="1:5" x14ac:dyDescent="0.2">
      <c r="A48" s="163" t="s">
        <v>342</v>
      </c>
      <c r="B48" s="542" t="s">
        <v>731</v>
      </c>
      <c r="C48" s="1090"/>
      <c r="D48" s="1091"/>
      <c r="E48" s="1092"/>
    </row>
    <row r="49" spans="1:5" x14ac:dyDescent="0.2">
      <c r="A49" s="163" t="s">
        <v>349</v>
      </c>
      <c r="B49" s="542" t="s">
        <v>733</v>
      </c>
      <c r="C49" s="1090"/>
      <c r="D49" s="1091"/>
      <c r="E49" s="1092"/>
    </row>
    <row r="50" spans="1:5" ht="12" customHeight="1" x14ac:dyDescent="0.2">
      <c r="A50" s="163" t="s">
        <v>350</v>
      </c>
      <c r="B50" s="542" t="s">
        <v>734</v>
      </c>
      <c r="C50" s="1090"/>
      <c r="D50" s="1091"/>
      <c r="E50" s="1092"/>
    </row>
    <row r="51" spans="1:5" ht="13.5" customHeight="1" x14ac:dyDescent="0.2">
      <c r="A51" s="163" t="s">
        <v>351</v>
      </c>
      <c r="B51" s="757" t="s">
        <v>735</v>
      </c>
      <c r="C51" s="1090"/>
      <c r="D51" s="1091">
        <v>9066</v>
      </c>
      <c r="E51" s="1092">
        <f>SUM(C51:D51)</f>
        <v>9066</v>
      </c>
    </row>
    <row r="52" spans="1:5" x14ac:dyDescent="0.2">
      <c r="A52" s="163" t="s">
        <v>352</v>
      </c>
      <c r="B52" s="758" t="s">
        <v>736</v>
      </c>
      <c r="C52" s="1090"/>
      <c r="D52" s="1091"/>
      <c r="E52" s="1092"/>
    </row>
    <row r="53" spans="1:5" x14ac:dyDescent="0.2">
      <c r="A53" s="163" t="s">
        <v>353</v>
      </c>
      <c r="B53" s="759" t="s">
        <v>737</v>
      </c>
      <c r="C53" s="1090"/>
      <c r="D53" s="1091"/>
      <c r="E53" s="1092"/>
    </row>
    <row r="54" spans="1:5" x14ac:dyDescent="0.2">
      <c r="A54" s="163" t="s">
        <v>354</v>
      </c>
      <c r="B54" s="759" t="s">
        <v>738</v>
      </c>
      <c r="C54" s="1090"/>
      <c r="D54" s="1091">
        <f>'5_sz_melléklet'!E224-'31_sz_ melléklet'!E45-E51</f>
        <v>577826</v>
      </c>
      <c r="E54" s="1092">
        <f>SUM(C54:D54)</f>
        <v>577826</v>
      </c>
    </row>
    <row r="55" spans="1:5" ht="13.5" customHeight="1" x14ac:dyDescent="0.2">
      <c r="A55" s="163" t="s">
        <v>355</v>
      </c>
      <c r="B55" s="759" t="s">
        <v>739</v>
      </c>
      <c r="C55" s="1090"/>
      <c r="D55" s="1091"/>
      <c r="E55" s="1092"/>
    </row>
    <row r="56" spans="1:5" ht="14.25" customHeight="1" thickBot="1" x14ac:dyDescent="0.25">
      <c r="A56" s="163" t="s">
        <v>356</v>
      </c>
      <c r="B56" s="256" t="s">
        <v>740</v>
      </c>
      <c r="C56" s="1096"/>
      <c r="D56" s="1097"/>
      <c r="E56" s="1098"/>
    </row>
    <row r="57" spans="1:5" ht="13.5" thickBot="1" x14ac:dyDescent="0.25">
      <c r="A57" s="478" t="s">
        <v>357</v>
      </c>
      <c r="B57" s="125" t="s">
        <v>467</v>
      </c>
      <c r="C57" s="1057">
        <f>C45+C46</f>
        <v>36398</v>
      </c>
      <c r="D57" s="1057">
        <f>D45+D46</f>
        <v>586892</v>
      </c>
      <c r="E57" s="1076">
        <f>E45+E46</f>
        <v>623290</v>
      </c>
    </row>
    <row r="59" spans="1:5" ht="5.25" customHeight="1" x14ac:dyDescent="0.2"/>
    <row r="60" spans="1:5" ht="14.25" customHeight="1" x14ac:dyDescent="0.2"/>
    <row r="61" spans="1:5" ht="3" customHeight="1" x14ac:dyDescent="0.2"/>
    <row r="62" spans="1:5" ht="16.5" customHeight="1" x14ac:dyDescent="0.2"/>
    <row r="63" spans="1:5" ht="17.25" customHeight="1" x14ac:dyDescent="0.2">
      <c r="A63" s="1"/>
    </row>
    <row r="64" spans="1:5" ht="17.25" customHeight="1" x14ac:dyDescent="0.2"/>
    <row r="69" ht="46.5" customHeight="1" x14ac:dyDescent="0.2"/>
    <row r="70" ht="12" customHeight="1" x14ac:dyDescent="0.2"/>
    <row r="74" ht="12" customHeight="1" x14ac:dyDescent="0.2"/>
    <row r="75" ht="12.75" customHeight="1" x14ac:dyDescent="0.2"/>
    <row r="85" ht="5.25" customHeight="1" x14ac:dyDescent="0.2"/>
    <row r="95" ht="12" customHeight="1" x14ac:dyDescent="0.2"/>
    <row r="96" ht="6" customHeight="1" x14ac:dyDescent="0.2"/>
    <row r="97" ht="22.5" customHeight="1" x14ac:dyDescent="0.2"/>
    <row r="98" ht="6" customHeight="1" x14ac:dyDescent="0.2"/>
    <row r="101" ht="6.75" customHeight="1" x14ac:dyDescent="0.2"/>
    <row r="103" ht="7.5" customHeight="1" x14ac:dyDescent="0.2"/>
    <row r="104" ht="32.25" customHeight="1" x14ac:dyDescent="0.2"/>
    <row r="108" ht="4.5" customHeight="1" x14ac:dyDescent="0.2"/>
    <row r="109" ht="35.25" customHeight="1" x14ac:dyDescent="0.2"/>
    <row r="113" ht="2.25" customHeight="1" x14ac:dyDescent="0.2"/>
    <row r="117" ht="4.5" customHeight="1" x14ac:dyDescent="0.2"/>
    <row r="119" ht="6.75" customHeight="1" x14ac:dyDescent="0.2"/>
    <row r="126" ht="60" customHeight="1" x14ac:dyDescent="0.2"/>
  </sheetData>
  <mergeCells count="1">
    <mergeCell ref="B2:E2"/>
  </mergeCells>
  <pageMargins left="0.55118110236220474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56"/>
  <sheetViews>
    <sheetView workbookViewId="0"/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29" t="s">
        <v>1360</v>
      </c>
      <c r="B1" s="329"/>
      <c r="C1" s="329"/>
      <c r="D1" s="329"/>
      <c r="E1" s="329"/>
    </row>
    <row r="2" spans="1:5" x14ac:dyDescent="0.2">
      <c r="B2" s="1"/>
      <c r="C2" s="36"/>
    </row>
    <row r="3" spans="1:5" ht="15.75" x14ac:dyDescent="0.25">
      <c r="B3" s="1514" t="s">
        <v>52</v>
      </c>
      <c r="C3" s="1514"/>
    </row>
    <row r="4" spans="1:5" ht="15.75" x14ac:dyDescent="0.25">
      <c r="B4" s="1514" t="s">
        <v>53</v>
      </c>
      <c r="C4" s="1514"/>
    </row>
    <row r="5" spans="1:5" ht="15.75" x14ac:dyDescent="0.25">
      <c r="B5" s="1514" t="s">
        <v>386</v>
      </c>
      <c r="C5" s="1514"/>
    </row>
    <row r="6" spans="1:5" x14ac:dyDescent="0.2">
      <c r="B6" s="1"/>
      <c r="C6" s="33" t="s">
        <v>4</v>
      </c>
    </row>
    <row r="7" spans="1:5" ht="13.5" thickBot="1" x14ac:dyDescent="0.25">
      <c r="B7" s="1"/>
      <c r="C7" s="33"/>
    </row>
    <row r="8" spans="1:5" ht="26.25" thickBot="1" x14ac:dyDescent="0.25">
      <c r="A8" s="395" t="s">
        <v>294</v>
      </c>
      <c r="B8" s="436" t="s">
        <v>54</v>
      </c>
      <c r="C8" s="437" t="s">
        <v>1203</v>
      </c>
    </row>
    <row r="9" spans="1:5" ht="13.5" thickBot="1" x14ac:dyDescent="0.25">
      <c r="A9" s="434" t="s">
        <v>295</v>
      </c>
      <c r="B9" s="411" t="s">
        <v>296</v>
      </c>
      <c r="C9" s="417" t="s">
        <v>297</v>
      </c>
    </row>
    <row r="10" spans="1:5" ht="12.75" customHeight="1" thickBot="1" x14ac:dyDescent="0.25">
      <c r="A10" s="353" t="s">
        <v>299</v>
      </c>
      <c r="B10" s="701" t="s">
        <v>23</v>
      </c>
      <c r="C10" s="1294"/>
    </row>
    <row r="11" spans="1:5" ht="12.75" customHeight="1" x14ac:dyDescent="0.2">
      <c r="A11" s="697" t="s">
        <v>300</v>
      </c>
      <c r="B11" s="702" t="s">
        <v>9</v>
      </c>
      <c r="C11" s="1295"/>
    </row>
    <row r="12" spans="1:5" ht="12.75" customHeight="1" x14ac:dyDescent="0.2">
      <c r="A12" s="698" t="s">
        <v>301</v>
      </c>
      <c r="B12" s="703" t="s">
        <v>1266</v>
      </c>
      <c r="C12" s="1295">
        <v>24049</v>
      </c>
    </row>
    <row r="13" spans="1:5" ht="12.75" customHeight="1" x14ac:dyDescent="0.2">
      <c r="A13" s="698" t="s">
        <v>302</v>
      </c>
      <c r="B13" s="702" t="s">
        <v>428</v>
      </c>
      <c r="C13" s="1296">
        <f>SUM(C11:C12)</f>
        <v>24049</v>
      </c>
    </row>
    <row r="14" spans="1:5" ht="12.75" customHeight="1" x14ac:dyDescent="0.2">
      <c r="A14" s="698" t="s">
        <v>303</v>
      </c>
      <c r="B14" s="1407" t="s">
        <v>1086</v>
      </c>
      <c r="C14" s="1295"/>
    </row>
    <row r="15" spans="1:5" ht="12.75" customHeight="1" x14ac:dyDescent="0.2">
      <c r="A15" s="699"/>
      <c r="B15" s="1371" t="s">
        <v>1274</v>
      </c>
      <c r="C15" s="1375">
        <v>16349</v>
      </c>
    </row>
    <row r="16" spans="1:5" s="7" customFormat="1" ht="12.75" customHeight="1" thickBot="1" x14ac:dyDescent="0.3">
      <c r="A16" s="699" t="s">
        <v>304</v>
      </c>
      <c r="B16" s="702" t="s">
        <v>1087</v>
      </c>
      <c r="C16" s="1297">
        <f>SUM(C14:C15)</f>
        <v>16349</v>
      </c>
    </row>
    <row r="17" spans="1:3" s="7" customFormat="1" ht="12.75" customHeight="1" thickBot="1" x14ac:dyDescent="0.3">
      <c r="A17" s="353" t="s">
        <v>305</v>
      </c>
      <c r="B17" s="704"/>
      <c r="C17" s="1298"/>
    </row>
    <row r="18" spans="1:3" s="15" customFormat="1" ht="12.75" customHeight="1" thickBot="1" x14ac:dyDescent="0.25">
      <c r="A18" s="340" t="s">
        <v>306</v>
      </c>
      <c r="B18" s="700" t="s">
        <v>38</v>
      </c>
      <c r="C18" s="1299">
        <f>C16+C13</f>
        <v>40398</v>
      </c>
    </row>
    <row r="19" spans="1:3" s="15" customFormat="1" ht="12.75" customHeight="1" x14ac:dyDescent="0.2">
      <c r="A19" s="439" t="s">
        <v>307</v>
      </c>
      <c r="B19" s="438"/>
      <c r="C19" s="1300"/>
    </row>
    <row r="20" spans="1:3" ht="12.75" customHeight="1" thickBot="1" x14ac:dyDescent="0.25">
      <c r="A20" s="398" t="s">
        <v>309</v>
      </c>
      <c r="B20" s="39"/>
      <c r="C20" s="1301"/>
    </row>
    <row r="21" spans="1:3" ht="12.75" customHeight="1" thickBot="1" x14ac:dyDescent="0.25">
      <c r="A21" s="340" t="s">
        <v>310</v>
      </c>
      <c r="B21" s="693" t="s">
        <v>443</v>
      </c>
      <c r="C21" s="1302">
        <f>SUM(C19:C20)</f>
        <v>0</v>
      </c>
    </row>
    <row r="22" spans="1:3" ht="12.75" customHeight="1" x14ac:dyDescent="0.2">
      <c r="A22" s="439" t="s">
        <v>311</v>
      </c>
      <c r="B22" s="911"/>
      <c r="C22" s="1303"/>
    </row>
    <row r="23" spans="1:3" ht="12.75" customHeight="1" x14ac:dyDescent="0.2">
      <c r="A23" s="317" t="s">
        <v>312</v>
      </c>
      <c r="B23" s="977" t="s">
        <v>624</v>
      </c>
      <c r="C23" s="1304"/>
    </row>
    <row r="24" spans="1:3" ht="12.75" customHeight="1" x14ac:dyDescent="0.25">
      <c r="A24" s="317" t="s">
        <v>313</v>
      </c>
      <c r="B24" s="678" t="s">
        <v>909</v>
      </c>
      <c r="C24" s="1305">
        <v>10000</v>
      </c>
    </row>
    <row r="25" spans="1:3" ht="12.75" customHeight="1" x14ac:dyDescent="0.25">
      <c r="A25" s="317" t="s">
        <v>314</v>
      </c>
      <c r="B25" s="1422"/>
      <c r="C25" s="1304"/>
    </row>
    <row r="26" spans="1:3" ht="12.75" customHeight="1" x14ac:dyDescent="0.2">
      <c r="A26" s="317" t="s">
        <v>315</v>
      </c>
      <c r="B26" s="707"/>
      <c r="C26" s="1216"/>
    </row>
    <row r="27" spans="1:3" ht="12.75" customHeight="1" x14ac:dyDescent="0.2">
      <c r="A27" s="317" t="s">
        <v>316</v>
      </c>
      <c r="B27" s="695" t="s">
        <v>55</v>
      </c>
      <c r="C27" s="1307">
        <f>SUM(C24:C26)</f>
        <v>10000</v>
      </c>
    </row>
    <row r="28" spans="1:3" ht="12.75" customHeight="1" x14ac:dyDescent="0.2">
      <c r="A28" s="317" t="s">
        <v>317</v>
      </c>
      <c r="B28" s="695"/>
      <c r="C28" s="1307"/>
    </row>
    <row r="29" spans="1:3" ht="12.75" customHeight="1" x14ac:dyDescent="0.2">
      <c r="A29" s="317" t="s">
        <v>319</v>
      </c>
      <c r="B29" s="694" t="s">
        <v>910</v>
      </c>
      <c r="C29" s="1306">
        <f>15000+20000</f>
        <v>35000</v>
      </c>
    </row>
    <row r="30" spans="1:3" ht="12.75" customHeight="1" x14ac:dyDescent="0.2">
      <c r="A30" s="317" t="s">
        <v>320</v>
      </c>
      <c r="B30" s="694"/>
      <c r="C30" s="1306"/>
    </row>
    <row r="31" spans="1:3" s="15" customFormat="1" ht="12.75" customHeight="1" x14ac:dyDescent="0.2">
      <c r="A31" s="317" t="s">
        <v>321</v>
      </c>
      <c r="B31" s="695" t="s">
        <v>56</v>
      </c>
      <c r="C31" s="1308">
        <f>SUM(C29:C30)</f>
        <v>35000</v>
      </c>
    </row>
    <row r="32" spans="1:3" s="15" customFormat="1" ht="12.75" customHeight="1" x14ac:dyDescent="0.2">
      <c r="A32" s="317" t="s">
        <v>322</v>
      </c>
      <c r="B32" s="1344"/>
      <c r="C32" s="1308"/>
    </row>
    <row r="33" spans="1:3" s="15" customFormat="1" ht="12.75" customHeight="1" x14ac:dyDescent="0.2">
      <c r="A33" s="317" t="s">
        <v>323</v>
      </c>
      <c r="B33" s="977" t="s">
        <v>624</v>
      </c>
      <c r="C33" s="1308"/>
    </row>
    <row r="34" spans="1:3" s="15" customFormat="1" ht="12.75" customHeight="1" x14ac:dyDescent="0.2">
      <c r="A34" s="317"/>
      <c r="B34" s="1447"/>
      <c r="C34" s="1308"/>
    </row>
    <row r="35" spans="1:3" ht="12.75" customHeight="1" x14ac:dyDescent="0.2">
      <c r="A35" s="317" t="s">
        <v>324</v>
      </c>
      <c r="B35" s="694" t="s">
        <v>625</v>
      </c>
      <c r="C35" s="1306">
        <f>55000+14850</f>
        <v>69850</v>
      </c>
    </row>
    <row r="36" spans="1:3" ht="12.75" customHeight="1" x14ac:dyDescent="0.2">
      <c r="A36" s="317" t="s">
        <v>325</v>
      </c>
      <c r="B36" s="694" t="s">
        <v>1126</v>
      </c>
      <c r="C36" s="1306">
        <f>55000+91050</f>
        <v>146050</v>
      </c>
    </row>
    <row r="37" spans="1:3" s="15" customFormat="1" ht="12.75" customHeight="1" x14ac:dyDescent="0.2">
      <c r="A37" s="317" t="s">
        <v>326</v>
      </c>
      <c r="B37" s="695" t="s">
        <v>57</v>
      </c>
      <c r="C37" s="1307">
        <f>SUM(C35:C36)</f>
        <v>215900</v>
      </c>
    </row>
    <row r="38" spans="1:3" s="15" customFormat="1" ht="12.75" customHeight="1" x14ac:dyDescent="0.2">
      <c r="A38" s="317" t="s">
        <v>327</v>
      </c>
      <c r="B38" s="694"/>
      <c r="C38" s="1306"/>
    </row>
    <row r="39" spans="1:3" s="15" customFormat="1" ht="12.75" customHeight="1" x14ac:dyDescent="0.2">
      <c r="A39" s="317" t="s">
        <v>328</v>
      </c>
      <c r="B39" s="694"/>
      <c r="C39" s="1306"/>
    </row>
    <row r="40" spans="1:3" s="15" customFormat="1" ht="12.75" customHeight="1" x14ac:dyDescent="0.2">
      <c r="A40" s="317" t="s">
        <v>329</v>
      </c>
      <c r="B40" s="1293" t="s">
        <v>426</v>
      </c>
      <c r="C40" s="1307">
        <f>SUM(C39)</f>
        <v>0</v>
      </c>
    </row>
    <row r="41" spans="1:3" s="15" customFormat="1" ht="12.75" customHeight="1" x14ac:dyDescent="0.2">
      <c r="A41" s="317" t="s">
        <v>330</v>
      </c>
      <c r="B41" s="1345"/>
      <c r="C41" s="1343"/>
    </row>
    <row r="42" spans="1:3" s="15" customFormat="1" ht="12.75" customHeight="1" x14ac:dyDescent="0.2">
      <c r="A42" s="317" t="s">
        <v>331</v>
      </c>
      <c r="B42" s="1342"/>
      <c r="C42" s="1309"/>
    </row>
    <row r="43" spans="1:3" s="15" customFormat="1" ht="12.75" customHeight="1" x14ac:dyDescent="0.2">
      <c r="A43" s="317" t="s">
        <v>332</v>
      </c>
      <c r="B43" s="977" t="s">
        <v>927</v>
      </c>
      <c r="C43" s="1348">
        <f>SUM(C42)</f>
        <v>0</v>
      </c>
    </row>
    <row r="44" spans="1:3" s="15" customFormat="1" ht="12.75" customHeight="1" x14ac:dyDescent="0.2">
      <c r="A44" s="317" t="s">
        <v>333</v>
      </c>
      <c r="B44" s="1342"/>
      <c r="C44" s="1309"/>
    </row>
    <row r="45" spans="1:3" s="15" customFormat="1" ht="12.75" customHeight="1" x14ac:dyDescent="0.2">
      <c r="A45" s="317" t="s">
        <v>334</v>
      </c>
      <c r="B45" s="1342"/>
      <c r="C45" s="1304"/>
    </row>
    <row r="46" spans="1:3" s="15" customFormat="1" ht="12.75" customHeight="1" x14ac:dyDescent="0.2">
      <c r="A46" s="317" t="s">
        <v>335</v>
      </c>
      <c r="B46" s="1342"/>
      <c r="C46" s="1309"/>
    </row>
    <row r="47" spans="1:3" s="15" customFormat="1" ht="12.75" customHeight="1" x14ac:dyDescent="0.2">
      <c r="A47" s="317" t="s">
        <v>336</v>
      </c>
      <c r="B47" s="977" t="s">
        <v>1175</v>
      </c>
      <c r="C47" s="1310">
        <f>SUM(C45:C46)</f>
        <v>0</v>
      </c>
    </row>
    <row r="48" spans="1:3" s="15" customFormat="1" ht="12.75" customHeight="1" x14ac:dyDescent="0.2">
      <c r="A48" s="317" t="s">
        <v>337</v>
      </c>
      <c r="B48" s="977" t="s">
        <v>624</v>
      </c>
      <c r="C48" s="1309"/>
    </row>
    <row r="49" spans="1:3" s="15" customFormat="1" ht="12.75" customHeight="1" x14ac:dyDescent="0.2">
      <c r="A49" s="317" t="s">
        <v>338</v>
      </c>
      <c r="B49" s="1346"/>
      <c r="C49" s="1182"/>
    </row>
    <row r="50" spans="1:3" s="15" customFormat="1" ht="12.75" customHeight="1" x14ac:dyDescent="0.2">
      <c r="A50" s="317" t="s">
        <v>339</v>
      </c>
      <c r="B50" s="1345"/>
      <c r="C50" s="1309"/>
    </row>
    <row r="51" spans="1:3" s="15" customFormat="1" ht="12.75" customHeight="1" thickBot="1" x14ac:dyDescent="0.25">
      <c r="A51" s="317" t="s">
        <v>340</v>
      </c>
      <c r="B51" s="1347" t="s">
        <v>427</v>
      </c>
      <c r="C51" s="1310">
        <f>SUM(C49:C50)</f>
        <v>0</v>
      </c>
    </row>
    <row r="52" spans="1:3" ht="12.75" customHeight="1" thickBot="1" x14ac:dyDescent="0.25">
      <c r="A52" s="317" t="s">
        <v>341</v>
      </c>
      <c r="B52" s="441" t="s">
        <v>24</v>
      </c>
      <c r="C52" s="1311">
        <f>C27+C31+C37+C40+C51+C43+C47</f>
        <v>260900</v>
      </c>
    </row>
    <row r="53" spans="1:3" ht="12.75" customHeight="1" thickBot="1" x14ac:dyDescent="0.25">
      <c r="A53" s="317" t="s">
        <v>342</v>
      </c>
      <c r="B53" s="696"/>
      <c r="C53" s="1312"/>
    </row>
    <row r="54" spans="1:3" ht="12.75" customHeight="1" thickBot="1" x14ac:dyDescent="0.25">
      <c r="A54" s="403" t="s">
        <v>349</v>
      </c>
      <c r="B54" s="495" t="s">
        <v>384</v>
      </c>
      <c r="C54" s="1313">
        <f>SUM(C18+C52+C21)</f>
        <v>301298</v>
      </c>
    </row>
    <row r="55" spans="1:3" ht="15.75" x14ac:dyDescent="0.2">
      <c r="B55" s="40"/>
      <c r="C55" s="41"/>
    </row>
    <row r="56" spans="1:3" ht="15.75" x14ac:dyDescent="0.2">
      <c r="B56" s="40"/>
      <c r="C56" s="41"/>
    </row>
  </sheetData>
  <mergeCells count="3">
    <mergeCell ref="B3:C3"/>
    <mergeCell ref="B4:C4"/>
    <mergeCell ref="B5:C5"/>
  </mergeCells>
  <phoneticPr fontId="63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463" t="s">
        <v>1330</v>
      </c>
      <c r="B1" s="1463"/>
      <c r="C1" s="1463"/>
      <c r="D1" s="1463"/>
      <c r="E1" s="1463"/>
    </row>
    <row r="2" spans="1:6" x14ac:dyDescent="0.2">
      <c r="A2" s="329"/>
      <c r="B2" s="329"/>
      <c r="C2" s="329"/>
      <c r="D2" s="329"/>
      <c r="E2" s="329"/>
    </row>
    <row r="3" spans="1:6" ht="15.75" x14ac:dyDescent="0.25">
      <c r="B3" s="1483" t="s">
        <v>1205</v>
      </c>
      <c r="C3" s="1483"/>
      <c r="D3" s="1483"/>
      <c r="E3" s="1483"/>
      <c r="F3" s="1484"/>
    </row>
    <row r="4" spans="1:6" ht="15.75" x14ac:dyDescent="0.25">
      <c r="B4" s="18"/>
      <c r="C4" s="18"/>
      <c r="D4" s="18"/>
      <c r="E4" s="18"/>
      <c r="F4" s="13"/>
    </row>
    <row r="5" spans="1:6" ht="12.75" customHeight="1" thickBot="1" x14ac:dyDescent="0.3">
      <c r="B5" s="100"/>
      <c r="C5" s="17"/>
      <c r="D5" s="1"/>
      <c r="E5" s="19"/>
      <c r="F5" s="19" t="s">
        <v>4</v>
      </c>
    </row>
    <row r="6" spans="1:6" x14ac:dyDescent="0.2">
      <c r="A6" s="1474" t="s">
        <v>294</v>
      </c>
      <c r="B6" s="1481" t="s">
        <v>13</v>
      </c>
      <c r="C6" s="1476" t="s">
        <v>383</v>
      </c>
      <c r="D6" s="1478" t="s">
        <v>385</v>
      </c>
      <c r="E6" s="1478" t="s">
        <v>431</v>
      </c>
      <c r="F6" s="1472" t="s">
        <v>384</v>
      </c>
    </row>
    <row r="7" spans="1:6" ht="27" customHeight="1" thickBot="1" x14ac:dyDescent="0.25">
      <c r="A7" s="1475"/>
      <c r="B7" s="1482"/>
      <c r="C7" s="1477"/>
      <c r="D7" s="1479"/>
      <c r="E7" s="1480"/>
      <c r="F7" s="1473"/>
    </row>
    <row r="8" spans="1:6" s="256" customFormat="1" ht="9.75" customHeight="1" x14ac:dyDescent="0.2">
      <c r="A8" s="550" t="s">
        <v>295</v>
      </c>
      <c r="B8" s="551" t="s">
        <v>296</v>
      </c>
      <c r="C8" s="552" t="s">
        <v>297</v>
      </c>
      <c r="D8" s="553" t="s">
        <v>298</v>
      </c>
      <c r="E8" s="765" t="s">
        <v>318</v>
      </c>
      <c r="F8" s="765" t="s">
        <v>343</v>
      </c>
    </row>
    <row r="9" spans="1:6" x14ac:dyDescent="0.2">
      <c r="A9" s="317" t="s">
        <v>299</v>
      </c>
      <c r="B9" s="324" t="s">
        <v>244</v>
      </c>
      <c r="C9" s="24"/>
      <c r="D9" s="1"/>
      <c r="E9" s="766"/>
      <c r="F9" s="135"/>
    </row>
    <row r="10" spans="1:6" x14ac:dyDescent="0.2">
      <c r="A10" s="316" t="s">
        <v>300</v>
      </c>
      <c r="B10" s="181" t="s">
        <v>589</v>
      </c>
      <c r="C10" s="8">
        <f>'3_sz_melléklet'!E9</f>
        <v>1169764</v>
      </c>
      <c r="D10" s="28">
        <f>'4_sz_ melléklet'!E542</f>
        <v>201791</v>
      </c>
      <c r="E10" s="164">
        <f>'5_sz_melléklet'!E181</f>
        <v>486687</v>
      </c>
      <c r="F10" s="135">
        <f>E10+D10+C10</f>
        <v>1858242</v>
      </c>
    </row>
    <row r="11" spans="1:6" x14ac:dyDescent="0.2">
      <c r="A11" s="316" t="s">
        <v>301</v>
      </c>
      <c r="B11" s="200" t="s">
        <v>591</v>
      </c>
      <c r="C11" s="8">
        <f>'3_sz_melléklet'!E10</f>
        <v>167697</v>
      </c>
      <c r="D11" s="28">
        <f>'4_sz_ melléklet'!E543</f>
        <v>29931</v>
      </c>
      <c r="E11" s="164">
        <f>'5_sz_melléklet'!E182</f>
        <v>77404</v>
      </c>
      <c r="F11" s="135">
        <f>E11+D11+C11</f>
        <v>275032</v>
      </c>
    </row>
    <row r="12" spans="1:6" ht="12.75" customHeight="1" x14ac:dyDescent="0.2">
      <c r="A12" s="316" t="s">
        <v>302</v>
      </c>
      <c r="B12" s="200" t="s">
        <v>590</v>
      </c>
      <c r="C12" s="8">
        <f>'3_sz_melléklet'!E11</f>
        <v>404437</v>
      </c>
      <c r="D12" s="28">
        <f>'4_sz_ melléklet'!E544</f>
        <v>1038579</v>
      </c>
      <c r="E12" s="164">
        <f>'5_sz_melléklet'!E183</f>
        <v>57007</v>
      </c>
      <c r="F12" s="135">
        <f>E12+D12+C12</f>
        <v>1500023</v>
      </c>
    </row>
    <row r="13" spans="1:6" x14ac:dyDescent="0.2">
      <c r="A13" s="316" t="s">
        <v>303</v>
      </c>
      <c r="B13" s="200" t="s">
        <v>592</v>
      </c>
      <c r="C13" s="8">
        <f>'3_sz_melléklet'!E12</f>
        <v>0</v>
      </c>
      <c r="D13" s="28">
        <f>'4_sz_ melléklet'!E545</f>
        <v>0</v>
      </c>
      <c r="E13" s="164">
        <f>'5_sz_melléklet'!E184</f>
        <v>0</v>
      </c>
      <c r="F13" s="135">
        <f>E13+D13+C13</f>
        <v>0</v>
      </c>
    </row>
    <row r="14" spans="1:6" x14ac:dyDescent="0.2">
      <c r="A14" s="316" t="s">
        <v>304</v>
      </c>
      <c r="B14" s="200" t="s">
        <v>593</v>
      </c>
      <c r="C14" s="8">
        <f>'3_sz_melléklet'!E13</f>
        <v>0</v>
      </c>
      <c r="D14" s="28">
        <f>'4_sz_ melléklet'!E546</f>
        <v>1000</v>
      </c>
      <c r="E14" s="164">
        <f>'5_sz_melléklet'!E185</f>
        <v>0</v>
      </c>
      <c r="F14" s="135">
        <f>E14+D14+C14</f>
        <v>1000</v>
      </c>
    </row>
    <row r="15" spans="1:6" x14ac:dyDescent="0.2">
      <c r="A15" s="316" t="s">
        <v>305</v>
      </c>
      <c r="B15" s="200" t="s">
        <v>594</v>
      </c>
      <c r="C15" s="8">
        <f>C16+C17+C18+C19+C20+C21+C22</f>
        <v>22700</v>
      </c>
      <c r="D15" s="8">
        <f>D16+D17+D18+D19+D20+D21+D22</f>
        <v>1395250.56</v>
      </c>
      <c r="E15" s="164">
        <f>'5_sz_melléklet'!E186</f>
        <v>272</v>
      </c>
      <c r="F15" s="8">
        <f>F16+F17+F18+F19+F20+F21+F22</f>
        <v>1418222.56</v>
      </c>
    </row>
    <row r="16" spans="1:6" x14ac:dyDescent="0.2">
      <c r="A16" s="316" t="s">
        <v>306</v>
      </c>
      <c r="B16" s="200" t="s">
        <v>598</v>
      </c>
      <c r="C16" s="8">
        <f>'3_sz_melléklet'!E15</f>
        <v>22700</v>
      </c>
      <c r="D16" s="28">
        <f>'4_sz_ melléklet'!E548</f>
        <v>438557.56</v>
      </c>
      <c r="E16" s="164">
        <f>'5_sz_melléklet'!E187</f>
        <v>0</v>
      </c>
      <c r="F16" s="135">
        <f t="shared" ref="F16:F22" si="0">SUM(C16:E16)</f>
        <v>461257.56</v>
      </c>
    </row>
    <row r="17" spans="1:6" x14ac:dyDescent="0.2">
      <c r="A17" s="316" t="s">
        <v>307</v>
      </c>
      <c r="B17" s="200" t="s">
        <v>599</v>
      </c>
      <c r="C17" s="8">
        <f>'3_sz_melléklet'!E16</f>
        <v>0</v>
      </c>
      <c r="D17" s="28">
        <f>'4_sz_ melléklet'!E549</f>
        <v>0</v>
      </c>
      <c r="E17" s="164">
        <f>'5_sz_melléklet'!E188</f>
        <v>0</v>
      </c>
      <c r="F17" s="135">
        <f t="shared" si="0"/>
        <v>0</v>
      </c>
    </row>
    <row r="18" spans="1:6" x14ac:dyDescent="0.2">
      <c r="A18" s="316" t="s">
        <v>308</v>
      </c>
      <c r="B18" s="200" t="s">
        <v>600</v>
      </c>
      <c r="C18" s="8">
        <f>'3_sz_melléklet'!E17</f>
        <v>0</v>
      </c>
      <c r="D18" s="28">
        <f>'4_sz_ melléklet'!E550</f>
        <v>0</v>
      </c>
      <c r="E18" s="164">
        <f>'5_sz_melléklet'!E189</f>
        <v>0</v>
      </c>
      <c r="F18" s="135">
        <f t="shared" si="0"/>
        <v>0</v>
      </c>
    </row>
    <row r="19" spans="1:6" x14ac:dyDescent="0.2">
      <c r="A19" s="316" t="s">
        <v>309</v>
      </c>
      <c r="B19" s="325" t="s">
        <v>1050</v>
      </c>
      <c r="C19" s="8">
        <f>'3_sz_melléklet'!E18</f>
        <v>0</v>
      </c>
      <c r="D19" s="28">
        <f>'4_sz_ melléklet'!E551</f>
        <v>620150</v>
      </c>
      <c r="E19" s="164">
        <f>'5_sz_melléklet'!E190</f>
        <v>272</v>
      </c>
      <c r="F19" s="135">
        <f t="shared" si="0"/>
        <v>620422</v>
      </c>
    </row>
    <row r="20" spans="1:6" x14ac:dyDescent="0.2">
      <c r="A20" s="316" t="s">
        <v>310</v>
      </c>
      <c r="B20" s="748" t="s">
        <v>597</v>
      </c>
      <c r="C20" s="8">
        <f>'3_sz_melléklet'!E19</f>
        <v>0</v>
      </c>
      <c r="D20" s="28">
        <f>'4_sz_ melléklet'!E552</f>
        <v>0</v>
      </c>
      <c r="E20" s="164">
        <f>'5_sz_melléklet'!E191</f>
        <v>0</v>
      </c>
      <c r="F20" s="135">
        <f t="shared" si="0"/>
        <v>0</v>
      </c>
    </row>
    <row r="21" spans="1:6" x14ac:dyDescent="0.2">
      <c r="A21" s="316" t="s">
        <v>311</v>
      </c>
      <c r="B21" s="749" t="s">
        <v>1051</v>
      </c>
      <c r="C21" s="8">
        <f>'3_sz_melléklet'!E20</f>
        <v>0</v>
      </c>
      <c r="D21" s="28">
        <f>'4_sz_ melléklet'!E553</f>
        <v>201239</v>
      </c>
      <c r="E21" s="164">
        <f>'5_sz_melléklet'!E192</f>
        <v>0</v>
      </c>
      <c r="F21" s="135">
        <f t="shared" si="0"/>
        <v>201239</v>
      </c>
    </row>
    <row r="22" spans="1:6" x14ac:dyDescent="0.2">
      <c r="A22" s="316" t="s">
        <v>312</v>
      </c>
      <c r="B22" s="270" t="s">
        <v>827</v>
      </c>
      <c r="C22" s="8"/>
      <c r="D22" s="28">
        <f>'4_sz_ melléklet'!E554</f>
        <v>135304</v>
      </c>
      <c r="E22" s="164">
        <f>'5_sz_melléklet'!E193</f>
        <v>0</v>
      </c>
      <c r="F22" s="135">
        <f t="shared" si="0"/>
        <v>135304</v>
      </c>
    </row>
    <row r="23" spans="1:6" ht="13.5" thickBot="1" x14ac:dyDescent="0.25">
      <c r="A23" s="316" t="s">
        <v>313</v>
      </c>
      <c r="B23" s="202" t="s">
        <v>602</v>
      </c>
      <c r="C23" s="8">
        <f>'3_sz_melléklet'!E22</f>
        <v>0</v>
      </c>
      <c r="D23" s="28">
        <f>'4_sz_ melléklet'!E555</f>
        <v>80620</v>
      </c>
      <c r="E23" s="164">
        <f>'5_sz_melléklet'!E194</f>
        <v>0</v>
      </c>
      <c r="F23" s="135">
        <f>E23+D23+C23</f>
        <v>80620</v>
      </c>
    </row>
    <row r="24" spans="1:6" ht="13.5" thickBot="1" x14ac:dyDescent="0.25">
      <c r="A24" s="554" t="s">
        <v>314</v>
      </c>
      <c r="B24" s="555" t="s">
        <v>1055</v>
      </c>
      <c r="C24" s="556">
        <f>C10+C11+C12+C13+C15+C23</f>
        <v>1764598</v>
      </c>
      <c r="D24" s="557">
        <f>D10+D11+D12+D13+D15+D23</f>
        <v>2746171.56</v>
      </c>
      <c r="E24" s="569">
        <f>E10+E11+E12+E13+E15+E23</f>
        <v>621370</v>
      </c>
      <c r="F24" s="569">
        <f>SUM(C24:E24)</f>
        <v>5132139.5600000005</v>
      </c>
    </row>
    <row r="25" spans="1:6" ht="13.5" thickTop="1" x14ac:dyDescent="0.2">
      <c r="A25" s="544"/>
      <c r="B25" s="324"/>
      <c r="C25" s="761"/>
      <c r="D25" s="717"/>
      <c r="E25" s="240"/>
      <c r="F25" s="143"/>
    </row>
    <row r="26" spans="1:6" x14ac:dyDescent="0.2">
      <c r="A26" s="317" t="s">
        <v>315</v>
      </c>
      <c r="B26" s="326" t="s">
        <v>245</v>
      </c>
      <c r="C26" s="21"/>
      <c r="D26" s="26"/>
      <c r="E26" s="391"/>
      <c r="F26" s="138"/>
    </row>
    <row r="27" spans="1:6" x14ac:dyDescent="0.2">
      <c r="A27" s="317" t="s">
        <v>316</v>
      </c>
      <c r="B27" s="200" t="s">
        <v>603</v>
      </c>
      <c r="C27" s="21">
        <f>'3_sz_melléklet'!E26</f>
        <v>36618</v>
      </c>
      <c r="D27" s="28">
        <f>'4_sz_ melléklet'!E559</f>
        <v>2416984</v>
      </c>
      <c r="E27" s="164">
        <f>'5_sz_melléklet'!E198</f>
        <v>1920</v>
      </c>
      <c r="F27" s="135">
        <f>E27+D27+C27</f>
        <v>2455522</v>
      </c>
    </row>
    <row r="28" spans="1:6" x14ac:dyDescent="0.2">
      <c r="A28" s="317" t="s">
        <v>317</v>
      </c>
      <c r="B28" s="200" t="s">
        <v>604</v>
      </c>
      <c r="C28" s="21">
        <f>'3_sz_melléklet'!E27</f>
        <v>40398</v>
      </c>
      <c r="D28" s="28">
        <f>'4_sz_ melléklet'!E560</f>
        <v>260900</v>
      </c>
      <c r="E28" s="164">
        <f>'5_sz_melléklet'!E199</f>
        <v>0</v>
      </c>
      <c r="F28" s="135">
        <f t="shared" ref="F28:F35" si="1">E28+D28+C28</f>
        <v>301298</v>
      </c>
    </row>
    <row r="29" spans="1:6" x14ac:dyDescent="0.2">
      <c r="A29" s="317" t="s">
        <v>319</v>
      </c>
      <c r="B29" s="200" t="s">
        <v>605</v>
      </c>
      <c r="C29" s="21">
        <f>'3_sz_melléklet'!E28</f>
        <v>0</v>
      </c>
      <c r="D29" s="28">
        <f>D30+D31+D32+D33+D34+D35+D36</f>
        <v>41392</v>
      </c>
      <c r="E29" s="164">
        <f>'5_sz_melléklet'!E200</f>
        <v>0</v>
      </c>
      <c r="F29" s="164">
        <f>F30+F31+F32+F33+F34+F35+F36</f>
        <v>41392</v>
      </c>
    </row>
    <row r="30" spans="1:6" x14ac:dyDescent="0.2">
      <c r="A30" s="317" t="s">
        <v>320</v>
      </c>
      <c r="B30" s="325" t="s">
        <v>606</v>
      </c>
      <c r="C30" s="21">
        <f>'3_sz_melléklet'!E29</f>
        <v>0</v>
      </c>
      <c r="D30" s="28">
        <f>'4_sz_ melléklet'!E562</f>
        <v>392</v>
      </c>
      <c r="E30" s="164">
        <f>'5_sz_melléklet'!E201</f>
        <v>0</v>
      </c>
      <c r="F30" s="135">
        <f t="shared" si="1"/>
        <v>392</v>
      </c>
    </row>
    <row r="31" spans="1:6" x14ac:dyDescent="0.2">
      <c r="A31" s="317" t="s">
        <v>321</v>
      </c>
      <c r="B31" s="325" t="s">
        <v>607</v>
      </c>
      <c r="C31" s="21"/>
      <c r="D31" s="28">
        <f>'4_sz_ melléklet'!E563</f>
        <v>0</v>
      </c>
      <c r="E31" s="164">
        <f>'5_sz_melléklet'!E202</f>
        <v>0</v>
      </c>
      <c r="F31" s="135">
        <f t="shared" si="1"/>
        <v>0</v>
      </c>
    </row>
    <row r="32" spans="1:6" x14ac:dyDescent="0.2">
      <c r="A32" s="317" t="s">
        <v>322</v>
      </c>
      <c r="B32" s="325" t="s">
        <v>608</v>
      </c>
      <c r="C32" s="21"/>
      <c r="D32" s="28">
        <f>'4_sz_ melléklet'!E564</f>
        <v>0</v>
      </c>
      <c r="E32" s="164">
        <f>'5_sz_melléklet'!E203</f>
        <v>0</v>
      </c>
      <c r="F32" s="135">
        <f t="shared" si="1"/>
        <v>0</v>
      </c>
    </row>
    <row r="33" spans="1:6" x14ac:dyDescent="0.2">
      <c r="A33" s="317" t="s">
        <v>323</v>
      </c>
      <c r="B33" s="325" t="s">
        <v>1056</v>
      </c>
      <c r="C33" s="21">
        <f>'3_sz_melléklet'!E30</f>
        <v>0</v>
      </c>
      <c r="D33" s="28">
        <f>'4_sz_ melléklet'!E565</f>
        <v>15000</v>
      </c>
      <c r="E33" s="164">
        <f>'5_sz_melléklet'!E204</f>
        <v>0</v>
      </c>
      <c r="F33" s="135">
        <f t="shared" si="1"/>
        <v>15000</v>
      </c>
    </row>
    <row r="34" spans="1:6" x14ac:dyDescent="0.2">
      <c r="A34" s="317" t="s">
        <v>324</v>
      </c>
      <c r="B34" s="748" t="s">
        <v>610</v>
      </c>
      <c r="C34" s="21"/>
      <c r="D34" s="28">
        <f>'4_sz_ melléklet'!E566</f>
        <v>17400</v>
      </c>
      <c r="E34" s="164">
        <f>'5_sz_melléklet'!E205</f>
        <v>0</v>
      </c>
      <c r="F34" s="135">
        <f t="shared" si="1"/>
        <v>17400</v>
      </c>
    </row>
    <row r="35" spans="1:6" x14ac:dyDescent="0.2">
      <c r="A35" s="317" t="s">
        <v>325</v>
      </c>
      <c r="B35" s="270" t="s">
        <v>611</v>
      </c>
      <c r="C35" s="21"/>
      <c r="D35" s="28">
        <f>'4_sz_ melléklet'!E567</f>
        <v>8600</v>
      </c>
      <c r="E35" s="164">
        <f>'5_sz_melléklet'!E206</f>
        <v>0</v>
      </c>
      <c r="F35" s="135">
        <f t="shared" si="1"/>
        <v>8600</v>
      </c>
    </row>
    <row r="36" spans="1:6" x14ac:dyDescent="0.2">
      <c r="A36" s="317" t="s">
        <v>326</v>
      </c>
      <c r="B36" s="970" t="s">
        <v>612</v>
      </c>
      <c r="C36" s="21">
        <f>-C13</f>
        <v>0</v>
      </c>
      <c r="D36" s="216">
        <f>-D13</f>
        <v>0</v>
      </c>
      <c r="E36" s="164">
        <f>'5_sz_melléklet'!E207</f>
        <v>0</v>
      </c>
      <c r="F36" s="238">
        <f>-F13</f>
        <v>0</v>
      </c>
    </row>
    <row r="37" spans="1:6" ht="12.75" customHeight="1" x14ac:dyDescent="0.2">
      <c r="A37" s="317" t="s">
        <v>327</v>
      </c>
      <c r="B37" s="200"/>
      <c r="C37" s="21"/>
      <c r="D37" s="28"/>
      <c r="E37" s="164"/>
      <c r="F37" s="135"/>
    </row>
    <row r="38" spans="1:6" ht="13.5" thickBot="1" x14ac:dyDescent="0.25">
      <c r="A38" s="317" t="s">
        <v>328</v>
      </c>
      <c r="B38" s="202"/>
      <c r="C38" s="21"/>
      <c r="D38" s="28"/>
      <c r="E38" s="666"/>
      <c r="F38" s="284"/>
    </row>
    <row r="39" spans="1:6" ht="13.5" thickBot="1" x14ac:dyDescent="0.25">
      <c r="A39" s="554" t="s">
        <v>329</v>
      </c>
      <c r="B39" s="555" t="s">
        <v>7</v>
      </c>
      <c r="C39" s="556">
        <f>SUM(C27:C29)+C37+C38</f>
        <v>77016</v>
      </c>
      <c r="D39" s="557">
        <f>SUM(D27:D29)+D37+D38</f>
        <v>2719276</v>
      </c>
      <c r="E39" s="569">
        <f>SUM(E27:E29)+E37+E38</f>
        <v>1920</v>
      </c>
      <c r="F39" s="569">
        <f>SUM(C39:E39)</f>
        <v>2798212</v>
      </c>
    </row>
    <row r="40" spans="1:6" ht="32.25" customHeight="1" thickTop="1" thickBot="1" x14ac:dyDescent="0.25">
      <c r="A40" s="554" t="s">
        <v>330</v>
      </c>
      <c r="B40" s="559" t="s">
        <v>448</v>
      </c>
      <c r="C40" s="558">
        <f>C39+C24</f>
        <v>1841614</v>
      </c>
      <c r="D40" s="558">
        <f>D39+D24</f>
        <v>5465447.5600000005</v>
      </c>
      <c r="E40" s="558">
        <f>E39+E24</f>
        <v>623290</v>
      </c>
      <c r="F40" s="558">
        <f>F39+F24</f>
        <v>7930351.5600000005</v>
      </c>
    </row>
    <row r="41" spans="1:6" ht="14.25" customHeight="1" thickTop="1" x14ac:dyDescent="0.2">
      <c r="A41" s="544"/>
      <c r="B41" s="762"/>
      <c r="C41" s="763"/>
      <c r="D41" s="631"/>
      <c r="E41" s="630"/>
      <c r="F41" s="630"/>
    </row>
    <row r="42" spans="1:6" ht="12.75" customHeight="1" x14ac:dyDescent="0.2">
      <c r="A42" s="317" t="s">
        <v>331</v>
      </c>
      <c r="B42" s="433" t="s">
        <v>449</v>
      </c>
      <c r="C42" s="21"/>
      <c r="D42" s="26"/>
      <c r="E42" s="238"/>
      <c r="F42" s="138"/>
    </row>
    <row r="43" spans="1:6" x14ac:dyDescent="0.2">
      <c r="A43" s="316" t="s">
        <v>332</v>
      </c>
      <c r="B43" s="866" t="s">
        <v>1045</v>
      </c>
      <c r="C43" s="21">
        <f>'3_sz_melléklet'!E42</f>
        <v>0</v>
      </c>
      <c r="D43" s="28">
        <f>'4_sz_ melléklet'!E575</f>
        <v>57312</v>
      </c>
      <c r="E43" s="164">
        <f>'5_sz_melléklet'!E214</f>
        <v>0</v>
      </c>
      <c r="F43" s="135">
        <f>E43+D43+C43</f>
        <v>57312</v>
      </c>
    </row>
    <row r="44" spans="1:6" x14ac:dyDescent="0.2">
      <c r="A44" s="316" t="s">
        <v>333</v>
      </c>
      <c r="B44" s="866" t="s">
        <v>1044</v>
      </c>
      <c r="C44" s="21">
        <f>'3_sz_melléklet'!E43</f>
        <v>0</v>
      </c>
      <c r="D44" s="28">
        <f>'4_sz_ melléklet'!E576</f>
        <v>7500000</v>
      </c>
      <c r="E44" s="164">
        <f>'5_sz_melléklet'!E215</f>
        <v>0</v>
      </c>
      <c r="F44" s="135">
        <f t="shared" ref="F44:F50" si="2">E44+D44+C44</f>
        <v>7500000</v>
      </c>
    </row>
    <row r="45" spans="1:6" x14ac:dyDescent="0.2">
      <c r="A45" s="316" t="s">
        <v>334</v>
      </c>
      <c r="B45" s="633" t="s">
        <v>626</v>
      </c>
      <c r="C45" s="21">
        <f>'3_sz_melléklet'!E44</f>
        <v>0</v>
      </c>
      <c r="D45" s="28">
        <f>'4_sz_ melléklet'!E577</f>
        <v>1472325</v>
      </c>
      <c r="E45" s="164">
        <f>'5_sz_melléklet'!E216</f>
        <v>0</v>
      </c>
      <c r="F45" s="135">
        <f t="shared" si="2"/>
        <v>1472325</v>
      </c>
    </row>
    <row r="46" spans="1:6" x14ac:dyDescent="0.2">
      <c r="A46" s="316" t="s">
        <v>335</v>
      </c>
      <c r="B46" s="633" t="s">
        <v>628</v>
      </c>
      <c r="C46" s="21">
        <f>'3_sz_melléklet'!E45</f>
        <v>0</v>
      </c>
      <c r="D46" s="28">
        <f>'4_sz_ melléklet'!E578</f>
        <v>0</v>
      </c>
      <c r="E46" s="164">
        <f>'5_sz_melléklet'!E217</f>
        <v>0</v>
      </c>
      <c r="F46" s="135">
        <f t="shared" si="2"/>
        <v>0</v>
      </c>
    </row>
    <row r="47" spans="1:6" x14ac:dyDescent="0.2">
      <c r="A47" s="316" t="s">
        <v>336</v>
      </c>
      <c r="B47" s="750" t="s">
        <v>629</v>
      </c>
      <c r="C47" s="21">
        <f>'3_sz_melléklet'!E46</f>
        <v>0</v>
      </c>
      <c r="D47" s="28">
        <f>'4_sz_ melléklet'!E579</f>
        <v>0</v>
      </c>
      <c r="E47" s="164">
        <f>'5_sz_melléklet'!E218</f>
        <v>0</v>
      </c>
      <c r="F47" s="135">
        <f t="shared" si="2"/>
        <v>0</v>
      </c>
    </row>
    <row r="48" spans="1:6" x14ac:dyDescent="0.2">
      <c r="A48" s="316" t="s">
        <v>337</v>
      </c>
      <c r="B48" s="751" t="s">
        <v>632</v>
      </c>
      <c r="C48" s="21">
        <f>'3_sz_melléklet'!E47</f>
        <v>0</v>
      </c>
      <c r="D48" s="28">
        <f>'4_sz_ melléklet'!E580</f>
        <v>900000</v>
      </c>
      <c r="E48" s="164">
        <f>'5_sz_melléklet'!E219</f>
        <v>0</v>
      </c>
      <c r="F48" s="135">
        <f t="shared" si="2"/>
        <v>900000</v>
      </c>
    </row>
    <row r="49" spans="1:6" x14ac:dyDescent="0.2">
      <c r="A49" s="316" t="s">
        <v>338</v>
      </c>
      <c r="B49" s="752" t="s">
        <v>631</v>
      </c>
      <c r="C49" s="21">
        <f>'3_sz_melléklet'!E48</f>
        <v>0</v>
      </c>
      <c r="D49" s="28">
        <f>'4_sz_ melléklet'!E581</f>
        <v>0</v>
      </c>
      <c r="E49" s="164">
        <f>'5_sz_melléklet'!E220</f>
        <v>0</v>
      </c>
      <c r="F49" s="135">
        <f t="shared" si="2"/>
        <v>0</v>
      </c>
    </row>
    <row r="50" spans="1:6" ht="13.5" thickBot="1" x14ac:dyDescent="0.25">
      <c r="A50" s="316" t="s">
        <v>339</v>
      </c>
      <c r="B50" s="327" t="s">
        <v>630</v>
      </c>
      <c r="C50" s="21">
        <f>'3_sz_melléklet'!E49</f>
        <v>0</v>
      </c>
      <c r="D50" s="28">
        <f>'4_sz_ melléklet'!E582</f>
        <v>0</v>
      </c>
      <c r="E50" s="164">
        <f>'5_sz_melléklet'!E221</f>
        <v>0</v>
      </c>
      <c r="F50" s="135">
        <f t="shared" si="2"/>
        <v>0</v>
      </c>
    </row>
    <row r="51" spans="1:6" ht="13.5" thickBot="1" x14ac:dyDescent="0.25">
      <c r="A51" s="340" t="s">
        <v>340</v>
      </c>
      <c r="B51" s="274" t="s">
        <v>450</v>
      </c>
      <c r="C51" s="102">
        <f>SUM(C43:C50)</f>
        <v>0</v>
      </c>
      <c r="D51" s="102">
        <f>SUM(D43:D50)</f>
        <v>9929637</v>
      </c>
      <c r="E51" s="102">
        <f>SUM(E43:E50)</f>
        <v>0</v>
      </c>
      <c r="F51" s="102">
        <f>SUM(F43:F50)</f>
        <v>9929637</v>
      </c>
    </row>
    <row r="52" spans="1:6" x14ac:dyDescent="0.2">
      <c r="A52" s="544"/>
      <c r="B52" s="36"/>
      <c r="C52" s="761"/>
      <c r="D52" s="217"/>
      <c r="E52" s="240"/>
      <c r="F52" s="143"/>
    </row>
    <row r="53" spans="1:6" ht="18.75" customHeight="1" thickBot="1" x14ac:dyDescent="0.25">
      <c r="A53" s="570" t="s">
        <v>341</v>
      </c>
      <c r="B53" s="753" t="s">
        <v>451</v>
      </c>
      <c r="C53" s="754">
        <f>C40+C51</f>
        <v>1841614</v>
      </c>
      <c r="D53" s="764">
        <f>D40+D51</f>
        <v>15395084.560000001</v>
      </c>
      <c r="E53" s="767">
        <f>E40+E51</f>
        <v>623290</v>
      </c>
      <c r="F53" s="767">
        <f>F40+F51</f>
        <v>17859988.560000002</v>
      </c>
    </row>
    <row r="54" spans="1:6" ht="13.5" thickTop="1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91"/>
  <sheetViews>
    <sheetView workbookViewId="0">
      <selection sqref="A1:C1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463" t="s">
        <v>1361</v>
      </c>
      <c r="B1" s="1463"/>
      <c r="C1" s="1463"/>
      <c r="D1" s="329"/>
      <c r="E1" s="329"/>
    </row>
    <row r="2" spans="1:5" ht="6" customHeight="1" x14ac:dyDescent="0.2">
      <c r="A2" s="329"/>
      <c r="B2" s="329"/>
      <c r="C2" s="329"/>
      <c r="D2" s="329"/>
      <c r="E2" s="329"/>
    </row>
    <row r="3" spans="1:5" ht="15.75" x14ac:dyDescent="0.25">
      <c r="B3" s="1514" t="s">
        <v>59</v>
      </c>
      <c r="C3" s="1514"/>
    </row>
    <row r="4" spans="1:5" ht="15.75" x14ac:dyDescent="0.25">
      <c r="B4" s="1514" t="s">
        <v>60</v>
      </c>
      <c r="C4" s="1514"/>
    </row>
    <row r="5" spans="1:5" ht="15.75" x14ac:dyDescent="0.25">
      <c r="B5" s="1514" t="s">
        <v>386</v>
      </c>
      <c r="C5" s="1514"/>
    </row>
    <row r="6" spans="1:5" ht="13.5" thickBot="1" x14ac:dyDescent="0.25">
      <c r="B6" s="36"/>
      <c r="C6" s="33" t="s">
        <v>4</v>
      </c>
    </row>
    <row r="7" spans="1:5" ht="24" customHeight="1" thickBot="1" x14ac:dyDescent="0.25">
      <c r="A7" s="395" t="s">
        <v>294</v>
      </c>
      <c r="B7" s="436" t="s">
        <v>61</v>
      </c>
      <c r="C7" s="1372" t="s">
        <v>1213</v>
      </c>
    </row>
    <row r="8" spans="1:5" ht="13.5" thickBot="1" x14ac:dyDescent="0.25">
      <c r="A8" s="434" t="s">
        <v>295</v>
      </c>
      <c r="B8" s="422" t="s">
        <v>296</v>
      </c>
      <c r="C8" s="425" t="s">
        <v>297</v>
      </c>
    </row>
    <row r="9" spans="1:5" ht="12.75" customHeight="1" x14ac:dyDescent="0.2">
      <c r="A9" s="439" t="s">
        <v>299</v>
      </c>
      <c r="B9" s="1367" t="s">
        <v>613</v>
      </c>
      <c r="C9" s="1373"/>
    </row>
    <row r="10" spans="1:5" ht="12.75" customHeight="1" x14ac:dyDescent="0.2">
      <c r="A10" s="316" t="s">
        <v>300</v>
      </c>
      <c r="B10" s="1368" t="s">
        <v>1237</v>
      </c>
      <c r="C10" s="1364">
        <v>29</v>
      </c>
    </row>
    <row r="11" spans="1:5" ht="12.75" customHeight="1" x14ac:dyDescent="0.2">
      <c r="A11" s="316" t="s">
        <v>301</v>
      </c>
      <c r="B11" s="1369" t="s">
        <v>1238</v>
      </c>
      <c r="C11" s="1043">
        <v>130</v>
      </c>
    </row>
    <row r="12" spans="1:5" ht="12.75" customHeight="1" x14ac:dyDescent="0.2">
      <c r="A12" s="316" t="s">
        <v>302</v>
      </c>
      <c r="B12" s="1369" t="s">
        <v>1239</v>
      </c>
      <c r="C12" s="1043">
        <v>185</v>
      </c>
    </row>
    <row r="13" spans="1:5" ht="12.75" customHeight="1" x14ac:dyDescent="0.2">
      <c r="A13" s="316" t="s">
        <v>303</v>
      </c>
      <c r="B13" s="1369" t="s">
        <v>1289</v>
      </c>
      <c r="C13" s="1043">
        <v>37</v>
      </c>
    </row>
    <row r="14" spans="1:5" ht="12.75" customHeight="1" x14ac:dyDescent="0.2">
      <c r="A14" s="316" t="s">
        <v>304</v>
      </c>
      <c r="B14" s="1369" t="s">
        <v>1266</v>
      </c>
      <c r="C14" s="1043">
        <v>33475</v>
      </c>
    </row>
    <row r="15" spans="1:5" ht="12.75" customHeight="1" x14ac:dyDescent="0.2">
      <c r="A15" s="316" t="s">
        <v>305</v>
      </c>
      <c r="B15" s="1369"/>
      <c r="C15" s="1043"/>
    </row>
    <row r="16" spans="1:5" ht="12.75" customHeight="1" thickBot="1" x14ac:dyDescent="0.25">
      <c r="A16" s="316" t="s">
        <v>306</v>
      </c>
      <c r="B16" s="1369"/>
      <c r="C16" s="1043"/>
    </row>
    <row r="17" spans="1:6" ht="12.75" customHeight="1" thickBot="1" x14ac:dyDescent="0.25">
      <c r="A17" s="316" t="s">
        <v>307</v>
      </c>
      <c r="B17" s="1370" t="s">
        <v>1084</v>
      </c>
      <c r="C17" s="1374">
        <f>SUM(C10:C16)</f>
        <v>33856</v>
      </c>
    </row>
    <row r="18" spans="1:6" ht="12.75" customHeight="1" x14ac:dyDescent="0.2">
      <c r="A18" s="316" t="s">
        <v>308</v>
      </c>
      <c r="B18" s="1283"/>
      <c r="C18" s="1284"/>
    </row>
    <row r="19" spans="1:6" x14ac:dyDescent="0.2">
      <c r="A19" s="316" t="s">
        <v>309</v>
      </c>
      <c r="B19" s="1279" t="s">
        <v>623</v>
      </c>
      <c r="C19" s="1285"/>
    </row>
    <row r="20" spans="1:6" x14ac:dyDescent="0.2">
      <c r="A20" s="316" t="s">
        <v>310</v>
      </c>
      <c r="B20" s="1371"/>
      <c r="C20" s="1375"/>
    </row>
    <row r="21" spans="1:6" x14ac:dyDescent="0.2">
      <c r="A21" s="316" t="s">
        <v>311</v>
      </c>
      <c r="B21" s="1371" t="s">
        <v>1096</v>
      </c>
      <c r="C21" s="1375">
        <v>780</v>
      </c>
      <c r="E21" s="1"/>
      <c r="F21" s="1181"/>
    </row>
    <row r="22" spans="1:6" x14ac:dyDescent="0.2">
      <c r="A22" s="316" t="s">
        <v>312</v>
      </c>
      <c r="B22" s="1371" t="s">
        <v>1097</v>
      </c>
      <c r="C22" s="1375">
        <v>1220</v>
      </c>
      <c r="E22" s="1"/>
      <c r="F22" s="1181"/>
    </row>
    <row r="23" spans="1:6" x14ac:dyDescent="0.2">
      <c r="A23" s="316" t="s">
        <v>313</v>
      </c>
      <c r="B23" s="1371" t="s">
        <v>1247</v>
      </c>
      <c r="C23" s="1375">
        <v>0</v>
      </c>
      <c r="E23" s="1"/>
      <c r="F23" s="1181"/>
    </row>
    <row r="24" spans="1:6" x14ac:dyDescent="0.2">
      <c r="A24" s="316" t="s">
        <v>314</v>
      </c>
      <c r="B24" s="1371" t="s">
        <v>1275</v>
      </c>
      <c r="C24" s="1375">
        <v>0</v>
      </c>
      <c r="E24" s="1"/>
      <c r="F24" s="1181"/>
    </row>
    <row r="25" spans="1:6" x14ac:dyDescent="0.2">
      <c r="A25" s="316" t="s">
        <v>315</v>
      </c>
      <c r="B25" s="1371" t="s">
        <v>1270</v>
      </c>
      <c r="C25" s="1375">
        <v>762</v>
      </c>
      <c r="E25" s="1"/>
      <c r="F25" s="1181"/>
    </row>
    <row r="26" spans="1:6" x14ac:dyDescent="0.2">
      <c r="A26" s="316" t="s">
        <v>316</v>
      </c>
      <c r="E26" s="1"/>
      <c r="F26" s="1181"/>
    </row>
    <row r="27" spans="1:6" x14ac:dyDescent="0.2">
      <c r="A27" s="316" t="s">
        <v>317</v>
      </c>
      <c r="B27" s="1371"/>
      <c r="C27" s="1375"/>
      <c r="E27" s="1"/>
      <c r="F27" s="1181"/>
    </row>
    <row r="28" spans="1:6" x14ac:dyDescent="0.2">
      <c r="A28" s="316" t="s">
        <v>319</v>
      </c>
      <c r="B28" s="1371"/>
      <c r="C28" s="1375"/>
      <c r="E28" s="1"/>
      <c r="F28" s="1181"/>
    </row>
    <row r="29" spans="1:6" x14ac:dyDescent="0.2">
      <c r="A29" s="316" t="s">
        <v>320</v>
      </c>
      <c r="B29" s="1371"/>
      <c r="C29" s="1375"/>
      <c r="E29" s="1"/>
      <c r="F29" s="1181"/>
    </row>
    <row r="30" spans="1:6" x14ac:dyDescent="0.2">
      <c r="A30" s="316" t="s">
        <v>321</v>
      </c>
      <c r="B30" s="1371"/>
      <c r="C30" s="1375"/>
      <c r="E30" s="1"/>
      <c r="F30" s="1181"/>
    </row>
    <row r="31" spans="1:6" x14ac:dyDescent="0.2">
      <c r="A31" s="316" t="s">
        <v>322</v>
      </c>
      <c r="B31" s="1371"/>
      <c r="C31" s="1375"/>
      <c r="E31" s="1"/>
      <c r="F31" s="1181"/>
    </row>
    <row r="32" spans="1:6" x14ac:dyDescent="0.2">
      <c r="A32" s="316" t="s">
        <v>323</v>
      </c>
      <c r="B32" s="1371"/>
      <c r="C32" s="1375"/>
      <c r="E32" s="1"/>
      <c r="F32" s="1181"/>
    </row>
    <row r="33" spans="1:6" x14ac:dyDescent="0.2">
      <c r="A33" s="316" t="s">
        <v>324</v>
      </c>
      <c r="B33" s="1371"/>
      <c r="C33" s="1375"/>
      <c r="E33" s="1"/>
      <c r="F33" s="1181"/>
    </row>
    <row r="34" spans="1:6" x14ac:dyDescent="0.2">
      <c r="A34" s="316" t="s">
        <v>325</v>
      </c>
      <c r="B34" s="1371"/>
      <c r="C34" s="1375"/>
      <c r="E34" s="1"/>
      <c r="F34" s="1181"/>
    </row>
    <row r="35" spans="1:6" x14ac:dyDescent="0.2">
      <c r="A35" s="316" t="s">
        <v>326</v>
      </c>
      <c r="B35" s="1371"/>
      <c r="C35" s="1375"/>
      <c r="E35" s="1"/>
      <c r="F35" s="1181"/>
    </row>
    <row r="36" spans="1:6" x14ac:dyDescent="0.2">
      <c r="A36" s="316" t="s">
        <v>328</v>
      </c>
      <c r="B36" s="128"/>
      <c r="C36" s="1286"/>
      <c r="E36" s="1"/>
      <c r="F36" s="1181"/>
    </row>
    <row r="37" spans="1:6" ht="13.5" thickBot="1" x14ac:dyDescent="0.25">
      <c r="A37" s="316" t="s">
        <v>329</v>
      </c>
      <c r="B37" s="123"/>
      <c r="C37" s="1287"/>
      <c r="E37" s="1"/>
      <c r="F37" s="1181"/>
    </row>
    <row r="38" spans="1:6" ht="13.5" thickBot="1" x14ac:dyDescent="0.25">
      <c r="A38" s="316" t="s">
        <v>330</v>
      </c>
      <c r="B38" s="1370" t="s">
        <v>1085</v>
      </c>
      <c r="C38" s="1377">
        <f>SUM(C20:C37)</f>
        <v>2762</v>
      </c>
      <c r="E38" s="1"/>
      <c r="F38" s="1181"/>
    </row>
    <row r="39" spans="1:6" ht="13.5" thickBot="1" x14ac:dyDescent="0.25">
      <c r="A39" s="380" t="s">
        <v>331</v>
      </c>
      <c r="B39" s="1399"/>
      <c r="C39" s="1400"/>
      <c r="E39" s="1"/>
      <c r="F39" s="1181"/>
    </row>
    <row r="40" spans="1:6" ht="13.5" thickBot="1" x14ac:dyDescent="0.25">
      <c r="A40" s="340" t="s">
        <v>332</v>
      </c>
      <c r="B40" s="159" t="s">
        <v>38</v>
      </c>
      <c r="C40" s="1377">
        <f>C17+C38</f>
        <v>36618</v>
      </c>
      <c r="E40" s="1"/>
      <c r="F40" s="1181"/>
    </row>
    <row r="41" spans="1:6" x14ac:dyDescent="0.2">
      <c r="A41" s="439" t="s">
        <v>333</v>
      </c>
      <c r="B41" s="1406"/>
      <c r="C41" s="1401"/>
      <c r="E41" s="1"/>
      <c r="F41" s="1181"/>
    </row>
    <row r="42" spans="1:6" x14ac:dyDescent="0.2">
      <c r="A42" s="316" t="s">
        <v>334</v>
      </c>
      <c r="B42" s="1404" t="s">
        <v>432</v>
      </c>
      <c r="C42" s="1376"/>
      <c r="E42" s="1"/>
      <c r="F42" s="1181"/>
    </row>
    <row r="43" spans="1:6" x14ac:dyDescent="0.2">
      <c r="A43" s="316" t="s">
        <v>335</v>
      </c>
      <c r="B43" s="149" t="s">
        <v>1303</v>
      </c>
      <c r="C43" s="1376">
        <v>1920</v>
      </c>
      <c r="E43" s="1"/>
      <c r="F43" s="1181"/>
    </row>
    <row r="44" spans="1:6" x14ac:dyDescent="0.2">
      <c r="A44" s="316" t="s">
        <v>336</v>
      </c>
      <c r="B44" s="149"/>
      <c r="C44" s="1376"/>
      <c r="E44" s="1"/>
      <c r="F44" s="1181"/>
    </row>
    <row r="45" spans="1:6" x14ac:dyDescent="0.2">
      <c r="A45" s="316" t="s">
        <v>337</v>
      </c>
      <c r="B45" s="149"/>
      <c r="C45" s="1376"/>
      <c r="E45" s="1"/>
      <c r="F45" s="1181"/>
    </row>
    <row r="46" spans="1:6" ht="12.75" customHeight="1" x14ac:dyDescent="0.2">
      <c r="A46" s="316" t="s">
        <v>338</v>
      </c>
      <c r="B46" s="149"/>
      <c r="C46" s="1376"/>
    </row>
    <row r="47" spans="1:6" x14ac:dyDescent="0.2">
      <c r="A47" s="316" t="s">
        <v>339</v>
      </c>
      <c r="B47" s="149"/>
      <c r="C47" s="1376"/>
    </row>
    <row r="48" spans="1:6" x14ac:dyDescent="0.2">
      <c r="A48" s="316" t="s">
        <v>340</v>
      </c>
      <c r="B48" s="149"/>
      <c r="C48" s="1376"/>
    </row>
    <row r="49" spans="1:3" x14ac:dyDescent="0.2">
      <c r="A49" s="316" t="s">
        <v>341</v>
      </c>
      <c r="B49" s="149"/>
      <c r="C49" s="1376"/>
    </row>
    <row r="50" spans="1:3" x14ac:dyDescent="0.2">
      <c r="A50" s="316" t="s">
        <v>342</v>
      </c>
      <c r="B50" s="36"/>
      <c r="C50" s="1376"/>
    </row>
    <row r="51" spans="1:3" x14ac:dyDescent="0.2">
      <c r="A51" s="316" t="s">
        <v>349</v>
      </c>
      <c r="B51" s="149"/>
      <c r="C51" s="1376"/>
    </row>
    <row r="52" spans="1:3" x14ac:dyDescent="0.2">
      <c r="A52" s="316" t="s">
        <v>350</v>
      </c>
      <c r="B52" s="149"/>
      <c r="C52" s="1376"/>
    </row>
    <row r="53" spans="1:3" x14ac:dyDescent="0.2">
      <c r="A53" s="316" t="s">
        <v>351</v>
      </c>
      <c r="B53" s="149"/>
      <c r="C53" s="1376"/>
    </row>
    <row r="54" spans="1:3" x14ac:dyDescent="0.2">
      <c r="A54" s="316" t="s">
        <v>352</v>
      </c>
      <c r="B54" s="149"/>
      <c r="C54" s="1376"/>
    </row>
    <row r="55" spans="1:3" x14ac:dyDescent="0.2">
      <c r="A55" s="316" t="s">
        <v>353</v>
      </c>
      <c r="B55" s="149"/>
      <c r="C55" s="1376"/>
    </row>
    <row r="56" spans="1:3" x14ac:dyDescent="0.2">
      <c r="A56" s="316" t="s">
        <v>354</v>
      </c>
      <c r="B56" s="149"/>
      <c r="C56" s="1376"/>
    </row>
    <row r="57" spans="1:3" x14ac:dyDescent="0.2">
      <c r="A57" s="316" t="s">
        <v>355</v>
      </c>
      <c r="B57" s="36"/>
      <c r="C57" s="1376"/>
    </row>
    <row r="58" spans="1:3" x14ac:dyDescent="0.2">
      <c r="A58" s="380" t="s">
        <v>356</v>
      </c>
      <c r="B58" s="1405"/>
      <c r="C58" s="1376"/>
    </row>
    <row r="59" spans="1:3" x14ac:dyDescent="0.2">
      <c r="A59" s="316" t="s">
        <v>357</v>
      </c>
      <c r="B59" s="909"/>
      <c r="C59" s="1402"/>
    </row>
    <row r="60" spans="1:3" ht="13.5" thickBot="1" x14ac:dyDescent="0.25">
      <c r="A60" s="403" t="s">
        <v>358</v>
      </c>
      <c r="B60" s="1196"/>
      <c r="C60" s="1403"/>
    </row>
    <row r="61" spans="1:3" x14ac:dyDescent="0.2">
      <c r="A61" s="1515">
        <v>2</v>
      </c>
      <c r="B61" s="1484"/>
      <c r="C61" s="1484"/>
    </row>
    <row r="62" spans="1:3" x14ac:dyDescent="0.2">
      <c r="A62" s="1463" t="s">
        <v>1200</v>
      </c>
      <c r="B62" s="1463"/>
      <c r="C62" s="1463"/>
    </row>
    <row r="63" spans="1:3" x14ac:dyDescent="0.2">
      <c r="A63" s="329"/>
      <c r="B63" s="329"/>
      <c r="C63" s="329"/>
    </row>
    <row r="64" spans="1:3" ht="15.75" x14ac:dyDescent="0.25">
      <c r="B64" s="1514" t="s">
        <v>59</v>
      </c>
      <c r="C64" s="1514"/>
    </row>
    <row r="65" spans="1:3" ht="15.75" x14ac:dyDescent="0.25">
      <c r="B65" s="1514" t="s">
        <v>60</v>
      </c>
      <c r="C65" s="1514"/>
    </row>
    <row r="66" spans="1:3" ht="15.75" x14ac:dyDescent="0.25">
      <c r="B66" s="1514" t="s">
        <v>386</v>
      </c>
      <c r="C66" s="1514"/>
    </row>
    <row r="67" spans="1:3" ht="13.5" thickBot="1" x14ac:dyDescent="0.25">
      <c r="B67" s="36"/>
      <c r="C67" s="33" t="s">
        <v>4</v>
      </c>
    </row>
    <row r="68" spans="1:3" ht="26.25" thickBot="1" x14ac:dyDescent="0.25">
      <c r="A68" s="395" t="s">
        <v>294</v>
      </c>
      <c r="B68" s="443" t="s">
        <v>61</v>
      </c>
      <c r="C68" s="444" t="s">
        <v>1213</v>
      </c>
    </row>
    <row r="69" spans="1:3" ht="13.5" thickBot="1" x14ac:dyDescent="0.25">
      <c r="A69" s="397" t="s">
        <v>295</v>
      </c>
      <c r="B69" s="411" t="s">
        <v>296</v>
      </c>
      <c r="C69" s="417" t="s">
        <v>297</v>
      </c>
    </row>
    <row r="70" spans="1:3" x14ac:dyDescent="0.2">
      <c r="A70" s="317" t="s">
        <v>359</v>
      </c>
      <c r="B70" s="1279"/>
      <c r="C70" s="905"/>
    </row>
    <row r="71" spans="1:3" x14ac:dyDescent="0.2">
      <c r="A71" s="317" t="s">
        <v>360</v>
      </c>
      <c r="B71" s="1280"/>
      <c r="C71" s="904"/>
    </row>
    <row r="72" spans="1:3" ht="13.5" thickBot="1" x14ac:dyDescent="0.25">
      <c r="A72" s="317" t="s">
        <v>361</v>
      </c>
      <c r="B72" s="1281" t="s">
        <v>837</v>
      </c>
      <c r="C72" s="293">
        <f>SUM(C42:C71)</f>
        <v>1920</v>
      </c>
    </row>
    <row r="73" spans="1:3" x14ac:dyDescent="0.2">
      <c r="A73" s="317" t="s">
        <v>362</v>
      </c>
      <c r="B73" s="973" t="s">
        <v>614</v>
      </c>
      <c r="C73" s="1184"/>
    </row>
    <row r="74" spans="1:3" x14ac:dyDescent="0.2">
      <c r="A74" s="317" t="s">
        <v>363</v>
      </c>
      <c r="B74" s="392" t="s">
        <v>1240</v>
      </c>
      <c r="C74" s="1182">
        <v>15000</v>
      </c>
    </row>
    <row r="75" spans="1:3" x14ac:dyDescent="0.2">
      <c r="A75" s="317" t="s">
        <v>364</v>
      </c>
      <c r="B75" s="390"/>
      <c r="C75" s="1182"/>
    </row>
    <row r="76" spans="1:3" x14ac:dyDescent="0.2">
      <c r="A76" s="317" t="s">
        <v>365</v>
      </c>
      <c r="B76" s="1214" t="s">
        <v>62</v>
      </c>
      <c r="C76" s="1183">
        <f>SUM(C74:C75)</f>
        <v>15000</v>
      </c>
    </row>
    <row r="77" spans="1:3" x14ac:dyDescent="0.2">
      <c r="A77" s="317" t="s">
        <v>366</v>
      </c>
      <c r="B77" s="1357"/>
      <c r="C77" s="1185"/>
    </row>
    <row r="78" spans="1:3" x14ac:dyDescent="0.2">
      <c r="A78" s="317" t="s">
        <v>367</v>
      </c>
      <c r="B78" s="973" t="s">
        <v>614</v>
      </c>
      <c r="C78" s="1183"/>
    </row>
    <row r="79" spans="1:3" x14ac:dyDescent="0.2">
      <c r="A79" s="317" t="s">
        <v>441</v>
      </c>
      <c r="B79" s="972" t="s">
        <v>1013</v>
      </c>
      <c r="C79" s="1182">
        <v>627506</v>
      </c>
    </row>
    <row r="80" spans="1:3" x14ac:dyDescent="0.2">
      <c r="A80" s="317" t="s">
        <v>442</v>
      </c>
      <c r="B80" s="1217" t="s">
        <v>1014</v>
      </c>
      <c r="C80" s="1182">
        <v>118242</v>
      </c>
    </row>
    <row r="81" spans="1:3" x14ac:dyDescent="0.2">
      <c r="A81" s="317" t="s">
        <v>496</v>
      </c>
      <c r="B81" s="1217" t="s">
        <v>1176</v>
      </c>
      <c r="C81" s="1182">
        <v>817259</v>
      </c>
    </row>
    <row r="82" spans="1:3" x14ac:dyDescent="0.2">
      <c r="A82" s="317" t="s">
        <v>497</v>
      </c>
      <c r="B82" s="1217" t="s">
        <v>1193</v>
      </c>
      <c r="C82" s="1184">
        <v>322</v>
      </c>
    </row>
    <row r="83" spans="1:3" x14ac:dyDescent="0.2">
      <c r="A83" s="317" t="s">
        <v>498</v>
      </c>
      <c r="B83" s="1445" t="s">
        <v>1245</v>
      </c>
      <c r="C83" s="1184">
        <v>236084</v>
      </c>
    </row>
    <row r="84" spans="1:3" x14ac:dyDescent="0.2">
      <c r="A84" s="317" t="s">
        <v>1190</v>
      </c>
      <c r="B84" s="392" t="s">
        <v>1261</v>
      </c>
      <c r="C84" s="1184">
        <v>10000</v>
      </c>
    </row>
    <row r="85" spans="1:3" x14ac:dyDescent="0.2">
      <c r="A85" s="317" t="s">
        <v>499</v>
      </c>
      <c r="B85" s="1445" t="s">
        <v>1264</v>
      </c>
      <c r="C85" s="1184">
        <v>5000</v>
      </c>
    </row>
    <row r="86" spans="1:3" x14ac:dyDescent="0.2">
      <c r="A86" s="317" t="s">
        <v>500</v>
      </c>
      <c r="B86" s="689"/>
      <c r="C86" s="1184"/>
    </row>
    <row r="87" spans="1:3" x14ac:dyDescent="0.2">
      <c r="A87" s="317" t="s">
        <v>501</v>
      </c>
      <c r="B87" s="689" t="s">
        <v>619</v>
      </c>
      <c r="C87" s="1184"/>
    </row>
    <row r="88" spans="1:3" x14ac:dyDescent="0.2">
      <c r="A88" s="317" t="s">
        <v>502</v>
      </c>
      <c r="B88" s="392" t="s">
        <v>1324</v>
      </c>
      <c r="C88" s="1184">
        <v>2373</v>
      </c>
    </row>
    <row r="89" spans="1:3" x14ac:dyDescent="0.2">
      <c r="A89" s="317" t="s">
        <v>503</v>
      </c>
      <c r="B89" s="392"/>
      <c r="C89" s="1184"/>
    </row>
    <row r="90" spans="1:3" x14ac:dyDescent="0.2">
      <c r="A90" s="317" t="s">
        <v>504</v>
      </c>
      <c r="B90" s="974" t="s">
        <v>426</v>
      </c>
      <c r="C90" s="1183">
        <f>SUM(C79:C89)</f>
        <v>1816786</v>
      </c>
    </row>
    <row r="91" spans="1:3" x14ac:dyDescent="0.2">
      <c r="A91" s="317" t="s">
        <v>505</v>
      </c>
      <c r="B91" s="1214"/>
      <c r="C91" s="1185"/>
    </row>
    <row r="92" spans="1:3" x14ac:dyDescent="0.2">
      <c r="A92" s="317" t="s">
        <v>508</v>
      </c>
      <c r="B92" s="1292" t="s">
        <v>614</v>
      </c>
      <c r="C92" s="1216"/>
    </row>
    <row r="93" spans="1:3" x14ac:dyDescent="0.2">
      <c r="A93" s="317" t="s">
        <v>509</v>
      </c>
      <c r="B93" s="1217"/>
      <c r="C93" s="1216"/>
    </row>
    <row r="94" spans="1:3" x14ac:dyDescent="0.2">
      <c r="A94" s="317" t="s">
        <v>510</v>
      </c>
      <c r="B94" s="1217"/>
      <c r="C94" s="1216"/>
    </row>
    <row r="95" spans="1:3" x14ac:dyDescent="0.2">
      <c r="A95" s="317" t="s">
        <v>511</v>
      </c>
      <c r="B95" s="707"/>
      <c r="C95" s="1216"/>
    </row>
    <row r="96" spans="1:3" x14ac:dyDescent="0.2">
      <c r="A96" s="317" t="s">
        <v>512</v>
      </c>
      <c r="B96" s="1217"/>
      <c r="C96" s="1216"/>
    </row>
    <row r="97" spans="1:3" x14ac:dyDescent="0.2">
      <c r="A97" s="317" t="s">
        <v>513</v>
      </c>
      <c r="B97" s="311" t="s">
        <v>63</v>
      </c>
      <c r="C97" s="1185">
        <f>SUM(C92:C96)</f>
        <v>0</v>
      </c>
    </row>
    <row r="98" spans="1:3" x14ac:dyDescent="0.2">
      <c r="A98" s="317" t="s">
        <v>514</v>
      </c>
      <c r="B98" s="1213"/>
      <c r="C98" s="906"/>
    </row>
    <row r="99" spans="1:3" x14ac:dyDescent="0.2">
      <c r="A99" s="317" t="s">
        <v>1098</v>
      </c>
      <c r="B99" s="1186" t="s">
        <v>614</v>
      </c>
      <c r="C99" s="1182"/>
    </row>
    <row r="100" spans="1:3" x14ac:dyDescent="0.2">
      <c r="A100" s="317" t="s">
        <v>515</v>
      </c>
      <c r="B100" s="309"/>
      <c r="C100" s="1182"/>
    </row>
    <row r="101" spans="1:3" x14ac:dyDescent="0.2">
      <c r="A101" s="317" t="s">
        <v>516</v>
      </c>
      <c r="B101" s="1445" t="s">
        <v>1253</v>
      </c>
      <c r="C101" s="1184">
        <v>53733</v>
      </c>
    </row>
    <row r="102" spans="1:3" x14ac:dyDescent="0.2">
      <c r="A102" s="317" t="s">
        <v>517</v>
      </c>
      <c r="B102" s="172" t="s">
        <v>1273</v>
      </c>
      <c r="C102" s="1183">
        <f>SUM(C100:C101)</f>
        <v>53733</v>
      </c>
    </row>
    <row r="103" spans="1:3" x14ac:dyDescent="0.2">
      <c r="A103" s="317" t="s">
        <v>615</v>
      </c>
      <c r="B103" s="975"/>
      <c r="C103" s="902"/>
    </row>
    <row r="104" spans="1:3" x14ac:dyDescent="0.2">
      <c r="A104" s="317" t="s">
        <v>616</v>
      </c>
      <c r="B104" s="1186" t="s">
        <v>614</v>
      </c>
      <c r="C104" s="1184"/>
    </row>
    <row r="105" spans="1:3" x14ac:dyDescent="0.2">
      <c r="A105" s="317" t="s">
        <v>617</v>
      </c>
      <c r="B105" s="1277" t="s">
        <v>1188</v>
      </c>
      <c r="C105" s="1184">
        <v>282794</v>
      </c>
    </row>
    <row r="106" spans="1:3" x14ac:dyDescent="0.2">
      <c r="A106" s="317" t="s">
        <v>618</v>
      </c>
      <c r="B106" s="691" t="s">
        <v>1102</v>
      </c>
      <c r="C106" s="1184">
        <f>110000+25000</f>
        <v>135000</v>
      </c>
    </row>
    <row r="107" spans="1:3" x14ac:dyDescent="0.2">
      <c r="A107" s="317" t="s">
        <v>933</v>
      </c>
      <c r="B107" s="691" t="s">
        <v>1123</v>
      </c>
      <c r="C107" s="1184">
        <v>54150</v>
      </c>
    </row>
    <row r="108" spans="1:3" x14ac:dyDescent="0.2">
      <c r="A108" s="317" t="s">
        <v>934</v>
      </c>
      <c r="B108" s="691" t="s">
        <v>1185</v>
      </c>
      <c r="C108" s="1184">
        <v>12474</v>
      </c>
    </row>
    <row r="109" spans="1:3" x14ac:dyDescent="0.2">
      <c r="A109" s="317" t="s">
        <v>1191</v>
      </c>
      <c r="B109" s="392" t="s">
        <v>1246</v>
      </c>
      <c r="C109" s="1184">
        <f>17320+1188</f>
        <v>18508</v>
      </c>
    </row>
    <row r="110" spans="1:3" x14ac:dyDescent="0.2">
      <c r="A110" s="317" t="s">
        <v>935</v>
      </c>
      <c r="B110" s="1446" t="s">
        <v>1263</v>
      </c>
      <c r="C110" s="1184">
        <v>4500</v>
      </c>
    </row>
    <row r="111" spans="1:3" x14ac:dyDescent="0.2">
      <c r="A111" s="317" t="s">
        <v>936</v>
      </c>
      <c r="B111" s="121" t="s">
        <v>1288</v>
      </c>
      <c r="C111" s="1184">
        <v>1000</v>
      </c>
    </row>
    <row r="112" spans="1:3" x14ac:dyDescent="0.2">
      <c r="A112" s="317" t="s">
        <v>937</v>
      </c>
      <c r="B112" s="309" t="s">
        <v>1313</v>
      </c>
      <c r="C112" s="1184">
        <v>16250</v>
      </c>
    </row>
    <row r="113" spans="1:3" x14ac:dyDescent="0.2">
      <c r="A113" s="317" t="s">
        <v>938</v>
      </c>
      <c r="B113" s="173" t="s">
        <v>1023</v>
      </c>
      <c r="C113" s="902">
        <f>SUM(C105:C112)</f>
        <v>524676</v>
      </c>
    </row>
    <row r="114" spans="1:3" x14ac:dyDescent="0.2">
      <c r="A114" s="317" t="s">
        <v>939</v>
      </c>
      <c r="B114" s="309"/>
      <c r="C114" s="1184"/>
    </row>
    <row r="115" spans="1:3" x14ac:dyDescent="0.2">
      <c r="A115" s="317" t="s">
        <v>940</v>
      </c>
      <c r="B115" s="1186" t="s">
        <v>614</v>
      </c>
      <c r="C115" s="1184"/>
    </row>
    <row r="116" spans="1:3" x14ac:dyDescent="0.2">
      <c r="A116" s="317" t="s">
        <v>1192</v>
      </c>
      <c r="B116" s="309"/>
      <c r="C116" s="1184"/>
    </row>
    <row r="117" spans="1:3" x14ac:dyDescent="0.2">
      <c r="A117" s="317" t="s">
        <v>941</v>
      </c>
      <c r="B117" s="1259" t="s">
        <v>1243</v>
      </c>
      <c r="C117" s="1260"/>
    </row>
    <row r="118" spans="1:3" x14ac:dyDescent="0.2">
      <c r="A118" s="317" t="s">
        <v>942</v>
      </c>
      <c r="B118" s="1277"/>
      <c r="C118" s="1260"/>
    </row>
    <row r="119" spans="1:3" ht="14.25" customHeight="1" x14ac:dyDescent="0.2">
      <c r="A119" s="317" t="s">
        <v>943</v>
      </c>
      <c r="B119" s="691"/>
      <c r="C119" s="904"/>
    </row>
    <row r="120" spans="1:3" x14ac:dyDescent="0.2">
      <c r="A120" s="317" t="s">
        <v>944</v>
      </c>
      <c r="B120" s="689" t="s">
        <v>1244</v>
      </c>
      <c r="C120" s="905">
        <f>SUM(C116:C119)</f>
        <v>0</v>
      </c>
    </row>
    <row r="121" spans="1:3" x14ac:dyDescent="0.2">
      <c r="A121" s="1515">
        <v>3</v>
      </c>
      <c r="B121" s="1484"/>
      <c r="C121" s="1484"/>
    </row>
    <row r="122" spans="1:3" x14ac:dyDescent="0.2">
      <c r="A122" s="1463" t="s">
        <v>1201</v>
      </c>
      <c r="B122" s="1463"/>
      <c r="C122" s="1463"/>
    </row>
    <row r="123" spans="1:3" ht="15.75" x14ac:dyDescent="0.25">
      <c r="B123" s="1514" t="s">
        <v>59</v>
      </c>
      <c r="C123" s="1514"/>
    </row>
    <row r="124" spans="1:3" ht="15.75" x14ac:dyDescent="0.25">
      <c r="B124" s="1514" t="s">
        <v>60</v>
      </c>
      <c r="C124" s="1514"/>
    </row>
    <row r="125" spans="1:3" ht="15.75" x14ac:dyDescent="0.25">
      <c r="B125" s="1514" t="s">
        <v>386</v>
      </c>
      <c r="C125" s="1514"/>
    </row>
    <row r="126" spans="1:3" ht="13.5" thickBot="1" x14ac:dyDescent="0.25">
      <c r="B126" s="36"/>
      <c r="C126" s="33" t="s">
        <v>4</v>
      </c>
    </row>
    <row r="127" spans="1:3" ht="26.25" thickBot="1" x14ac:dyDescent="0.25">
      <c r="A127" s="395" t="s">
        <v>294</v>
      </c>
      <c r="B127" s="436" t="s">
        <v>61</v>
      </c>
      <c r="C127" s="1187" t="s">
        <v>1203</v>
      </c>
    </row>
    <row r="128" spans="1:3" x14ac:dyDescent="0.2">
      <c r="A128" s="910" t="s">
        <v>295</v>
      </c>
      <c r="B128" s="351" t="s">
        <v>296</v>
      </c>
      <c r="C128" s="593" t="s">
        <v>297</v>
      </c>
    </row>
    <row r="129" spans="1:3" x14ac:dyDescent="0.2">
      <c r="A129" s="316" t="s">
        <v>945</v>
      </c>
      <c r="B129" s="1186" t="s">
        <v>614</v>
      </c>
      <c r="C129" s="905"/>
    </row>
    <row r="130" spans="1:3" x14ac:dyDescent="0.2">
      <c r="A130" s="316" t="s">
        <v>946</v>
      </c>
      <c r="B130" s="1277"/>
      <c r="C130" s="1278"/>
    </row>
    <row r="131" spans="1:3" x14ac:dyDescent="0.2">
      <c r="A131" s="316" t="s">
        <v>947</v>
      </c>
      <c r="B131" s="691"/>
      <c r="C131" s="904"/>
    </row>
    <row r="132" spans="1:3" x14ac:dyDescent="0.2">
      <c r="A132" s="316" t="s">
        <v>948</v>
      </c>
      <c r="B132" s="689" t="s">
        <v>424</v>
      </c>
      <c r="C132" s="905">
        <f>SUM(C130:C131)</f>
        <v>0</v>
      </c>
    </row>
    <row r="133" spans="1:3" x14ac:dyDescent="0.2">
      <c r="A133" s="316" t="s">
        <v>949</v>
      </c>
      <c r="B133" s="689"/>
      <c r="C133" s="905"/>
    </row>
    <row r="134" spans="1:3" x14ac:dyDescent="0.2">
      <c r="A134" s="316" t="s">
        <v>950</v>
      </c>
      <c r="B134" s="689" t="s">
        <v>619</v>
      </c>
      <c r="C134" s="905"/>
    </row>
    <row r="135" spans="1:3" x14ac:dyDescent="0.2">
      <c r="A135" s="316" t="s">
        <v>951</v>
      </c>
      <c r="B135" s="691" t="s">
        <v>620</v>
      </c>
      <c r="C135" s="904">
        <v>1989</v>
      </c>
    </row>
    <row r="136" spans="1:3" x14ac:dyDescent="0.2">
      <c r="A136" s="316" t="s">
        <v>952</v>
      </c>
      <c r="B136" s="689" t="s">
        <v>507</v>
      </c>
      <c r="C136" s="905">
        <f>SUM(C135)</f>
        <v>1989</v>
      </c>
    </row>
    <row r="137" spans="1:3" x14ac:dyDescent="0.2">
      <c r="A137" s="316" t="s">
        <v>953</v>
      </c>
      <c r="B137" s="689"/>
      <c r="C137" s="905"/>
    </row>
    <row r="138" spans="1:3" x14ac:dyDescent="0.2">
      <c r="A138" s="316" t="s">
        <v>954</v>
      </c>
      <c r="B138" s="691"/>
      <c r="C138" s="904"/>
    </row>
    <row r="139" spans="1:3" x14ac:dyDescent="0.2">
      <c r="A139" s="316" t="s">
        <v>1104</v>
      </c>
      <c r="B139" s="1277" t="s">
        <v>895</v>
      </c>
      <c r="C139" s="1278"/>
    </row>
    <row r="140" spans="1:3" x14ac:dyDescent="0.2">
      <c r="A140" s="316" t="s">
        <v>955</v>
      </c>
      <c r="B140" s="1358" t="s">
        <v>838</v>
      </c>
      <c r="C140" s="1185">
        <f>SUM(C138:C139)</f>
        <v>0</v>
      </c>
    </row>
    <row r="141" spans="1:3" ht="15.75" customHeight="1" x14ac:dyDescent="0.2">
      <c r="A141" s="316" t="s">
        <v>956</v>
      </c>
      <c r="B141" s="976"/>
      <c r="C141" s="905"/>
    </row>
    <row r="142" spans="1:3" ht="14.25" customHeight="1" x14ac:dyDescent="0.2">
      <c r="A142" s="316" t="s">
        <v>957</v>
      </c>
      <c r="B142" s="1186" t="s">
        <v>614</v>
      </c>
      <c r="C142" s="903"/>
    </row>
    <row r="143" spans="1:3" x14ac:dyDescent="0.2">
      <c r="A143" s="316" t="s">
        <v>1105</v>
      </c>
      <c r="B143" s="149"/>
      <c r="C143" s="904"/>
    </row>
    <row r="144" spans="1:3" x14ac:dyDescent="0.2">
      <c r="A144" s="316" t="s">
        <v>958</v>
      </c>
      <c r="B144" s="149"/>
      <c r="C144" s="904"/>
    </row>
    <row r="145" spans="1:3" x14ac:dyDescent="0.2">
      <c r="A145" s="316" t="s">
        <v>959</v>
      </c>
      <c r="B145" s="909" t="s">
        <v>506</v>
      </c>
      <c r="C145" s="905">
        <f>SUM(C143:C144)</f>
        <v>0</v>
      </c>
    </row>
    <row r="146" spans="1:3" x14ac:dyDescent="0.2">
      <c r="A146" s="316" t="s">
        <v>960</v>
      </c>
      <c r="B146" s="909"/>
      <c r="C146" s="905"/>
    </row>
    <row r="147" spans="1:3" x14ac:dyDescent="0.2">
      <c r="A147" s="316" t="s">
        <v>961</v>
      </c>
      <c r="B147" s="689" t="s">
        <v>619</v>
      </c>
      <c r="C147" s="905"/>
    </row>
    <row r="148" spans="1:3" x14ac:dyDescent="0.2">
      <c r="A148" s="316" t="s">
        <v>962</v>
      </c>
      <c r="B148" s="149"/>
      <c r="C148" s="904"/>
    </row>
    <row r="149" spans="1:3" x14ac:dyDescent="0.2">
      <c r="A149" s="316" t="s">
        <v>963</v>
      </c>
      <c r="B149" s="909" t="s">
        <v>896</v>
      </c>
      <c r="C149" s="905">
        <f>SUM(C148)</f>
        <v>0</v>
      </c>
    </row>
    <row r="150" spans="1:3" x14ac:dyDescent="0.2">
      <c r="A150" s="316" t="s">
        <v>964</v>
      </c>
      <c r="B150" s="909"/>
      <c r="C150" s="905"/>
    </row>
    <row r="151" spans="1:3" x14ac:dyDescent="0.2">
      <c r="A151" s="316" t="s">
        <v>965</v>
      </c>
      <c r="B151" s="909" t="s">
        <v>928</v>
      </c>
      <c r="C151" s="904"/>
    </row>
    <row r="152" spans="1:3" x14ac:dyDescent="0.2">
      <c r="A152" s="316" t="s">
        <v>966</v>
      </c>
      <c r="B152" s="909"/>
      <c r="C152" s="904"/>
    </row>
    <row r="153" spans="1:3" x14ac:dyDescent="0.2">
      <c r="A153" s="316" t="s">
        <v>967</v>
      </c>
      <c r="B153" s="149" t="s">
        <v>1016</v>
      </c>
      <c r="C153" s="904"/>
    </row>
    <row r="154" spans="1:3" x14ac:dyDescent="0.2">
      <c r="A154" s="316" t="s">
        <v>968</v>
      </c>
      <c r="B154" s="385" t="s">
        <v>1015</v>
      </c>
      <c r="C154" s="905">
        <f>SUM(C151:C153)</f>
        <v>0</v>
      </c>
    </row>
    <row r="155" spans="1:3" x14ac:dyDescent="0.2">
      <c r="A155" s="316" t="s">
        <v>1106</v>
      </c>
      <c r="B155" s="909"/>
      <c r="C155" s="905"/>
    </row>
    <row r="156" spans="1:3" x14ac:dyDescent="0.2">
      <c r="A156" s="316" t="s">
        <v>969</v>
      </c>
      <c r="B156" s="1186" t="s">
        <v>614</v>
      </c>
      <c r="C156" s="905"/>
    </row>
    <row r="157" spans="1:3" x14ac:dyDescent="0.2">
      <c r="A157" s="316" t="s">
        <v>970</v>
      </c>
      <c r="B157" s="309"/>
      <c r="C157" s="904"/>
    </row>
    <row r="158" spans="1:3" x14ac:dyDescent="0.2">
      <c r="A158" s="316" t="s">
        <v>971</v>
      </c>
      <c r="B158" s="1186" t="s">
        <v>1020</v>
      </c>
      <c r="C158" s="905">
        <f>SUM(C157)</f>
        <v>0</v>
      </c>
    </row>
    <row r="159" spans="1:3" x14ac:dyDescent="0.2">
      <c r="A159" s="316" t="s">
        <v>972</v>
      </c>
      <c r="B159" s="1186"/>
      <c r="C159" s="905"/>
    </row>
    <row r="160" spans="1:3" x14ac:dyDescent="0.2">
      <c r="A160" s="316" t="s">
        <v>973</v>
      </c>
      <c r="B160" s="1186" t="s">
        <v>614</v>
      </c>
      <c r="C160" s="905"/>
    </row>
    <row r="161" spans="1:3" x14ac:dyDescent="0.2">
      <c r="A161" s="316" t="s">
        <v>974</v>
      </c>
      <c r="B161" s="310"/>
      <c r="C161" s="904"/>
    </row>
    <row r="162" spans="1:3" x14ac:dyDescent="0.2">
      <c r="A162" s="316" t="s">
        <v>975</v>
      </c>
      <c r="B162" s="121" t="s">
        <v>1262</v>
      </c>
      <c r="C162" s="904"/>
    </row>
    <row r="163" spans="1:3" x14ac:dyDescent="0.2">
      <c r="A163" s="316" t="s">
        <v>976</v>
      </c>
      <c r="B163" s="385" t="s">
        <v>1018</v>
      </c>
      <c r="C163" s="905">
        <f>SUM(C161:C162)</f>
        <v>0</v>
      </c>
    </row>
    <row r="164" spans="1:3" x14ac:dyDescent="0.2">
      <c r="A164" s="316" t="s">
        <v>977</v>
      </c>
      <c r="B164" s="385"/>
      <c r="C164" s="905"/>
    </row>
    <row r="165" spans="1:3" x14ac:dyDescent="0.2">
      <c r="A165" s="316" t="s">
        <v>978</v>
      </c>
      <c r="B165" s="1186" t="s">
        <v>614</v>
      </c>
      <c r="C165" s="905"/>
    </row>
    <row r="166" spans="1:3" x14ac:dyDescent="0.2">
      <c r="A166" s="316" t="s">
        <v>979</v>
      </c>
      <c r="B166" s="121"/>
      <c r="C166" s="904"/>
    </row>
    <row r="167" spans="1:3" x14ac:dyDescent="0.2">
      <c r="A167" s="316" t="s">
        <v>980</v>
      </c>
      <c r="B167" s="121"/>
      <c r="C167" s="904"/>
    </row>
    <row r="168" spans="1:3" x14ac:dyDescent="0.2">
      <c r="A168" s="316" t="s">
        <v>981</v>
      </c>
      <c r="B168" s="309"/>
      <c r="C168" s="904"/>
    </row>
    <row r="169" spans="1:3" x14ac:dyDescent="0.2">
      <c r="A169" s="316" t="s">
        <v>982</v>
      </c>
      <c r="B169" s="909" t="s">
        <v>1019</v>
      </c>
      <c r="C169" s="905">
        <f>SUM(C166:C168)</f>
        <v>0</v>
      </c>
    </row>
    <row r="170" spans="1:3" x14ac:dyDescent="0.2">
      <c r="A170" s="316" t="s">
        <v>983</v>
      </c>
      <c r="B170" s="909"/>
      <c r="C170" s="905"/>
    </row>
    <row r="171" spans="1:3" x14ac:dyDescent="0.2">
      <c r="A171" s="316" t="s">
        <v>984</v>
      </c>
      <c r="B171" s="909" t="s">
        <v>820</v>
      </c>
      <c r="C171" s="905"/>
    </row>
    <row r="172" spans="1:3" x14ac:dyDescent="0.2">
      <c r="A172" s="316" t="s">
        <v>985</v>
      </c>
      <c r="B172" s="149" t="s">
        <v>1094</v>
      </c>
      <c r="C172" s="904">
        <v>4800</v>
      </c>
    </row>
    <row r="173" spans="1:3" x14ac:dyDescent="0.2">
      <c r="A173" s="316" t="s">
        <v>995</v>
      </c>
      <c r="B173" s="149" t="s">
        <v>1189</v>
      </c>
      <c r="C173" s="904"/>
    </row>
    <row r="174" spans="1:3" x14ac:dyDescent="0.2">
      <c r="A174" s="316" t="s">
        <v>996</v>
      </c>
      <c r="B174" s="909" t="s">
        <v>928</v>
      </c>
      <c r="C174" s="904"/>
    </row>
    <row r="175" spans="1:3" x14ac:dyDescent="0.2">
      <c r="A175" s="316" t="s">
        <v>1107</v>
      </c>
      <c r="B175" s="149"/>
      <c r="C175" s="904"/>
    </row>
    <row r="176" spans="1:3" ht="13.5" thickBot="1" x14ac:dyDescent="0.25">
      <c r="A176" s="316" t="s">
        <v>997</v>
      </c>
      <c r="B176" s="909" t="s">
        <v>821</v>
      </c>
      <c r="C176" s="905">
        <f>SUM(C172:C175)</f>
        <v>4800</v>
      </c>
    </row>
    <row r="177" spans="1:11" ht="13.5" thickBot="1" x14ac:dyDescent="0.25">
      <c r="A177" s="316" t="s">
        <v>998</v>
      </c>
      <c r="B177" s="688" t="s">
        <v>58</v>
      </c>
      <c r="C177" s="1215">
        <f>C76+C90+C97+C102+C113+C132+C136+C145+C149+C154+C163+C169+C176+C140+C120+C158</f>
        <v>2416984</v>
      </c>
    </row>
    <row r="178" spans="1:11" ht="13.5" thickBot="1" x14ac:dyDescent="0.25">
      <c r="A178" s="316" t="s">
        <v>999</v>
      </c>
      <c r="B178" s="690"/>
      <c r="C178" s="907"/>
    </row>
    <row r="179" spans="1:11" ht="13.5" thickBot="1" x14ac:dyDescent="0.25">
      <c r="A179" s="316" t="s">
        <v>1000</v>
      </c>
      <c r="B179" s="688" t="s">
        <v>412</v>
      </c>
      <c r="C179" s="908">
        <f>C40+C177+C72</f>
        <v>2455522</v>
      </c>
    </row>
    <row r="180" spans="1:11" x14ac:dyDescent="0.2">
      <c r="A180" s="1"/>
      <c r="B180" s="1"/>
    </row>
    <row r="181" spans="1:11" x14ac:dyDescent="0.2">
      <c r="A181" s="1"/>
      <c r="B181" s="1"/>
    </row>
    <row r="182" spans="1:11" x14ac:dyDescent="0.2">
      <c r="B182" s="1"/>
      <c r="C182" s="1"/>
    </row>
    <row r="183" spans="1:11" x14ac:dyDescent="0.2">
      <c r="B183" s="1"/>
      <c r="C183" s="1"/>
    </row>
    <row r="184" spans="1:11" x14ac:dyDescent="0.2">
      <c r="B184" s="1"/>
      <c r="C184" s="1"/>
    </row>
    <row r="185" spans="1:11" x14ac:dyDescent="0.2">
      <c r="B185" s="1"/>
      <c r="C185" s="1"/>
    </row>
    <row r="186" spans="1:11" s="15" customFormat="1" x14ac:dyDescent="0.2">
      <c r="A186"/>
      <c r="B186" s="1"/>
      <c r="C186" s="1"/>
      <c r="D186"/>
      <c r="K186"/>
    </row>
    <row r="187" spans="1:11" x14ac:dyDescent="0.2">
      <c r="K187" s="15"/>
    </row>
    <row r="188" spans="1:11" x14ac:dyDescent="0.2">
      <c r="K188" s="15"/>
    </row>
    <row r="189" spans="1:11" x14ac:dyDescent="0.2">
      <c r="D189" s="15"/>
      <c r="K189" s="15"/>
    </row>
    <row r="190" spans="1:11" x14ac:dyDescent="0.2">
      <c r="K190" s="15"/>
    </row>
    <row r="191" spans="1:11" x14ac:dyDescent="0.2">
      <c r="K191" s="15"/>
    </row>
    <row r="192" spans="1:11" x14ac:dyDescent="0.2">
      <c r="K192" s="15"/>
    </row>
    <row r="193" spans="1:11" x14ac:dyDescent="0.2">
      <c r="K193" s="15"/>
    </row>
    <row r="194" spans="1:11" x14ac:dyDescent="0.2">
      <c r="K194" s="15"/>
    </row>
    <row r="195" spans="1:11" x14ac:dyDescent="0.2">
      <c r="K195" s="15"/>
    </row>
    <row r="196" spans="1:11" x14ac:dyDescent="0.2">
      <c r="K196" s="15"/>
    </row>
    <row r="197" spans="1:11" x14ac:dyDescent="0.2">
      <c r="B197" s="1"/>
      <c r="C197" s="1"/>
      <c r="K197" s="15"/>
    </row>
    <row r="198" spans="1:11" x14ac:dyDescent="0.2">
      <c r="B198" s="1"/>
      <c r="C198" s="1"/>
      <c r="K198" s="15"/>
    </row>
    <row r="199" spans="1:11" x14ac:dyDescent="0.2">
      <c r="B199" s="1"/>
      <c r="C199" s="1"/>
      <c r="K199" s="15"/>
    </row>
    <row r="200" spans="1:11" x14ac:dyDescent="0.2">
      <c r="B200" s="1"/>
      <c r="C200" s="1"/>
      <c r="K200" s="15"/>
    </row>
    <row r="201" spans="1:11" x14ac:dyDescent="0.2">
      <c r="B201" s="1"/>
      <c r="C201" s="1"/>
    </row>
    <row r="202" spans="1:11" s="15" customFormat="1" x14ac:dyDescent="0.2">
      <c r="A202"/>
      <c r="B202" s="1"/>
      <c r="C202" s="1"/>
      <c r="D202"/>
      <c r="K202"/>
    </row>
    <row r="203" spans="1:11" x14ac:dyDescent="0.2">
      <c r="B203" s="1"/>
      <c r="C203" s="1"/>
      <c r="K203" s="15"/>
    </row>
    <row r="204" spans="1:11" x14ac:dyDescent="0.2">
      <c r="B204" s="1"/>
      <c r="C204" s="1"/>
    </row>
    <row r="205" spans="1:11" x14ac:dyDescent="0.2">
      <c r="B205" s="1"/>
      <c r="C205" s="1"/>
      <c r="D205" s="15"/>
    </row>
    <row r="206" spans="1:11" x14ac:dyDescent="0.2">
      <c r="B206" s="1"/>
      <c r="C206" s="1"/>
    </row>
    <row r="207" spans="1:11" x14ac:dyDescent="0.2">
      <c r="B207" s="1"/>
      <c r="C207" s="1"/>
    </row>
    <row r="208" spans="1:11" x14ac:dyDescent="0.2">
      <c r="B208" s="1"/>
      <c r="C208" s="1"/>
    </row>
    <row r="209" spans="1:11" s="15" customFormat="1" x14ac:dyDescent="0.2">
      <c r="A209"/>
      <c r="B209" s="1"/>
      <c r="C209" s="1"/>
      <c r="D209"/>
      <c r="K209"/>
    </row>
    <row r="210" spans="1:11" s="15" customFormat="1" x14ac:dyDescent="0.2">
      <c r="A210"/>
      <c r="B210" s="1"/>
      <c r="C210" s="1"/>
      <c r="D210"/>
      <c r="K210"/>
    </row>
    <row r="211" spans="1:11" x14ac:dyDescent="0.2">
      <c r="B211" s="1"/>
      <c r="C211" s="1"/>
      <c r="K211" s="15"/>
    </row>
    <row r="212" spans="1:11" x14ac:dyDescent="0.2">
      <c r="B212" s="1"/>
      <c r="C212" s="1"/>
      <c r="D212" s="15"/>
      <c r="K212" s="15"/>
    </row>
    <row r="213" spans="1:11" x14ac:dyDescent="0.2">
      <c r="B213" s="1"/>
      <c r="C213" s="1"/>
      <c r="D213" s="15"/>
    </row>
    <row r="214" spans="1:11" x14ac:dyDescent="0.2">
      <c r="B214" s="1"/>
      <c r="C214" s="1"/>
    </row>
    <row r="215" spans="1:11" x14ac:dyDescent="0.2">
      <c r="B215" s="1"/>
      <c r="C215" s="1"/>
    </row>
    <row r="216" spans="1:11" x14ac:dyDescent="0.2">
      <c r="B216" s="1"/>
      <c r="C216" s="1"/>
    </row>
    <row r="217" spans="1:11" x14ac:dyDescent="0.2">
      <c r="B217" s="1"/>
      <c r="C217" s="1"/>
    </row>
    <row r="218" spans="1:11" x14ac:dyDescent="0.2">
      <c r="B218" s="1"/>
      <c r="C218" s="1"/>
    </row>
    <row r="219" spans="1:11" s="15" customFormat="1" x14ac:dyDescent="0.2">
      <c r="A219"/>
      <c r="B219" s="1"/>
      <c r="C219" s="1"/>
      <c r="D219"/>
      <c r="K219"/>
    </row>
    <row r="220" spans="1:11" s="15" customFormat="1" x14ac:dyDescent="0.2">
      <c r="A220"/>
      <c r="B220" s="1"/>
      <c r="C220" s="1"/>
      <c r="D220"/>
      <c r="K220"/>
    </row>
    <row r="221" spans="1:11" s="15" customFormat="1" x14ac:dyDescent="0.2">
      <c r="A221"/>
      <c r="B221" s="1"/>
      <c r="C221" s="1"/>
      <c r="D221"/>
      <c r="K221"/>
    </row>
    <row r="222" spans="1:11" s="15" customFormat="1" x14ac:dyDescent="0.2">
      <c r="A222"/>
      <c r="B222" s="1"/>
      <c r="C222" s="1"/>
      <c r="K222"/>
    </row>
    <row r="223" spans="1:11" s="15" customFormat="1" x14ac:dyDescent="0.2">
      <c r="A223"/>
      <c r="B223" s="1"/>
      <c r="C223" s="1"/>
      <c r="K223"/>
    </row>
    <row r="224" spans="1:11" s="15" customFormat="1" x14ac:dyDescent="0.2">
      <c r="A224"/>
      <c r="B224" s="1"/>
      <c r="C224" s="1"/>
      <c r="K224"/>
    </row>
    <row r="225" spans="1:11" s="15" customFormat="1" x14ac:dyDescent="0.2">
      <c r="A225"/>
      <c r="B225" s="1"/>
      <c r="C225" s="1"/>
      <c r="K225"/>
    </row>
    <row r="226" spans="1:11" s="15" customFormat="1" x14ac:dyDescent="0.2">
      <c r="A226"/>
      <c r="B226" s="1"/>
      <c r="C226" s="1"/>
      <c r="K226"/>
    </row>
    <row r="227" spans="1:11" s="15" customFormat="1" x14ac:dyDescent="0.2">
      <c r="A227"/>
      <c r="B227" s="1"/>
      <c r="C227" s="1"/>
      <c r="K227"/>
    </row>
    <row r="228" spans="1:11" s="15" customFormat="1" x14ac:dyDescent="0.2">
      <c r="A228"/>
      <c r="B228" s="1"/>
      <c r="C228" s="1"/>
      <c r="K228"/>
    </row>
    <row r="229" spans="1:11" s="15" customFormat="1" x14ac:dyDescent="0.2">
      <c r="A229"/>
      <c r="B229" s="1"/>
      <c r="C229" s="1"/>
      <c r="K229"/>
    </row>
    <row r="230" spans="1:11" s="15" customFormat="1" x14ac:dyDescent="0.2">
      <c r="A230"/>
      <c r="B230" s="1"/>
      <c r="C230" s="1"/>
      <c r="K230"/>
    </row>
    <row r="231" spans="1:11" s="15" customFormat="1" x14ac:dyDescent="0.2">
      <c r="A231"/>
      <c r="B231" s="1"/>
      <c r="C231" s="1"/>
      <c r="K231"/>
    </row>
    <row r="232" spans="1:11" s="15" customFormat="1" x14ac:dyDescent="0.2">
      <c r="A232"/>
      <c r="B232" s="1"/>
      <c r="C232" s="1"/>
      <c r="K232"/>
    </row>
    <row r="233" spans="1:11" s="15" customFormat="1" x14ac:dyDescent="0.2">
      <c r="A233"/>
      <c r="B233" s="1"/>
      <c r="C233" s="1"/>
      <c r="K233"/>
    </row>
    <row r="234" spans="1:11" s="15" customFormat="1" x14ac:dyDescent="0.2">
      <c r="A234"/>
      <c r="B234" s="1"/>
      <c r="C234" s="1"/>
      <c r="K234"/>
    </row>
    <row r="235" spans="1:11" s="15" customFormat="1" x14ac:dyDescent="0.2">
      <c r="A235"/>
      <c r="B235" s="1"/>
      <c r="C235" s="1"/>
      <c r="K235"/>
    </row>
    <row r="236" spans="1:11" s="15" customFormat="1" x14ac:dyDescent="0.2">
      <c r="A236"/>
      <c r="B236" s="1"/>
      <c r="C236" s="1"/>
      <c r="K236"/>
    </row>
    <row r="237" spans="1:11" s="15" customFormat="1" x14ac:dyDescent="0.2">
      <c r="A237"/>
      <c r="B237" s="1"/>
      <c r="C237" s="1"/>
      <c r="K237"/>
    </row>
    <row r="238" spans="1:11" s="15" customFormat="1" x14ac:dyDescent="0.2">
      <c r="A238"/>
      <c r="B238" s="1"/>
      <c r="C238" s="1"/>
      <c r="K238"/>
    </row>
    <row r="239" spans="1:11" s="15" customFormat="1" x14ac:dyDescent="0.2">
      <c r="A239"/>
      <c r="B239" s="1"/>
      <c r="C239" s="1"/>
      <c r="K239"/>
    </row>
    <row r="240" spans="1:11" s="15" customFormat="1" x14ac:dyDescent="0.2">
      <c r="A240"/>
      <c r="B240" s="1"/>
      <c r="C240" s="1"/>
      <c r="K240"/>
    </row>
    <row r="241" spans="1:11" s="15" customFormat="1" x14ac:dyDescent="0.2">
      <c r="A241"/>
      <c r="B241" s="1"/>
      <c r="C241" s="1"/>
      <c r="K241"/>
    </row>
    <row r="242" spans="1:11" s="15" customFormat="1" x14ac:dyDescent="0.2">
      <c r="A242"/>
      <c r="B242" s="1"/>
      <c r="C242" s="1"/>
      <c r="K242"/>
    </row>
    <row r="243" spans="1:11" s="15" customFormat="1" x14ac:dyDescent="0.2">
      <c r="A243"/>
      <c r="B243" s="1"/>
      <c r="C243" s="1"/>
      <c r="K243"/>
    </row>
    <row r="244" spans="1:11" s="15" customFormat="1" x14ac:dyDescent="0.2">
      <c r="A244"/>
      <c r="B244" s="1"/>
      <c r="C244" s="1"/>
      <c r="K244"/>
    </row>
    <row r="245" spans="1:11" s="15" customFormat="1" x14ac:dyDescent="0.2">
      <c r="A245"/>
      <c r="B245" s="1"/>
      <c r="C245" s="1"/>
      <c r="K245"/>
    </row>
    <row r="246" spans="1:11" s="15" customFormat="1" x14ac:dyDescent="0.2">
      <c r="A246"/>
      <c r="B246" s="1"/>
      <c r="C246" s="1"/>
      <c r="K246"/>
    </row>
    <row r="247" spans="1:11" s="15" customFormat="1" x14ac:dyDescent="0.2">
      <c r="A247"/>
      <c r="B247" s="1"/>
      <c r="C247" s="1"/>
      <c r="K247"/>
    </row>
    <row r="248" spans="1:11" s="15" customFormat="1" x14ac:dyDescent="0.2">
      <c r="A248"/>
      <c r="B248" s="1"/>
      <c r="C248" s="1"/>
      <c r="K248"/>
    </row>
    <row r="249" spans="1:11" s="15" customFormat="1" x14ac:dyDescent="0.2">
      <c r="A249"/>
      <c r="B249" s="1"/>
      <c r="C249" s="1"/>
      <c r="K249"/>
    </row>
    <row r="250" spans="1:11" s="15" customFormat="1" x14ac:dyDescent="0.2">
      <c r="A250"/>
      <c r="B250" s="1"/>
      <c r="C250" s="1"/>
      <c r="K250"/>
    </row>
    <row r="251" spans="1:11" s="15" customFormat="1" x14ac:dyDescent="0.2">
      <c r="A251"/>
      <c r="B251" s="1"/>
      <c r="C251" s="1"/>
      <c r="K251"/>
    </row>
    <row r="252" spans="1:11" s="15" customFormat="1" x14ac:dyDescent="0.2">
      <c r="A252"/>
      <c r="B252" s="1"/>
      <c r="C252" s="1"/>
      <c r="K252"/>
    </row>
    <row r="253" spans="1:11" s="15" customFormat="1" x14ac:dyDescent="0.2">
      <c r="A253"/>
      <c r="B253" s="1"/>
      <c r="C253" s="1"/>
      <c r="K253"/>
    </row>
    <row r="254" spans="1:11" s="15" customFormat="1" x14ac:dyDescent="0.2">
      <c r="A254"/>
      <c r="B254" s="1"/>
      <c r="C254" s="1"/>
      <c r="E254" s="329"/>
      <c r="K254"/>
    </row>
    <row r="255" spans="1:11" s="15" customFormat="1" x14ac:dyDescent="0.2">
      <c r="A255"/>
      <c r="B255" s="1"/>
      <c r="C255" s="1"/>
      <c r="E255" s="329"/>
      <c r="K255"/>
    </row>
    <row r="256" spans="1:11" s="15" customFormat="1" x14ac:dyDescent="0.2">
      <c r="A256"/>
      <c r="B256" s="1"/>
      <c r="C256" s="1"/>
      <c r="E256" s="329"/>
      <c r="K256"/>
    </row>
    <row r="257" spans="1:11" s="15" customFormat="1" x14ac:dyDescent="0.2">
      <c r="A257"/>
      <c r="B257" s="1"/>
      <c r="C257" s="1"/>
      <c r="D257" s="329"/>
      <c r="E257" s="329"/>
      <c r="K257"/>
    </row>
    <row r="258" spans="1:11" s="15" customFormat="1" x14ac:dyDescent="0.2">
      <c r="A258"/>
      <c r="B258" s="1"/>
      <c r="C258" s="1"/>
      <c r="D258" s="329"/>
      <c r="E258" s="329"/>
      <c r="K258"/>
    </row>
    <row r="259" spans="1:11" s="15" customFormat="1" x14ac:dyDescent="0.2">
      <c r="A259"/>
      <c r="B259" s="1"/>
      <c r="C259" s="1"/>
      <c r="D259" s="329"/>
      <c r="E259"/>
      <c r="K259"/>
    </row>
    <row r="260" spans="1:11" s="294" customFormat="1" x14ac:dyDescent="0.2">
      <c r="A260"/>
      <c r="B260" s="1"/>
      <c r="C260" s="1"/>
      <c r="D260" s="329"/>
      <c r="E260"/>
      <c r="K260" s="15"/>
    </row>
    <row r="261" spans="1:11" s="294" customFormat="1" x14ac:dyDescent="0.2">
      <c r="A261"/>
      <c r="B261" s="1"/>
      <c r="C261" s="1"/>
      <c r="D261" s="329"/>
      <c r="E261"/>
      <c r="K261" s="15"/>
    </row>
    <row r="262" spans="1:11" s="294" customFormat="1" ht="8.25" customHeight="1" x14ac:dyDescent="0.2">
      <c r="A262"/>
      <c r="B262" s="1"/>
      <c r="C262" s="1"/>
      <c r="D262"/>
      <c r="E262"/>
      <c r="K262" s="15"/>
    </row>
    <row r="263" spans="1:11" s="294" customFormat="1" x14ac:dyDescent="0.2">
      <c r="A263"/>
      <c r="B263" s="1"/>
      <c r="C263" s="1"/>
      <c r="D263"/>
      <c r="E263"/>
    </row>
    <row r="264" spans="1:11" s="294" customFormat="1" x14ac:dyDescent="0.2">
      <c r="A264"/>
      <c r="B264" s="1"/>
      <c r="C264" s="1"/>
      <c r="D264"/>
      <c r="E264"/>
    </row>
    <row r="265" spans="1:11" s="294" customFormat="1" ht="8.25" customHeight="1" x14ac:dyDescent="0.25">
      <c r="A265"/>
      <c r="B265" s="1"/>
      <c r="C265" s="1"/>
      <c r="D265"/>
      <c r="E265"/>
      <c r="F265" s="923"/>
    </row>
    <row r="266" spans="1:11" s="294" customFormat="1" ht="15.75" x14ac:dyDescent="0.25">
      <c r="A266"/>
      <c r="B266" s="1"/>
      <c r="C266" s="1"/>
      <c r="D266"/>
      <c r="E266"/>
      <c r="F266" s="923"/>
    </row>
    <row r="267" spans="1:11" s="294" customFormat="1" ht="15.75" x14ac:dyDescent="0.25">
      <c r="A267"/>
      <c r="B267" s="1"/>
      <c r="C267" s="1"/>
      <c r="D267"/>
      <c r="E267"/>
      <c r="F267" s="923"/>
    </row>
    <row r="268" spans="1:11" s="294" customFormat="1" ht="15.75" x14ac:dyDescent="0.25">
      <c r="A268"/>
      <c r="B268" s="1"/>
      <c r="C268" s="1"/>
      <c r="D268"/>
      <c r="E268"/>
      <c r="F268" s="923"/>
    </row>
    <row r="269" spans="1:11" s="294" customFormat="1" ht="15.75" x14ac:dyDescent="0.25">
      <c r="A269"/>
      <c r="B269" s="1"/>
      <c r="C269" s="1"/>
      <c r="D269"/>
      <c r="E269"/>
      <c r="F269" s="923"/>
    </row>
    <row r="270" spans="1:11" s="294" customFormat="1" ht="15.75" x14ac:dyDescent="0.25">
      <c r="A270"/>
      <c r="B270" s="1"/>
      <c r="C270" s="1"/>
      <c r="D270"/>
      <c r="E270"/>
      <c r="F270" s="923"/>
    </row>
    <row r="271" spans="1:11" s="294" customFormat="1" x14ac:dyDescent="0.2">
      <c r="A271"/>
      <c r="B271" s="1"/>
      <c r="C271" s="1"/>
      <c r="D271"/>
      <c r="E271"/>
    </row>
    <row r="272" spans="1:11" s="294" customFormat="1" x14ac:dyDescent="0.2">
      <c r="A272"/>
      <c r="B272" s="1"/>
      <c r="C272" s="1"/>
      <c r="D272"/>
      <c r="E272"/>
    </row>
    <row r="273" spans="1:11" s="294" customFormat="1" x14ac:dyDescent="0.2">
      <c r="A273"/>
      <c r="B273" s="1"/>
      <c r="C273" s="1"/>
      <c r="D273"/>
    </row>
    <row r="274" spans="1:11" s="294" customFormat="1" x14ac:dyDescent="0.2">
      <c r="A274"/>
      <c r="B274" s="1"/>
      <c r="C274" s="1"/>
      <c r="D274"/>
    </row>
    <row r="275" spans="1:11" x14ac:dyDescent="0.2">
      <c r="B275" s="1"/>
      <c r="C275" s="1"/>
      <c r="K275" s="294"/>
    </row>
    <row r="276" spans="1:11" x14ac:dyDescent="0.2">
      <c r="B276" s="1"/>
      <c r="C276" s="1"/>
      <c r="D276" s="294"/>
      <c r="K276" s="294"/>
    </row>
    <row r="277" spans="1:11" x14ac:dyDescent="0.2">
      <c r="B277" s="1"/>
      <c r="C277" s="1"/>
      <c r="D277" s="294"/>
      <c r="K277" s="294"/>
    </row>
    <row r="278" spans="1:11" x14ac:dyDescent="0.2">
      <c r="B278" s="1"/>
      <c r="C278" s="1"/>
      <c r="K278" s="294"/>
    </row>
    <row r="279" spans="1:11" x14ac:dyDescent="0.2">
      <c r="B279" s="1"/>
      <c r="C279" s="1"/>
      <c r="K279" s="294"/>
    </row>
    <row r="280" spans="1:11" x14ac:dyDescent="0.2">
      <c r="B280" s="1"/>
      <c r="C280" s="1"/>
      <c r="K280" s="294"/>
    </row>
    <row r="281" spans="1:11" x14ac:dyDescent="0.2">
      <c r="B281" s="1"/>
      <c r="C281" s="1"/>
      <c r="H281" s="294"/>
    </row>
    <row r="282" spans="1:11" x14ac:dyDescent="0.2">
      <c r="B282" s="1"/>
      <c r="C282" s="1"/>
      <c r="H282" s="294"/>
    </row>
    <row r="283" spans="1:11" x14ac:dyDescent="0.2">
      <c r="B283" s="1"/>
      <c r="C283" s="1"/>
      <c r="G283" s="294"/>
    </row>
    <row r="284" spans="1:11" x14ac:dyDescent="0.2">
      <c r="B284" s="1"/>
      <c r="C284" s="1"/>
      <c r="G284" s="294"/>
    </row>
    <row r="285" spans="1:11" x14ac:dyDescent="0.2">
      <c r="B285" s="1"/>
      <c r="C285" s="1"/>
      <c r="H285" s="294"/>
    </row>
    <row r="286" spans="1:11" x14ac:dyDescent="0.2">
      <c r="B286" s="1"/>
      <c r="C286" s="1"/>
      <c r="H286" s="294"/>
    </row>
    <row r="287" spans="1:11" x14ac:dyDescent="0.2">
      <c r="B287" s="1"/>
      <c r="C287" s="1"/>
      <c r="H287" s="294"/>
    </row>
    <row r="288" spans="1:11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</sheetData>
  <mergeCells count="14">
    <mergeCell ref="B125:C125"/>
    <mergeCell ref="B64:C64"/>
    <mergeCell ref="B65:C65"/>
    <mergeCell ref="A1:C1"/>
    <mergeCell ref="B3:C3"/>
    <mergeCell ref="B4:C4"/>
    <mergeCell ref="B5:C5"/>
    <mergeCell ref="A61:C61"/>
    <mergeCell ref="A62:C62"/>
    <mergeCell ref="B66:C66"/>
    <mergeCell ref="A121:C121"/>
    <mergeCell ref="A122:C122"/>
    <mergeCell ref="B123:C123"/>
    <mergeCell ref="B124:C124"/>
  </mergeCells>
  <phoneticPr fontId="63" type="noConversion"/>
  <pageMargins left="0.74803149606299213" right="0.7480314960629921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2"/>
  <sheetViews>
    <sheetView workbookViewId="0">
      <selection sqref="A1:C1"/>
    </sheetView>
  </sheetViews>
  <sheetFormatPr defaultRowHeight="12.75" x14ac:dyDescent="0.2"/>
  <cols>
    <col min="1" max="1" width="4.85546875" customWidth="1"/>
    <col min="2" max="2" width="64" customWidth="1"/>
    <col min="3" max="3" width="18.42578125" customWidth="1"/>
  </cols>
  <sheetData>
    <row r="1" spans="1:5" x14ac:dyDescent="0.2">
      <c r="A1" s="1463" t="s">
        <v>1362</v>
      </c>
      <c r="B1" s="1463"/>
      <c r="C1" s="1463"/>
      <c r="D1" s="329"/>
      <c r="E1" s="329"/>
    </row>
    <row r="2" spans="1:5" x14ac:dyDescent="0.2">
      <c r="A2" s="329"/>
      <c r="B2" s="329"/>
      <c r="C2" s="329"/>
      <c r="D2" s="329"/>
      <c r="E2" s="329"/>
    </row>
    <row r="3" spans="1:5" ht="15.75" x14ac:dyDescent="0.25">
      <c r="B3" s="1514" t="s">
        <v>1053</v>
      </c>
      <c r="C3" s="1514"/>
    </row>
    <row r="4" spans="1:5" ht="15.75" x14ac:dyDescent="0.25">
      <c r="B4" s="1514" t="s">
        <v>386</v>
      </c>
      <c r="C4" s="1514"/>
    </row>
    <row r="5" spans="1:5" ht="15.75" x14ac:dyDescent="0.25">
      <c r="B5" s="171"/>
      <c r="C5" s="171"/>
    </row>
    <row r="6" spans="1:5" ht="13.5" thickBot="1" x14ac:dyDescent="0.25">
      <c r="B6" s="1"/>
      <c r="C6" s="33" t="s">
        <v>4</v>
      </c>
    </row>
    <row r="7" spans="1:5" ht="32.25" thickBot="1" x14ac:dyDescent="0.3">
      <c r="A7" s="395" t="s">
        <v>294</v>
      </c>
      <c r="B7" s="1229" t="s">
        <v>64</v>
      </c>
      <c r="C7" s="445" t="s">
        <v>1214</v>
      </c>
    </row>
    <row r="8" spans="1:5" ht="13.5" thickBot="1" x14ac:dyDescent="0.25">
      <c r="A8" s="900" t="s">
        <v>295</v>
      </c>
      <c r="B8" s="425" t="s">
        <v>296</v>
      </c>
      <c r="C8" s="949" t="s">
        <v>297</v>
      </c>
    </row>
    <row r="9" spans="1:5" ht="16.5" thickBot="1" x14ac:dyDescent="0.3">
      <c r="A9" s="353" t="s">
        <v>299</v>
      </c>
      <c r="B9" s="1230" t="s">
        <v>461</v>
      </c>
      <c r="C9" s="1221"/>
    </row>
    <row r="10" spans="1:5" ht="15.75" x14ac:dyDescent="0.25">
      <c r="A10" s="697" t="s">
        <v>300</v>
      </c>
      <c r="B10" s="1231" t="s">
        <v>929</v>
      </c>
      <c r="C10" s="1222">
        <v>20000</v>
      </c>
    </row>
    <row r="11" spans="1:5" ht="15.75" x14ac:dyDescent="0.25">
      <c r="A11" s="698" t="s">
        <v>301</v>
      </c>
      <c r="B11" s="1450" t="s">
        <v>1278</v>
      </c>
      <c r="C11" s="1224">
        <v>5000</v>
      </c>
    </row>
    <row r="12" spans="1:5" ht="15.75" x14ac:dyDescent="0.25">
      <c r="A12" s="698" t="s">
        <v>302</v>
      </c>
      <c r="B12" s="1233" t="s">
        <v>495</v>
      </c>
      <c r="C12" s="1224">
        <v>25000</v>
      </c>
    </row>
    <row r="13" spans="1:5" ht="15.75" x14ac:dyDescent="0.25">
      <c r="A13" s="698" t="s">
        <v>303</v>
      </c>
      <c r="B13" s="1232" t="s">
        <v>1279</v>
      </c>
      <c r="C13" s="1223">
        <f>30000-600-1000+7010-3169-392-9810-5000-1000+2827</f>
        <v>18866</v>
      </c>
    </row>
    <row r="14" spans="1:5" ht="15.75" x14ac:dyDescent="0.25">
      <c r="A14" s="698" t="s">
        <v>304</v>
      </c>
      <c r="B14" s="1234"/>
      <c r="C14" s="1224"/>
    </row>
    <row r="15" spans="1:5" ht="15.75" x14ac:dyDescent="0.25">
      <c r="A15" s="698" t="s">
        <v>305</v>
      </c>
      <c r="B15" s="1232"/>
      <c r="C15" s="1223"/>
    </row>
    <row r="16" spans="1:5" ht="15.75" x14ac:dyDescent="0.25">
      <c r="A16" s="698" t="s">
        <v>306</v>
      </c>
      <c r="B16" s="1235"/>
      <c r="C16" s="1225"/>
    </row>
    <row r="17" spans="1:3" ht="15.75" x14ac:dyDescent="0.25">
      <c r="A17" s="698" t="s">
        <v>307</v>
      </c>
      <c r="B17" s="1282"/>
      <c r="C17" s="1226"/>
    </row>
    <row r="18" spans="1:3" ht="16.5" thickBot="1" x14ac:dyDescent="0.3">
      <c r="A18" s="832" t="s">
        <v>308</v>
      </c>
      <c r="B18" s="1233"/>
      <c r="C18" s="1227"/>
    </row>
    <row r="19" spans="1:3" ht="26.25" customHeight="1" thickBot="1" x14ac:dyDescent="0.3">
      <c r="A19" s="353" t="s">
        <v>309</v>
      </c>
      <c r="B19" s="1236" t="s">
        <v>463</v>
      </c>
      <c r="C19" s="1228">
        <f>SUM(C10:C18)</f>
        <v>68866</v>
      </c>
    </row>
    <row r="20" spans="1:3" ht="15.75" x14ac:dyDescent="0.25">
      <c r="A20" s="386"/>
      <c r="B20" s="176"/>
      <c r="C20" s="448"/>
    </row>
    <row r="21" spans="1:3" ht="15.75" x14ac:dyDescent="0.25">
      <c r="A21" s="361" t="s">
        <v>310</v>
      </c>
      <c r="B21" s="177" t="s">
        <v>462</v>
      </c>
      <c r="C21" s="449"/>
    </row>
    <row r="22" spans="1:3" ht="15.75" x14ac:dyDescent="0.25">
      <c r="A22" s="361" t="s">
        <v>311</v>
      </c>
      <c r="B22" s="174"/>
      <c r="C22" s="446"/>
    </row>
    <row r="23" spans="1:3" ht="15.75" x14ac:dyDescent="0.25">
      <c r="A23" s="361" t="s">
        <v>312</v>
      </c>
      <c r="B23" s="174" t="s">
        <v>1280</v>
      </c>
      <c r="C23" s="446">
        <f>35000-1439-1188</f>
        <v>32373</v>
      </c>
    </row>
    <row r="24" spans="1:3" ht="15.75" x14ac:dyDescent="0.25">
      <c r="A24" s="361" t="s">
        <v>313</v>
      </c>
      <c r="B24" s="667" t="s">
        <v>1281</v>
      </c>
      <c r="C24" s="668">
        <v>100000</v>
      </c>
    </row>
    <row r="25" spans="1:3" ht="15.75" x14ac:dyDescent="0.25">
      <c r="A25" s="361" t="s">
        <v>314</v>
      </c>
      <c r="B25" s="667"/>
      <c r="C25" s="668"/>
    </row>
    <row r="26" spans="1:3" ht="15.75" x14ac:dyDescent="0.25">
      <c r="A26" s="361" t="s">
        <v>315</v>
      </c>
      <c r="B26" s="667"/>
      <c r="C26" s="668"/>
    </row>
    <row r="27" spans="1:3" ht="15.75" x14ac:dyDescent="0.25">
      <c r="A27" s="361" t="s">
        <v>316</v>
      </c>
      <c r="B27" s="667"/>
      <c r="C27" s="668"/>
    </row>
    <row r="28" spans="1:3" ht="15.75" x14ac:dyDescent="0.25">
      <c r="A28" s="361" t="s">
        <v>317</v>
      </c>
      <c r="B28" s="667"/>
      <c r="C28" s="668"/>
    </row>
    <row r="29" spans="1:3" ht="15.75" x14ac:dyDescent="0.25">
      <c r="A29" s="361" t="s">
        <v>319</v>
      </c>
      <c r="B29" s="667"/>
      <c r="C29" s="668"/>
    </row>
    <row r="30" spans="1:3" ht="15.75" x14ac:dyDescent="0.25">
      <c r="A30" s="361" t="s">
        <v>320</v>
      </c>
      <c r="B30" s="667"/>
      <c r="C30" s="668"/>
    </row>
    <row r="31" spans="1:3" ht="18" customHeight="1" x14ac:dyDescent="0.25">
      <c r="A31" s="361" t="s">
        <v>321</v>
      </c>
      <c r="B31" s="1218"/>
      <c r="C31" s="1219"/>
    </row>
    <row r="32" spans="1:3" ht="16.5" customHeight="1" thickBot="1" x14ac:dyDescent="0.3">
      <c r="A32" s="361" t="s">
        <v>322</v>
      </c>
      <c r="B32" s="175"/>
      <c r="C32" s="447"/>
    </row>
    <row r="33" spans="1:3" ht="16.5" thickBot="1" x14ac:dyDescent="0.3">
      <c r="A33" s="340" t="s">
        <v>323</v>
      </c>
      <c r="B33" s="714" t="s">
        <v>464</v>
      </c>
      <c r="C33" s="450">
        <f>SUM(C22:C32)</f>
        <v>132373</v>
      </c>
    </row>
    <row r="34" spans="1:3" ht="16.5" thickBot="1" x14ac:dyDescent="0.3">
      <c r="A34" s="398" t="s">
        <v>324</v>
      </c>
      <c r="B34" s="112"/>
      <c r="C34" s="450"/>
    </row>
    <row r="35" spans="1:3" ht="16.5" thickBot="1" x14ac:dyDescent="0.3">
      <c r="A35" s="340" t="s">
        <v>325</v>
      </c>
      <c r="B35" s="916" t="s">
        <v>1054</v>
      </c>
      <c r="C35" s="451">
        <f>C19+C33</f>
        <v>201239</v>
      </c>
    </row>
    <row r="36" spans="1:3" x14ac:dyDescent="0.2">
      <c r="A36" s="1"/>
      <c r="B36" s="1"/>
    </row>
    <row r="37" spans="1:3" x14ac:dyDescent="0.2">
      <c r="A37" s="1"/>
      <c r="B37" s="1"/>
    </row>
    <row r="38" spans="1:3" x14ac:dyDescent="0.2">
      <c r="A38" s="1"/>
      <c r="B38" s="1"/>
    </row>
    <row r="39" spans="1:3" x14ac:dyDescent="0.2">
      <c r="B39" s="1"/>
      <c r="C39" s="1"/>
    </row>
    <row r="40" spans="1:3" x14ac:dyDescent="0.2">
      <c r="B40" s="1"/>
      <c r="C40" s="1"/>
    </row>
    <row r="41" spans="1:3" x14ac:dyDescent="0.2">
      <c r="B41" s="1"/>
      <c r="C41" s="1"/>
    </row>
    <row r="42" spans="1:3" ht="15.75" x14ac:dyDescent="0.25">
      <c r="B42" s="347"/>
    </row>
  </sheetData>
  <mergeCells count="3">
    <mergeCell ref="B3:C3"/>
    <mergeCell ref="B4:C4"/>
    <mergeCell ref="A1:C1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workbookViewId="0">
      <selection activeCell="A21" sqref="A21"/>
    </sheetView>
  </sheetViews>
  <sheetFormatPr defaultRowHeight="12.75" x14ac:dyDescent="0.2"/>
  <cols>
    <col min="1" max="1" width="6.5703125" customWidth="1"/>
    <col min="2" max="2" width="55.42578125" customWidth="1"/>
    <col min="3" max="3" width="22.85546875" customWidth="1"/>
  </cols>
  <sheetData>
    <row r="1" spans="1:6" x14ac:dyDescent="0.2">
      <c r="A1" s="329" t="s">
        <v>1363</v>
      </c>
      <c r="B1" s="329"/>
      <c r="C1" s="329"/>
      <c r="D1" s="329"/>
      <c r="E1" s="329"/>
    </row>
    <row r="2" spans="1:6" x14ac:dyDescent="0.2">
      <c r="B2" s="1"/>
      <c r="C2" s="1"/>
    </row>
    <row r="3" spans="1:6" ht="15.75" x14ac:dyDescent="0.25">
      <c r="B3" s="1514" t="s">
        <v>65</v>
      </c>
      <c r="C3" s="1514"/>
    </row>
    <row r="4" spans="1:6" ht="15.75" x14ac:dyDescent="0.25">
      <c r="B4" s="171"/>
      <c r="C4" s="171"/>
    </row>
    <row r="5" spans="1:6" ht="15.75" x14ac:dyDescent="0.25">
      <c r="B5" s="171"/>
      <c r="C5" s="171"/>
    </row>
    <row r="6" spans="1:6" ht="13.5" thickBot="1" x14ac:dyDescent="0.25">
      <c r="B6" s="1"/>
      <c r="C6" s="1"/>
    </row>
    <row r="7" spans="1:6" ht="26.25" thickBot="1" x14ac:dyDescent="0.25">
      <c r="A7" s="395" t="s">
        <v>294</v>
      </c>
      <c r="B7" s="443" t="s">
        <v>66</v>
      </c>
      <c r="C7" s="452" t="s">
        <v>67</v>
      </c>
    </row>
    <row r="8" spans="1:6" ht="13.5" thickBot="1" x14ac:dyDescent="0.25">
      <c r="A8" s="397" t="s">
        <v>295</v>
      </c>
      <c r="B8" s="411" t="s">
        <v>296</v>
      </c>
      <c r="C8" s="417" t="s">
        <v>297</v>
      </c>
    </row>
    <row r="9" spans="1:6" ht="15.75" x14ac:dyDescent="0.25">
      <c r="A9" s="440" t="s">
        <v>299</v>
      </c>
      <c r="B9" s="178" t="s">
        <v>413</v>
      </c>
      <c r="C9" s="453">
        <v>1</v>
      </c>
    </row>
    <row r="10" spans="1:6" ht="15.75" x14ac:dyDescent="0.25">
      <c r="A10" s="399" t="s">
        <v>300</v>
      </c>
      <c r="B10" s="178" t="s">
        <v>1271</v>
      </c>
      <c r="C10" s="453">
        <v>10</v>
      </c>
    </row>
    <row r="11" spans="1:6" ht="15.75" x14ac:dyDescent="0.25">
      <c r="A11" s="396" t="s">
        <v>301</v>
      </c>
      <c r="B11" s="178" t="s">
        <v>432</v>
      </c>
      <c r="C11" s="453">
        <v>85</v>
      </c>
    </row>
    <row r="12" spans="1:6" ht="15.75" x14ac:dyDescent="0.25">
      <c r="A12" s="396" t="s">
        <v>302</v>
      </c>
      <c r="B12" s="178" t="s">
        <v>1132</v>
      </c>
      <c r="C12" s="453">
        <v>2</v>
      </c>
      <c r="F12" t="s">
        <v>40</v>
      </c>
    </row>
    <row r="13" spans="1:6" ht="15.75" x14ac:dyDescent="0.25">
      <c r="A13" s="396" t="s">
        <v>303</v>
      </c>
      <c r="B13" s="178" t="s">
        <v>68</v>
      </c>
      <c r="C13" s="453">
        <v>71.8</v>
      </c>
    </row>
    <row r="14" spans="1:6" ht="15.75" x14ac:dyDescent="0.25">
      <c r="A14" s="396" t="s">
        <v>304</v>
      </c>
      <c r="B14" s="178" t="s">
        <v>1269</v>
      </c>
      <c r="C14" s="453">
        <v>1.2</v>
      </c>
    </row>
    <row r="15" spans="1:6" ht="16.5" thickBot="1" x14ac:dyDescent="0.3">
      <c r="A15" s="400" t="s">
        <v>305</v>
      </c>
      <c r="B15" s="178" t="s">
        <v>1248</v>
      </c>
      <c r="C15" s="453">
        <v>140</v>
      </c>
    </row>
    <row r="16" spans="1:6" ht="16.5" thickBot="1" x14ac:dyDescent="0.3">
      <c r="A16" s="340" t="s">
        <v>306</v>
      </c>
      <c r="B16" s="455" t="s">
        <v>69</v>
      </c>
      <c r="C16" s="456">
        <f>SUM(C9:C15)</f>
        <v>311</v>
      </c>
    </row>
    <row r="17" spans="1:5" ht="15.75" customHeight="1" x14ac:dyDescent="0.2">
      <c r="A17" s="1516"/>
      <c r="B17" s="1516"/>
      <c r="C17" s="1516"/>
    </row>
    <row r="18" spans="1:5" ht="15.75" x14ac:dyDescent="0.25">
      <c r="B18" s="1"/>
      <c r="C18" s="179"/>
    </row>
    <row r="19" spans="1:5" x14ac:dyDescent="0.2">
      <c r="B19" s="1"/>
      <c r="C19" s="1"/>
    </row>
    <row r="20" spans="1:5" x14ac:dyDescent="0.2">
      <c r="B20" s="1"/>
      <c r="C20" s="1"/>
    </row>
    <row r="21" spans="1:5" x14ac:dyDescent="0.2">
      <c r="A21" s="329" t="s">
        <v>1364</v>
      </c>
      <c r="B21" s="329"/>
      <c r="C21" s="329"/>
      <c r="D21" s="329"/>
      <c r="E21" s="329"/>
    </row>
    <row r="22" spans="1:5" x14ac:dyDescent="0.2">
      <c r="B22" s="1"/>
      <c r="C22" s="1"/>
    </row>
    <row r="23" spans="1:5" ht="15.75" x14ac:dyDescent="0.25">
      <c r="B23" s="1514" t="s">
        <v>251</v>
      </c>
      <c r="C23" s="1514"/>
    </row>
    <row r="24" spans="1:5" ht="15.75" x14ac:dyDescent="0.25">
      <c r="B24" s="171"/>
      <c r="C24" s="171"/>
    </row>
    <row r="25" spans="1:5" ht="15.75" x14ac:dyDescent="0.25">
      <c r="B25" s="171"/>
      <c r="C25" s="171"/>
    </row>
    <row r="26" spans="1:5" ht="13.5" thickBot="1" x14ac:dyDescent="0.25">
      <c r="B26" s="1"/>
      <c r="C26" s="1"/>
    </row>
    <row r="27" spans="1:5" ht="26.25" thickBot="1" x14ac:dyDescent="0.25">
      <c r="A27" s="395" t="s">
        <v>294</v>
      </c>
      <c r="B27" s="443" t="s">
        <v>66</v>
      </c>
      <c r="C27" s="452" t="s">
        <v>67</v>
      </c>
    </row>
    <row r="28" spans="1:5" ht="13.5" thickBot="1" x14ac:dyDescent="0.25">
      <c r="A28" s="397" t="s">
        <v>295</v>
      </c>
      <c r="B28" s="411" t="s">
        <v>296</v>
      </c>
      <c r="C28" s="417" t="s">
        <v>297</v>
      </c>
    </row>
    <row r="29" spans="1:5" ht="15.75" x14ac:dyDescent="0.25">
      <c r="A29" s="440" t="s">
        <v>299</v>
      </c>
      <c r="B29" s="178" t="s">
        <v>413</v>
      </c>
      <c r="C29" s="453">
        <f>59+11</f>
        <v>70</v>
      </c>
    </row>
    <row r="30" spans="1:5" ht="15.75" x14ac:dyDescent="0.25">
      <c r="A30" s="361" t="s">
        <v>300</v>
      </c>
      <c r="B30" s="178" t="s">
        <v>432</v>
      </c>
      <c r="C30" s="454">
        <v>15</v>
      </c>
    </row>
    <row r="31" spans="1:5" ht="15.75" x14ac:dyDescent="0.25">
      <c r="A31" s="361" t="s">
        <v>301</v>
      </c>
      <c r="B31" s="178" t="s">
        <v>68</v>
      </c>
      <c r="C31" s="454"/>
    </row>
    <row r="32" spans="1:5" ht="15.75" x14ac:dyDescent="0.25">
      <c r="A32" s="361" t="s">
        <v>302</v>
      </c>
      <c r="B32" s="178" t="s">
        <v>11</v>
      </c>
      <c r="C32" s="454">
        <v>0</v>
      </c>
    </row>
    <row r="33" spans="1:3" ht="16.5" thickBot="1" x14ac:dyDescent="0.3">
      <c r="A33" s="361" t="s">
        <v>303</v>
      </c>
      <c r="B33" s="178"/>
      <c r="C33" s="454"/>
    </row>
    <row r="34" spans="1:3" ht="16.5" thickBot="1" x14ac:dyDescent="0.3">
      <c r="A34" s="340" t="s">
        <v>304</v>
      </c>
      <c r="B34" s="455" t="s">
        <v>414</v>
      </c>
      <c r="C34" s="456">
        <f>SUM(C29:C33)</f>
        <v>85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</sheetData>
  <mergeCells count="3">
    <mergeCell ref="B3:C3"/>
    <mergeCell ref="B23:C23"/>
    <mergeCell ref="A17:C17"/>
  </mergeCells>
  <phoneticPr fontId="63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61"/>
  <sheetViews>
    <sheetView topLeftCell="A10" workbookViewId="0">
      <selection sqref="A1:E1"/>
    </sheetView>
  </sheetViews>
  <sheetFormatPr defaultRowHeight="12.75" x14ac:dyDescent="0.2"/>
  <cols>
    <col min="1" max="1" width="4.42578125" customWidth="1"/>
    <col min="2" max="2" width="28.5703125" customWidth="1"/>
    <col min="3" max="3" width="13.28515625" customWidth="1"/>
    <col min="4" max="4" width="27.42578125" customWidth="1"/>
    <col min="5" max="5" width="13" customWidth="1"/>
  </cols>
  <sheetData>
    <row r="1" spans="1:5" x14ac:dyDescent="0.2">
      <c r="A1" s="1463" t="s">
        <v>1365</v>
      </c>
      <c r="B1" s="1463"/>
      <c r="C1" s="1463"/>
      <c r="D1" s="1463"/>
      <c r="E1" s="1463"/>
    </row>
    <row r="2" spans="1:5" ht="6.75" customHeight="1" x14ac:dyDescent="0.2">
      <c r="A2" s="329"/>
      <c r="B2" s="329"/>
      <c r="C2" s="329"/>
      <c r="D2" s="329"/>
      <c r="E2" s="329"/>
    </row>
    <row r="3" spans="1:5" ht="15.75" x14ac:dyDescent="0.25">
      <c r="A3" s="1519" t="s">
        <v>70</v>
      </c>
      <c r="B3" s="1484"/>
      <c r="C3" s="1484"/>
      <c r="D3" s="1484"/>
      <c r="E3" s="1484"/>
    </row>
    <row r="4" spans="1:5" ht="9" customHeight="1" x14ac:dyDescent="0.2">
      <c r="B4" s="42"/>
      <c r="C4" s="42"/>
      <c r="D4" s="42"/>
      <c r="E4" s="42"/>
    </row>
    <row r="5" spans="1:5" ht="13.5" thickBot="1" x14ac:dyDescent="0.25">
      <c r="B5" s="42"/>
      <c r="C5" s="42"/>
      <c r="D5" s="1520" t="s">
        <v>4</v>
      </c>
      <c r="E5" s="1520"/>
    </row>
    <row r="6" spans="1:5" ht="13.5" thickBot="1" x14ac:dyDescent="0.25">
      <c r="A6" s="1517" t="s">
        <v>294</v>
      </c>
      <c r="B6" s="1521" t="s">
        <v>48</v>
      </c>
      <c r="C6" s="1521"/>
      <c r="D6" s="1521" t="s">
        <v>71</v>
      </c>
      <c r="E6" s="1522"/>
    </row>
    <row r="7" spans="1:5" ht="18" customHeight="1" thickBot="1" x14ac:dyDescent="0.25">
      <c r="A7" s="1518"/>
      <c r="B7" s="43" t="s">
        <v>64</v>
      </c>
      <c r="C7" s="44" t="s">
        <v>1134</v>
      </c>
      <c r="D7" s="43" t="s">
        <v>64</v>
      </c>
      <c r="E7" s="44" t="s">
        <v>1134</v>
      </c>
    </row>
    <row r="8" spans="1:5" ht="12.75" customHeight="1" thickBot="1" x14ac:dyDescent="0.25">
      <c r="A8" s="434" t="s">
        <v>295</v>
      </c>
      <c r="B8" s="422" t="s">
        <v>296</v>
      </c>
      <c r="C8" s="425" t="s">
        <v>297</v>
      </c>
      <c r="D8" s="425" t="s">
        <v>298</v>
      </c>
      <c r="E8" s="414" t="s">
        <v>318</v>
      </c>
    </row>
    <row r="9" spans="1:5" x14ac:dyDescent="0.2">
      <c r="A9" s="440" t="s">
        <v>299</v>
      </c>
      <c r="B9" s="45" t="s">
        <v>798</v>
      </c>
      <c r="C9" s="46">
        <f>'13 sz melléklet'!F9</f>
        <v>769521</v>
      </c>
      <c r="D9" s="45" t="s">
        <v>653</v>
      </c>
      <c r="E9" s="461">
        <f>'2_sz_ melléklet'!F10</f>
        <v>1858242</v>
      </c>
    </row>
    <row r="10" spans="1:5" x14ac:dyDescent="0.2">
      <c r="A10" s="399" t="s">
        <v>300</v>
      </c>
      <c r="B10" s="45" t="s">
        <v>806</v>
      </c>
      <c r="C10" s="46">
        <f>-('22 24  sz. melléklet'!F24+'22 24  sz. melléklet'!F25+'14 16_sz_ melléklet'!E15)</f>
        <v>-482835</v>
      </c>
      <c r="D10" s="45" t="s">
        <v>654</v>
      </c>
      <c r="E10" s="461">
        <f>'2_sz_ melléklet'!F11</f>
        <v>275032</v>
      </c>
    </row>
    <row r="11" spans="1:5" x14ac:dyDescent="0.2">
      <c r="A11" s="396" t="s">
        <v>301</v>
      </c>
      <c r="B11" s="45" t="s">
        <v>799</v>
      </c>
      <c r="C11" s="46">
        <f>'13 sz melléklet'!F10</f>
        <v>1009185</v>
      </c>
      <c r="D11" s="45" t="s">
        <v>655</v>
      </c>
      <c r="E11" s="461">
        <f>'2_sz_ melléklet'!F12</f>
        <v>1500023</v>
      </c>
    </row>
    <row r="12" spans="1:5" x14ac:dyDescent="0.2">
      <c r="A12" s="396" t="s">
        <v>302</v>
      </c>
      <c r="B12" s="45" t="s">
        <v>1077</v>
      </c>
      <c r="C12" s="47">
        <f>'13 sz melléklet'!F15</f>
        <v>2909727</v>
      </c>
      <c r="D12" s="45" t="s">
        <v>656</v>
      </c>
      <c r="E12" s="461">
        <f>'2_sz_ melléklet'!F14</f>
        <v>1000</v>
      </c>
    </row>
    <row r="13" spans="1:5" x14ac:dyDescent="0.2">
      <c r="A13" s="396" t="s">
        <v>303</v>
      </c>
      <c r="B13" s="45" t="s">
        <v>800</v>
      </c>
      <c r="C13" s="47">
        <f>'13 sz melléklet'!F24</f>
        <v>59229</v>
      </c>
      <c r="D13" s="45" t="s">
        <v>657</v>
      </c>
      <c r="E13" s="461">
        <f>'2_sz_ melléklet'!F13</f>
        <v>0</v>
      </c>
    </row>
    <row r="14" spans="1:5" x14ac:dyDescent="0.2">
      <c r="A14" s="361" t="s">
        <v>304</v>
      </c>
      <c r="B14" s="852" t="s">
        <v>1128</v>
      </c>
      <c r="C14" s="47">
        <v>-445541</v>
      </c>
      <c r="D14" s="45" t="s">
        <v>72</v>
      </c>
      <c r="E14" s="461"/>
    </row>
    <row r="15" spans="1:5" x14ac:dyDescent="0.2">
      <c r="A15" s="361" t="s">
        <v>305</v>
      </c>
      <c r="B15" s="48"/>
      <c r="C15" s="46"/>
      <c r="D15" s="45" t="s">
        <v>658</v>
      </c>
      <c r="E15" s="461">
        <f>'2_sz_ melléklet'!F15</f>
        <v>1418222.56</v>
      </c>
    </row>
    <row r="16" spans="1:5" x14ac:dyDescent="0.2">
      <c r="A16" s="399" t="s">
        <v>306</v>
      </c>
      <c r="B16" s="280"/>
      <c r="C16" s="46"/>
      <c r="D16" s="48" t="s">
        <v>810</v>
      </c>
      <c r="E16" s="461">
        <f>-'34 sz melléklet'!C33</f>
        <v>-132373</v>
      </c>
    </row>
    <row r="17" spans="1:8" ht="12" customHeight="1" thickBot="1" x14ac:dyDescent="0.25">
      <c r="A17" s="396"/>
      <c r="B17" s="1124"/>
      <c r="C17" s="1125"/>
      <c r="D17" s="48" t="s">
        <v>659</v>
      </c>
      <c r="E17" s="461">
        <f>'2_sz_ melléklet'!F23</f>
        <v>80620</v>
      </c>
    </row>
    <row r="18" spans="1:8" ht="13.5" thickBot="1" x14ac:dyDescent="0.25">
      <c r="A18" s="458" t="s">
        <v>307</v>
      </c>
      <c r="B18" s="860" t="s">
        <v>73</v>
      </c>
      <c r="C18" s="861">
        <f>SUM(C9:C16)</f>
        <v>3819286</v>
      </c>
      <c r="D18" s="860" t="s">
        <v>74</v>
      </c>
      <c r="E18" s="862">
        <f>E9+E10+E11+E13+E14+E15+E16+E17</f>
        <v>4999766.5600000005</v>
      </c>
    </row>
    <row r="19" spans="1:8" ht="6.75" customHeight="1" thickBot="1" x14ac:dyDescent="0.25">
      <c r="A19" s="403"/>
      <c r="B19" s="858"/>
      <c r="C19" s="859"/>
      <c r="D19" s="858"/>
      <c r="E19" s="859"/>
    </row>
    <row r="20" spans="1:8" ht="14.25" customHeight="1" x14ac:dyDescent="0.2">
      <c r="A20" s="439" t="s">
        <v>308</v>
      </c>
      <c r="B20" s="1123" t="s">
        <v>801</v>
      </c>
      <c r="C20" s="1454">
        <f>'13 sz melléklet'!F47</f>
        <v>900000</v>
      </c>
      <c r="D20" s="1110"/>
      <c r="E20" s="1109"/>
    </row>
    <row r="21" spans="1:8" ht="12.75" customHeight="1" x14ac:dyDescent="0.2">
      <c r="A21" s="399" t="s">
        <v>309</v>
      </c>
      <c r="B21" s="1119" t="s">
        <v>802</v>
      </c>
      <c r="C21" s="669">
        <f>'13 sz melléklet'!F48</f>
        <v>0</v>
      </c>
      <c r="D21" s="670" t="s">
        <v>663</v>
      </c>
      <c r="E21" s="669">
        <f>'2_sz_ melléklet'!F47</f>
        <v>0</v>
      </c>
    </row>
    <row r="22" spans="1:8" ht="12.75" customHeight="1" x14ac:dyDescent="0.2">
      <c r="A22" s="399" t="s">
        <v>310</v>
      </c>
      <c r="B22" s="1122" t="s">
        <v>803</v>
      </c>
      <c r="C22" s="669">
        <f>'13 sz melléklet'!F49</f>
        <v>120000</v>
      </c>
      <c r="D22" s="670" t="s">
        <v>811</v>
      </c>
      <c r="E22" s="669"/>
    </row>
    <row r="23" spans="1:8" ht="12.75" customHeight="1" x14ac:dyDescent="0.2">
      <c r="A23" s="399" t="s">
        <v>311</v>
      </c>
      <c r="B23" s="1120" t="s">
        <v>805</v>
      </c>
      <c r="C23" s="669"/>
      <c r="D23" s="670"/>
      <c r="E23" s="669"/>
    </row>
    <row r="24" spans="1:8" ht="12.75" customHeight="1" x14ac:dyDescent="0.2">
      <c r="A24" s="399" t="s">
        <v>312</v>
      </c>
      <c r="B24" s="1121" t="s">
        <v>804</v>
      </c>
      <c r="C24" s="1111">
        <f>'13 sz melléklet'!F50</f>
        <v>2310226</v>
      </c>
      <c r="D24" s="866" t="s">
        <v>1076</v>
      </c>
      <c r="E24" s="1111">
        <f>'1_sz_ melléklet'!I24</f>
        <v>57312</v>
      </c>
    </row>
    <row r="25" spans="1:8" ht="12.75" customHeight="1" x14ac:dyDescent="0.2">
      <c r="A25" s="399" t="s">
        <v>313</v>
      </c>
      <c r="B25" s="1120" t="s">
        <v>805</v>
      </c>
      <c r="C25" s="1111">
        <f>-('38_sz_ melléklet'!C25+'38_sz_ melléklet'!C40+'38_sz_ melléklet'!C142+'38_sz_ melléklet'!C170+'38_sz_ melléklet'!C273+'38_sz_ melléklet'!C297+'38_sz_ melléklet'!C325+'38_sz_ melléklet'!C399+'38_sz_ melléklet'!C450+'38_sz_ melléklet'!C530)-6676+106422-36387-104398-1894</f>
        <v>-1194327</v>
      </c>
      <c r="D25" s="1112"/>
      <c r="E25" s="1111"/>
    </row>
    <row r="26" spans="1:8" ht="12.75" customHeight="1" x14ac:dyDescent="0.2">
      <c r="A26" s="399" t="s">
        <v>314</v>
      </c>
      <c r="B26" s="1120" t="s">
        <v>1079</v>
      </c>
      <c r="C26" s="1111">
        <f>'13 sz melléklet'!F54</f>
        <v>7500000</v>
      </c>
      <c r="D26" s="866" t="s">
        <v>1290</v>
      </c>
      <c r="E26" s="1111">
        <f>'2_sz_ melléklet'!F44</f>
        <v>7500000</v>
      </c>
    </row>
    <row r="27" spans="1:8" ht="12.75" customHeight="1" x14ac:dyDescent="0.2">
      <c r="A27" s="399" t="s">
        <v>315</v>
      </c>
      <c r="B27" s="852" t="s">
        <v>932</v>
      </c>
      <c r="C27" s="854"/>
      <c r="D27" s="42"/>
      <c r="E27" s="1421"/>
    </row>
    <row r="28" spans="1:8" ht="13.5" thickBot="1" x14ac:dyDescent="0.25">
      <c r="A28" s="399" t="s">
        <v>316</v>
      </c>
      <c r="B28" s="852" t="s">
        <v>1327</v>
      </c>
      <c r="C28" s="851">
        <f>'13 sz melléklet'!F51</f>
        <v>1894</v>
      </c>
      <c r="D28" s="853" t="s">
        <v>1080</v>
      </c>
      <c r="E28" s="854">
        <f>'42_sz_ melléklet'!L11</f>
        <v>900000</v>
      </c>
    </row>
    <row r="29" spans="1:8" ht="13.5" thickBot="1" x14ac:dyDescent="0.25">
      <c r="A29" s="399" t="s">
        <v>317</v>
      </c>
      <c r="B29" s="855" t="s">
        <v>76</v>
      </c>
      <c r="C29" s="856">
        <f>SUM(C18:C28)</f>
        <v>13457079</v>
      </c>
      <c r="D29" s="857" t="s">
        <v>77</v>
      </c>
      <c r="E29" s="856">
        <f>SUM(E18:E28)</f>
        <v>13457078.560000001</v>
      </c>
      <c r="H29" s="67"/>
    </row>
    <row r="30" spans="1:8" ht="8.25" customHeight="1" x14ac:dyDescent="0.2">
      <c r="B30" s="42"/>
      <c r="C30" s="42"/>
      <c r="D30" s="42"/>
      <c r="E30" s="42"/>
    </row>
    <row r="31" spans="1:8" ht="15.75" x14ac:dyDescent="0.25">
      <c r="B31" s="1519" t="s">
        <v>78</v>
      </c>
      <c r="C31" s="1519"/>
      <c r="D31" s="1519"/>
      <c r="E31" s="1519"/>
    </row>
    <row r="32" spans="1:8" ht="9.75" customHeight="1" x14ac:dyDescent="0.2">
      <c r="B32" s="42"/>
      <c r="C32" s="42"/>
      <c r="D32" s="42"/>
      <c r="E32" s="42"/>
    </row>
    <row r="33" spans="1:8" ht="13.5" thickBot="1" x14ac:dyDescent="0.25">
      <c r="B33" s="42"/>
      <c r="C33" s="42"/>
      <c r="D33" s="1520" t="s">
        <v>4</v>
      </c>
      <c r="E33" s="1520"/>
    </row>
    <row r="34" spans="1:8" ht="13.5" thickBot="1" x14ac:dyDescent="0.25">
      <c r="A34" s="1517" t="s">
        <v>294</v>
      </c>
      <c r="B34" s="1521" t="s">
        <v>48</v>
      </c>
      <c r="C34" s="1521"/>
      <c r="D34" s="1521" t="s">
        <v>71</v>
      </c>
      <c r="E34" s="1522"/>
    </row>
    <row r="35" spans="1:8" ht="19.5" customHeight="1" thickBot="1" x14ac:dyDescent="0.25">
      <c r="A35" s="1518"/>
      <c r="B35" s="49" t="s">
        <v>64</v>
      </c>
      <c r="C35" s="44" t="s">
        <v>1134</v>
      </c>
      <c r="D35" s="49" t="s">
        <v>64</v>
      </c>
      <c r="E35" s="44" t="s">
        <v>1134</v>
      </c>
    </row>
    <row r="36" spans="1:8" ht="13.5" thickBot="1" x14ac:dyDescent="0.25">
      <c r="A36" s="397" t="s">
        <v>295</v>
      </c>
      <c r="B36" s="422" t="s">
        <v>296</v>
      </c>
      <c r="C36" s="425" t="s">
        <v>297</v>
      </c>
      <c r="D36" s="425" t="s">
        <v>298</v>
      </c>
      <c r="E36" s="414" t="s">
        <v>318</v>
      </c>
    </row>
    <row r="37" spans="1:8" x14ac:dyDescent="0.2">
      <c r="A37" s="697" t="s">
        <v>319</v>
      </c>
      <c r="B37" s="1130" t="s">
        <v>807</v>
      </c>
      <c r="C37" s="1126">
        <f>'13 sz melléklet'!F29</f>
        <v>150000</v>
      </c>
      <c r="D37" s="50" t="s">
        <v>660</v>
      </c>
      <c r="E37" s="461">
        <f>'2_sz_ melléklet'!F27</f>
        <v>2455522</v>
      </c>
    </row>
    <row r="38" spans="1:8" x14ac:dyDescent="0.2">
      <c r="A38" s="697" t="s">
        <v>320</v>
      </c>
      <c r="B38" s="1131" t="s">
        <v>1078</v>
      </c>
      <c r="C38" s="1127">
        <f>'13 sz melléklet'!F35</f>
        <v>649047</v>
      </c>
      <c r="D38" s="50" t="s">
        <v>661</v>
      </c>
      <c r="E38" s="461">
        <f>'2_sz_ melléklet'!F28</f>
        <v>301298</v>
      </c>
    </row>
    <row r="39" spans="1:8" x14ac:dyDescent="0.2">
      <c r="A39" s="697" t="s">
        <v>321</v>
      </c>
      <c r="B39" s="766" t="s">
        <v>808</v>
      </c>
      <c r="C39" s="1127">
        <f>'13 sz melléklet'!F40</f>
        <v>8835</v>
      </c>
      <c r="D39" s="51" t="s">
        <v>662</v>
      </c>
      <c r="E39" s="462">
        <f>'2_sz_ melléklet'!F29</f>
        <v>41392</v>
      </c>
    </row>
    <row r="40" spans="1:8" x14ac:dyDescent="0.2">
      <c r="A40" s="697" t="s">
        <v>322</v>
      </c>
      <c r="B40" s="1132" t="s">
        <v>809</v>
      </c>
      <c r="C40" s="1127">
        <f>-C10</f>
        <v>482835</v>
      </c>
      <c r="D40" s="51" t="s">
        <v>81</v>
      </c>
      <c r="E40" s="462">
        <f>-E13</f>
        <v>0</v>
      </c>
    </row>
    <row r="41" spans="1:8" ht="13.5" thickBot="1" x14ac:dyDescent="0.25">
      <c r="A41" s="697" t="s">
        <v>323</v>
      </c>
      <c r="B41" s="1132" t="s">
        <v>1129</v>
      </c>
      <c r="C41" s="1127">
        <f>-C14</f>
        <v>445541</v>
      </c>
      <c r="D41" s="51" t="s">
        <v>812</v>
      </c>
      <c r="E41" s="462">
        <f>-E16</f>
        <v>132373</v>
      </c>
    </row>
    <row r="42" spans="1:8" ht="13.5" thickBot="1" x14ac:dyDescent="0.25">
      <c r="A42" s="697" t="s">
        <v>324</v>
      </c>
      <c r="B42" s="1132"/>
      <c r="C42" s="1127"/>
      <c r="D42" s="51"/>
      <c r="E42" s="462"/>
    </row>
    <row r="43" spans="1:8" ht="13.5" thickBot="1" x14ac:dyDescent="0.25">
      <c r="A43" s="340" t="s">
        <v>325</v>
      </c>
      <c r="B43" s="1133" t="s">
        <v>82</v>
      </c>
      <c r="C43" s="1419">
        <f>C37+C38+C39+C40+C41+C42</f>
        <v>1736258</v>
      </c>
      <c r="D43" s="52" t="s">
        <v>83</v>
      </c>
      <c r="E43" s="1113">
        <f>E37+E38+E39+E40+E41+E42</f>
        <v>2930585</v>
      </c>
    </row>
    <row r="44" spans="1:8" x14ac:dyDescent="0.2">
      <c r="A44" s="697" t="s">
        <v>326</v>
      </c>
      <c r="B44" s="1412" t="s">
        <v>813</v>
      </c>
      <c r="C44" s="1115">
        <f>'13 sz melléklet'!F46</f>
        <v>0</v>
      </c>
      <c r="D44" s="1416"/>
      <c r="E44" s="1115"/>
    </row>
    <row r="45" spans="1:8" ht="15" customHeight="1" x14ac:dyDescent="0.2">
      <c r="A45" s="697" t="s">
        <v>327</v>
      </c>
      <c r="B45" s="1413" t="s">
        <v>803</v>
      </c>
      <c r="C45" s="1421">
        <f>-C23</f>
        <v>0</v>
      </c>
      <c r="D45" s="670" t="s">
        <v>663</v>
      </c>
      <c r="E45" s="1116">
        <f>-E22</f>
        <v>0</v>
      </c>
    </row>
    <row r="46" spans="1:8" ht="15" customHeight="1" x14ac:dyDescent="0.2">
      <c r="A46" s="697" t="s">
        <v>328</v>
      </c>
      <c r="B46" s="1414" t="s">
        <v>804</v>
      </c>
      <c r="C46" s="1111">
        <f>-C25</f>
        <v>1194327</v>
      </c>
      <c r="D46" s="1417"/>
      <c r="E46" s="1117"/>
      <c r="H46" s="67"/>
    </row>
    <row r="47" spans="1:8" ht="15" customHeight="1" x14ac:dyDescent="0.2">
      <c r="A47" s="697" t="s">
        <v>329</v>
      </c>
      <c r="B47" s="1120" t="s">
        <v>1079</v>
      </c>
      <c r="C47" s="1421">
        <f>-C27</f>
        <v>0</v>
      </c>
      <c r="D47" s="1418"/>
      <c r="E47" s="1116"/>
    </row>
    <row r="48" spans="1:8" ht="12" customHeight="1" thickBot="1" x14ac:dyDescent="0.25">
      <c r="A48" s="697" t="s">
        <v>330</v>
      </c>
      <c r="B48" s="1415"/>
      <c r="C48" s="1118">
        <f>'42_sz_ melléklet'!J10</f>
        <v>0</v>
      </c>
      <c r="D48" s="42" t="s">
        <v>664</v>
      </c>
      <c r="E48" s="1118">
        <f>'2_sz_ melléklet'!F50</f>
        <v>0</v>
      </c>
    </row>
    <row r="49" spans="1:5" ht="13.5" thickBot="1" x14ac:dyDescent="0.25">
      <c r="A49" s="340" t="s">
        <v>331</v>
      </c>
      <c r="B49" s="1133" t="s">
        <v>85</v>
      </c>
      <c r="C49" s="1420">
        <f>SUM(C43:C48)</f>
        <v>2930585</v>
      </c>
      <c r="D49" s="52" t="s">
        <v>86</v>
      </c>
      <c r="E49" s="1114">
        <f>SUM(E43:E48)</f>
        <v>2930585</v>
      </c>
    </row>
    <row r="50" spans="1:5" ht="7.5" customHeight="1" thickBot="1" x14ac:dyDescent="0.25">
      <c r="A50" s="1137"/>
      <c r="B50" s="1138"/>
      <c r="C50" s="1139"/>
      <c r="D50" s="1140"/>
      <c r="E50" s="848"/>
    </row>
    <row r="51" spans="1:5" ht="15.75" customHeight="1" thickBot="1" x14ac:dyDescent="0.25">
      <c r="A51" s="353" t="s">
        <v>332</v>
      </c>
      <c r="B51" s="1141" t="s">
        <v>87</v>
      </c>
      <c r="C51" s="1129">
        <f>C18+C43</f>
        <v>5555544</v>
      </c>
      <c r="D51" s="1142" t="s">
        <v>88</v>
      </c>
      <c r="E51" s="856">
        <f>E18+E43</f>
        <v>7930351.5600000005</v>
      </c>
    </row>
    <row r="52" spans="1:5" x14ac:dyDescent="0.2">
      <c r="A52" s="1034" t="s">
        <v>333</v>
      </c>
      <c r="B52" s="1144" t="s">
        <v>801</v>
      </c>
      <c r="C52" s="1356">
        <f>C20</f>
        <v>900000</v>
      </c>
      <c r="D52" s="1146" t="s">
        <v>665</v>
      </c>
      <c r="E52" s="849">
        <f>E21</f>
        <v>0</v>
      </c>
    </row>
    <row r="53" spans="1:5" x14ac:dyDescent="0.2">
      <c r="A53" s="698" t="s">
        <v>334</v>
      </c>
      <c r="B53" s="1148" t="s">
        <v>802</v>
      </c>
      <c r="C53" s="1126">
        <f>C21</f>
        <v>0</v>
      </c>
      <c r="D53" s="866" t="s">
        <v>1290</v>
      </c>
      <c r="E53" s="669">
        <f>E26</f>
        <v>7500000</v>
      </c>
    </row>
    <row r="54" spans="1:5" x14ac:dyDescent="0.2">
      <c r="A54" s="698" t="s">
        <v>335</v>
      </c>
      <c r="B54" s="1147" t="s">
        <v>813</v>
      </c>
      <c r="C54" s="1126">
        <f>C44</f>
        <v>0</v>
      </c>
      <c r="D54" s="847"/>
      <c r="E54" s="850"/>
    </row>
    <row r="55" spans="1:5" x14ac:dyDescent="0.2">
      <c r="A55" s="698" t="s">
        <v>336</v>
      </c>
      <c r="B55" s="1134" t="s">
        <v>803</v>
      </c>
      <c r="C55" s="1126">
        <f>C22</f>
        <v>120000</v>
      </c>
      <c r="D55" s="866" t="s">
        <v>1076</v>
      </c>
      <c r="E55" s="669">
        <f>E24</f>
        <v>57312</v>
      </c>
    </row>
    <row r="56" spans="1:5" x14ac:dyDescent="0.2">
      <c r="A56" s="698" t="s">
        <v>337</v>
      </c>
      <c r="B56" s="1134" t="s">
        <v>1328</v>
      </c>
      <c r="C56" s="1126">
        <f>C28</f>
        <v>1894</v>
      </c>
      <c r="D56" s="1462"/>
      <c r="E56" s="669"/>
    </row>
    <row r="57" spans="1:5" x14ac:dyDescent="0.2">
      <c r="A57" s="698" t="s">
        <v>338</v>
      </c>
      <c r="B57" s="1135" t="s">
        <v>804</v>
      </c>
      <c r="C57" s="1126">
        <f>C24</f>
        <v>2310226</v>
      </c>
      <c r="D57" s="847"/>
      <c r="E57" s="850"/>
    </row>
    <row r="58" spans="1:5" x14ac:dyDescent="0.2">
      <c r="A58" s="698" t="s">
        <v>339</v>
      </c>
      <c r="B58" s="1134" t="s">
        <v>1079</v>
      </c>
      <c r="C58" s="1127">
        <f>C26</f>
        <v>7500000</v>
      </c>
      <c r="D58" s="1397" t="s">
        <v>1081</v>
      </c>
      <c r="E58" s="1143">
        <f>E28+E48</f>
        <v>900000</v>
      </c>
    </row>
    <row r="59" spans="1:5" ht="13.5" thickBot="1" x14ac:dyDescent="0.25">
      <c r="A59" s="698" t="s">
        <v>340</v>
      </c>
      <c r="B59" s="1145" t="s">
        <v>738</v>
      </c>
      <c r="C59" s="1128">
        <f>'13 sz melléklet'!F53</f>
        <v>1472325</v>
      </c>
      <c r="D59" s="863" t="s">
        <v>666</v>
      </c>
      <c r="E59" s="851">
        <f>'2_sz_ melléklet'!F45</f>
        <v>1472325</v>
      </c>
    </row>
    <row r="60" spans="1:5" ht="13.5" thickBot="1" x14ac:dyDescent="0.25">
      <c r="A60" s="353" t="s">
        <v>341</v>
      </c>
      <c r="B60" s="1136" t="s">
        <v>89</v>
      </c>
      <c r="C60" s="1129">
        <f>SUM(C51:C59)</f>
        <v>17859989</v>
      </c>
      <c r="D60" s="864" t="s">
        <v>90</v>
      </c>
      <c r="E60" s="856">
        <f>SUM(E51:E59)</f>
        <v>17859988.560000002</v>
      </c>
    </row>
    <row r="61" spans="1:5" x14ac:dyDescent="0.2">
      <c r="B61" s="1"/>
      <c r="C61" s="1"/>
      <c r="D61" s="1"/>
      <c r="E61" s="1"/>
    </row>
  </sheetData>
  <mergeCells count="11">
    <mergeCell ref="A6:A7"/>
    <mergeCell ref="A34:A35"/>
    <mergeCell ref="A1:E1"/>
    <mergeCell ref="A3:E3"/>
    <mergeCell ref="D33:E33"/>
    <mergeCell ref="B34:C34"/>
    <mergeCell ref="D34:E34"/>
    <mergeCell ref="D5:E5"/>
    <mergeCell ref="B6:C6"/>
    <mergeCell ref="D6:E6"/>
    <mergeCell ref="B31:E31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803"/>
  <sheetViews>
    <sheetView topLeftCell="A550" zoomScale="98" zoomScaleNormal="98" workbookViewId="0">
      <selection sqref="A1:E1"/>
    </sheetView>
  </sheetViews>
  <sheetFormatPr defaultRowHeight="12.75" x14ac:dyDescent="0.2"/>
  <cols>
    <col min="1" max="1" width="6.28515625" customWidth="1"/>
    <col min="2" max="2" width="44.5703125" customWidth="1"/>
    <col min="3" max="3" width="12.85546875" customWidth="1"/>
    <col min="4" max="4" width="13" customWidth="1"/>
    <col min="5" max="5" width="13.42578125" customWidth="1"/>
    <col min="6" max="6" width="12.7109375" customWidth="1"/>
    <col min="7" max="7" width="11.5703125" customWidth="1"/>
    <col min="8" max="8" width="12" customWidth="1"/>
    <col min="9" max="9" width="11.28515625" customWidth="1"/>
    <col min="12" max="12" width="14.42578125" customWidth="1"/>
  </cols>
  <sheetData>
    <row r="1" spans="1:12" x14ac:dyDescent="0.2">
      <c r="A1" s="1463" t="s">
        <v>1366</v>
      </c>
      <c r="B1" s="1463"/>
      <c r="C1" s="1463"/>
      <c r="D1" s="1463"/>
      <c r="E1" s="1463"/>
      <c r="H1" s="19"/>
    </row>
    <row r="2" spans="1:12" ht="8.25" customHeight="1" x14ac:dyDescent="0.2"/>
    <row r="3" spans="1:12" s="1" customFormat="1" ht="15.75" x14ac:dyDescent="0.25">
      <c r="A3" s="1485" t="s">
        <v>930</v>
      </c>
      <c r="B3" s="1484"/>
      <c r="C3" s="1484"/>
      <c r="D3" s="1484"/>
      <c r="E3" s="1484"/>
      <c r="F3" s="17"/>
      <c r="G3" s="17"/>
      <c r="H3" s="18"/>
    </row>
    <row r="4" spans="1:12" s="1" customFormat="1" ht="15.75" x14ac:dyDescent="0.25">
      <c r="A4" s="1485" t="s">
        <v>261</v>
      </c>
      <c r="B4" s="1486"/>
      <c r="C4" s="1486"/>
      <c r="D4" s="1486"/>
      <c r="E4" s="1486"/>
      <c r="F4"/>
      <c r="G4"/>
      <c r="H4" s="18"/>
    </row>
    <row r="5" spans="1:12" s="1" customFormat="1" ht="15.75" x14ac:dyDescent="0.25">
      <c r="A5" s="1485" t="s">
        <v>1215</v>
      </c>
      <c r="B5" s="1484"/>
      <c r="C5" s="1484"/>
      <c r="D5" s="1484"/>
      <c r="E5" s="1484"/>
      <c r="F5"/>
      <c r="G5"/>
      <c r="H5" s="18"/>
    </row>
    <row r="7" spans="1:12" ht="14.25" customHeight="1" x14ac:dyDescent="0.2">
      <c r="A7" s="1523" t="s">
        <v>262</v>
      </c>
      <c r="B7" s="1524"/>
      <c r="C7" s="1524"/>
      <c r="D7" s="1524"/>
      <c r="E7" s="1524"/>
      <c r="H7" s="271"/>
    </row>
    <row r="8" spans="1:12" ht="31.5" customHeight="1" x14ac:dyDescent="0.25">
      <c r="A8" s="1541" t="s">
        <v>1002</v>
      </c>
      <c r="B8" s="1486"/>
      <c r="C8" s="1486"/>
      <c r="D8" s="1486"/>
      <c r="E8" s="1486"/>
      <c r="L8" s="67"/>
    </row>
    <row r="9" spans="1:12" ht="15.75" x14ac:dyDescent="0.25">
      <c r="A9" s="1541" t="s">
        <v>1003</v>
      </c>
      <c r="B9" s="1486"/>
      <c r="C9" s="1486"/>
      <c r="D9" s="17"/>
      <c r="E9" s="17"/>
      <c r="L9" s="67"/>
    </row>
    <row r="10" spans="1:12" ht="15.75" thickBot="1" x14ac:dyDescent="0.3">
      <c r="B10" s="182"/>
      <c r="C10" s="182"/>
      <c r="D10" s="182"/>
      <c r="E10" s="182" t="s">
        <v>216</v>
      </c>
    </row>
    <row r="11" spans="1:12" ht="27" thickBot="1" x14ac:dyDescent="0.3">
      <c r="A11" s="460" t="s">
        <v>294</v>
      </c>
      <c r="B11" s="191" t="s">
        <v>263</v>
      </c>
      <c r="C11" s="469" t="s">
        <v>210</v>
      </c>
      <c r="D11" s="469" t="s">
        <v>211</v>
      </c>
      <c r="E11" s="464" t="s">
        <v>5</v>
      </c>
    </row>
    <row r="12" spans="1:12" ht="13.5" thickBot="1" x14ac:dyDescent="0.25">
      <c r="A12" s="434" t="s">
        <v>295</v>
      </c>
      <c r="B12" s="422" t="s">
        <v>296</v>
      </c>
      <c r="C12" s="425" t="s">
        <v>297</v>
      </c>
      <c r="D12" s="425" t="s">
        <v>298</v>
      </c>
      <c r="E12" s="414" t="s">
        <v>318</v>
      </c>
    </row>
    <row r="13" spans="1:12" ht="15" x14ac:dyDescent="0.25">
      <c r="A13" s="440" t="s">
        <v>299</v>
      </c>
      <c r="B13" s="192" t="s">
        <v>264</v>
      </c>
      <c r="C13" s="709">
        <v>97147</v>
      </c>
      <c r="D13" s="470"/>
      <c r="E13" s="738">
        <f t="shared" ref="E13:E18" si="0">SUM(C13:D13)</f>
        <v>97147</v>
      </c>
    </row>
    <row r="14" spans="1:12" ht="15" x14ac:dyDescent="0.25">
      <c r="A14" s="399" t="s">
        <v>300</v>
      </c>
      <c r="B14" s="193" t="s">
        <v>1130</v>
      </c>
      <c r="C14" s="475">
        <v>133407</v>
      </c>
      <c r="D14" s="471"/>
      <c r="E14" s="468">
        <f t="shared" si="0"/>
        <v>133407</v>
      </c>
    </row>
    <row r="15" spans="1:12" ht="15" x14ac:dyDescent="0.25">
      <c r="A15" s="396" t="s">
        <v>301</v>
      </c>
      <c r="B15" s="192" t="s">
        <v>265</v>
      </c>
      <c r="C15" s="474">
        <f>' 27 28 sz. melléklet'!E20</f>
        <v>379299</v>
      </c>
      <c r="D15" s="470"/>
      <c r="E15" s="468">
        <f t="shared" si="0"/>
        <v>379299</v>
      </c>
    </row>
    <row r="16" spans="1:12" ht="15" x14ac:dyDescent="0.25">
      <c r="A16" s="396" t="s">
        <v>302</v>
      </c>
      <c r="B16" s="194" t="s">
        <v>266</v>
      </c>
      <c r="C16" s="471">
        <v>0</v>
      </c>
      <c r="D16" s="471"/>
      <c r="E16" s="465">
        <f t="shared" si="0"/>
        <v>0</v>
      </c>
    </row>
    <row r="17" spans="1:8" ht="15" x14ac:dyDescent="0.25">
      <c r="A17" s="396" t="s">
        <v>303</v>
      </c>
      <c r="B17" s="192" t="s">
        <v>253</v>
      </c>
      <c r="C17" s="470">
        <v>0</v>
      </c>
      <c r="D17" s="470"/>
      <c r="E17" s="465">
        <f t="shared" si="0"/>
        <v>0</v>
      </c>
    </row>
    <row r="18" spans="1:8" ht="15.75" thickBot="1" x14ac:dyDescent="0.3">
      <c r="A18" s="363" t="s">
        <v>304</v>
      </c>
      <c r="B18" s="303" t="s">
        <v>1241</v>
      </c>
      <c r="C18" s="739">
        <v>22203</v>
      </c>
      <c r="D18" s="739"/>
      <c r="E18" s="1350">
        <f t="shared" si="0"/>
        <v>22203</v>
      </c>
    </row>
    <row r="19" spans="1:8" ht="15" thickBot="1" x14ac:dyDescent="0.25">
      <c r="A19" s="340" t="s">
        <v>305</v>
      </c>
      <c r="B19" s="189" t="s">
        <v>267</v>
      </c>
      <c r="C19" s="710">
        <f>SUM(C13:C18)</f>
        <v>632056</v>
      </c>
      <c r="D19" s="710">
        <f>SUM(D13:D18)-D14</f>
        <v>0</v>
      </c>
      <c r="E19" s="710">
        <f>SUM(E13:E18)-E14</f>
        <v>498649</v>
      </c>
    </row>
    <row r="20" spans="1:8" ht="13.5" thickBot="1" x14ac:dyDescent="0.25">
      <c r="A20" s="398" t="s">
        <v>306</v>
      </c>
      <c r="C20" s="292"/>
      <c r="D20" s="292"/>
      <c r="E20" s="285"/>
    </row>
    <row r="21" spans="1:8" ht="15.75" thickBot="1" x14ac:dyDescent="0.3">
      <c r="A21" s="340" t="s">
        <v>307</v>
      </c>
      <c r="B21" s="191" t="s">
        <v>268</v>
      </c>
      <c r="C21" s="469" t="s">
        <v>210</v>
      </c>
      <c r="D21" s="469" t="s">
        <v>211</v>
      </c>
      <c r="E21" s="464" t="s">
        <v>5</v>
      </c>
    </row>
    <row r="22" spans="1:8" ht="15.75" x14ac:dyDescent="0.25">
      <c r="A22" s="377" t="s">
        <v>308</v>
      </c>
      <c r="B22" s="304" t="s">
        <v>281</v>
      </c>
      <c r="C22" s="1349"/>
      <c r="D22" s="470"/>
      <c r="E22" s="1353">
        <f>SUM(C22:D22)</f>
        <v>0</v>
      </c>
    </row>
    <row r="23" spans="1:8" ht="15.75" x14ac:dyDescent="0.25">
      <c r="A23" s="361" t="s">
        <v>309</v>
      </c>
      <c r="B23" s="305" t="s">
        <v>282</v>
      </c>
      <c r="C23" s="475"/>
      <c r="D23" s="471"/>
      <c r="E23" s="468">
        <f>SUM(C23:D23)</f>
        <v>0</v>
      </c>
    </row>
    <row r="24" spans="1:8" ht="15.75" x14ac:dyDescent="0.25">
      <c r="A24" s="361" t="s">
        <v>310</v>
      </c>
      <c r="B24" s="305" t="s">
        <v>283</v>
      </c>
      <c r="C24" s="475">
        <v>4550</v>
      </c>
      <c r="D24" s="471"/>
      <c r="E24" s="468">
        <f>SUM(C24:D24)</f>
        <v>4550</v>
      </c>
    </row>
    <row r="25" spans="1:8" ht="15.75" x14ac:dyDescent="0.25">
      <c r="A25" s="361" t="s">
        <v>311</v>
      </c>
      <c r="B25" s="305" t="s">
        <v>284</v>
      </c>
      <c r="C25" s="474">
        <f>'33_sz_ melléklet'!C79</f>
        <v>627506</v>
      </c>
      <c r="D25" s="471"/>
      <c r="E25" s="468">
        <f>SUM(C25:D25)</f>
        <v>627506</v>
      </c>
    </row>
    <row r="26" spans="1:8" ht="16.5" thickBot="1" x14ac:dyDescent="0.3">
      <c r="A26" s="381" t="s">
        <v>312</v>
      </c>
      <c r="B26" s="463" t="s">
        <v>285</v>
      </c>
      <c r="C26" s="739">
        <v>0</v>
      </c>
      <c r="D26" s="472"/>
      <c r="E26" s="466">
        <f>SUM(C26:D26)</f>
        <v>0</v>
      </c>
    </row>
    <row r="27" spans="1:8" ht="15" thickBot="1" x14ac:dyDescent="0.25">
      <c r="A27" s="340" t="s">
        <v>313</v>
      </c>
      <c r="B27" s="189" t="s">
        <v>271</v>
      </c>
      <c r="C27" s="710">
        <f>SUM(C22:C26)</f>
        <v>632056</v>
      </c>
      <c r="D27" s="710">
        <f>SUM(D22:D26)</f>
        <v>0</v>
      </c>
      <c r="E27" s="710">
        <f>SUM(E22:E26)</f>
        <v>632056</v>
      </c>
    </row>
    <row r="28" spans="1:8" ht="14.25" x14ac:dyDescent="0.2">
      <c r="B28" s="79"/>
      <c r="C28" s="79"/>
      <c r="D28" s="79"/>
      <c r="E28" s="79"/>
    </row>
    <row r="29" spans="1:8" ht="18.75" customHeight="1" x14ac:dyDescent="0.2">
      <c r="A29" s="1523" t="s">
        <v>262</v>
      </c>
      <c r="B29" s="1524"/>
      <c r="C29" s="1524"/>
      <c r="D29" s="1524"/>
      <c r="E29" s="1524"/>
      <c r="H29" s="271"/>
    </row>
    <row r="30" spans="1:8" ht="32.25" customHeight="1" x14ac:dyDescent="0.2">
      <c r="A30" s="1542" t="s">
        <v>1004</v>
      </c>
      <c r="B30" s="1524"/>
      <c r="C30" s="1524"/>
      <c r="D30" s="1524"/>
      <c r="E30" s="1524"/>
    </row>
    <row r="31" spans="1:8" ht="15.75" x14ac:dyDescent="0.25">
      <c r="A31" s="1540" t="s">
        <v>1005</v>
      </c>
      <c r="B31" s="1486"/>
      <c r="C31" s="1486"/>
      <c r="D31" s="1486"/>
      <c r="E31" s="1486"/>
    </row>
    <row r="32" spans="1:8" ht="10.5" customHeight="1" thickBot="1" x14ac:dyDescent="0.3">
      <c r="B32" s="182"/>
      <c r="C32" s="182"/>
      <c r="D32" s="182"/>
      <c r="E32" s="182" t="s">
        <v>216</v>
      </c>
    </row>
    <row r="33" spans="1:5" ht="27" thickBot="1" x14ac:dyDescent="0.3">
      <c r="A33" s="460" t="s">
        <v>294</v>
      </c>
      <c r="B33" s="191" t="s">
        <v>263</v>
      </c>
      <c r="C33" s="469" t="s">
        <v>210</v>
      </c>
      <c r="D33" s="469" t="s">
        <v>211</v>
      </c>
      <c r="E33" s="464" t="s">
        <v>5</v>
      </c>
    </row>
    <row r="34" spans="1:5" ht="13.5" thickBot="1" x14ac:dyDescent="0.25">
      <c r="A34" s="434" t="s">
        <v>295</v>
      </c>
      <c r="B34" s="422" t="s">
        <v>296</v>
      </c>
      <c r="C34" s="425" t="s">
        <v>297</v>
      </c>
      <c r="D34" s="425" t="s">
        <v>298</v>
      </c>
      <c r="E34" s="414" t="s">
        <v>318</v>
      </c>
    </row>
    <row r="35" spans="1:5" ht="15" x14ac:dyDescent="0.25">
      <c r="A35" s="440" t="s">
        <v>299</v>
      </c>
      <c r="B35" s="192" t="s">
        <v>264</v>
      </c>
      <c r="C35" s="709">
        <v>25750</v>
      </c>
      <c r="D35" s="470"/>
      <c r="E35" s="738">
        <f t="shared" ref="E35:E40" si="1">SUM(C35:D35)</f>
        <v>25750</v>
      </c>
    </row>
    <row r="36" spans="1:5" ht="15" x14ac:dyDescent="0.25">
      <c r="A36" s="399" t="s">
        <v>300</v>
      </c>
      <c r="B36" s="193" t="s">
        <v>1130</v>
      </c>
      <c r="C36" s="475">
        <v>25138</v>
      </c>
      <c r="D36" s="471"/>
      <c r="E36" s="468">
        <f t="shared" si="1"/>
        <v>25138</v>
      </c>
    </row>
    <row r="37" spans="1:5" ht="15" x14ac:dyDescent="0.25">
      <c r="A37" s="396" t="s">
        <v>301</v>
      </c>
      <c r="B37" s="192" t="s">
        <v>265</v>
      </c>
      <c r="C37" s="474">
        <f>' 27 28 sz. melléklet'!E21</f>
        <v>59369</v>
      </c>
      <c r="D37" s="470"/>
      <c r="E37" s="468">
        <f t="shared" si="1"/>
        <v>59369</v>
      </c>
    </row>
    <row r="38" spans="1:5" ht="15" x14ac:dyDescent="0.25">
      <c r="A38" s="396" t="s">
        <v>302</v>
      </c>
      <c r="B38" s="194" t="s">
        <v>266</v>
      </c>
      <c r="C38" s="471">
        <v>0</v>
      </c>
      <c r="D38" s="471"/>
      <c r="E38" s="465">
        <f t="shared" si="1"/>
        <v>0</v>
      </c>
    </row>
    <row r="39" spans="1:5" ht="15" x14ac:dyDescent="0.25">
      <c r="A39" s="396" t="s">
        <v>303</v>
      </c>
      <c r="B39" s="192" t="s">
        <v>253</v>
      </c>
      <c r="C39" s="470">
        <v>0</v>
      </c>
      <c r="D39" s="470"/>
      <c r="E39" s="465">
        <f t="shared" si="1"/>
        <v>0</v>
      </c>
    </row>
    <row r="40" spans="1:5" ht="15.75" thickBot="1" x14ac:dyDescent="0.3">
      <c r="A40" s="363" t="s">
        <v>304</v>
      </c>
      <c r="B40" s="303" t="s">
        <v>1241</v>
      </c>
      <c r="C40" s="739">
        <v>33644</v>
      </c>
      <c r="D40" s="472"/>
      <c r="E40" s="1350">
        <f t="shared" si="1"/>
        <v>33644</v>
      </c>
    </row>
    <row r="41" spans="1:5" ht="15" thickBot="1" x14ac:dyDescent="0.25">
      <c r="A41" s="340" t="s">
        <v>305</v>
      </c>
      <c r="B41" s="189" t="s">
        <v>267</v>
      </c>
      <c r="C41" s="710">
        <f>SUM(C35:C40)-C36</f>
        <v>118763</v>
      </c>
      <c r="D41" s="710">
        <f>SUM(D35:D40)-D36</f>
        <v>0</v>
      </c>
      <c r="E41" s="710">
        <f>SUM(E35:E40)-E36</f>
        <v>118763</v>
      </c>
    </row>
    <row r="42" spans="1:5" ht="15" thickBot="1" x14ac:dyDescent="0.25">
      <c r="A42" s="398" t="s">
        <v>306</v>
      </c>
      <c r="B42" s="79"/>
      <c r="C42" s="292"/>
      <c r="D42" s="292"/>
      <c r="E42" s="285"/>
    </row>
    <row r="43" spans="1:5" ht="15.75" thickBot="1" x14ac:dyDescent="0.3">
      <c r="A43" s="340" t="s">
        <v>307</v>
      </c>
      <c r="B43" s="191" t="s">
        <v>268</v>
      </c>
      <c r="C43" s="469" t="s">
        <v>210</v>
      </c>
      <c r="D43" s="469" t="s">
        <v>211</v>
      </c>
      <c r="E43" s="464" t="s">
        <v>5</v>
      </c>
    </row>
    <row r="44" spans="1:5" ht="15.75" x14ac:dyDescent="0.25">
      <c r="A44" s="377" t="s">
        <v>308</v>
      </c>
      <c r="B44" s="304" t="s">
        <v>281</v>
      </c>
      <c r="C44" s="1349"/>
      <c r="D44" s="474"/>
      <c r="E44" s="1353">
        <f>SUM(C44:D44)</f>
        <v>0</v>
      </c>
    </row>
    <row r="45" spans="1:5" ht="15.75" x14ac:dyDescent="0.25">
      <c r="A45" s="361" t="s">
        <v>309</v>
      </c>
      <c r="B45" s="305" t="s">
        <v>282</v>
      </c>
      <c r="C45" s="475"/>
      <c r="D45" s="475"/>
      <c r="E45" s="468">
        <f>SUM(C45:D45)</f>
        <v>0</v>
      </c>
    </row>
    <row r="46" spans="1:5" ht="15.75" x14ac:dyDescent="0.25">
      <c r="A46" s="361" t="s">
        <v>310</v>
      </c>
      <c r="B46" s="305" t="s">
        <v>283</v>
      </c>
      <c r="C46" s="475">
        <v>521</v>
      </c>
      <c r="D46" s="475"/>
      <c r="E46" s="468">
        <f>SUM(C46:D46)</f>
        <v>521</v>
      </c>
    </row>
    <row r="47" spans="1:5" ht="15.75" x14ac:dyDescent="0.25">
      <c r="A47" s="361" t="s">
        <v>311</v>
      </c>
      <c r="B47" s="305" t="s">
        <v>284</v>
      </c>
      <c r="C47" s="474">
        <f>'33_sz_ melléklet'!C80</f>
        <v>118242</v>
      </c>
      <c r="D47" s="475"/>
      <c r="E47" s="468">
        <f>SUM(C47:D47)</f>
        <v>118242</v>
      </c>
    </row>
    <row r="48" spans="1:5" ht="16.5" thickBot="1" x14ac:dyDescent="0.3">
      <c r="A48" s="381" t="s">
        <v>312</v>
      </c>
      <c r="B48" s="305" t="s">
        <v>285</v>
      </c>
      <c r="C48" s="739">
        <v>0</v>
      </c>
      <c r="D48" s="739"/>
      <c r="E48" s="1350">
        <f>SUM(C48:D48)</f>
        <v>0</v>
      </c>
    </row>
    <row r="49" spans="1:5" ht="15" thickBot="1" x14ac:dyDescent="0.25">
      <c r="A49" s="340" t="s">
        <v>313</v>
      </c>
      <c r="B49" s="189" t="s">
        <v>271</v>
      </c>
      <c r="C49" s="710">
        <f>SUM(C44:C48)</f>
        <v>118763</v>
      </c>
      <c r="D49" s="710">
        <f>SUM(D44:D48)</f>
        <v>0</v>
      </c>
      <c r="E49" s="710">
        <f>SUM(E44:E48)</f>
        <v>118763</v>
      </c>
    </row>
    <row r="50" spans="1:5" ht="14.25" x14ac:dyDescent="0.2">
      <c r="B50" s="79"/>
      <c r="C50" s="79"/>
      <c r="D50" s="79"/>
      <c r="E50" s="79"/>
    </row>
    <row r="51" spans="1:5" x14ac:dyDescent="0.2">
      <c r="A51" s="1463" t="s">
        <v>1366</v>
      </c>
      <c r="B51" s="1463"/>
      <c r="C51" s="1463"/>
      <c r="D51" s="1463"/>
      <c r="E51" s="1463"/>
    </row>
    <row r="52" spans="1:5" x14ac:dyDescent="0.2">
      <c r="A52" s="1484">
        <v>2</v>
      </c>
      <c r="B52" s="1484"/>
      <c r="C52" s="1484"/>
      <c r="D52" s="1484"/>
      <c r="E52" s="1484"/>
    </row>
    <row r="53" spans="1:5" x14ac:dyDescent="0.2">
      <c r="A53" s="1523" t="s">
        <v>262</v>
      </c>
      <c r="B53" s="1524"/>
      <c r="C53" s="1524"/>
      <c r="D53" s="1524"/>
      <c r="E53" s="1524"/>
    </row>
    <row r="55" spans="1:5" ht="15.75" customHeight="1" x14ac:dyDescent="0.25">
      <c r="A55" s="1541" t="s">
        <v>1177</v>
      </c>
      <c r="B55" s="1486"/>
      <c r="C55" s="1486"/>
      <c r="D55" s="1486"/>
      <c r="E55" s="1486"/>
    </row>
    <row r="56" spans="1:5" ht="15.75" x14ac:dyDescent="0.25">
      <c r="A56" s="1541" t="s">
        <v>1178</v>
      </c>
      <c r="B56" s="1486"/>
      <c r="C56" s="1486"/>
      <c r="D56" s="1486"/>
      <c r="E56" s="1486"/>
    </row>
    <row r="57" spans="1:5" ht="15.75" thickBot="1" x14ac:dyDescent="0.3">
      <c r="B57" s="182"/>
      <c r="C57" s="182"/>
      <c r="D57" s="182"/>
      <c r="E57" s="182" t="s">
        <v>216</v>
      </c>
    </row>
    <row r="58" spans="1:5" ht="27" thickBot="1" x14ac:dyDescent="0.3">
      <c r="A58" s="460" t="s">
        <v>294</v>
      </c>
      <c r="B58" s="191" t="s">
        <v>263</v>
      </c>
      <c r="C58" s="469" t="s">
        <v>210</v>
      </c>
      <c r="D58" s="469" t="s">
        <v>211</v>
      </c>
      <c r="E58" s="464" t="s">
        <v>5</v>
      </c>
    </row>
    <row r="59" spans="1:5" ht="13.5" thickBot="1" x14ac:dyDescent="0.25">
      <c r="A59" s="434" t="s">
        <v>295</v>
      </c>
      <c r="B59" s="422" t="s">
        <v>296</v>
      </c>
      <c r="C59" s="425" t="s">
        <v>297</v>
      </c>
      <c r="D59" s="425" t="s">
        <v>298</v>
      </c>
      <c r="E59" s="414" t="s">
        <v>318</v>
      </c>
    </row>
    <row r="60" spans="1:5" ht="15" x14ac:dyDescent="0.25">
      <c r="A60" s="440" t="s">
        <v>299</v>
      </c>
      <c r="B60" s="192" t="s">
        <v>264</v>
      </c>
      <c r="C60" s="709"/>
      <c r="D60" s="470"/>
      <c r="E60" s="738">
        <f t="shared" ref="E60:E65" si="2">SUM(C60:D60)</f>
        <v>0</v>
      </c>
    </row>
    <row r="61" spans="1:5" ht="15" x14ac:dyDescent="0.25">
      <c r="A61" s="399" t="s">
        <v>300</v>
      </c>
      <c r="B61" s="193" t="s">
        <v>1130</v>
      </c>
      <c r="C61" s="475">
        <v>173748</v>
      </c>
      <c r="D61" s="471"/>
      <c r="E61" s="468">
        <f t="shared" si="2"/>
        <v>173748</v>
      </c>
    </row>
    <row r="62" spans="1:5" ht="15" x14ac:dyDescent="0.25">
      <c r="A62" s="396" t="s">
        <v>301</v>
      </c>
      <c r="B62" s="192" t="s">
        <v>265</v>
      </c>
      <c r="C62" s="474"/>
      <c r="D62" s="470"/>
      <c r="E62" s="468">
        <f t="shared" si="2"/>
        <v>0</v>
      </c>
    </row>
    <row r="63" spans="1:5" ht="15" x14ac:dyDescent="0.25">
      <c r="A63" s="396" t="s">
        <v>302</v>
      </c>
      <c r="B63" s="194" t="s">
        <v>266</v>
      </c>
      <c r="C63" s="471">
        <v>0</v>
      </c>
      <c r="D63" s="471"/>
      <c r="E63" s="465">
        <f t="shared" si="2"/>
        <v>0</v>
      </c>
    </row>
    <row r="64" spans="1:5" ht="15" x14ac:dyDescent="0.25">
      <c r="A64" s="396" t="s">
        <v>303</v>
      </c>
      <c r="B64" s="192" t="s">
        <v>253</v>
      </c>
      <c r="C64" s="471">
        <v>0</v>
      </c>
      <c r="D64" s="470"/>
      <c r="E64" s="465">
        <f t="shared" si="2"/>
        <v>0</v>
      </c>
    </row>
    <row r="65" spans="1:5" ht="15.75" thickBot="1" x14ac:dyDescent="0.3">
      <c r="A65" s="363" t="s">
        <v>304</v>
      </c>
      <c r="B65" s="303" t="s">
        <v>1241</v>
      </c>
      <c r="C65" s="474">
        <f>658869-1928</f>
        <v>656941</v>
      </c>
      <c r="D65" s="472"/>
      <c r="E65" s="474">
        <f t="shared" si="2"/>
        <v>656941</v>
      </c>
    </row>
    <row r="66" spans="1:5" ht="15" thickBot="1" x14ac:dyDescent="0.25">
      <c r="A66" s="457" t="s">
        <v>305</v>
      </c>
      <c r="B66" s="189" t="s">
        <v>267</v>
      </c>
      <c r="C66" s="710">
        <f>SUM(C60:C65)</f>
        <v>830689</v>
      </c>
      <c r="D66" s="710">
        <f>SUM(D60:D65)</f>
        <v>0</v>
      </c>
      <c r="E66" s="710">
        <f>SUM(E60:E65)</f>
        <v>830689</v>
      </c>
    </row>
    <row r="67" spans="1:5" ht="13.5" thickBot="1" x14ac:dyDescent="0.25">
      <c r="A67" s="396" t="s">
        <v>306</v>
      </c>
      <c r="C67" s="292"/>
      <c r="D67" s="292"/>
      <c r="E67" s="285"/>
    </row>
    <row r="68" spans="1:5" ht="15.75" thickBot="1" x14ac:dyDescent="0.3">
      <c r="A68" s="396" t="s">
        <v>307</v>
      </c>
      <c r="B68" s="191" t="s">
        <v>268</v>
      </c>
      <c r="C68" s="469" t="s">
        <v>210</v>
      </c>
      <c r="D68" s="469" t="s">
        <v>211</v>
      </c>
      <c r="E68" s="464" t="s">
        <v>5</v>
      </c>
    </row>
    <row r="69" spans="1:5" ht="15.75" x14ac:dyDescent="0.25">
      <c r="A69" s="396" t="s">
        <v>308</v>
      </c>
      <c r="B69" s="296" t="s">
        <v>281</v>
      </c>
      <c r="C69" s="1349">
        <v>6318</v>
      </c>
      <c r="D69" s="474"/>
      <c r="E69" s="1353">
        <f>SUM(C69:D69)</f>
        <v>6318</v>
      </c>
    </row>
    <row r="70" spans="1:5" ht="15.75" x14ac:dyDescent="0.25">
      <c r="A70" s="396" t="s">
        <v>309</v>
      </c>
      <c r="B70" s="297" t="s">
        <v>282</v>
      </c>
      <c r="C70" s="475">
        <v>751</v>
      </c>
      <c r="D70" s="475"/>
      <c r="E70" s="468">
        <f>SUM(C70:D70)</f>
        <v>751</v>
      </c>
    </row>
    <row r="71" spans="1:5" ht="15.75" x14ac:dyDescent="0.25">
      <c r="A71" s="396" t="s">
        <v>310</v>
      </c>
      <c r="B71" s="297" t="s">
        <v>283</v>
      </c>
      <c r="C71" s="474">
        <v>6361</v>
      </c>
      <c r="D71" s="475"/>
      <c r="E71" s="468">
        <f>SUM(C71:D71)</f>
        <v>6361</v>
      </c>
    </row>
    <row r="72" spans="1:5" ht="15.75" x14ac:dyDescent="0.25">
      <c r="A72" s="396" t="s">
        <v>311</v>
      </c>
      <c r="B72" s="297" t="s">
        <v>284</v>
      </c>
      <c r="C72" s="475">
        <f>'33_sz_ melléklet'!C81</f>
        <v>817259</v>
      </c>
      <c r="D72" s="475"/>
      <c r="E72" s="468">
        <f>SUM(C72:D72)</f>
        <v>817259</v>
      </c>
    </row>
    <row r="73" spans="1:5" ht="16.5" thickBot="1" x14ac:dyDescent="0.3">
      <c r="A73" s="396" t="s">
        <v>312</v>
      </c>
      <c r="B73" s="298" t="s">
        <v>285</v>
      </c>
      <c r="C73" s="472">
        <v>0</v>
      </c>
      <c r="D73" s="472"/>
      <c r="E73" s="466">
        <f>SUM(C73:D73)</f>
        <v>0</v>
      </c>
    </row>
    <row r="74" spans="1:5" ht="15" thickBot="1" x14ac:dyDescent="0.25">
      <c r="A74" s="512" t="s">
        <v>313</v>
      </c>
      <c r="B74" s="189" t="s">
        <v>271</v>
      </c>
      <c r="C74" s="710">
        <f>SUM(C69:C73)</f>
        <v>830689</v>
      </c>
      <c r="D74" s="710">
        <f>SUM(D69:D73)</f>
        <v>0</v>
      </c>
      <c r="E74" s="710">
        <f>SUM(E69:E73)</f>
        <v>830689</v>
      </c>
    </row>
    <row r="75" spans="1:5" ht="23.25" customHeight="1" x14ac:dyDescent="0.2">
      <c r="B75" s="79"/>
      <c r="C75" s="299"/>
      <c r="D75" s="299"/>
      <c r="E75" s="299"/>
    </row>
    <row r="76" spans="1:5" ht="14.25" x14ac:dyDescent="0.2">
      <c r="B76" s="79"/>
      <c r="C76" s="299"/>
      <c r="D76" s="299"/>
      <c r="E76" s="299"/>
    </row>
    <row r="77" spans="1:5" ht="14.25" x14ac:dyDescent="0.2">
      <c r="B77" s="79"/>
      <c r="C77" s="299"/>
      <c r="D77" s="299"/>
      <c r="E77" s="299"/>
    </row>
    <row r="78" spans="1:5" ht="14.25" x14ac:dyDescent="0.2">
      <c r="B78" s="79"/>
      <c r="C78" s="299"/>
      <c r="D78" s="299"/>
      <c r="E78" s="299"/>
    </row>
    <row r="79" spans="1:5" ht="15.75" customHeight="1" x14ac:dyDescent="0.25">
      <c r="A79" s="1525" t="s">
        <v>1017</v>
      </c>
      <c r="B79" s="1525"/>
      <c r="C79" s="1525"/>
      <c r="D79" s="1525"/>
      <c r="E79" s="1525"/>
    </row>
    <row r="80" spans="1:5" ht="15.75" customHeight="1" x14ac:dyDescent="0.25">
      <c r="A80" s="1525" t="s">
        <v>1011</v>
      </c>
      <c r="B80" s="1525"/>
      <c r="C80" s="1525"/>
      <c r="D80" s="1525"/>
      <c r="E80" s="1525"/>
    </row>
    <row r="81" spans="1:7" ht="15.75" thickBot="1" x14ac:dyDescent="0.3">
      <c r="B81" s="182"/>
      <c r="C81" s="182"/>
      <c r="D81" s="182"/>
      <c r="E81" s="182" t="s">
        <v>216</v>
      </c>
    </row>
    <row r="82" spans="1:7" ht="27" thickBot="1" x14ac:dyDescent="0.3">
      <c r="A82" s="460" t="s">
        <v>294</v>
      </c>
      <c r="B82" s="191" t="s">
        <v>263</v>
      </c>
      <c r="C82" s="469" t="s">
        <v>210</v>
      </c>
      <c r="D82" s="469" t="s">
        <v>211</v>
      </c>
      <c r="E82" s="464" t="s">
        <v>5</v>
      </c>
    </row>
    <row r="83" spans="1:7" ht="13.5" thickBot="1" x14ac:dyDescent="0.25">
      <c r="A83" s="434" t="s">
        <v>295</v>
      </c>
      <c r="B83" s="422" t="s">
        <v>296</v>
      </c>
      <c r="C83" s="425" t="s">
        <v>297</v>
      </c>
      <c r="D83" s="425" t="s">
        <v>298</v>
      </c>
      <c r="E83" s="414" t="s">
        <v>318</v>
      </c>
    </row>
    <row r="84" spans="1:7" ht="15" x14ac:dyDescent="0.25">
      <c r="A84" s="440" t="s">
        <v>299</v>
      </c>
      <c r="B84" s="192" t="s">
        <v>264</v>
      </c>
      <c r="C84" s="709">
        <v>2146</v>
      </c>
      <c r="D84" s="470"/>
      <c r="E84" s="738">
        <f t="shared" ref="E84:E89" si="3">SUM(C84:D84)</f>
        <v>2146</v>
      </c>
    </row>
    <row r="85" spans="1:7" ht="15" x14ac:dyDescent="0.25">
      <c r="A85" s="399" t="s">
        <v>300</v>
      </c>
      <c r="B85" s="193" t="s">
        <v>1130</v>
      </c>
      <c r="C85" s="475">
        <v>0</v>
      </c>
      <c r="D85" s="471"/>
      <c r="E85" s="468">
        <f t="shared" si="3"/>
        <v>0</v>
      </c>
    </row>
    <row r="86" spans="1:7" ht="15" x14ac:dyDescent="0.25">
      <c r="A86" s="396" t="s">
        <v>301</v>
      </c>
      <c r="B86" s="192" t="s">
        <v>265</v>
      </c>
      <c r="C86" s="474">
        <f>' 27 28 sz. melléklet'!E26</f>
        <v>8451</v>
      </c>
      <c r="D86" s="470"/>
      <c r="E86" s="468">
        <f t="shared" si="3"/>
        <v>8451</v>
      </c>
    </row>
    <row r="87" spans="1:7" ht="15" x14ac:dyDescent="0.25">
      <c r="A87" s="396" t="s">
        <v>302</v>
      </c>
      <c r="B87" s="194" t="s">
        <v>266</v>
      </c>
      <c r="C87" s="471">
        <v>0</v>
      </c>
      <c r="D87" s="471"/>
      <c r="E87" s="465">
        <f t="shared" si="3"/>
        <v>0</v>
      </c>
      <c r="G87" s="182"/>
    </row>
    <row r="88" spans="1:7" ht="15" x14ac:dyDescent="0.25">
      <c r="A88" s="396" t="s">
        <v>303</v>
      </c>
      <c r="B88" s="192" t="s">
        <v>253</v>
      </c>
      <c r="C88" s="470">
        <v>0</v>
      </c>
      <c r="D88" s="470"/>
      <c r="E88" s="1365">
        <f t="shared" si="3"/>
        <v>0</v>
      </c>
    </row>
    <row r="89" spans="1:7" ht="15.75" thickBot="1" x14ac:dyDescent="0.3">
      <c r="A89" s="363" t="s">
        <v>304</v>
      </c>
      <c r="B89" s="303" t="s">
        <v>1241</v>
      </c>
      <c r="C89" s="739">
        <v>8719</v>
      </c>
      <c r="D89" s="472"/>
      <c r="E89" s="739">
        <f t="shared" si="3"/>
        <v>8719</v>
      </c>
    </row>
    <row r="90" spans="1:7" ht="15" thickBot="1" x14ac:dyDescent="0.25">
      <c r="A90" s="457" t="s">
        <v>305</v>
      </c>
      <c r="B90" s="189" t="s">
        <v>267</v>
      </c>
      <c r="C90" s="710">
        <f>SUM(C84:C89)-C85</f>
        <v>19316</v>
      </c>
      <c r="D90" s="710">
        <f>SUM(D84:D89)-D85</f>
        <v>0</v>
      </c>
      <c r="E90" s="710">
        <f>SUM(E84:E89)-E85</f>
        <v>19316</v>
      </c>
    </row>
    <row r="91" spans="1:7" ht="13.5" thickBot="1" x14ac:dyDescent="0.25">
      <c r="A91" s="396" t="s">
        <v>306</v>
      </c>
      <c r="C91" s="292"/>
      <c r="D91" s="292"/>
      <c r="E91" s="285"/>
    </row>
    <row r="92" spans="1:7" ht="15.75" thickBot="1" x14ac:dyDescent="0.3">
      <c r="A92" s="396" t="s">
        <v>307</v>
      </c>
      <c r="B92" s="191" t="s">
        <v>268</v>
      </c>
      <c r="C92" s="469" t="s">
        <v>210</v>
      </c>
      <c r="D92" s="469" t="s">
        <v>211</v>
      </c>
      <c r="E92" s="464" t="s">
        <v>5</v>
      </c>
    </row>
    <row r="93" spans="1:7" ht="15.75" x14ac:dyDescent="0.25">
      <c r="A93" s="396" t="s">
        <v>308</v>
      </c>
      <c r="B93" s="296" t="s">
        <v>281</v>
      </c>
      <c r="C93" s="1349">
        <v>3032</v>
      </c>
      <c r="D93" s="474"/>
      <c r="E93" s="1353">
        <f>SUM(C93:D93)</f>
        <v>3032</v>
      </c>
    </row>
    <row r="94" spans="1:7" ht="15.75" x14ac:dyDescent="0.25">
      <c r="A94" s="396" t="s">
        <v>309</v>
      </c>
      <c r="B94" s="297" t="s">
        <v>282</v>
      </c>
      <c r="C94" s="475">
        <v>4043</v>
      </c>
      <c r="D94" s="475"/>
      <c r="E94" s="468">
        <f>SUM(C94:D94)</f>
        <v>4043</v>
      </c>
    </row>
    <row r="95" spans="1:7" ht="15.75" x14ac:dyDescent="0.25">
      <c r="A95" s="396" t="s">
        <v>310</v>
      </c>
      <c r="B95" s="297" t="s">
        <v>283</v>
      </c>
      <c r="C95" s="475">
        <v>12241</v>
      </c>
      <c r="D95" s="475"/>
      <c r="E95" s="468">
        <f>SUM(C95:D95)</f>
        <v>12241</v>
      </c>
    </row>
    <row r="96" spans="1:7" ht="15.75" x14ac:dyDescent="0.25">
      <c r="A96" s="396" t="s">
        <v>311</v>
      </c>
      <c r="B96" s="297" t="s">
        <v>284</v>
      </c>
      <c r="C96" s="474"/>
      <c r="D96" s="475"/>
      <c r="E96" s="468">
        <f>SUM(C96:D96)</f>
        <v>0</v>
      </c>
    </row>
    <row r="97" spans="1:5" ht="16.5" thickBot="1" x14ac:dyDescent="0.3">
      <c r="A97" s="396" t="s">
        <v>312</v>
      </c>
      <c r="B97" s="298" t="s">
        <v>285</v>
      </c>
      <c r="C97" s="739">
        <v>0</v>
      </c>
      <c r="D97" s="739"/>
      <c r="E97" s="1350">
        <f>SUM(C97:D97)</f>
        <v>0</v>
      </c>
    </row>
    <row r="98" spans="1:5" ht="15" thickBot="1" x14ac:dyDescent="0.25">
      <c r="A98" s="512" t="s">
        <v>313</v>
      </c>
      <c r="B98" s="189" t="s">
        <v>271</v>
      </c>
      <c r="C98" s="710">
        <f>SUM(C93:C97)</f>
        <v>19316</v>
      </c>
      <c r="D98" s="710">
        <f>SUM(D93:D97)</f>
        <v>0</v>
      </c>
      <c r="E98" s="710">
        <f>SUM(E93:E97)</f>
        <v>19316</v>
      </c>
    </row>
    <row r="99" spans="1:5" ht="14.25" x14ac:dyDescent="0.2">
      <c r="B99" s="79"/>
      <c r="C99" s="299"/>
      <c r="D99" s="299"/>
      <c r="E99" s="299"/>
    </row>
    <row r="100" spans="1:5" ht="14.25" x14ac:dyDescent="0.2">
      <c r="B100" s="79"/>
      <c r="C100" s="299"/>
      <c r="D100" s="299"/>
      <c r="E100" s="299"/>
    </row>
    <row r="101" spans="1:5" ht="14.25" x14ac:dyDescent="0.2">
      <c r="B101" s="79"/>
      <c r="C101" s="299"/>
      <c r="D101" s="299"/>
      <c r="E101" s="299"/>
    </row>
    <row r="102" spans="1:5" ht="14.25" x14ac:dyDescent="0.2">
      <c r="B102" s="79"/>
      <c r="C102" s="299"/>
      <c r="D102" s="299"/>
      <c r="E102" s="299"/>
    </row>
    <row r="103" spans="1:5" x14ac:dyDescent="0.2">
      <c r="A103" s="1463" t="s">
        <v>1366</v>
      </c>
      <c r="B103" s="1463"/>
      <c r="C103" s="1463"/>
      <c r="D103" s="1463"/>
      <c r="E103" s="1463"/>
    </row>
    <row r="104" spans="1:5" x14ac:dyDescent="0.2">
      <c r="A104" s="1484">
        <v>3</v>
      </c>
      <c r="B104" s="1484"/>
      <c r="C104" s="1484"/>
      <c r="D104" s="1484"/>
      <c r="E104" s="1484"/>
    </row>
    <row r="105" spans="1:5" x14ac:dyDescent="0.2">
      <c r="A105" s="1523" t="s">
        <v>262</v>
      </c>
      <c r="B105" s="1524"/>
      <c r="C105" s="1524"/>
      <c r="D105" s="1524"/>
      <c r="E105" s="1524"/>
    </row>
    <row r="106" spans="1:5" x14ac:dyDescent="0.2">
      <c r="A106" s="13"/>
      <c r="B106" s="13"/>
      <c r="C106" s="13"/>
      <c r="D106" s="13"/>
      <c r="E106" s="13"/>
    </row>
    <row r="107" spans="1:5" ht="14.25" x14ac:dyDescent="0.2">
      <c r="B107" s="79"/>
      <c r="C107" s="299"/>
      <c r="D107" s="299"/>
      <c r="E107" s="299"/>
    </row>
    <row r="108" spans="1:5" ht="15.75" x14ac:dyDescent="0.25">
      <c r="A108" s="1525" t="s">
        <v>1195</v>
      </c>
      <c r="B108" s="1525"/>
      <c r="C108" s="1525"/>
      <c r="D108" s="1525"/>
      <c r="E108" s="1525"/>
    </row>
    <row r="109" spans="1:5" ht="15.75" x14ac:dyDescent="0.25">
      <c r="A109" s="1525" t="s">
        <v>1196</v>
      </c>
      <c r="B109" s="1525"/>
      <c r="C109" s="1525"/>
      <c r="D109" s="1525"/>
      <c r="E109" s="1525"/>
    </row>
    <row r="110" spans="1:5" ht="15.75" thickBot="1" x14ac:dyDescent="0.3">
      <c r="B110" s="182"/>
      <c r="C110" s="182"/>
      <c r="D110" s="182"/>
      <c r="E110" s="182" t="s">
        <v>216</v>
      </c>
    </row>
    <row r="111" spans="1:5" ht="27" thickBot="1" x14ac:dyDescent="0.3">
      <c r="A111" s="460" t="s">
        <v>294</v>
      </c>
      <c r="B111" s="191" t="s">
        <v>263</v>
      </c>
      <c r="C111" s="469" t="s">
        <v>210</v>
      </c>
      <c r="D111" s="469" t="s">
        <v>211</v>
      </c>
      <c r="E111" s="464" t="s">
        <v>5</v>
      </c>
    </row>
    <row r="112" spans="1:5" ht="13.5" thickBot="1" x14ac:dyDescent="0.25">
      <c r="A112" s="434" t="s">
        <v>295</v>
      </c>
      <c r="B112" s="422" t="s">
        <v>296</v>
      </c>
      <c r="C112" s="425" t="s">
        <v>297</v>
      </c>
      <c r="D112" s="425" t="s">
        <v>298</v>
      </c>
      <c r="E112" s="414" t="s">
        <v>318</v>
      </c>
    </row>
    <row r="113" spans="1:5" ht="15" x14ac:dyDescent="0.25">
      <c r="A113" s="440" t="s">
        <v>299</v>
      </c>
      <c r="B113" s="192" t="s">
        <v>264</v>
      </c>
      <c r="C113" s="709"/>
      <c r="D113" s="470"/>
      <c r="E113" s="738">
        <f t="shared" ref="E113:E118" si="4">SUM(C113:D113)</f>
        <v>0</v>
      </c>
    </row>
    <row r="114" spans="1:5" ht="15" x14ac:dyDescent="0.25">
      <c r="A114" s="399" t="s">
        <v>300</v>
      </c>
      <c r="B114" s="193" t="s">
        <v>1130</v>
      </c>
      <c r="C114" s="475">
        <v>0</v>
      </c>
      <c r="D114" s="471"/>
      <c r="E114" s="468">
        <f t="shared" si="4"/>
        <v>0</v>
      </c>
    </row>
    <row r="115" spans="1:5" ht="15" x14ac:dyDescent="0.25">
      <c r="A115" s="396" t="s">
        <v>301</v>
      </c>
      <c r="B115" s="192" t="s">
        <v>265</v>
      </c>
      <c r="C115" s="475">
        <f>1862-120-1742</f>
        <v>0</v>
      </c>
      <c r="D115" s="470"/>
      <c r="E115" s="468">
        <f t="shared" si="4"/>
        <v>0</v>
      </c>
    </row>
    <row r="116" spans="1:5" ht="15" x14ac:dyDescent="0.25">
      <c r="A116" s="396" t="s">
        <v>302</v>
      </c>
      <c r="B116" s="194" t="s">
        <v>266</v>
      </c>
      <c r="C116" s="475">
        <v>0</v>
      </c>
      <c r="D116" s="471"/>
      <c r="E116" s="468">
        <f t="shared" si="4"/>
        <v>0</v>
      </c>
    </row>
    <row r="117" spans="1:5" ht="15" x14ac:dyDescent="0.25">
      <c r="A117" s="396" t="s">
        <v>303</v>
      </c>
      <c r="B117" s="192" t="s">
        <v>253</v>
      </c>
      <c r="C117" s="475">
        <v>0</v>
      </c>
      <c r="D117" s="470"/>
      <c r="E117" s="468">
        <f t="shared" si="4"/>
        <v>0</v>
      </c>
    </row>
    <row r="118" spans="1:5" ht="15.75" thickBot="1" x14ac:dyDescent="0.3">
      <c r="A118" s="363" t="s">
        <v>304</v>
      </c>
      <c r="B118" s="303" t="s">
        <v>1241</v>
      </c>
      <c r="C118" s="475">
        <v>681</v>
      </c>
      <c r="D118" s="472"/>
      <c r="E118" s="468">
        <f t="shared" si="4"/>
        <v>681</v>
      </c>
    </row>
    <row r="119" spans="1:5" ht="15" thickBot="1" x14ac:dyDescent="0.25">
      <c r="A119" s="457" t="s">
        <v>305</v>
      </c>
      <c r="B119" s="189" t="s">
        <v>267</v>
      </c>
      <c r="C119" s="710">
        <f>SUM(C113:C118)-C114</f>
        <v>681</v>
      </c>
      <c r="D119" s="710">
        <f>SUM(D113:D118)-D114</f>
        <v>0</v>
      </c>
      <c r="E119" s="710">
        <f>SUM(E113:E118)-E114</f>
        <v>681</v>
      </c>
    </row>
    <row r="120" spans="1:5" ht="13.5" thickBot="1" x14ac:dyDescent="0.25">
      <c r="A120" s="396" t="s">
        <v>306</v>
      </c>
      <c r="C120" s="292"/>
      <c r="D120" s="292"/>
      <c r="E120" s="285"/>
    </row>
    <row r="121" spans="1:5" ht="15.75" thickBot="1" x14ac:dyDescent="0.3">
      <c r="A121" s="396" t="s">
        <v>307</v>
      </c>
      <c r="B121" s="191" t="s">
        <v>268</v>
      </c>
      <c r="C121" s="469" t="s">
        <v>210</v>
      </c>
      <c r="D121" s="469" t="s">
        <v>211</v>
      </c>
      <c r="E121" s="464" t="s">
        <v>5</v>
      </c>
    </row>
    <row r="122" spans="1:5" ht="15.75" x14ac:dyDescent="0.25">
      <c r="A122" s="396" t="s">
        <v>308</v>
      </c>
      <c r="B122" s="296" t="s">
        <v>281</v>
      </c>
      <c r="C122" s="1349">
        <v>238</v>
      </c>
      <c r="D122" s="474"/>
      <c r="E122" s="1353">
        <f>SUM(C122:D122)</f>
        <v>238</v>
      </c>
    </row>
    <row r="123" spans="1:5" ht="15.75" x14ac:dyDescent="0.25">
      <c r="A123" s="396" t="s">
        <v>309</v>
      </c>
      <c r="B123" s="297" t="s">
        <v>282</v>
      </c>
      <c r="C123" s="475">
        <v>92</v>
      </c>
      <c r="D123" s="475"/>
      <c r="E123" s="468">
        <f>SUM(C123:D123)</f>
        <v>92</v>
      </c>
    </row>
    <row r="124" spans="1:5" ht="15.75" x14ac:dyDescent="0.25">
      <c r="A124" s="396" t="s">
        <v>310</v>
      </c>
      <c r="B124" s="297" t="s">
        <v>283</v>
      </c>
      <c r="C124" s="475"/>
      <c r="D124" s="475"/>
      <c r="E124" s="468">
        <f>SUM(C124:D124)</f>
        <v>0</v>
      </c>
    </row>
    <row r="125" spans="1:5" ht="15.75" x14ac:dyDescent="0.25">
      <c r="A125" s="396" t="s">
        <v>311</v>
      </c>
      <c r="B125" s="297" t="s">
        <v>284</v>
      </c>
      <c r="C125" s="474"/>
      <c r="D125" s="475"/>
      <c r="E125" s="468">
        <f>SUM(C125:D125)</f>
        <v>0</v>
      </c>
    </row>
    <row r="126" spans="1:5" ht="16.5" thickBot="1" x14ac:dyDescent="0.3">
      <c r="A126" s="396" t="s">
        <v>312</v>
      </c>
      <c r="B126" s="298" t="s">
        <v>285</v>
      </c>
      <c r="C126" s="739">
        <v>0</v>
      </c>
      <c r="D126" s="739"/>
      <c r="E126" s="1350">
        <f>SUM(C126:D126)</f>
        <v>0</v>
      </c>
    </row>
    <row r="127" spans="1:5" ht="15" thickBot="1" x14ac:dyDescent="0.25">
      <c r="A127" s="512" t="s">
        <v>313</v>
      </c>
      <c r="B127" s="189" t="s">
        <v>271</v>
      </c>
      <c r="C127" s="710">
        <f>SUM(C122:C126)</f>
        <v>330</v>
      </c>
      <c r="D127" s="710">
        <f>SUM(D122:D126)</f>
        <v>0</v>
      </c>
      <c r="E127" s="710">
        <f>SUM(E122:E126)</f>
        <v>330</v>
      </c>
    </row>
    <row r="128" spans="1:5" ht="14.25" x14ac:dyDescent="0.2">
      <c r="A128" s="338"/>
      <c r="B128" s="79"/>
      <c r="C128" s="299"/>
      <c r="D128" s="299"/>
      <c r="E128" s="299"/>
    </row>
    <row r="129" spans="1:5" ht="14.25" x14ac:dyDescent="0.2">
      <c r="A129" s="338"/>
      <c r="B129" s="79"/>
      <c r="C129" s="299"/>
      <c r="D129" s="299"/>
      <c r="E129" s="299"/>
    </row>
    <row r="130" spans="1:5" ht="14.25" x14ac:dyDescent="0.2">
      <c r="A130" s="338"/>
      <c r="B130" s="79"/>
      <c r="C130" s="299"/>
      <c r="D130" s="299"/>
      <c r="E130" s="299"/>
    </row>
    <row r="131" spans="1:5" ht="14.25" x14ac:dyDescent="0.2">
      <c r="B131" s="79"/>
      <c r="C131" s="299"/>
      <c r="D131" s="299"/>
      <c r="E131" s="299"/>
    </row>
    <row r="132" spans="1:5" ht="30" customHeight="1" x14ac:dyDescent="0.25">
      <c r="A132" s="1525" t="s">
        <v>1006</v>
      </c>
      <c r="B132" s="1525"/>
      <c r="C132" s="1525"/>
      <c r="D132" s="1525"/>
      <c r="E132" s="1525"/>
    </row>
    <row r="133" spans="1:5" ht="15.75" x14ac:dyDescent="0.25">
      <c r="A133" s="1525" t="s">
        <v>1007</v>
      </c>
      <c r="B133" s="1525"/>
      <c r="C133" s="1525"/>
      <c r="D133" s="1525"/>
      <c r="E133" s="1525"/>
    </row>
    <row r="134" spans="1:5" ht="15.75" thickBot="1" x14ac:dyDescent="0.3">
      <c r="B134" s="182"/>
      <c r="C134" s="182"/>
      <c r="D134" s="182"/>
      <c r="E134" s="182" t="s">
        <v>216</v>
      </c>
    </row>
    <row r="135" spans="1:5" ht="27" thickBot="1" x14ac:dyDescent="0.3">
      <c r="A135" s="460" t="s">
        <v>294</v>
      </c>
      <c r="B135" s="191" t="s">
        <v>263</v>
      </c>
      <c r="C135" s="469" t="s">
        <v>210</v>
      </c>
      <c r="D135" s="469" t="s">
        <v>211</v>
      </c>
      <c r="E135" s="464" t="s">
        <v>5</v>
      </c>
    </row>
    <row r="136" spans="1:5" ht="13.5" thickBot="1" x14ac:dyDescent="0.25">
      <c r="A136" s="434" t="s">
        <v>295</v>
      </c>
      <c r="B136" s="422" t="s">
        <v>296</v>
      </c>
      <c r="C136" s="425" t="s">
        <v>297</v>
      </c>
      <c r="D136" s="425" t="s">
        <v>298</v>
      </c>
      <c r="E136" s="414" t="s">
        <v>318</v>
      </c>
    </row>
    <row r="137" spans="1:5" ht="15" x14ac:dyDescent="0.25">
      <c r="A137" s="440" t="s">
        <v>299</v>
      </c>
      <c r="B137" s="192" t="s">
        <v>264</v>
      </c>
      <c r="C137" s="709">
        <v>4314</v>
      </c>
      <c r="D137" s="474"/>
      <c r="E137" s="738">
        <f t="shared" ref="E137:E142" si="5">SUM(C137:D137)</f>
        <v>4314</v>
      </c>
    </row>
    <row r="138" spans="1:5" ht="15" x14ac:dyDescent="0.25">
      <c r="A138" s="399" t="s">
        <v>300</v>
      </c>
      <c r="B138" s="193" t="s">
        <v>1130</v>
      </c>
      <c r="C138" s="475">
        <v>0</v>
      </c>
      <c r="D138" s="475"/>
      <c r="E138" s="468">
        <f t="shared" si="5"/>
        <v>0</v>
      </c>
    </row>
    <row r="139" spans="1:5" ht="15" x14ac:dyDescent="0.25">
      <c r="A139" s="396" t="s">
        <v>301</v>
      </c>
      <c r="B139" s="192" t="s">
        <v>265</v>
      </c>
      <c r="C139" s="474">
        <f>' 27 28 sz. melléklet'!E27</f>
        <v>200</v>
      </c>
      <c r="D139" s="474"/>
      <c r="E139" s="468">
        <f t="shared" si="5"/>
        <v>200</v>
      </c>
    </row>
    <row r="140" spans="1:5" ht="15" x14ac:dyDescent="0.25">
      <c r="A140" s="396" t="s">
        <v>302</v>
      </c>
      <c r="B140" s="194" t="s">
        <v>266</v>
      </c>
      <c r="C140" s="475">
        <v>0</v>
      </c>
      <c r="D140" s="475"/>
      <c r="E140" s="468">
        <f t="shared" si="5"/>
        <v>0</v>
      </c>
    </row>
    <row r="141" spans="1:5" ht="15" x14ac:dyDescent="0.25">
      <c r="A141" s="396" t="s">
        <v>303</v>
      </c>
      <c r="B141" s="192" t="s">
        <v>253</v>
      </c>
      <c r="C141" s="474">
        <v>0</v>
      </c>
      <c r="D141" s="474"/>
      <c r="E141" s="468">
        <f t="shared" si="5"/>
        <v>0</v>
      </c>
    </row>
    <row r="142" spans="1:5" ht="15.75" thickBot="1" x14ac:dyDescent="0.3">
      <c r="A142" s="363" t="s">
        <v>304</v>
      </c>
      <c r="B142" s="303" t="s">
        <v>1241</v>
      </c>
      <c r="C142" s="739">
        <v>1378</v>
      </c>
      <c r="D142" s="739"/>
      <c r="E142" s="1350">
        <f t="shared" si="5"/>
        <v>1378</v>
      </c>
    </row>
    <row r="143" spans="1:5" ht="15" thickBot="1" x14ac:dyDescent="0.25">
      <c r="A143" s="457" t="s">
        <v>305</v>
      </c>
      <c r="B143" s="189" t="s">
        <v>267</v>
      </c>
      <c r="C143" s="710">
        <f>SUM(C137:C142)-C138</f>
        <v>5892</v>
      </c>
      <c r="D143" s="710">
        <f>SUM(D137:D142)-D138</f>
        <v>0</v>
      </c>
      <c r="E143" s="710">
        <f>SUM(E137:E142)-E138</f>
        <v>5892</v>
      </c>
    </row>
    <row r="144" spans="1:5" ht="13.5" thickBot="1" x14ac:dyDescent="0.25">
      <c r="A144" s="396" t="s">
        <v>306</v>
      </c>
      <c r="C144" s="292"/>
      <c r="D144" s="292"/>
      <c r="E144" s="285"/>
    </row>
    <row r="145" spans="1:5" ht="15.75" thickBot="1" x14ac:dyDescent="0.3">
      <c r="A145" s="396" t="s">
        <v>307</v>
      </c>
      <c r="B145" s="191" t="s">
        <v>268</v>
      </c>
      <c r="C145" s="469" t="s">
        <v>210</v>
      </c>
      <c r="D145" s="469" t="s">
        <v>211</v>
      </c>
      <c r="E145" s="464" t="s">
        <v>5</v>
      </c>
    </row>
    <row r="146" spans="1:5" ht="15.75" x14ac:dyDescent="0.25">
      <c r="A146" s="396" t="s">
        <v>308</v>
      </c>
      <c r="B146" s="296" t="s">
        <v>281</v>
      </c>
      <c r="C146" s="1349"/>
      <c r="D146" s="474"/>
      <c r="E146" s="1353">
        <f>SUM(C146:D146)</f>
        <v>0</v>
      </c>
    </row>
    <row r="147" spans="1:5" ht="15.75" x14ac:dyDescent="0.25">
      <c r="A147" s="396" t="s">
        <v>309</v>
      </c>
      <c r="B147" s="297" t="s">
        <v>282</v>
      </c>
      <c r="C147" s="475"/>
      <c r="D147" s="475"/>
      <c r="E147" s="468">
        <f>SUM(C147:D147)</f>
        <v>0</v>
      </c>
    </row>
    <row r="148" spans="1:5" ht="15.75" x14ac:dyDescent="0.25">
      <c r="A148" s="396" t="s">
        <v>310</v>
      </c>
      <c r="B148" s="297" t="s">
        <v>283</v>
      </c>
      <c r="C148" s="475">
        <v>5892</v>
      </c>
      <c r="D148" s="475"/>
      <c r="E148" s="468">
        <f>SUM(C148:D148)</f>
        <v>5892</v>
      </c>
    </row>
    <row r="149" spans="1:5" ht="15.75" x14ac:dyDescent="0.25">
      <c r="A149" s="396" t="s">
        <v>311</v>
      </c>
      <c r="B149" s="297" t="s">
        <v>284</v>
      </c>
      <c r="C149" s="474">
        <f>'33_sz_ melléklet'!C94</f>
        <v>0</v>
      </c>
      <c r="D149" s="475"/>
      <c r="E149" s="468">
        <f>SUM(C149:D149)</f>
        <v>0</v>
      </c>
    </row>
    <row r="150" spans="1:5" ht="16.5" thickBot="1" x14ac:dyDescent="0.3">
      <c r="A150" s="400" t="s">
        <v>312</v>
      </c>
      <c r="B150" s="298" t="s">
        <v>285</v>
      </c>
      <c r="C150" s="739">
        <v>0</v>
      </c>
      <c r="D150" s="739"/>
      <c r="E150" s="1350">
        <f>SUM(C150:D150)</f>
        <v>0</v>
      </c>
    </row>
    <row r="151" spans="1:5" ht="15" thickBot="1" x14ac:dyDescent="0.25">
      <c r="A151" s="340" t="s">
        <v>313</v>
      </c>
      <c r="B151" s="189" t="s">
        <v>271</v>
      </c>
      <c r="C151" s="710">
        <f>SUM(C146:C150)</f>
        <v>5892</v>
      </c>
      <c r="D151" s="710">
        <f>SUM(D146:D150)</f>
        <v>0</v>
      </c>
      <c r="E151" s="710">
        <f>SUM(E146:E150)</f>
        <v>5892</v>
      </c>
    </row>
    <row r="152" spans="1:5" ht="14.25" x14ac:dyDescent="0.2">
      <c r="A152" s="338"/>
      <c r="B152" s="79"/>
      <c r="C152" s="299"/>
      <c r="D152" s="299"/>
      <c r="E152" s="299"/>
    </row>
    <row r="153" spans="1:5" ht="14.25" x14ac:dyDescent="0.2">
      <c r="A153" s="338"/>
      <c r="B153" s="79"/>
      <c r="C153" s="299"/>
      <c r="D153" s="299"/>
      <c r="E153" s="299"/>
    </row>
    <row r="154" spans="1:5" ht="14.25" x14ac:dyDescent="0.2">
      <c r="A154" s="338"/>
      <c r="B154" s="79"/>
      <c r="C154" s="299"/>
      <c r="D154" s="299"/>
      <c r="E154" s="299"/>
    </row>
    <row r="155" spans="1:5" x14ac:dyDescent="0.2">
      <c r="A155" s="1463" t="s">
        <v>1366</v>
      </c>
      <c r="B155" s="1463"/>
      <c r="C155" s="1463"/>
      <c r="D155" s="1463"/>
      <c r="E155" s="1463"/>
    </row>
    <row r="156" spans="1:5" x14ac:dyDescent="0.2">
      <c r="A156" s="1484">
        <v>4</v>
      </c>
      <c r="B156" s="1484"/>
      <c r="C156" s="1484"/>
      <c r="D156" s="1484"/>
      <c r="E156" s="1484"/>
    </row>
    <row r="157" spans="1:5" x14ac:dyDescent="0.2">
      <c r="A157" s="1523" t="s">
        <v>262</v>
      </c>
      <c r="B157" s="1524"/>
      <c r="C157" s="1524"/>
      <c r="D157" s="1524"/>
      <c r="E157" s="1524"/>
    </row>
    <row r="158" spans="1:5" x14ac:dyDescent="0.2">
      <c r="A158" s="13"/>
      <c r="B158" s="13"/>
      <c r="C158" s="13"/>
      <c r="D158" s="13"/>
      <c r="E158" s="13"/>
    </row>
    <row r="159" spans="1:5" ht="14.25" x14ac:dyDescent="0.2">
      <c r="B159" s="79"/>
      <c r="C159" s="299"/>
      <c r="D159" s="299"/>
      <c r="E159" s="299"/>
    </row>
    <row r="160" spans="1:5" ht="15.75" x14ac:dyDescent="0.25">
      <c r="A160" s="1525" t="s">
        <v>1255</v>
      </c>
      <c r="B160" s="1525"/>
      <c r="C160" s="1525"/>
      <c r="D160" s="1525"/>
      <c r="E160" s="1525"/>
    </row>
    <row r="161" spans="1:5" ht="15.75" x14ac:dyDescent="0.25">
      <c r="A161" s="1525" t="s">
        <v>1256</v>
      </c>
      <c r="B161" s="1525"/>
      <c r="C161" s="1525"/>
      <c r="D161" s="1525"/>
      <c r="E161" s="1525"/>
    </row>
    <row r="162" spans="1:5" ht="15.75" thickBot="1" x14ac:dyDescent="0.3">
      <c r="B162" s="182"/>
      <c r="C162" s="182"/>
      <c r="D162" s="182"/>
      <c r="E162" s="182" t="s">
        <v>216</v>
      </c>
    </row>
    <row r="163" spans="1:5" ht="27" thickBot="1" x14ac:dyDescent="0.3">
      <c r="A163" s="460" t="s">
        <v>294</v>
      </c>
      <c r="B163" s="191" t="s">
        <v>263</v>
      </c>
      <c r="C163" s="469" t="s">
        <v>210</v>
      </c>
      <c r="D163" s="469" t="s">
        <v>211</v>
      </c>
      <c r="E163" s="464" t="s">
        <v>5</v>
      </c>
    </row>
    <row r="164" spans="1:5" ht="13.5" thickBot="1" x14ac:dyDescent="0.25">
      <c r="A164" s="434" t="s">
        <v>295</v>
      </c>
      <c r="B164" s="422" t="s">
        <v>296</v>
      </c>
      <c r="C164" s="425" t="s">
        <v>297</v>
      </c>
      <c r="D164" s="425" t="s">
        <v>298</v>
      </c>
      <c r="E164" s="414" t="s">
        <v>318</v>
      </c>
    </row>
    <row r="165" spans="1:5" ht="15" x14ac:dyDescent="0.25">
      <c r="A165" s="440" t="s">
        <v>299</v>
      </c>
      <c r="B165" s="192" t="s">
        <v>264</v>
      </c>
      <c r="C165" s="709"/>
      <c r="D165" s="474"/>
      <c r="E165" s="738">
        <f t="shared" ref="E165:E170" si="6">SUM(C165:D165)</f>
        <v>0</v>
      </c>
    </row>
    <row r="166" spans="1:5" ht="15" x14ac:dyDescent="0.25">
      <c r="A166" s="399" t="s">
        <v>300</v>
      </c>
      <c r="B166" s="193" t="s">
        <v>1130</v>
      </c>
      <c r="C166" s="475"/>
      <c r="D166" s="475"/>
      <c r="E166" s="468">
        <f t="shared" si="6"/>
        <v>0</v>
      </c>
    </row>
    <row r="167" spans="1:5" ht="15" x14ac:dyDescent="0.25">
      <c r="A167" s="396" t="s">
        <v>301</v>
      </c>
      <c r="B167" s="192" t="s">
        <v>265</v>
      </c>
      <c r="C167" s="474"/>
      <c r="D167" s="474"/>
      <c r="E167" s="468">
        <f t="shared" si="6"/>
        <v>0</v>
      </c>
    </row>
    <row r="168" spans="1:5" ht="15" x14ac:dyDescent="0.25">
      <c r="A168" s="396" t="s">
        <v>302</v>
      </c>
      <c r="B168" s="194" t="s">
        <v>266</v>
      </c>
      <c r="C168" s="475">
        <v>0</v>
      </c>
      <c r="D168" s="475"/>
      <c r="E168" s="468">
        <f t="shared" si="6"/>
        <v>0</v>
      </c>
    </row>
    <row r="169" spans="1:5" ht="15" x14ac:dyDescent="0.25">
      <c r="A169" s="396" t="s">
        <v>303</v>
      </c>
      <c r="B169" s="192" t="s">
        <v>253</v>
      </c>
      <c r="C169" s="474">
        <v>0</v>
      </c>
      <c r="D169" s="474"/>
      <c r="E169" s="468">
        <f t="shared" si="6"/>
        <v>0</v>
      </c>
    </row>
    <row r="170" spans="1:5" ht="15.75" thickBot="1" x14ac:dyDescent="0.3">
      <c r="A170" s="363" t="s">
        <v>304</v>
      </c>
      <c r="B170" s="303" t="s">
        <v>1241</v>
      </c>
      <c r="C170" s="739">
        <v>250000</v>
      </c>
      <c r="D170" s="739"/>
      <c r="E170" s="1350">
        <f t="shared" si="6"/>
        <v>250000</v>
      </c>
    </row>
    <row r="171" spans="1:5" ht="15" thickBot="1" x14ac:dyDescent="0.25">
      <c r="A171" s="457" t="s">
        <v>305</v>
      </c>
      <c r="B171" s="189" t="s">
        <v>267</v>
      </c>
      <c r="C171" s="710">
        <f>SUM(C165:C170)-C166</f>
        <v>250000</v>
      </c>
      <c r="D171" s="710">
        <f>SUM(D165:D170)-D166</f>
        <v>0</v>
      </c>
      <c r="E171" s="710">
        <f>SUM(E165:E170)-E166</f>
        <v>250000</v>
      </c>
    </row>
    <row r="172" spans="1:5" ht="13.5" thickBot="1" x14ac:dyDescent="0.25">
      <c r="A172" s="396" t="s">
        <v>306</v>
      </c>
      <c r="C172" s="292"/>
      <c r="D172" s="292"/>
      <c r="E172" s="285"/>
    </row>
    <row r="173" spans="1:5" ht="15.75" thickBot="1" x14ac:dyDescent="0.3">
      <c r="A173" s="396" t="s">
        <v>307</v>
      </c>
      <c r="B173" s="191" t="s">
        <v>268</v>
      </c>
      <c r="C173" s="469" t="s">
        <v>210</v>
      </c>
      <c r="D173" s="469" t="s">
        <v>211</v>
      </c>
      <c r="E173" s="464" t="s">
        <v>5</v>
      </c>
    </row>
    <row r="174" spans="1:5" ht="15.75" x14ac:dyDescent="0.25">
      <c r="A174" s="396" t="s">
        <v>308</v>
      </c>
      <c r="B174" s="296" t="s">
        <v>281</v>
      </c>
      <c r="C174" s="1349">
        <v>5136</v>
      </c>
      <c r="D174" s="474"/>
      <c r="E174" s="1353">
        <f>SUM(C174:D174)</f>
        <v>5136</v>
      </c>
    </row>
    <row r="175" spans="1:5" ht="15.75" x14ac:dyDescent="0.25">
      <c r="A175" s="396" t="s">
        <v>309</v>
      </c>
      <c r="B175" s="297" t="s">
        <v>282</v>
      </c>
      <c r="C175" s="475">
        <v>801</v>
      </c>
      <c r="D175" s="475"/>
      <c r="E175" s="468">
        <f>SUM(C175:D175)</f>
        <v>801</v>
      </c>
    </row>
    <row r="176" spans="1:5" ht="15.75" x14ac:dyDescent="0.25">
      <c r="A176" s="396" t="s">
        <v>310</v>
      </c>
      <c r="B176" s="297" t="s">
        <v>283</v>
      </c>
      <c r="C176" s="475">
        <v>7666</v>
      </c>
      <c r="D176" s="475"/>
      <c r="E176" s="468">
        <f>SUM(C176:D176)</f>
        <v>7666</v>
      </c>
    </row>
    <row r="177" spans="1:5" ht="15.75" x14ac:dyDescent="0.25">
      <c r="A177" s="396" t="s">
        <v>311</v>
      </c>
      <c r="B177" s="297" t="s">
        <v>284</v>
      </c>
      <c r="C177" s="474">
        <f>'33_sz_ melléklet'!C83</f>
        <v>236084</v>
      </c>
      <c r="D177" s="475"/>
      <c r="E177" s="468">
        <f>SUM(C177:D177)</f>
        <v>236084</v>
      </c>
    </row>
    <row r="178" spans="1:5" ht="16.5" thickBot="1" x14ac:dyDescent="0.3">
      <c r="A178" s="396" t="s">
        <v>312</v>
      </c>
      <c r="B178" s="298" t="s">
        <v>285</v>
      </c>
      <c r="C178" s="739">
        <v>0</v>
      </c>
      <c r="D178" s="739"/>
      <c r="E178" s="1350">
        <f>SUM(C178:D178)</f>
        <v>0</v>
      </c>
    </row>
    <row r="179" spans="1:5" ht="15" thickBot="1" x14ac:dyDescent="0.25">
      <c r="A179" s="512" t="s">
        <v>313</v>
      </c>
      <c r="B179" s="189" t="s">
        <v>271</v>
      </c>
      <c r="C179" s="710">
        <f>SUM(C174:C178)</f>
        <v>249687</v>
      </c>
      <c r="D179" s="710">
        <f>SUM(D174:D178)</f>
        <v>0</v>
      </c>
      <c r="E179" s="710">
        <f>SUM(E174:E178)</f>
        <v>249687</v>
      </c>
    </row>
    <row r="180" spans="1:5" ht="14.25" x14ac:dyDescent="0.2">
      <c r="A180" s="338"/>
      <c r="B180" s="79"/>
      <c r="C180" s="299"/>
      <c r="D180" s="299"/>
      <c r="E180" s="299"/>
    </row>
    <row r="181" spans="1:5" ht="14.25" x14ac:dyDescent="0.2">
      <c r="A181" s="338"/>
      <c r="B181" s="79"/>
      <c r="C181" s="299"/>
      <c r="D181" s="299"/>
      <c r="E181" s="299"/>
    </row>
    <row r="182" spans="1:5" ht="14.25" x14ac:dyDescent="0.2">
      <c r="A182" s="338"/>
      <c r="B182" s="79"/>
      <c r="C182" s="299"/>
      <c r="D182" s="299"/>
      <c r="E182" s="299"/>
    </row>
    <row r="183" spans="1:5" ht="14.25" x14ac:dyDescent="0.2">
      <c r="B183" s="79"/>
      <c r="C183" s="299"/>
      <c r="D183" s="299"/>
      <c r="E183" s="299"/>
    </row>
    <row r="184" spans="1:5" ht="15.75" x14ac:dyDescent="0.25">
      <c r="A184" s="1525" t="s">
        <v>1008</v>
      </c>
      <c r="B184" s="1525"/>
      <c r="C184" s="1525"/>
      <c r="D184" s="1525"/>
      <c r="E184" s="1525"/>
    </row>
    <row r="185" spans="1:5" ht="15.75" x14ac:dyDescent="0.25">
      <c r="A185" s="1525" t="s">
        <v>1009</v>
      </c>
      <c r="B185" s="1525"/>
      <c r="C185" s="1525"/>
      <c r="D185" s="1525"/>
      <c r="E185" s="1525"/>
    </row>
    <row r="186" spans="1:5" ht="15.75" thickBot="1" x14ac:dyDescent="0.3">
      <c r="B186" s="182"/>
      <c r="C186" s="182"/>
      <c r="D186" s="182"/>
      <c r="E186" s="182" t="s">
        <v>216</v>
      </c>
    </row>
    <row r="187" spans="1:5" ht="27" thickBot="1" x14ac:dyDescent="0.3">
      <c r="A187" s="460" t="s">
        <v>294</v>
      </c>
      <c r="B187" s="191" t="s">
        <v>263</v>
      </c>
      <c r="C187" s="469" t="s">
        <v>210</v>
      </c>
      <c r="D187" s="469" t="s">
        <v>211</v>
      </c>
      <c r="E187" s="464" t="s">
        <v>5</v>
      </c>
    </row>
    <row r="188" spans="1:5" ht="13.5" thickBot="1" x14ac:dyDescent="0.25">
      <c r="A188" s="434" t="s">
        <v>295</v>
      </c>
      <c r="B188" s="422" t="s">
        <v>296</v>
      </c>
      <c r="C188" s="425" t="s">
        <v>297</v>
      </c>
      <c r="D188" s="425" t="s">
        <v>298</v>
      </c>
      <c r="E188" s="414" t="s">
        <v>318</v>
      </c>
    </row>
    <row r="189" spans="1:5" ht="15" x14ac:dyDescent="0.25">
      <c r="A189" s="440" t="s">
        <v>299</v>
      </c>
      <c r="B189" s="192" t="s">
        <v>264</v>
      </c>
      <c r="C189" s="709">
        <v>55</v>
      </c>
      <c r="D189" s="470"/>
      <c r="E189" s="738">
        <f t="shared" ref="E189:E194" si="7">SUM(C189:D189)</f>
        <v>55</v>
      </c>
    </row>
    <row r="190" spans="1:5" ht="15" x14ac:dyDescent="0.25">
      <c r="A190" s="399" t="s">
        <v>300</v>
      </c>
      <c r="B190" s="193" t="s">
        <v>1130</v>
      </c>
      <c r="C190" s="475">
        <v>0</v>
      </c>
      <c r="D190" s="471"/>
      <c r="E190" s="468">
        <f t="shared" si="7"/>
        <v>0</v>
      </c>
    </row>
    <row r="191" spans="1:5" ht="15" x14ac:dyDescent="0.25">
      <c r="A191" s="396" t="s">
        <v>301</v>
      </c>
      <c r="B191" s="192" t="s">
        <v>265</v>
      </c>
      <c r="C191" s="474">
        <f>' 27 28 sz. melléklet'!E24</f>
        <v>41612</v>
      </c>
      <c r="D191" s="470"/>
      <c r="E191" s="468">
        <f t="shared" si="7"/>
        <v>41612</v>
      </c>
    </row>
    <row r="192" spans="1:5" ht="15" x14ac:dyDescent="0.25">
      <c r="A192" s="396" t="s">
        <v>302</v>
      </c>
      <c r="B192" s="194" t="s">
        <v>266</v>
      </c>
      <c r="C192" s="471">
        <v>0</v>
      </c>
      <c r="D192" s="471"/>
      <c r="E192" s="465">
        <f t="shared" si="7"/>
        <v>0</v>
      </c>
    </row>
    <row r="193" spans="1:5" ht="15" x14ac:dyDescent="0.25">
      <c r="A193" s="396" t="s">
        <v>303</v>
      </c>
      <c r="B193" s="192" t="s">
        <v>253</v>
      </c>
      <c r="C193" s="470">
        <v>0</v>
      </c>
      <c r="D193" s="470"/>
      <c r="E193" s="465">
        <f t="shared" si="7"/>
        <v>0</v>
      </c>
    </row>
    <row r="194" spans="1:5" ht="15.75" thickBot="1" x14ac:dyDescent="0.3">
      <c r="A194" s="363" t="s">
        <v>304</v>
      </c>
      <c r="B194" s="303" t="s">
        <v>1241</v>
      </c>
      <c r="C194" s="739">
        <v>423</v>
      </c>
      <c r="D194" s="739"/>
      <c r="E194" s="1350">
        <f t="shared" si="7"/>
        <v>423</v>
      </c>
    </row>
    <row r="195" spans="1:5" ht="15" thickBot="1" x14ac:dyDescent="0.25">
      <c r="A195" s="457" t="s">
        <v>305</v>
      </c>
      <c r="B195" s="189" t="s">
        <v>267</v>
      </c>
      <c r="C195" s="710">
        <f>SUM(C189:C194)-C190</f>
        <v>42090</v>
      </c>
      <c r="D195" s="710">
        <f>SUM(D189:D194)-D190</f>
        <v>0</v>
      </c>
      <c r="E195" s="710">
        <f>SUM(E189:E194)-E190</f>
        <v>42090</v>
      </c>
    </row>
    <row r="196" spans="1:5" ht="13.5" thickBot="1" x14ac:dyDescent="0.25">
      <c r="A196" s="396" t="s">
        <v>306</v>
      </c>
      <c r="C196" s="292"/>
      <c r="D196" s="292"/>
      <c r="E196" s="285"/>
    </row>
    <row r="197" spans="1:5" ht="15.75" thickBot="1" x14ac:dyDescent="0.3">
      <c r="A197" s="396" t="s">
        <v>307</v>
      </c>
      <c r="B197" s="191" t="s">
        <v>268</v>
      </c>
      <c r="C197" s="469" t="s">
        <v>210</v>
      </c>
      <c r="D197" s="469" t="s">
        <v>211</v>
      </c>
      <c r="E197" s="464" t="s">
        <v>5</v>
      </c>
    </row>
    <row r="198" spans="1:5" ht="15.75" x14ac:dyDescent="0.25">
      <c r="A198" s="396" t="s">
        <v>308</v>
      </c>
      <c r="B198" s="296" t="s">
        <v>281</v>
      </c>
      <c r="C198" s="1349">
        <v>5976</v>
      </c>
      <c r="D198" s="474"/>
      <c r="E198" s="1353">
        <f>SUM(C198:D198)</f>
        <v>5976</v>
      </c>
    </row>
    <row r="199" spans="1:5" ht="15.75" x14ac:dyDescent="0.25">
      <c r="A199" s="396" t="s">
        <v>309</v>
      </c>
      <c r="B199" s="297" t="s">
        <v>282</v>
      </c>
      <c r="C199" s="475">
        <v>2303</v>
      </c>
      <c r="D199" s="475"/>
      <c r="E199" s="468">
        <f>SUM(C199:D199)</f>
        <v>2303</v>
      </c>
    </row>
    <row r="200" spans="1:5" ht="15.75" x14ac:dyDescent="0.25">
      <c r="A200" s="396" t="s">
        <v>310</v>
      </c>
      <c r="B200" s="297" t="s">
        <v>283</v>
      </c>
      <c r="C200" s="475">
        <v>33811</v>
      </c>
      <c r="D200" s="475"/>
      <c r="E200" s="468">
        <f>SUM(C200:D200)</f>
        <v>33811</v>
      </c>
    </row>
    <row r="201" spans="1:5" ht="15.75" x14ac:dyDescent="0.25">
      <c r="A201" s="396" t="s">
        <v>311</v>
      </c>
      <c r="B201" s="297" t="s">
        <v>284</v>
      </c>
      <c r="C201" s="474">
        <v>0</v>
      </c>
      <c r="D201" s="475"/>
      <c r="E201" s="468">
        <f>SUM(C201:D201)</f>
        <v>0</v>
      </c>
    </row>
    <row r="202" spans="1:5" ht="16.5" thickBot="1" x14ac:dyDescent="0.3">
      <c r="A202" s="400" t="s">
        <v>312</v>
      </c>
      <c r="B202" s="298" t="s">
        <v>285</v>
      </c>
      <c r="C202" s="739">
        <v>0</v>
      </c>
      <c r="D202" s="739"/>
      <c r="E202" s="1350">
        <f>SUM(C202:D202)</f>
        <v>0</v>
      </c>
    </row>
    <row r="203" spans="1:5" ht="15" thickBot="1" x14ac:dyDescent="0.25">
      <c r="A203" s="340" t="s">
        <v>313</v>
      </c>
      <c r="B203" s="189" t="s">
        <v>271</v>
      </c>
      <c r="C203" s="710">
        <f>SUM(C198:C202)</f>
        <v>42090</v>
      </c>
      <c r="D203" s="710">
        <f>SUM(D198:D202)</f>
        <v>0</v>
      </c>
      <c r="E203" s="710">
        <f>SUM(E198:E202)</f>
        <v>42090</v>
      </c>
    </row>
    <row r="204" spans="1:5" ht="14.25" x14ac:dyDescent="0.2">
      <c r="A204" s="338"/>
      <c r="B204" s="79"/>
      <c r="C204" s="299"/>
      <c r="D204" s="299"/>
      <c r="E204" s="299"/>
    </row>
    <row r="205" spans="1:5" ht="14.25" x14ac:dyDescent="0.2">
      <c r="A205" s="338"/>
      <c r="B205" s="79"/>
      <c r="C205" s="299"/>
      <c r="D205" s="299"/>
      <c r="E205" s="299"/>
    </row>
    <row r="206" spans="1:5" ht="14.25" x14ac:dyDescent="0.2">
      <c r="A206" s="338"/>
      <c r="B206" s="79"/>
      <c r="C206" s="299"/>
      <c r="D206" s="299"/>
      <c r="E206" s="299"/>
    </row>
    <row r="207" spans="1:5" x14ac:dyDescent="0.2">
      <c r="A207" s="1463" t="s">
        <v>1366</v>
      </c>
      <c r="B207" s="1463"/>
      <c r="C207" s="1463"/>
      <c r="D207" s="1463"/>
      <c r="E207" s="1463"/>
    </row>
    <row r="208" spans="1:5" x14ac:dyDescent="0.2">
      <c r="A208" s="1484">
        <v>5</v>
      </c>
      <c r="B208" s="1484"/>
      <c r="C208" s="1484"/>
      <c r="D208" s="1484"/>
      <c r="E208" s="1484"/>
    </row>
    <row r="209" spans="1:5" x14ac:dyDescent="0.2">
      <c r="A209" s="1523" t="s">
        <v>262</v>
      </c>
      <c r="B209" s="1524"/>
      <c r="C209" s="1524"/>
      <c r="D209" s="1524"/>
      <c r="E209" s="1524"/>
    </row>
    <row r="210" spans="1:5" x14ac:dyDescent="0.2">
      <c r="A210" s="13"/>
      <c r="B210" s="13"/>
      <c r="C210" s="13"/>
      <c r="D210" s="13"/>
      <c r="E210" s="13"/>
    </row>
    <row r="211" spans="1:5" ht="14.25" x14ac:dyDescent="0.2">
      <c r="B211" s="79"/>
      <c r="C211" s="299"/>
      <c r="D211" s="299"/>
      <c r="E211" s="299"/>
    </row>
    <row r="212" spans="1:5" ht="32.25" customHeight="1" x14ac:dyDescent="0.25">
      <c r="A212" s="1525" t="s">
        <v>1012</v>
      </c>
      <c r="B212" s="1525"/>
      <c r="C212" s="1525"/>
      <c r="D212" s="1525"/>
      <c r="E212" s="1525"/>
    </row>
    <row r="213" spans="1:5" ht="15.75" x14ac:dyDescent="0.25">
      <c r="A213" s="1525" t="s">
        <v>1010</v>
      </c>
      <c r="B213" s="1525"/>
      <c r="C213" s="1525"/>
      <c r="D213" s="1525"/>
      <c r="E213" s="1525"/>
    </row>
    <row r="214" spans="1:5" ht="15.75" thickBot="1" x14ac:dyDescent="0.3">
      <c r="B214" s="182"/>
      <c r="C214" s="182"/>
      <c r="D214" s="182"/>
      <c r="E214" s="182" t="s">
        <v>216</v>
      </c>
    </row>
    <row r="215" spans="1:5" ht="27" thickBot="1" x14ac:dyDescent="0.3">
      <c r="A215" s="460" t="s">
        <v>294</v>
      </c>
      <c r="B215" s="191" t="s">
        <v>263</v>
      </c>
      <c r="C215" s="469" t="s">
        <v>210</v>
      </c>
      <c r="D215" s="469" t="s">
        <v>211</v>
      </c>
      <c r="E215" s="464" t="s">
        <v>5</v>
      </c>
    </row>
    <row r="216" spans="1:5" ht="13.5" thickBot="1" x14ac:dyDescent="0.25">
      <c r="A216" s="434" t="s">
        <v>295</v>
      </c>
      <c r="B216" s="422" t="s">
        <v>296</v>
      </c>
      <c r="C216" s="425" t="s">
        <v>297</v>
      </c>
      <c r="D216" s="425" t="s">
        <v>298</v>
      </c>
      <c r="E216" s="414" t="s">
        <v>318</v>
      </c>
    </row>
    <row r="217" spans="1:5" ht="15" x14ac:dyDescent="0.25">
      <c r="A217" s="440" t="s">
        <v>299</v>
      </c>
      <c r="B217" s="192" t="s">
        <v>264</v>
      </c>
      <c r="C217" s="709"/>
      <c r="D217" s="470"/>
      <c r="E217" s="738">
        <f t="shared" ref="E217:E222" si="8">SUM(C217:D217)</f>
        <v>0</v>
      </c>
    </row>
    <row r="218" spans="1:5" ht="15" x14ac:dyDescent="0.25">
      <c r="A218" s="399" t="s">
        <v>300</v>
      </c>
      <c r="B218" s="193" t="s">
        <v>1130</v>
      </c>
      <c r="C218" s="475">
        <v>0</v>
      </c>
      <c r="D218" s="471"/>
      <c r="E218" s="468">
        <f t="shared" si="8"/>
        <v>0</v>
      </c>
    </row>
    <row r="219" spans="1:5" ht="15" x14ac:dyDescent="0.25">
      <c r="A219" s="396" t="s">
        <v>301</v>
      </c>
      <c r="B219" s="192" t="s">
        <v>265</v>
      </c>
      <c r="C219" s="474">
        <f>' 27 28 sz. melléklet'!E23</f>
        <v>1781</v>
      </c>
      <c r="D219" s="470"/>
      <c r="E219" s="468">
        <f t="shared" si="8"/>
        <v>1781</v>
      </c>
    </row>
    <row r="220" spans="1:5" ht="15" x14ac:dyDescent="0.25">
      <c r="A220" s="396" t="s">
        <v>302</v>
      </c>
      <c r="B220" s="194" t="s">
        <v>266</v>
      </c>
      <c r="C220" s="471">
        <v>0</v>
      </c>
      <c r="D220" s="471"/>
      <c r="E220" s="465">
        <f t="shared" si="8"/>
        <v>0</v>
      </c>
    </row>
    <row r="221" spans="1:5" ht="15" x14ac:dyDescent="0.25">
      <c r="A221" s="396" t="s">
        <v>303</v>
      </c>
      <c r="B221" s="192" t="s">
        <v>253</v>
      </c>
      <c r="C221" s="470">
        <v>0</v>
      </c>
      <c r="D221" s="470"/>
      <c r="E221" s="465">
        <f t="shared" si="8"/>
        <v>0</v>
      </c>
    </row>
    <row r="222" spans="1:5" ht="15.75" thickBot="1" x14ac:dyDescent="0.3">
      <c r="A222" s="363" t="s">
        <v>304</v>
      </c>
      <c r="B222" s="303" t="s">
        <v>1241</v>
      </c>
      <c r="C222" s="739">
        <v>74</v>
      </c>
      <c r="D222" s="739"/>
      <c r="E222" s="1350">
        <f t="shared" si="8"/>
        <v>74</v>
      </c>
    </row>
    <row r="223" spans="1:5" ht="15" thickBot="1" x14ac:dyDescent="0.25">
      <c r="A223" s="457" t="s">
        <v>305</v>
      </c>
      <c r="B223" s="189" t="s">
        <v>267</v>
      </c>
      <c r="C223" s="710">
        <f>SUM(C217:C222)-C218</f>
        <v>1855</v>
      </c>
      <c r="D223" s="710">
        <f>SUM(D217:D222)-D218</f>
        <v>0</v>
      </c>
      <c r="E223" s="710">
        <f>SUM(E217:E222)-E218</f>
        <v>1855</v>
      </c>
    </row>
    <row r="224" spans="1:5" ht="13.5" thickBot="1" x14ac:dyDescent="0.25">
      <c r="A224" s="396" t="s">
        <v>306</v>
      </c>
      <c r="C224" s="292"/>
      <c r="D224" s="292"/>
      <c r="E224" s="285"/>
    </row>
    <row r="225" spans="1:5" ht="15.75" thickBot="1" x14ac:dyDescent="0.3">
      <c r="A225" s="396" t="s">
        <v>307</v>
      </c>
      <c r="B225" s="191" t="s">
        <v>268</v>
      </c>
      <c r="C225" s="469" t="s">
        <v>210</v>
      </c>
      <c r="D225" s="469" t="s">
        <v>211</v>
      </c>
      <c r="E225" s="464" t="s">
        <v>5</v>
      </c>
    </row>
    <row r="226" spans="1:5" ht="15.75" x14ac:dyDescent="0.25">
      <c r="A226" s="396" t="s">
        <v>308</v>
      </c>
      <c r="B226" s="296" t="s">
        <v>281</v>
      </c>
      <c r="C226" s="1349"/>
      <c r="D226" s="474"/>
      <c r="E226" s="1353">
        <f>SUM(C226:D226)</f>
        <v>0</v>
      </c>
    </row>
    <row r="227" spans="1:5" ht="15.75" x14ac:dyDescent="0.25">
      <c r="A227" s="396" t="s">
        <v>309</v>
      </c>
      <c r="B227" s="297" t="s">
        <v>282</v>
      </c>
      <c r="C227" s="475"/>
      <c r="D227" s="475"/>
      <c r="E227" s="468">
        <f>SUM(C227:D227)</f>
        <v>0</v>
      </c>
    </row>
    <row r="228" spans="1:5" ht="15.75" x14ac:dyDescent="0.25">
      <c r="A228" s="396" t="s">
        <v>310</v>
      </c>
      <c r="B228" s="297" t="s">
        <v>283</v>
      </c>
      <c r="C228" s="475"/>
      <c r="D228" s="475"/>
      <c r="E228" s="468">
        <f>SUM(C228:D228)</f>
        <v>0</v>
      </c>
    </row>
    <row r="229" spans="1:5" ht="15.75" x14ac:dyDescent="0.25">
      <c r="A229" s="396" t="s">
        <v>311</v>
      </c>
      <c r="B229" s="297" t="s">
        <v>284</v>
      </c>
      <c r="C229" s="474">
        <v>0</v>
      </c>
      <c r="D229" s="475"/>
      <c r="E229" s="468">
        <f>SUM(C229:D229)</f>
        <v>0</v>
      </c>
    </row>
    <row r="230" spans="1:5" ht="16.5" thickBot="1" x14ac:dyDescent="0.3">
      <c r="A230" s="396" t="s">
        <v>312</v>
      </c>
      <c r="B230" s="298" t="s">
        <v>285</v>
      </c>
      <c r="C230" s="739">
        <v>0</v>
      </c>
      <c r="D230" s="739"/>
      <c r="E230" s="1350">
        <f>SUM(C230:D230)</f>
        <v>0</v>
      </c>
    </row>
    <row r="231" spans="1:5" ht="15" thickBot="1" x14ac:dyDescent="0.25">
      <c r="A231" s="512" t="s">
        <v>313</v>
      </c>
      <c r="B231" s="189" t="s">
        <v>271</v>
      </c>
      <c r="C231" s="710">
        <f>SUM(C226:C230)</f>
        <v>0</v>
      </c>
      <c r="D231" s="710">
        <f>SUM(D226:D230)</f>
        <v>0</v>
      </c>
      <c r="E231" s="710">
        <f>SUM(E226:E230)</f>
        <v>0</v>
      </c>
    </row>
    <row r="232" spans="1:5" ht="14.25" x14ac:dyDescent="0.2">
      <c r="A232" s="338"/>
      <c r="B232" s="79"/>
      <c r="C232" s="299"/>
      <c r="D232" s="299"/>
      <c r="E232" s="299"/>
    </row>
    <row r="233" spans="1:5" ht="14.25" x14ac:dyDescent="0.2">
      <c r="A233" s="338"/>
      <c r="B233" s="79"/>
      <c r="C233" s="299"/>
      <c r="D233" s="299"/>
      <c r="E233" s="299"/>
    </row>
    <row r="234" spans="1:5" ht="14.25" x14ac:dyDescent="0.2">
      <c r="A234" s="338"/>
      <c r="B234" s="79"/>
      <c r="C234" s="299"/>
      <c r="D234" s="299"/>
      <c r="E234" s="299"/>
    </row>
    <row r="235" spans="1:5" ht="14.25" x14ac:dyDescent="0.2">
      <c r="B235" s="79"/>
      <c r="C235" s="299"/>
      <c r="D235" s="299"/>
      <c r="E235" s="299"/>
    </row>
    <row r="236" spans="1:5" ht="15.75" x14ac:dyDescent="0.25">
      <c r="A236" s="1525" t="s">
        <v>1180</v>
      </c>
      <c r="B236" s="1525"/>
      <c r="C236" s="1525"/>
      <c r="D236" s="1525"/>
      <c r="E236" s="1525"/>
    </row>
    <row r="237" spans="1:5" ht="15.75" x14ac:dyDescent="0.25">
      <c r="A237" s="1525" t="s">
        <v>1181</v>
      </c>
      <c r="B237" s="1525"/>
      <c r="C237" s="1525"/>
      <c r="D237" s="1525"/>
      <c r="E237" s="1525"/>
    </row>
    <row r="238" spans="1:5" ht="15.75" thickBot="1" x14ac:dyDescent="0.3">
      <c r="B238" s="182"/>
      <c r="C238" s="182"/>
      <c r="D238" s="182"/>
      <c r="E238" s="182" t="s">
        <v>216</v>
      </c>
    </row>
    <row r="239" spans="1:5" ht="27" thickBot="1" x14ac:dyDescent="0.3">
      <c r="A239" s="460" t="s">
        <v>294</v>
      </c>
      <c r="B239" s="191" t="s">
        <v>263</v>
      </c>
      <c r="C239" s="469" t="s">
        <v>210</v>
      </c>
      <c r="D239" s="469" t="s">
        <v>211</v>
      </c>
      <c r="E239" s="464" t="s">
        <v>5</v>
      </c>
    </row>
    <row r="240" spans="1:5" ht="13.5" thickBot="1" x14ac:dyDescent="0.25">
      <c r="A240" s="434" t="s">
        <v>295</v>
      </c>
      <c r="B240" s="422" t="s">
        <v>296</v>
      </c>
      <c r="C240" s="425" t="s">
        <v>297</v>
      </c>
      <c r="D240" s="425" t="s">
        <v>298</v>
      </c>
      <c r="E240" s="414" t="s">
        <v>318</v>
      </c>
    </row>
    <row r="241" spans="1:5" ht="15" x14ac:dyDescent="0.25">
      <c r="A241" s="440" t="s">
        <v>299</v>
      </c>
      <c r="B241" s="192" t="s">
        <v>264</v>
      </c>
      <c r="C241" s="709"/>
      <c r="D241" s="470"/>
      <c r="E241" s="738">
        <f t="shared" ref="E241:E246" si="9">SUM(C241:D241)</f>
        <v>0</v>
      </c>
    </row>
    <row r="242" spans="1:5" ht="15" x14ac:dyDescent="0.25">
      <c r="A242" s="399" t="s">
        <v>300</v>
      </c>
      <c r="B242" s="193" t="s">
        <v>1130</v>
      </c>
      <c r="C242" s="475">
        <v>0</v>
      </c>
      <c r="D242" s="471"/>
      <c r="E242" s="468">
        <f t="shared" si="9"/>
        <v>0</v>
      </c>
    </row>
    <row r="243" spans="1:5" ht="15" x14ac:dyDescent="0.25">
      <c r="A243" s="396" t="s">
        <v>301</v>
      </c>
      <c r="B243" s="192" t="s">
        <v>265</v>
      </c>
      <c r="C243" s="474">
        <f>' 27 28 sz. melléklet'!E28</f>
        <v>8000</v>
      </c>
      <c r="D243" s="470"/>
      <c r="E243" s="468">
        <f t="shared" si="9"/>
        <v>8000</v>
      </c>
    </row>
    <row r="244" spans="1:5" ht="15" x14ac:dyDescent="0.25">
      <c r="A244" s="396" t="s">
        <v>302</v>
      </c>
      <c r="B244" s="194" t="s">
        <v>266</v>
      </c>
      <c r="C244" s="471">
        <v>0</v>
      </c>
      <c r="D244" s="471"/>
      <c r="E244" s="465">
        <f t="shared" si="9"/>
        <v>0</v>
      </c>
    </row>
    <row r="245" spans="1:5" ht="15" x14ac:dyDescent="0.25">
      <c r="A245" s="396" t="s">
        <v>303</v>
      </c>
      <c r="B245" s="192" t="s">
        <v>253</v>
      </c>
      <c r="C245" s="470">
        <v>0</v>
      </c>
      <c r="D245" s="470"/>
      <c r="E245" s="465">
        <f t="shared" si="9"/>
        <v>0</v>
      </c>
    </row>
    <row r="246" spans="1:5" ht="15.75" thickBot="1" x14ac:dyDescent="0.3">
      <c r="A246" s="363" t="s">
        <v>304</v>
      </c>
      <c r="B246" s="303" t="s">
        <v>1241</v>
      </c>
      <c r="C246" s="739"/>
      <c r="D246" s="739"/>
      <c r="E246" s="1350">
        <f t="shared" si="9"/>
        <v>0</v>
      </c>
    </row>
    <row r="247" spans="1:5" ht="15" thickBot="1" x14ac:dyDescent="0.25">
      <c r="A247" s="457" t="s">
        <v>305</v>
      </c>
      <c r="B247" s="189" t="s">
        <v>267</v>
      </c>
      <c r="C247" s="710">
        <f>SUM(C241:C246)-C242</f>
        <v>8000</v>
      </c>
      <c r="D247" s="710">
        <f>SUM(D241:D246)-D242</f>
        <v>0</v>
      </c>
      <c r="E247" s="710">
        <f>SUM(E241:E246)-E242</f>
        <v>8000</v>
      </c>
    </row>
    <row r="248" spans="1:5" ht="13.5" thickBot="1" x14ac:dyDescent="0.25">
      <c r="A248" s="396" t="s">
        <v>306</v>
      </c>
      <c r="C248" s="292"/>
      <c r="D248" s="292"/>
      <c r="E248" s="285"/>
    </row>
    <row r="249" spans="1:5" ht="15.75" thickBot="1" x14ac:dyDescent="0.3">
      <c r="A249" s="396" t="s">
        <v>307</v>
      </c>
      <c r="B249" s="191" t="s">
        <v>268</v>
      </c>
      <c r="C249" s="469" t="s">
        <v>210</v>
      </c>
      <c r="D249" s="469" t="s">
        <v>211</v>
      </c>
      <c r="E249" s="464" t="s">
        <v>5</v>
      </c>
    </row>
    <row r="250" spans="1:5" ht="15.75" x14ac:dyDescent="0.25">
      <c r="A250" s="396" t="s">
        <v>308</v>
      </c>
      <c r="B250" s="296" t="s">
        <v>281</v>
      </c>
      <c r="C250" s="1349"/>
      <c r="D250" s="474"/>
      <c r="E250" s="1353">
        <f>SUM(C250:D250)</f>
        <v>0</v>
      </c>
    </row>
    <row r="251" spans="1:5" ht="15.75" x14ac:dyDescent="0.25">
      <c r="A251" s="396" t="s">
        <v>309</v>
      </c>
      <c r="B251" s="297" t="s">
        <v>282</v>
      </c>
      <c r="C251" s="475"/>
      <c r="D251" s="475"/>
      <c r="E251" s="468">
        <f>SUM(C251:D251)</f>
        <v>0</v>
      </c>
    </row>
    <row r="252" spans="1:5" ht="15.75" x14ac:dyDescent="0.25">
      <c r="A252" s="396" t="s">
        <v>310</v>
      </c>
      <c r="B252" s="297" t="s">
        <v>283</v>
      </c>
      <c r="C252" s="475"/>
      <c r="D252" s="475"/>
      <c r="E252" s="468">
        <f>SUM(C252:D252)</f>
        <v>0</v>
      </c>
    </row>
    <row r="253" spans="1:5" ht="15.75" x14ac:dyDescent="0.25">
      <c r="A253" s="396" t="s">
        <v>311</v>
      </c>
      <c r="B253" s="297" t="s">
        <v>284</v>
      </c>
      <c r="C253" s="474">
        <f>'33_sz_ melléklet'!C131</f>
        <v>0</v>
      </c>
      <c r="D253" s="475"/>
      <c r="E253" s="468">
        <f>SUM(C253:D253)</f>
        <v>0</v>
      </c>
    </row>
    <row r="254" spans="1:5" ht="16.5" thickBot="1" x14ac:dyDescent="0.3">
      <c r="A254" s="400" t="s">
        <v>312</v>
      </c>
      <c r="B254" s="298" t="s">
        <v>285</v>
      </c>
      <c r="C254" s="739">
        <v>0</v>
      </c>
      <c r="D254" s="739"/>
      <c r="E254" s="1350">
        <f>SUM(C254:D254)</f>
        <v>0</v>
      </c>
    </row>
    <row r="255" spans="1:5" ht="15" thickBot="1" x14ac:dyDescent="0.25">
      <c r="A255" s="340" t="s">
        <v>313</v>
      </c>
      <c r="B255" s="189" t="s">
        <v>271</v>
      </c>
      <c r="C255" s="710">
        <f>SUM(C250:C254)</f>
        <v>0</v>
      </c>
      <c r="D255" s="710">
        <f>SUM(D250:D254)</f>
        <v>0</v>
      </c>
      <c r="E255" s="710">
        <f>SUM(E250:E254)</f>
        <v>0</v>
      </c>
    </row>
    <row r="256" spans="1:5" ht="14.25" x14ac:dyDescent="0.2">
      <c r="A256" s="338"/>
      <c r="B256" s="79"/>
      <c r="C256" s="299"/>
      <c r="D256" s="299"/>
      <c r="E256" s="299"/>
    </row>
    <row r="257" spans="1:5" ht="14.25" x14ac:dyDescent="0.2">
      <c r="A257" s="338"/>
      <c r="B257" s="79"/>
      <c r="C257" s="299"/>
      <c r="D257" s="299"/>
      <c r="E257" s="299"/>
    </row>
    <row r="258" spans="1:5" x14ac:dyDescent="0.2">
      <c r="A258" s="1463" t="s">
        <v>1366</v>
      </c>
      <c r="B258" s="1463"/>
      <c r="C258" s="1463"/>
      <c r="D258" s="1463"/>
      <c r="E258" s="1463"/>
    </row>
    <row r="259" spans="1:5" x14ac:dyDescent="0.2">
      <c r="A259" s="1484">
        <v>6</v>
      </c>
      <c r="B259" s="1484"/>
      <c r="C259" s="1484"/>
      <c r="D259" s="1484"/>
      <c r="E259" s="1484"/>
    </row>
    <row r="260" spans="1:5" x14ac:dyDescent="0.2">
      <c r="A260" s="1523" t="s">
        <v>262</v>
      </c>
      <c r="B260" s="1524"/>
      <c r="C260" s="1524"/>
      <c r="D260" s="1524"/>
      <c r="E260" s="1524"/>
    </row>
    <row r="261" spans="1:5" x14ac:dyDescent="0.2">
      <c r="A261" s="13"/>
      <c r="B261" s="13"/>
      <c r="C261" s="13"/>
      <c r="D261" s="13"/>
      <c r="E261" s="13"/>
    </row>
    <row r="262" spans="1:5" ht="14.25" x14ac:dyDescent="0.2">
      <c r="B262" s="79"/>
      <c r="C262" s="299"/>
      <c r="D262" s="299"/>
      <c r="E262" s="299"/>
    </row>
    <row r="263" spans="1:5" ht="15.75" customHeight="1" x14ac:dyDescent="0.25">
      <c r="A263" s="1525" t="s">
        <v>1115</v>
      </c>
      <c r="B263" s="1525"/>
      <c r="C263" s="1525"/>
      <c r="D263" s="1525"/>
      <c r="E263" s="1525"/>
    </row>
    <row r="264" spans="1:5" ht="15.75" customHeight="1" x14ac:dyDescent="0.25">
      <c r="A264" s="1525" t="s">
        <v>1116</v>
      </c>
      <c r="B264" s="1525"/>
      <c r="C264" s="1525"/>
      <c r="D264" s="1525"/>
      <c r="E264" s="1525"/>
    </row>
    <row r="265" spans="1:5" ht="15.75" thickBot="1" x14ac:dyDescent="0.3">
      <c r="B265" s="182"/>
      <c r="C265" s="182"/>
      <c r="D265" s="182"/>
      <c r="E265" s="182" t="s">
        <v>216</v>
      </c>
    </row>
    <row r="266" spans="1:5" ht="27" thickBot="1" x14ac:dyDescent="0.3">
      <c r="A266" s="460" t="s">
        <v>294</v>
      </c>
      <c r="B266" s="191" t="s">
        <v>263</v>
      </c>
      <c r="C266" s="469" t="s">
        <v>210</v>
      </c>
      <c r="D266" s="469" t="s">
        <v>211</v>
      </c>
      <c r="E266" s="464" t="s">
        <v>5</v>
      </c>
    </row>
    <row r="267" spans="1:5" ht="13.5" thickBot="1" x14ac:dyDescent="0.25">
      <c r="A267" s="434" t="s">
        <v>295</v>
      </c>
      <c r="B267" s="422" t="s">
        <v>296</v>
      </c>
      <c r="C267" s="425" t="s">
        <v>297</v>
      </c>
      <c r="D267" s="425" t="s">
        <v>298</v>
      </c>
      <c r="E267" s="414" t="s">
        <v>318</v>
      </c>
    </row>
    <row r="268" spans="1:5" ht="15" x14ac:dyDescent="0.25">
      <c r="A268" s="440" t="s">
        <v>299</v>
      </c>
      <c r="B268" s="192" t="s">
        <v>264</v>
      </c>
      <c r="C268" s="709">
        <v>88</v>
      </c>
      <c r="D268" s="470"/>
      <c r="E268" s="738">
        <f t="shared" ref="E268:E273" si="10">SUM(C268:D268)</f>
        <v>88</v>
      </c>
    </row>
    <row r="269" spans="1:5" ht="15" x14ac:dyDescent="0.25">
      <c r="A269" s="399" t="s">
        <v>300</v>
      </c>
      <c r="B269" s="193" t="s">
        <v>1130</v>
      </c>
      <c r="C269" s="475">
        <v>0</v>
      </c>
      <c r="D269" s="471"/>
      <c r="E269" s="468">
        <f t="shared" si="10"/>
        <v>0</v>
      </c>
    </row>
    <row r="270" spans="1:5" ht="15" x14ac:dyDescent="0.25">
      <c r="A270" s="396" t="s">
        <v>301</v>
      </c>
      <c r="B270" s="192" t="s">
        <v>265</v>
      </c>
      <c r="C270" s="474"/>
      <c r="D270" s="470"/>
      <c r="E270" s="468">
        <f t="shared" si="10"/>
        <v>0</v>
      </c>
    </row>
    <row r="271" spans="1:5" ht="15" x14ac:dyDescent="0.25">
      <c r="A271" s="396" t="s">
        <v>302</v>
      </c>
      <c r="B271" s="194" t="s">
        <v>266</v>
      </c>
      <c r="C271" s="471">
        <v>0</v>
      </c>
      <c r="D271" s="471"/>
      <c r="E271" s="465">
        <f t="shared" si="10"/>
        <v>0</v>
      </c>
    </row>
    <row r="272" spans="1:5" ht="15" x14ac:dyDescent="0.25">
      <c r="A272" s="396" t="s">
        <v>303</v>
      </c>
      <c r="B272" s="192" t="s">
        <v>253</v>
      </c>
      <c r="C272" s="470">
        <v>0</v>
      </c>
      <c r="D272" s="470"/>
      <c r="E272" s="465">
        <f t="shared" si="10"/>
        <v>0</v>
      </c>
    </row>
    <row r="273" spans="1:5" ht="15.75" thickBot="1" x14ac:dyDescent="0.3">
      <c r="A273" s="363" t="s">
        <v>304</v>
      </c>
      <c r="B273" s="303" t="s">
        <v>1241</v>
      </c>
      <c r="C273" s="472"/>
      <c r="D273" s="472"/>
      <c r="E273" s="466">
        <f t="shared" si="10"/>
        <v>0</v>
      </c>
    </row>
    <row r="274" spans="1:5" ht="15" thickBot="1" x14ac:dyDescent="0.25">
      <c r="A274" s="457" t="s">
        <v>305</v>
      </c>
      <c r="B274" s="189" t="s">
        <v>267</v>
      </c>
      <c r="C274" s="710">
        <f>SUM(C268:C273)-C269</f>
        <v>88</v>
      </c>
      <c r="D274" s="710">
        <f>SUM(D268:D273)-D269</f>
        <v>0</v>
      </c>
      <c r="E274" s="710">
        <f>SUM(E268:E273)-E269</f>
        <v>88</v>
      </c>
    </row>
    <row r="275" spans="1:5" ht="13.5" thickBot="1" x14ac:dyDescent="0.25">
      <c r="A275" s="396" t="s">
        <v>306</v>
      </c>
      <c r="C275" s="292"/>
      <c r="D275" s="292"/>
      <c r="E275" s="285"/>
    </row>
    <row r="276" spans="1:5" ht="15.75" thickBot="1" x14ac:dyDescent="0.3">
      <c r="A276" s="396" t="s">
        <v>307</v>
      </c>
      <c r="B276" s="191" t="s">
        <v>268</v>
      </c>
      <c r="C276" s="469" t="s">
        <v>210</v>
      </c>
      <c r="D276" s="469" t="s">
        <v>211</v>
      </c>
      <c r="E276" s="464" t="s">
        <v>5</v>
      </c>
    </row>
    <row r="277" spans="1:5" ht="15.75" x14ac:dyDescent="0.25">
      <c r="A277" s="396" t="s">
        <v>308</v>
      </c>
      <c r="B277" s="296" t="s">
        <v>281</v>
      </c>
      <c r="C277" s="473">
        <v>79</v>
      </c>
      <c r="D277" s="470"/>
      <c r="E277" s="467">
        <f>SUM(C277:D277)</f>
        <v>79</v>
      </c>
    </row>
    <row r="278" spans="1:5" ht="15.75" x14ac:dyDescent="0.25">
      <c r="A278" s="396" t="s">
        <v>309</v>
      </c>
      <c r="B278" s="297" t="s">
        <v>282</v>
      </c>
      <c r="C278" s="471">
        <v>9</v>
      </c>
      <c r="D278" s="471"/>
      <c r="E278" s="465">
        <f>SUM(C278:D278)</f>
        <v>9</v>
      </c>
    </row>
    <row r="279" spans="1:5" ht="15.75" x14ac:dyDescent="0.25">
      <c r="A279" s="396" t="s">
        <v>310</v>
      </c>
      <c r="B279" s="297" t="s">
        <v>283</v>
      </c>
      <c r="C279" s="471">
        <v>0</v>
      </c>
      <c r="D279" s="471"/>
      <c r="E279" s="465">
        <f>SUM(C279:D279)</f>
        <v>0</v>
      </c>
    </row>
    <row r="280" spans="1:5" ht="15.75" x14ac:dyDescent="0.25">
      <c r="A280" s="396" t="s">
        <v>311</v>
      </c>
      <c r="B280" s="297" t="s">
        <v>284</v>
      </c>
      <c r="C280" s="474"/>
      <c r="D280" s="471"/>
      <c r="E280" s="468">
        <f>SUM(C280:D280)</f>
        <v>0</v>
      </c>
    </row>
    <row r="281" spans="1:5" ht="16.5" thickBot="1" x14ac:dyDescent="0.3">
      <c r="A281" s="400" t="s">
        <v>312</v>
      </c>
      <c r="B281" s="298" t="s">
        <v>285</v>
      </c>
      <c r="C281" s="472">
        <v>0</v>
      </c>
      <c r="D281" s="472"/>
      <c r="E281" s="466">
        <f>SUM(C281:D281)</f>
        <v>0</v>
      </c>
    </row>
    <row r="282" spans="1:5" ht="15" thickBot="1" x14ac:dyDescent="0.25">
      <c r="A282" s="340" t="s">
        <v>313</v>
      </c>
      <c r="B282" s="189" t="s">
        <v>271</v>
      </c>
      <c r="C282" s="710">
        <f>SUM(C277:C281)</f>
        <v>88</v>
      </c>
      <c r="D282" s="710">
        <f>SUM(D277:D281)</f>
        <v>0</v>
      </c>
      <c r="E282" s="710">
        <f>SUM(E277:E281)</f>
        <v>88</v>
      </c>
    </row>
    <row r="283" spans="1:5" ht="14.25" x14ac:dyDescent="0.2">
      <c r="A283" s="338"/>
      <c r="B283" s="79"/>
      <c r="C283" s="299"/>
      <c r="D283" s="299"/>
      <c r="E283" s="299"/>
    </row>
    <row r="284" spans="1:5" ht="14.25" x14ac:dyDescent="0.2">
      <c r="A284" s="338"/>
      <c r="B284" s="79"/>
      <c r="C284" s="299"/>
      <c r="D284" s="299"/>
      <c r="E284" s="299"/>
    </row>
    <row r="285" spans="1:5" ht="14.25" x14ac:dyDescent="0.2">
      <c r="A285" s="338"/>
      <c r="B285" s="79"/>
      <c r="C285" s="299"/>
      <c r="D285" s="299"/>
      <c r="E285" s="299"/>
    </row>
    <row r="286" spans="1:5" ht="14.25" x14ac:dyDescent="0.2">
      <c r="B286" s="79"/>
      <c r="C286" s="299"/>
      <c r="D286" s="299"/>
      <c r="E286" s="299"/>
    </row>
    <row r="287" spans="1:5" ht="15.75" customHeight="1" x14ac:dyDescent="0.25">
      <c r="A287" s="1525" t="s">
        <v>1117</v>
      </c>
      <c r="B287" s="1525"/>
      <c r="C287" s="1525"/>
      <c r="D287" s="1525"/>
      <c r="E287" s="1525"/>
    </row>
    <row r="288" spans="1:5" ht="15.75" customHeight="1" x14ac:dyDescent="0.25">
      <c r="A288" s="1525" t="s">
        <v>1118</v>
      </c>
      <c r="B288" s="1525"/>
      <c r="C288" s="1525"/>
      <c r="D288" s="1525"/>
      <c r="E288" s="1525"/>
    </row>
    <row r="289" spans="1:5" ht="15.75" thickBot="1" x14ac:dyDescent="0.3">
      <c r="B289" s="182"/>
      <c r="C289" s="182"/>
      <c r="D289" s="182"/>
      <c r="E289" s="182" t="s">
        <v>216</v>
      </c>
    </row>
    <row r="290" spans="1:5" ht="27" thickBot="1" x14ac:dyDescent="0.3">
      <c r="A290" s="460" t="s">
        <v>294</v>
      </c>
      <c r="B290" s="191" t="s">
        <v>263</v>
      </c>
      <c r="C290" s="469" t="s">
        <v>210</v>
      </c>
      <c r="D290" s="469" t="s">
        <v>211</v>
      </c>
      <c r="E290" s="464" t="s">
        <v>5</v>
      </c>
    </row>
    <row r="291" spans="1:5" ht="13.5" thickBot="1" x14ac:dyDescent="0.25">
      <c r="A291" s="434" t="s">
        <v>295</v>
      </c>
      <c r="B291" s="422" t="s">
        <v>296</v>
      </c>
      <c r="C291" s="425" t="s">
        <v>297</v>
      </c>
      <c r="D291" s="425" t="s">
        <v>298</v>
      </c>
      <c r="E291" s="414" t="s">
        <v>318</v>
      </c>
    </row>
    <row r="292" spans="1:5" ht="15" x14ac:dyDescent="0.25">
      <c r="A292" s="440" t="s">
        <v>299</v>
      </c>
      <c r="B292" s="192" t="s">
        <v>264</v>
      </c>
      <c r="C292" s="709"/>
      <c r="D292" s="474"/>
      <c r="E292" s="738">
        <f t="shared" ref="E292:E297" si="11">SUM(C292:D292)</f>
        <v>0</v>
      </c>
    </row>
    <row r="293" spans="1:5" ht="15" x14ac:dyDescent="0.25">
      <c r="A293" s="399" t="s">
        <v>300</v>
      </c>
      <c r="B293" s="193" t="s">
        <v>1130</v>
      </c>
      <c r="C293" s="475">
        <v>0</v>
      </c>
      <c r="D293" s="475"/>
      <c r="E293" s="468">
        <f t="shared" si="11"/>
        <v>0</v>
      </c>
    </row>
    <row r="294" spans="1:5" ht="15" x14ac:dyDescent="0.25">
      <c r="A294" s="396" t="s">
        <v>301</v>
      </c>
      <c r="B294" s="192" t="s">
        <v>265</v>
      </c>
      <c r="C294" s="474"/>
      <c r="D294" s="474"/>
      <c r="E294" s="468">
        <f t="shared" si="11"/>
        <v>0</v>
      </c>
    </row>
    <row r="295" spans="1:5" ht="15" x14ac:dyDescent="0.25">
      <c r="A295" s="396" t="s">
        <v>302</v>
      </c>
      <c r="B295" s="194" t="s">
        <v>266</v>
      </c>
      <c r="C295" s="475">
        <v>0</v>
      </c>
      <c r="D295" s="475"/>
      <c r="E295" s="468">
        <f t="shared" si="11"/>
        <v>0</v>
      </c>
    </row>
    <row r="296" spans="1:5" ht="15" x14ac:dyDescent="0.25">
      <c r="A296" s="396" t="s">
        <v>303</v>
      </c>
      <c r="B296" s="192" t="s">
        <v>253</v>
      </c>
      <c r="C296" s="474">
        <v>0</v>
      </c>
      <c r="D296" s="474"/>
      <c r="E296" s="468">
        <f t="shared" si="11"/>
        <v>0</v>
      </c>
    </row>
    <row r="297" spans="1:5" ht="15.75" thickBot="1" x14ac:dyDescent="0.3">
      <c r="A297" s="363" t="s">
        <v>304</v>
      </c>
      <c r="B297" s="303" t="s">
        <v>1241</v>
      </c>
      <c r="C297" s="739">
        <v>8482</v>
      </c>
      <c r="D297" s="739"/>
      <c r="E297" s="1350">
        <f t="shared" si="11"/>
        <v>8482</v>
      </c>
    </row>
    <row r="298" spans="1:5" ht="15" thickBot="1" x14ac:dyDescent="0.25">
      <c r="A298" s="457" t="s">
        <v>305</v>
      </c>
      <c r="B298" s="189" t="s">
        <v>267</v>
      </c>
      <c r="C298" s="710">
        <f>SUM(C292:C297)-C293</f>
        <v>8482</v>
      </c>
      <c r="D298" s="710">
        <f>SUM(D292:D297)-D293</f>
        <v>0</v>
      </c>
      <c r="E298" s="710">
        <f>SUM(E292:E297)-E293</f>
        <v>8482</v>
      </c>
    </row>
    <row r="299" spans="1:5" ht="13.5" thickBot="1" x14ac:dyDescent="0.25">
      <c r="A299" s="396" t="s">
        <v>306</v>
      </c>
      <c r="C299" s="1351"/>
      <c r="D299" s="1351"/>
      <c r="E299" s="1352"/>
    </row>
    <row r="300" spans="1:5" ht="15.75" thickBot="1" x14ac:dyDescent="0.3">
      <c r="A300" s="396" t="s">
        <v>307</v>
      </c>
      <c r="B300" s="191" t="s">
        <v>268</v>
      </c>
      <c r="C300" s="469" t="s">
        <v>210</v>
      </c>
      <c r="D300" s="469" t="s">
        <v>211</v>
      </c>
      <c r="E300" s="464" t="s">
        <v>5</v>
      </c>
    </row>
    <row r="301" spans="1:5" ht="15.75" x14ac:dyDescent="0.25">
      <c r="A301" s="396" t="s">
        <v>308</v>
      </c>
      <c r="B301" s="296" t="s">
        <v>281</v>
      </c>
      <c r="C301" s="1349">
        <v>0</v>
      </c>
      <c r="D301" s="474"/>
      <c r="E301" s="1353">
        <f>SUM(C301:D301)</f>
        <v>0</v>
      </c>
    </row>
    <row r="302" spans="1:5" ht="15.75" x14ac:dyDescent="0.25">
      <c r="A302" s="396" t="s">
        <v>309</v>
      </c>
      <c r="B302" s="297" t="s">
        <v>282</v>
      </c>
      <c r="C302" s="475">
        <v>0</v>
      </c>
      <c r="D302" s="475"/>
      <c r="E302" s="468">
        <f>SUM(C302:D302)</f>
        <v>0</v>
      </c>
    </row>
    <row r="303" spans="1:5" ht="15.75" x14ac:dyDescent="0.25">
      <c r="A303" s="396" t="s">
        <v>310</v>
      </c>
      <c r="B303" s="297" t="s">
        <v>283</v>
      </c>
      <c r="C303" s="475">
        <v>8482</v>
      </c>
      <c r="D303" s="475"/>
      <c r="E303" s="468">
        <f>SUM(C303:D303)</f>
        <v>8482</v>
      </c>
    </row>
    <row r="304" spans="1:5" ht="15.75" x14ac:dyDescent="0.25">
      <c r="A304" s="396" t="s">
        <v>311</v>
      </c>
      <c r="B304" s="297" t="s">
        <v>284</v>
      </c>
      <c r="C304" s="474">
        <f>'33_sz_ melléklet'!C140</f>
        <v>0</v>
      </c>
      <c r="D304" s="475"/>
      <c r="E304" s="468">
        <f>SUM(C304:D304)</f>
        <v>0</v>
      </c>
    </row>
    <row r="305" spans="1:5" ht="16.5" thickBot="1" x14ac:dyDescent="0.3">
      <c r="A305" s="396" t="s">
        <v>312</v>
      </c>
      <c r="B305" s="298" t="s">
        <v>285</v>
      </c>
      <c r="C305" s="739">
        <v>0</v>
      </c>
      <c r="D305" s="739"/>
      <c r="E305" s="1350">
        <f>SUM(C305:D305)</f>
        <v>0</v>
      </c>
    </row>
    <row r="306" spans="1:5" ht="15" thickBot="1" x14ac:dyDescent="0.25">
      <c r="A306" s="512" t="s">
        <v>313</v>
      </c>
      <c r="B306" s="189" t="s">
        <v>271</v>
      </c>
      <c r="C306" s="710">
        <f>SUM(C301:C305)</f>
        <v>8482</v>
      </c>
      <c r="D306" s="710">
        <f>SUM(D301:D305)</f>
        <v>0</v>
      </c>
      <c r="E306" s="710">
        <f>SUM(E301:E305)</f>
        <v>8482</v>
      </c>
    </row>
    <row r="307" spans="1:5" ht="14.25" x14ac:dyDescent="0.2">
      <c r="A307" s="338"/>
      <c r="B307" s="79"/>
      <c r="C307" s="299"/>
      <c r="D307" s="299"/>
      <c r="E307" s="299"/>
    </row>
    <row r="308" spans="1:5" ht="14.25" x14ac:dyDescent="0.2">
      <c r="A308" s="338"/>
      <c r="B308" s="79"/>
      <c r="C308" s="299"/>
      <c r="D308" s="299"/>
      <c r="E308" s="299"/>
    </row>
    <row r="309" spans="1:5" ht="14.25" x14ac:dyDescent="0.2">
      <c r="A309" s="338"/>
      <c r="B309" s="79"/>
      <c r="C309" s="299"/>
      <c r="D309" s="299"/>
      <c r="E309" s="299"/>
    </row>
    <row r="310" spans="1:5" x14ac:dyDescent="0.2">
      <c r="A310" s="1463" t="s">
        <v>1366</v>
      </c>
      <c r="B310" s="1463"/>
      <c r="C310" s="1463"/>
      <c r="D310" s="1463"/>
      <c r="E310" s="1463"/>
    </row>
    <row r="311" spans="1:5" x14ac:dyDescent="0.2">
      <c r="A311" s="1484">
        <v>7</v>
      </c>
      <c r="B311" s="1484"/>
      <c r="C311" s="1484"/>
      <c r="D311" s="1484"/>
      <c r="E311" s="1484"/>
    </row>
    <row r="312" spans="1:5" x14ac:dyDescent="0.2">
      <c r="A312" s="1523" t="s">
        <v>262</v>
      </c>
      <c r="B312" s="1524"/>
      <c r="C312" s="1524"/>
      <c r="D312" s="1524"/>
      <c r="E312" s="1524"/>
    </row>
    <row r="313" spans="1:5" x14ac:dyDescent="0.2">
      <c r="A313" s="13"/>
      <c r="B313" s="13"/>
      <c r="C313" s="13"/>
      <c r="D313" s="13"/>
      <c r="E313" s="13"/>
    </row>
    <row r="314" spans="1:5" ht="14.25" x14ac:dyDescent="0.2">
      <c r="B314" s="79"/>
      <c r="C314" s="299"/>
      <c r="D314" s="299"/>
      <c r="E314" s="299"/>
    </row>
    <row r="315" spans="1:5" ht="20.25" customHeight="1" x14ac:dyDescent="0.25">
      <c r="A315" s="1525" t="s">
        <v>1186</v>
      </c>
      <c r="B315" s="1525"/>
      <c r="C315" s="1525"/>
      <c r="D315" s="1525"/>
      <c r="E315" s="1525"/>
    </row>
    <row r="316" spans="1:5" ht="15.75" customHeight="1" x14ac:dyDescent="0.25">
      <c r="A316" s="1525" t="s">
        <v>1187</v>
      </c>
      <c r="B316" s="1525"/>
      <c r="C316" s="1525"/>
      <c r="D316" s="1525"/>
      <c r="E316" s="1525"/>
    </row>
    <row r="317" spans="1:5" ht="15.75" thickBot="1" x14ac:dyDescent="0.3">
      <c r="B317" s="182"/>
      <c r="C317" s="182"/>
      <c r="D317" s="182"/>
      <c r="E317" s="182" t="s">
        <v>216</v>
      </c>
    </row>
    <row r="318" spans="1:5" ht="27" thickBot="1" x14ac:dyDescent="0.3">
      <c r="A318" s="460" t="s">
        <v>294</v>
      </c>
      <c r="B318" s="191" t="s">
        <v>263</v>
      </c>
      <c r="C318" s="469" t="s">
        <v>210</v>
      </c>
      <c r="D318" s="469" t="s">
        <v>211</v>
      </c>
      <c r="E318" s="464" t="s">
        <v>5</v>
      </c>
    </row>
    <row r="319" spans="1:5" ht="13.5" thickBot="1" x14ac:dyDescent="0.25">
      <c r="A319" s="434" t="s">
        <v>295</v>
      </c>
      <c r="B319" s="422" t="s">
        <v>296</v>
      </c>
      <c r="C319" s="425" t="s">
        <v>297</v>
      </c>
      <c r="D319" s="425" t="s">
        <v>298</v>
      </c>
      <c r="E319" s="414" t="s">
        <v>318</v>
      </c>
    </row>
    <row r="320" spans="1:5" ht="15" x14ac:dyDescent="0.25">
      <c r="A320" s="440" t="s">
        <v>299</v>
      </c>
      <c r="B320" s="192" t="s">
        <v>264</v>
      </c>
      <c r="C320" s="709">
        <v>39522</v>
      </c>
      <c r="D320" s="470"/>
      <c r="E320" s="738">
        <f t="shared" ref="E320:E325" si="12">SUM(C320:D320)</f>
        <v>39522</v>
      </c>
    </row>
    <row r="321" spans="1:5" ht="15" x14ac:dyDescent="0.25">
      <c r="A321" s="399" t="s">
        <v>300</v>
      </c>
      <c r="B321" s="193" t="s">
        <v>1130</v>
      </c>
      <c r="C321" s="475">
        <v>0</v>
      </c>
      <c r="D321" s="471"/>
      <c r="E321" s="468">
        <f t="shared" si="12"/>
        <v>0</v>
      </c>
    </row>
    <row r="322" spans="1:5" ht="15" x14ac:dyDescent="0.25">
      <c r="A322" s="396" t="s">
        <v>301</v>
      </c>
      <c r="B322" s="192" t="s">
        <v>265</v>
      </c>
      <c r="C322" s="474">
        <f>' 27 28 sz. melléklet'!E25</f>
        <v>52039</v>
      </c>
      <c r="D322" s="470"/>
      <c r="E322" s="468">
        <f t="shared" si="12"/>
        <v>52039</v>
      </c>
    </row>
    <row r="323" spans="1:5" ht="15" x14ac:dyDescent="0.25">
      <c r="A323" s="396" t="s">
        <v>302</v>
      </c>
      <c r="B323" s="194" t="s">
        <v>266</v>
      </c>
      <c r="C323" s="471">
        <v>0</v>
      </c>
      <c r="D323" s="471"/>
      <c r="E323" s="465">
        <f t="shared" si="12"/>
        <v>0</v>
      </c>
    </row>
    <row r="324" spans="1:5" ht="15" x14ac:dyDescent="0.25">
      <c r="A324" s="396" t="s">
        <v>303</v>
      </c>
      <c r="B324" s="192" t="s">
        <v>253</v>
      </c>
      <c r="C324" s="470">
        <v>0</v>
      </c>
      <c r="D324" s="470"/>
      <c r="E324" s="465">
        <f t="shared" si="12"/>
        <v>0</v>
      </c>
    </row>
    <row r="325" spans="1:5" ht="15.75" thickBot="1" x14ac:dyDescent="0.3">
      <c r="A325" s="363" t="s">
        <v>304</v>
      </c>
      <c r="B325" s="303" t="s">
        <v>1241</v>
      </c>
      <c r="C325" s="739">
        <v>192884</v>
      </c>
      <c r="D325" s="739"/>
      <c r="E325" s="1350">
        <f t="shared" si="12"/>
        <v>192884</v>
      </c>
    </row>
    <row r="326" spans="1:5" ht="15" thickBot="1" x14ac:dyDescent="0.25">
      <c r="A326" s="457" t="s">
        <v>305</v>
      </c>
      <c r="B326" s="189" t="s">
        <v>267</v>
      </c>
      <c r="C326" s="710">
        <f>SUM(C320:C325)-C321</f>
        <v>284445</v>
      </c>
      <c r="D326" s="710">
        <f>SUM(D320:D325)-D321</f>
        <v>0</v>
      </c>
      <c r="E326" s="710">
        <f>SUM(E320:E325)-E321</f>
        <v>284445</v>
      </c>
    </row>
    <row r="327" spans="1:5" ht="13.5" thickBot="1" x14ac:dyDescent="0.25">
      <c r="A327" s="396" t="s">
        <v>306</v>
      </c>
      <c r="C327" s="292"/>
      <c r="D327" s="292"/>
      <c r="E327" s="285"/>
    </row>
    <row r="328" spans="1:5" ht="15.75" thickBot="1" x14ac:dyDescent="0.3">
      <c r="A328" s="396" t="s">
        <v>307</v>
      </c>
      <c r="B328" s="191" t="s">
        <v>268</v>
      </c>
      <c r="C328" s="469" t="s">
        <v>210</v>
      </c>
      <c r="D328" s="469" t="s">
        <v>211</v>
      </c>
      <c r="E328" s="464" t="s">
        <v>5</v>
      </c>
    </row>
    <row r="329" spans="1:5" ht="15.75" x14ac:dyDescent="0.25">
      <c r="A329" s="396" t="s">
        <v>308</v>
      </c>
      <c r="B329" s="296" t="s">
        <v>281</v>
      </c>
      <c r="C329" s="1349">
        <v>1286</v>
      </c>
      <c r="D329" s="474"/>
      <c r="E329" s="1353">
        <f>SUM(C329:D329)</f>
        <v>1286</v>
      </c>
    </row>
    <row r="330" spans="1:5" ht="15.75" x14ac:dyDescent="0.25">
      <c r="A330" s="396" t="s">
        <v>309</v>
      </c>
      <c r="B330" s="297" t="s">
        <v>282</v>
      </c>
      <c r="C330" s="475">
        <v>150</v>
      </c>
      <c r="D330" s="475"/>
      <c r="E330" s="468">
        <f>SUM(C330:D330)</f>
        <v>150</v>
      </c>
    </row>
    <row r="331" spans="1:5" ht="15.75" x14ac:dyDescent="0.25">
      <c r="A331" s="396" t="s">
        <v>310</v>
      </c>
      <c r="B331" s="297" t="s">
        <v>283</v>
      </c>
      <c r="C331" s="475">
        <v>215</v>
      </c>
      <c r="D331" s="475"/>
      <c r="E331" s="468">
        <f>SUM(C331:D331)</f>
        <v>215</v>
      </c>
    </row>
    <row r="332" spans="1:5" ht="15.75" x14ac:dyDescent="0.25">
      <c r="A332" s="396" t="s">
        <v>311</v>
      </c>
      <c r="B332" s="297" t="s">
        <v>284</v>
      </c>
      <c r="C332" s="474">
        <f>'33_sz_ melléklet'!C105</f>
        <v>282794</v>
      </c>
      <c r="D332" s="471"/>
      <c r="E332" s="468">
        <f>SUM(C332:D332)</f>
        <v>282794</v>
      </c>
    </row>
    <row r="333" spans="1:5" ht="16.5" thickBot="1" x14ac:dyDescent="0.3">
      <c r="A333" s="400" t="s">
        <v>312</v>
      </c>
      <c r="B333" s="298" t="s">
        <v>285</v>
      </c>
      <c r="C333" s="472">
        <v>0</v>
      </c>
      <c r="D333" s="472"/>
      <c r="E333" s="466">
        <f>SUM(C333:D333)</f>
        <v>0</v>
      </c>
    </row>
    <row r="334" spans="1:5" ht="15" thickBot="1" x14ac:dyDescent="0.25">
      <c r="A334" s="340" t="s">
        <v>313</v>
      </c>
      <c r="B334" s="189" t="s">
        <v>271</v>
      </c>
      <c r="C334" s="710">
        <f>SUM(C329:C333)</f>
        <v>284445</v>
      </c>
      <c r="D334" s="710">
        <f>SUM(D329:D333)</f>
        <v>0</v>
      </c>
      <c r="E334" s="710">
        <f>SUM(E329:E333)</f>
        <v>284445</v>
      </c>
    </row>
    <row r="335" spans="1:5" ht="14.25" x14ac:dyDescent="0.2">
      <c r="A335" s="338"/>
      <c r="B335" s="79"/>
      <c r="C335" s="299"/>
      <c r="D335" s="299"/>
      <c r="E335" s="299"/>
    </row>
    <row r="336" spans="1:5" ht="14.25" x14ac:dyDescent="0.2">
      <c r="A336" s="338"/>
      <c r="B336" s="79"/>
      <c r="C336" s="299"/>
      <c r="D336" s="299"/>
      <c r="E336" s="299"/>
    </row>
    <row r="337" spans="1:5" ht="14.25" x14ac:dyDescent="0.2">
      <c r="B337" s="79"/>
      <c r="C337" s="299"/>
      <c r="D337" s="299"/>
      <c r="E337" s="299"/>
    </row>
    <row r="338" spans="1:5" ht="33.75" customHeight="1" x14ac:dyDescent="0.25">
      <c r="A338" s="1525" t="s">
        <v>1267</v>
      </c>
      <c r="B338" s="1525"/>
      <c r="C338" s="1525"/>
      <c r="D338" s="1525"/>
      <c r="E338" s="1525"/>
    </row>
    <row r="339" spans="1:5" ht="15.75" x14ac:dyDescent="0.25">
      <c r="A339" s="1525" t="s">
        <v>1268</v>
      </c>
      <c r="B339" s="1525"/>
      <c r="C339" s="1525"/>
      <c r="D339" s="1525"/>
      <c r="E339" s="1525"/>
    </row>
    <row r="340" spans="1:5" ht="15.75" thickBot="1" x14ac:dyDescent="0.3">
      <c r="B340" s="182"/>
      <c r="C340" s="182"/>
      <c r="D340" s="182"/>
      <c r="E340" s="182" t="s">
        <v>216</v>
      </c>
    </row>
    <row r="341" spans="1:5" ht="27" thickBot="1" x14ac:dyDescent="0.3">
      <c r="A341" s="460" t="s">
        <v>294</v>
      </c>
      <c r="B341" s="191" t="s">
        <v>263</v>
      </c>
      <c r="C341" s="469" t="s">
        <v>210</v>
      </c>
      <c r="D341" s="469" t="s">
        <v>211</v>
      </c>
      <c r="E341" s="464" t="s">
        <v>5</v>
      </c>
    </row>
    <row r="342" spans="1:5" ht="13.5" thickBot="1" x14ac:dyDescent="0.25">
      <c r="A342" s="434" t="s">
        <v>295</v>
      </c>
      <c r="B342" s="422" t="s">
        <v>296</v>
      </c>
      <c r="C342" s="425" t="s">
        <v>297</v>
      </c>
      <c r="D342" s="425" t="s">
        <v>298</v>
      </c>
      <c r="E342" s="414" t="s">
        <v>318</v>
      </c>
    </row>
    <row r="343" spans="1:5" ht="15" x14ac:dyDescent="0.25">
      <c r="A343" s="440" t="s">
        <v>299</v>
      </c>
      <c r="B343" s="192" t="s">
        <v>264</v>
      </c>
      <c r="C343" s="709"/>
      <c r="D343" s="474"/>
      <c r="E343" s="738">
        <f t="shared" ref="E343:E348" si="13">SUM(C343:D343)</f>
        <v>0</v>
      </c>
    </row>
    <row r="344" spans="1:5" ht="15" x14ac:dyDescent="0.25">
      <c r="A344" s="399" t="s">
        <v>300</v>
      </c>
      <c r="B344" s="193" t="s">
        <v>1130</v>
      </c>
      <c r="C344" s="475">
        <v>0</v>
      </c>
      <c r="D344" s="475"/>
      <c r="E344" s="468">
        <f t="shared" si="13"/>
        <v>0</v>
      </c>
    </row>
    <row r="345" spans="1:5" ht="15" x14ac:dyDescent="0.25">
      <c r="A345" s="396" t="s">
        <v>301</v>
      </c>
      <c r="B345" s="192" t="s">
        <v>265</v>
      </c>
      <c r="C345" s="474">
        <f>'19 21_sz_ melléklet'!C65+' 27 28 sz. melléklet'!C10</f>
        <v>67229</v>
      </c>
      <c r="D345" s="474">
        <v>132489</v>
      </c>
      <c r="E345" s="468">
        <f t="shared" si="13"/>
        <v>199718</v>
      </c>
    </row>
    <row r="346" spans="1:5" ht="15" x14ac:dyDescent="0.25">
      <c r="A346" s="396" t="s">
        <v>302</v>
      </c>
      <c r="B346" s="194" t="s">
        <v>266</v>
      </c>
      <c r="C346" s="471">
        <v>0</v>
      </c>
      <c r="D346" s="475"/>
      <c r="E346" s="465">
        <f t="shared" si="13"/>
        <v>0</v>
      </c>
    </row>
    <row r="347" spans="1:5" ht="15" x14ac:dyDescent="0.25">
      <c r="A347" s="396" t="s">
        <v>303</v>
      </c>
      <c r="B347" s="192" t="s">
        <v>253</v>
      </c>
      <c r="C347" s="470">
        <v>0</v>
      </c>
      <c r="D347" s="474"/>
      <c r="E347" s="465">
        <f t="shared" si="13"/>
        <v>0</v>
      </c>
    </row>
    <row r="348" spans="1:5" ht="15.75" thickBot="1" x14ac:dyDescent="0.3">
      <c r="A348" s="363" t="s">
        <v>304</v>
      </c>
      <c r="B348" s="303" t="s">
        <v>1241</v>
      </c>
      <c r="C348" s="472"/>
      <c r="D348" s="739"/>
      <c r="E348" s="466">
        <f t="shared" si="13"/>
        <v>0</v>
      </c>
    </row>
    <row r="349" spans="1:5" ht="15" thickBot="1" x14ac:dyDescent="0.25">
      <c r="A349" s="457" t="s">
        <v>305</v>
      </c>
      <c r="B349" s="189" t="s">
        <v>267</v>
      </c>
      <c r="C349" s="710">
        <f>SUM(C343:C348)-C344</f>
        <v>67229</v>
      </c>
      <c r="D349" s="710">
        <f>SUM(D343:D348)-D344</f>
        <v>132489</v>
      </c>
      <c r="E349" s="710">
        <f>SUM(E343:E348)-E344</f>
        <v>199718</v>
      </c>
    </row>
    <row r="350" spans="1:5" ht="13.5" thickBot="1" x14ac:dyDescent="0.25">
      <c r="A350" s="396" t="s">
        <v>306</v>
      </c>
      <c r="C350" s="292"/>
      <c r="D350" s="1351"/>
      <c r="E350" s="285"/>
    </row>
    <row r="351" spans="1:5" ht="15.75" thickBot="1" x14ac:dyDescent="0.3">
      <c r="A351" s="396" t="s">
        <v>307</v>
      </c>
      <c r="B351" s="191" t="s">
        <v>268</v>
      </c>
      <c r="C351" s="469" t="s">
        <v>210</v>
      </c>
      <c r="D351" s="1449" t="s">
        <v>211</v>
      </c>
      <c r="E351" s="464" t="s">
        <v>5</v>
      </c>
    </row>
    <row r="352" spans="1:5" ht="15.75" x14ac:dyDescent="0.25">
      <c r="A352" s="396" t="s">
        <v>308</v>
      </c>
      <c r="B352" s="296" t="s">
        <v>281</v>
      </c>
      <c r="C352" s="1349">
        <v>5779</v>
      </c>
      <c r="D352" s="474">
        <v>5212</v>
      </c>
      <c r="E352" s="1353">
        <f>SUM(C352:D352)</f>
        <v>10991</v>
      </c>
    </row>
    <row r="353" spans="1:5" ht="15.75" x14ac:dyDescent="0.25">
      <c r="A353" s="396" t="s">
        <v>309</v>
      </c>
      <c r="B353" s="297" t="s">
        <v>282</v>
      </c>
      <c r="C353" s="475">
        <v>751</v>
      </c>
      <c r="D353" s="475">
        <v>678</v>
      </c>
      <c r="E353" s="468">
        <f>SUM(C353:D353)</f>
        <v>1429</v>
      </c>
    </row>
    <row r="354" spans="1:5" ht="15.75" x14ac:dyDescent="0.25">
      <c r="A354" s="396" t="s">
        <v>310</v>
      </c>
      <c r="B354" s="297" t="s">
        <v>283</v>
      </c>
      <c r="C354" s="475">
        <v>3175</v>
      </c>
      <c r="D354" s="475">
        <v>762</v>
      </c>
      <c r="E354" s="468">
        <f>SUM(C354:D354)</f>
        <v>3937</v>
      </c>
    </row>
    <row r="355" spans="1:5" ht="15.75" x14ac:dyDescent="0.25">
      <c r="A355" s="396" t="s">
        <v>311</v>
      </c>
      <c r="B355" s="297" t="s">
        <v>284</v>
      </c>
      <c r="C355" s="474">
        <f>'33_sz_ melléklet'!C14</f>
        <v>33475</v>
      </c>
      <c r="D355" s="475">
        <v>33475</v>
      </c>
      <c r="E355" s="468">
        <f>SUM(C355:D355)</f>
        <v>66950</v>
      </c>
    </row>
    <row r="356" spans="1:5" ht="16.5" thickBot="1" x14ac:dyDescent="0.3">
      <c r="A356" s="400" t="s">
        <v>312</v>
      </c>
      <c r="B356" s="298" t="s">
        <v>285</v>
      </c>
      <c r="C356" s="739">
        <f>'32_sz_ melléklet'!C12</f>
        <v>24049</v>
      </c>
      <c r="D356" s="739">
        <v>92362</v>
      </c>
      <c r="E356" s="1350">
        <f>SUM(C356:D356)</f>
        <v>116411</v>
      </c>
    </row>
    <row r="357" spans="1:5" ht="15" thickBot="1" x14ac:dyDescent="0.25">
      <c r="A357" s="340" t="s">
        <v>313</v>
      </c>
      <c r="B357" s="189" t="s">
        <v>271</v>
      </c>
      <c r="C357" s="710">
        <f>SUM(C352:C356)</f>
        <v>67229</v>
      </c>
      <c r="D357" s="710">
        <f>SUM(D352:D356)</f>
        <v>132489</v>
      </c>
      <c r="E357" s="710">
        <f>SUM(E352:E356)</f>
        <v>199718</v>
      </c>
    </row>
    <row r="358" spans="1:5" ht="14.25" x14ac:dyDescent="0.2">
      <c r="A358" s="338"/>
      <c r="B358" s="79"/>
      <c r="C358" s="299"/>
      <c r="D358" s="299"/>
      <c r="E358" s="299"/>
    </row>
    <row r="359" spans="1:5" ht="14.25" x14ac:dyDescent="0.2">
      <c r="A359" s="338"/>
      <c r="B359" s="79"/>
      <c r="C359" s="299"/>
      <c r="D359" s="299"/>
      <c r="E359" s="299"/>
    </row>
    <row r="360" spans="1:5" x14ac:dyDescent="0.2">
      <c r="A360" s="1463" t="s">
        <v>1366</v>
      </c>
      <c r="B360" s="1463"/>
      <c r="C360" s="1463"/>
      <c r="D360" s="1463"/>
      <c r="E360" s="1463"/>
    </row>
    <row r="361" spans="1:5" x14ac:dyDescent="0.2">
      <c r="A361" s="1484">
        <v>8</v>
      </c>
      <c r="B361" s="1484"/>
      <c r="C361" s="1484"/>
      <c r="D361" s="1484"/>
      <c r="E361" s="1484"/>
    </row>
    <row r="362" spans="1:5" x14ac:dyDescent="0.2">
      <c r="A362" s="1523" t="s">
        <v>262</v>
      </c>
      <c r="B362" s="1524"/>
      <c r="C362" s="1524"/>
      <c r="D362" s="1524"/>
      <c r="E362" s="1524"/>
    </row>
    <row r="363" spans="1:5" x14ac:dyDescent="0.2">
      <c r="A363" s="13"/>
      <c r="B363" s="13"/>
      <c r="C363" s="13"/>
      <c r="D363" s="13"/>
      <c r="E363" s="13"/>
    </row>
    <row r="364" spans="1:5" ht="14.25" x14ac:dyDescent="0.2">
      <c r="B364" s="79"/>
      <c r="C364" s="299"/>
      <c r="D364" s="299"/>
      <c r="E364" s="299"/>
    </row>
    <row r="365" spans="1:5" ht="15.75" x14ac:dyDescent="0.25">
      <c r="A365" s="1525" t="s">
        <v>1314</v>
      </c>
      <c r="B365" s="1525"/>
      <c r="C365" s="1525"/>
      <c r="D365" s="1525"/>
      <c r="E365" s="1525"/>
    </row>
    <row r="366" spans="1:5" ht="15.75" x14ac:dyDescent="0.25">
      <c r="A366" s="1525" t="s">
        <v>1315</v>
      </c>
      <c r="B366" s="1525"/>
      <c r="C366" s="1525"/>
      <c r="D366" s="1525"/>
      <c r="E366" s="1525"/>
    </row>
    <row r="367" spans="1:5" ht="15.75" thickBot="1" x14ac:dyDescent="0.3">
      <c r="B367" s="182"/>
      <c r="C367" s="182"/>
      <c r="D367" s="182"/>
      <c r="E367" s="182" t="s">
        <v>216</v>
      </c>
    </row>
    <row r="368" spans="1:5" ht="27" thickBot="1" x14ac:dyDescent="0.3">
      <c r="A368" s="460" t="s">
        <v>294</v>
      </c>
      <c r="B368" s="191" t="s">
        <v>263</v>
      </c>
      <c r="C368" s="469" t="s">
        <v>210</v>
      </c>
      <c r="D368" s="469" t="s">
        <v>211</v>
      </c>
      <c r="E368" s="464" t="s">
        <v>5</v>
      </c>
    </row>
    <row r="369" spans="1:5" ht="13.5" thickBot="1" x14ac:dyDescent="0.25">
      <c r="A369" s="434" t="s">
        <v>295</v>
      </c>
      <c r="B369" s="422" t="s">
        <v>296</v>
      </c>
      <c r="C369" s="425" t="s">
        <v>297</v>
      </c>
      <c r="D369" s="425" t="s">
        <v>298</v>
      </c>
      <c r="E369" s="414" t="s">
        <v>318</v>
      </c>
    </row>
    <row r="370" spans="1:5" ht="15" x14ac:dyDescent="0.25">
      <c r="A370" s="440" t="s">
        <v>299</v>
      </c>
      <c r="B370" s="192" t="s">
        <v>264</v>
      </c>
      <c r="C370" s="709"/>
      <c r="D370" s="474"/>
      <c r="E370" s="738">
        <f t="shared" ref="E370:E375" si="14">SUM(C370:D370)</f>
        <v>0</v>
      </c>
    </row>
    <row r="371" spans="1:5" ht="15" x14ac:dyDescent="0.25">
      <c r="A371" s="399" t="s">
        <v>300</v>
      </c>
      <c r="B371" s="193" t="s">
        <v>1130</v>
      </c>
      <c r="C371" s="475">
        <v>0</v>
      </c>
      <c r="D371" s="475"/>
      <c r="E371" s="468">
        <f t="shared" si="14"/>
        <v>0</v>
      </c>
    </row>
    <row r="372" spans="1:5" ht="15" x14ac:dyDescent="0.25">
      <c r="A372" s="396" t="s">
        <v>301</v>
      </c>
      <c r="B372" s="192" t="s">
        <v>265</v>
      </c>
      <c r="C372" s="474">
        <f>' 27 28 sz. melléklet'!F30</f>
        <v>24863</v>
      </c>
      <c r="D372" s="474"/>
      <c r="E372" s="468">
        <f t="shared" si="14"/>
        <v>24863</v>
      </c>
    </row>
    <row r="373" spans="1:5" ht="15" x14ac:dyDescent="0.25">
      <c r="A373" s="396" t="s">
        <v>302</v>
      </c>
      <c r="B373" s="194" t="s">
        <v>266</v>
      </c>
      <c r="C373" s="475">
        <v>0</v>
      </c>
      <c r="D373" s="475"/>
      <c r="E373" s="468">
        <f t="shared" si="14"/>
        <v>0</v>
      </c>
    </row>
    <row r="374" spans="1:5" ht="15" x14ac:dyDescent="0.25">
      <c r="A374" s="396" t="s">
        <v>303</v>
      </c>
      <c r="B374" s="192" t="s">
        <v>253</v>
      </c>
      <c r="C374" s="474">
        <v>0</v>
      </c>
      <c r="D374" s="474"/>
      <c r="E374" s="468">
        <f t="shared" si="14"/>
        <v>0</v>
      </c>
    </row>
    <row r="375" spans="1:5" ht="15.75" thickBot="1" x14ac:dyDescent="0.3">
      <c r="A375" s="363" t="s">
        <v>304</v>
      </c>
      <c r="B375" s="303" t="s">
        <v>1241</v>
      </c>
      <c r="C375" s="739"/>
      <c r="D375" s="739"/>
      <c r="E375" s="1350">
        <f t="shared" si="14"/>
        <v>0</v>
      </c>
    </row>
    <row r="376" spans="1:5" ht="15" thickBot="1" x14ac:dyDescent="0.25">
      <c r="A376" s="457" t="s">
        <v>305</v>
      </c>
      <c r="B376" s="189" t="s">
        <v>267</v>
      </c>
      <c r="C376" s="710">
        <f>SUM(C370:C375)-C371</f>
        <v>24863</v>
      </c>
      <c r="D376" s="710">
        <f>SUM(D370:D375)-D371</f>
        <v>0</v>
      </c>
      <c r="E376" s="710">
        <f>SUM(E370:E375)-E371</f>
        <v>24863</v>
      </c>
    </row>
    <row r="377" spans="1:5" ht="13.5" thickBot="1" x14ac:dyDescent="0.25">
      <c r="A377" s="396" t="s">
        <v>306</v>
      </c>
      <c r="C377" s="1351"/>
      <c r="D377" s="1351"/>
      <c r="E377" s="1352"/>
    </row>
    <row r="378" spans="1:5" ht="15.75" thickBot="1" x14ac:dyDescent="0.3">
      <c r="A378" s="396" t="s">
        <v>307</v>
      </c>
      <c r="B378" s="191" t="s">
        <v>268</v>
      </c>
      <c r="C378" s="469" t="s">
        <v>210</v>
      </c>
      <c r="D378" s="469" t="s">
        <v>211</v>
      </c>
      <c r="E378" s="464" t="s">
        <v>5</v>
      </c>
    </row>
    <row r="379" spans="1:5" ht="15.75" x14ac:dyDescent="0.25">
      <c r="A379" s="396" t="s">
        <v>308</v>
      </c>
      <c r="B379" s="296" t="s">
        <v>281</v>
      </c>
      <c r="C379" s="1349">
        <v>3600</v>
      </c>
      <c r="D379" s="474"/>
      <c r="E379" s="1353">
        <f>SUM(C379:D379)</f>
        <v>3600</v>
      </c>
    </row>
    <row r="380" spans="1:5" ht="15.75" x14ac:dyDescent="0.25">
      <c r="A380" s="396" t="s">
        <v>309</v>
      </c>
      <c r="B380" s="297" t="s">
        <v>282</v>
      </c>
      <c r="C380" s="475">
        <v>468</v>
      </c>
      <c r="D380" s="475"/>
      <c r="E380" s="468">
        <f>SUM(C380:D380)</f>
        <v>468</v>
      </c>
    </row>
    <row r="381" spans="1:5" ht="15.75" x14ac:dyDescent="0.25">
      <c r="A381" s="396" t="s">
        <v>310</v>
      </c>
      <c r="B381" s="297" t="s">
        <v>283</v>
      </c>
      <c r="C381" s="475">
        <v>4545</v>
      </c>
      <c r="D381" s="475"/>
      <c r="E381" s="468">
        <f>SUM(C381:D381)</f>
        <v>4545</v>
      </c>
    </row>
    <row r="382" spans="1:5" ht="15.75" x14ac:dyDescent="0.25">
      <c r="A382" s="396" t="s">
        <v>311</v>
      </c>
      <c r="B382" s="297" t="s">
        <v>284</v>
      </c>
      <c r="C382" s="474">
        <f>'33_sz_ melléklet'!C112</f>
        <v>16250</v>
      </c>
      <c r="D382" s="475"/>
      <c r="E382" s="468">
        <f>SUM(C382:D382)</f>
        <v>16250</v>
      </c>
    </row>
    <row r="383" spans="1:5" ht="16.5" thickBot="1" x14ac:dyDescent="0.3">
      <c r="A383" s="396" t="s">
        <v>312</v>
      </c>
      <c r="B383" s="298" t="s">
        <v>285</v>
      </c>
      <c r="C383" s="739">
        <v>0</v>
      </c>
      <c r="D383" s="739"/>
      <c r="E383" s="1350">
        <f>SUM(C383:D383)</f>
        <v>0</v>
      </c>
    </row>
    <row r="384" spans="1:5" ht="15" thickBot="1" x14ac:dyDescent="0.25">
      <c r="A384" s="512" t="s">
        <v>313</v>
      </c>
      <c r="B384" s="189" t="s">
        <v>271</v>
      </c>
      <c r="C384" s="710">
        <f>SUM(C379:C383)</f>
        <v>24863</v>
      </c>
      <c r="D384" s="710">
        <f>SUM(D379:D383)</f>
        <v>0</v>
      </c>
      <c r="E384" s="710">
        <f>SUM(E379:E383)</f>
        <v>24863</v>
      </c>
    </row>
    <row r="385" spans="1:5" ht="14.25" x14ac:dyDescent="0.2">
      <c r="A385" s="338"/>
      <c r="B385" s="79"/>
      <c r="C385" s="299"/>
      <c r="D385" s="299"/>
      <c r="E385" s="299"/>
    </row>
    <row r="386" spans="1:5" ht="14.25" x14ac:dyDescent="0.2">
      <c r="A386" s="338"/>
      <c r="B386" s="79"/>
      <c r="C386" s="299"/>
      <c r="D386" s="299"/>
      <c r="E386" s="299"/>
    </row>
    <row r="387" spans="1:5" ht="14.25" x14ac:dyDescent="0.2">
      <c r="A387" s="338"/>
      <c r="B387" s="79"/>
      <c r="C387" s="299"/>
      <c r="D387" s="299"/>
      <c r="E387" s="299"/>
    </row>
    <row r="388" spans="1:5" ht="14.25" x14ac:dyDescent="0.2">
      <c r="B388" s="79"/>
      <c r="C388" s="299"/>
      <c r="D388" s="299"/>
      <c r="E388" s="299"/>
    </row>
    <row r="389" spans="1:5" ht="15.75" x14ac:dyDescent="0.25">
      <c r="A389" s="1525" t="s">
        <v>1119</v>
      </c>
      <c r="B389" s="1525"/>
      <c r="C389" s="1525"/>
      <c r="D389" s="1525"/>
      <c r="E389" s="1525"/>
    </row>
    <row r="390" spans="1:5" ht="15.75" x14ac:dyDescent="0.25">
      <c r="A390" s="1525" t="s">
        <v>1254</v>
      </c>
      <c r="B390" s="1525"/>
      <c r="C390" s="1525"/>
      <c r="D390" s="1525"/>
      <c r="E390" s="1525"/>
    </row>
    <row r="391" spans="1:5" ht="15.75" thickBot="1" x14ac:dyDescent="0.3">
      <c r="B391" s="182"/>
      <c r="C391" s="182"/>
      <c r="D391" s="182"/>
      <c r="E391" s="182" t="s">
        <v>216</v>
      </c>
    </row>
    <row r="392" spans="1:5" ht="27" thickBot="1" x14ac:dyDescent="0.3">
      <c r="A392" s="460" t="s">
        <v>294</v>
      </c>
      <c r="B392" s="191" t="s">
        <v>263</v>
      </c>
      <c r="C392" s="469" t="s">
        <v>210</v>
      </c>
      <c r="D392" s="469" t="s">
        <v>211</v>
      </c>
      <c r="E392" s="464" t="s">
        <v>5</v>
      </c>
    </row>
    <row r="393" spans="1:5" ht="13.5" thickBot="1" x14ac:dyDescent="0.25">
      <c r="A393" s="434" t="s">
        <v>295</v>
      </c>
      <c r="B393" s="422" t="s">
        <v>296</v>
      </c>
      <c r="C393" s="425" t="s">
        <v>297</v>
      </c>
      <c r="D393" s="425" t="s">
        <v>298</v>
      </c>
      <c r="E393" s="414" t="s">
        <v>318</v>
      </c>
    </row>
    <row r="394" spans="1:5" ht="15" x14ac:dyDescent="0.25">
      <c r="A394" s="440" t="s">
        <v>299</v>
      </c>
      <c r="B394" s="192" t="s">
        <v>264</v>
      </c>
      <c r="C394" s="709"/>
      <c r="D394" s="470"/>
      <c r="E394" s="738">
        <f t="shared" ref="E394:E399" si="15">SUM(C394:D394)</f>
        <v>0</v>
      </c>
    </row>
    <row r="395" spans="1:5" ht="15" x14ac:dyDescent="0.25">
      <c r="A395" s="399" t="s">
        <v>300</v>
      </c>
      <c r="B395" s="193" t="s">
        <v>1130</v>
      </c>
      <c r="C395" s="475">
        <v>0</v>
      </c>
      <c r="D395" s="471"/>
      <c r="E395" s="468">
        <f t="shared" si="15"/>
        <v>0</v>
      </c>
    </row>
    <row r="396" spans="1:5" ht="15" x14ac:dyDescent="0.25">
      <c r="A396" s="396" t="s">
        <v>301</v>
      </c>
      <c r="B396" s="192" t="s">
        <v>265</v>
      </c>
      <c r="C396" s="474"/>
      <c r="D396" s="470"/>
      <c r="E396" s="468">
        <f t="shared" si="15"/>
        <v>0</v>
      </c>
    </row>
    <row r="397" spans="1:5" ht="15" x14ac:dyDescent="0.25">
      <c r="A397" s="396" t="s">
        <v>302</v>
      </c>
      <c r="B397" s="194" t="s">
        <v>266</v>
      </c>
      <c r="C397" s="471">
        <v>0</v>
      </c>
      <c r="D397" s="471"/>
      <c r="E397" s="465">
        <f t="shared" si="15"/>
        <v>0</v>
      </c>
    </row>
    <row r="398" spans="1:5" ht="15" x14ac:dyDescent="0.25">
      <c r="A398" s="396" t="s">
        <v>303</v>
      </c>
      <c r="B398" s="192" t="s">
        <v>253</v>
      </c>
      <c r="C398" s="470">
        <v>0</v>
      </c>
      <c r="D398" s="470"/>
      <c r="E398" s="465">
        <f t="shared" si="15"/>
        <v>0</v>
      </c>
    </row>
    <row r="399" spans="1:5" ht="15.75" thickBot="1" x14ac:dyDescent="0.3">
      <c r="A399" s="363" t="s">
        <v>304</v>
      </c>
      <c r="B399" s="303" t="s">
        <v>1241</v>
      </c>
      <c r="C399" s="739"/>
      <c r="D399" s="739"/>
      <c r="E399" s="1350">
        <f t="shared" si="15"/>
        <v>0</v>
      </c>
    </row>
    <row r="400" spans="1:5" ht="15" thickBot="1" x14ac:dyDescent="0.25">
      <c r="A400" s="457" t="s">
        <v>305</v>
      </c>
      <c r="B400" s="189" t="s">
        <v>267</v>
      </c>
      <c r="C400" s="710">
        <f>SUM(C394:C399)-C395</f>
        <v>0</v>
      </c>
      <c r="D400" s="710">
        <f>SUM(D394:D399)-D395</f>
        <v>0</v>
      </c>
      <c r="E400" s="710">
        <f>SUM(E394:E399)-E395</f>
        <v>0</v>
      </c>
    </row>
    <row r="401" spans="1:5" ht="13.5" thickBot="1" x14ac:dyDescent="0.25">
      <c r="A401" s="396" t="s">
        <v>306</v>
      </c>
      <c r="C401" s="292"/>
      <c r="D401" s="292"/>
      <c r="E401" s="285"/>
    </row>
    <row r="402" spans="1:5" ht="15.75" thickBot="1" x14ac:dyDescent="0.3">
      <c r="A402" s="396" t="s">
        <v>307</v>
      </c>
      <c r="B402" s="191" t="s">
        <v>268</v>
      </c>
      <c r="C402" s="469" t="s">
        <v>210</v>
      </c>
      <c r="D402" s="469" t="s">
        <v>211</v>
      </c>
      <c r="E402" s="464" t="s">
        <v>5</v>
      </c>
    </row>
    <row r="403" spans="1:5" ht="15.75" x14ac:dyDescent="0.25">
      <c r="A403" s="396" t="s">
        <v>308</v>
      </c>
      <c r="B403" s="296" t="s">
        <v>281</v>
      </c>
      <c r="C403" s="1349"/>
      <c r="D403" s="474"/>
      <c r="E403" s="1353">
        <f>SUM(C403:D403)</f>
        <v>0</v>
      </c>
    </row>
    <row r="404" spans="1:5" ht="15.75" x14ac:dyDescent="0.25">
      <c r="A404" s="396" t="s">
        <v>309</v>
      </c>
      <c r="B404" s="297" t="s">
        <v>282</v>
      </c>
      <c r="C404" s="475"/>
      <c r="D404" s="475"/>
      <c r="E404" s="468">
        <f>SUM(C404:D404)</f>
        <v>0</v>
      </c>
    </row>
    <row r="405" spans="1:5" ht="15.75" x14ac:dyDescent="0.25">
      <c r="A405" s="396" t="s">
        <v>310</v>
      </c>
      <c r="B405" s="297" t="s">
        <v>283</v>
      </c>
      <c r="C405" s="475"/>
      <c r="D405" s="475"/>
      <c r="E405" s="468">
        <f>SUM(C405:D405)</f>
        <v>0</v>
      </c>
    </row>
    <row r="406" spans="1:5" ht="15.75" x14ac:dyDescent="0.25">
      <c r="A406" s="396" t="s">
        <v>311</v>
      </c>
      <c r="B406" s="297" t="s">
        <v>284</v>
      </c>
      <c r="C406" s="474"/>
      <c r="D406" s="471"/>
      <c r="E406" s="468">
        <f>SUM(C406:D406)</f>
        <v>0</v>
      </c>
    </row>
    <row r="407" spans="1:5" ht="16.5" thickBot="1" x14ac:dyDescent="0.3">
      <c r="A407" s="400" t="s">
        <v>312</v>
      </c>
      <c r="B407" s="298" t="s">
        <v>285</v>
      </c>
      <c r="C407" s="472">
        <v>0</v>
      </c>
      <c r="D407" s="472"/>
      <c r="E407" s="466">
        <f>SUM(C407:D407)</f>
        <v>0</v>
      </c>
    </row>
    <row r="408" spans="1:5" ht="15" thickBot="1" x14ac:dyDescent="0.25">
      <c r="A408" s="340" t="s">
        <v>313</v>
      </c>
      <c r="B408" s="189" t="s">
        <v>271</v>
      </c>
      <c r="C408" s="710">
        <f>SUM(C403:C407)</f>
        <v>0</v>
      </c>
      <c r="D408" s="710">
        <f>SUM(D403:D407)</f>
        <v>0</v>
      </c>
      <c r="E408" s="710">
        <f>SUM(E403:E407)</f>
        <v>0</v>
      </c>
    </row>
    <row r="409" spans="1:5" ht="14.25" x14ac:dyDescent="0.2">
      <c r="A409" s="338"/>
      <c r="B409" s="79"/>
      <c r="C409" s="299"/>
      <c r="D409" s="299"/>
      <c r="E409" s="299"/>
    </row>
    <row r="410" spans="1:5" ht="14.25" x14ac:dyDescent="0.2">
      <c r="A410" s="338"/>
      <c r="B410" s="79"/>
      <c r="C410" s="299"/>
      <c r="D410" s="299"/>
      <c r="E410" s="299"/>
    </row>
    <row r="411" spans="1:5" ht="14.25" x14ac:dyDescent="0.2">
      <c r="A411" s="338"/>
      <c r="B411" s="79"/>
      <c r="C411" s="299"/>
      <c r="D411" s="299"/>
      <c r="E411" s="299"/>
    </row>
    <row r="412" spans="1:5" x14ac:dyDescent="0.2">
      <c r="A412" s="1463" t="s">
        <v>1366</v>
      </c>
      <c r="B412" s="1463"/>
      <c r="C412" s="1463"/>
      <c r="D412" s="1463"/>
      <c r="E412" s="1463"/>
    </row>
    <row r="413" spans="1:5" x14ac:dyDescent="0.2">
      <c r="A413" s="1484">
        <v>9</v>
      </c>
      <c r="B413" s="1484"/>
      <c r="C413" s="1484"/>
      <c r="D413" s="1484"/>
      <c r="E413" s="1484"/>
    </row>
    <row r="414" spans="1:5" x14ac:dyDescent="0.2">
      <c r="A414" s="1523" t="s">
        <v>931</v>
      </c>
      <c r="B414" s="1523"/>
      <c r="C414" s="1523"/>
      <c r="D414" s="1523"/>
      <c r="E414" s="1523"/>
    </row>
    <row r="415" spans="1:5" ht="14.25" x14ac:dyDescent="0.2">
      <c r="B415" s="79"/>
      <c r="C415" s="299"/>
      <c r="D415" s="299"/>
      <c r="E415" s="299"/>
    </row>
    <row r="416" spans="1:5" ht="15.75" x14ac:dyDescent="0.25">
      <c r="A416" s="1525" t="s">
        <v>1257</v>
      </c>
      <c r="B416" s="1525"/>
      <c r="C416" s="1525"/>
      <c r="D416" s="1525"/>
      <c r="E416" s="1525"/>
    </row>
    <row r="417" spans="1:5" ht="15.75" x14ac:dyDescent="0.25">
      <c r="A417" s="1525" t="s">
        <v>1258</v>
      </c>
      <c r="B417" s="1525"/>
      <c r="C417" s="1525"/>
      <c r="D417" s="1525"/>
      <c r="E417" s="1525"/>
    </row>
    <row r="418" spans="1:5" ht="15.75" thickBot="1" x14ac:dyDescent="0.3">
      <c r="B418" s="182"/>
      <c r="C418" s="182"/>
      <c r="D418" s="182"/>
      <c r="E418" s="182" t="s">
        <v>216</v>
      </c>
    </row>
    <row r="419" spans="1:5" ht="27" thickBot="1" x14ac:dyDescent="0.3">
      <c r="A419" s="460" t="s">
        <v>294</v>
      </c>
      <c r="B419" s="191" t="s">
        <v>263</v>
      </c>
      <c r="C419" s="469" t="s">
        <v>210</v>
      </c>
      <c r="D419" s="469" t="s">
        <v>211</v>
      </c>
      <c r="E419" s="464" t="s">
        <v>5</v>
      </c>
    </row>
    <row r="420" spans="1:5" ht="13.5" thickBot="1" x14ac:dyDescent="0.25">
      <c r="A420" s="434" t="s">
        <v>295</v>
      </c>
      <c r="B420" s="422" t="s">
        <v>296</v>
      </c>
      <c r="C420" s="425" t="s">
        <v>297</v>
      </c>
      <c r="D420" s="425" t="s">
        <v>298</v>
      </c>
      <c r="E420" s="414" t="s">
        <v>318</v>
      </c>
    </row>
    <row r="421" spans="1:5" ht="15" x14ac:dyDescent="0.25">
      <c r="A421" s="440" t="s">
        <v>299</v>
      </c>
      <c r="B421" s="192" t="s">
        <v>264</v>
      </c>
      <c r="C421" s="709">
        <f>C435-C424</f>
        <v>6508</v>
      </c>
      <c r="D421" s="474"/>
      <c r="E421" s="738">
        <f t="shared" ref="E421:E426" si="16">SUM(C421:D421)</f>
        <v>6508</v>
      </c>
    </row>
    <row r="422" spans="1:5" ht="15" x14ac:dyDescent="0.25">
      <c r="A422" s="399" t="s">
        <v>300</v>
      </c>
      <c r="B422" s="193" t="s">
        <v>1130</v>
      </c>
      <c r="C422" s="475"/>
      <c r="D422" s="475"/>
      <c r="E422" s="468">
        <f t="shared" si="16"/>
        <v>0</v>
      </c>
    </row>
    <row r="423" spans="1:5" ht="15" x14ac:dyDescent="0.25">
      <c r="A423" s="396" t="s">
        <v>301</v>
      </c>
      <c r="B423" s="192" t="s">
        <v>265</v>
      </c>
      <c r="C423" s="474"/>
      <c r="D423" s="474"/>
      <c r="E423" s="468">
        <f t="shared" si="16"/>
        <v>0</v>
      </c>
    </row>
    <row r="424" spans="1:5" ht="15" x14ac:dyDescent="0.25">
      <c r="A424" s="396" t="s">
        <v>302</v>
      </c>
      <c r="B424" s="194" t="s">
        <v>1259</v>
      </c>
      <c r="C424" s="475">
        <f>' 27 28 sz. melléklet'!E29</f>
        <v>12000</v>
      </c>
      <c r="D424" s="475"/>
      <c r="E424" s="468">
        <f t="shared" si="16"/>
        <v>12000</v>
      </c>
    </row>
    <row r="425" spans="1:5" ht="15" x14ac:dyDescent="0.25">
      <c r="A425" s="396" t="s">
        <v>303</v>
      </c>
      <c r="B425" s="192" t="s">
        <v>253</v>
      </c>
      <c r="C425" s="474">
        <v>0</v>
      </c>
      <c r="D425" s="474"/>
      <c r="E425" s="468">
        <f t="shared" si="16"/>
        <v>0</v>
      </c>
    </row>
    <row r="426" spans="1:5" ht="15.75" thickBot="1" x14ac:dyDescent="0.3">
      <c r="A426" s="363" t="s">
        <v>304</v>
      </c>
      <c r="B426" s="303" t="s">
        <v>1241</v>
      </c>
      <c r="C426" s="739">
        <v>0</v>
      </c>
      <c r="D426" s="739"/>
      <c r="E426" s="1350">
        <f t="shared" si="16"/>
        <v>0</v>
      </c>
    </row>
    <row r="427" spans="1:5" ht="15" thickBot="1" x14ac:dyDescent="0.25">
      <c r="A427" s="457" t="s">
        <v>305</v>
      </c>
      <c r="B427" s="189" t="s">
        <v>267</v>
      </c>
      <c r="C427" s="710">
        <f>SUM(C421:C426)-C422</f>
        <v>18508</v>
      </c>
      <c r="D427" s="710">
        <f>SUM(D421:D426)-D422</f>
        <v>0</v>
      </c>
      <c r="E427" s="710">
        <f>SUM(E421:E426)-E422</f>
        <v>18508</v>
      </c>
    </row>
    <row r="428" spans="1:5" ht="13.5" thickBot="1" x14ac:dyDescent="0.25">
      <c r="A428" s="396" t="s">
        <v>306</v>
      </c>
      <c r="C428" s="1351"/>
      <c r="D428" s="1351"/>
      <c r="E428" s="1352"/>
    </row>
    <row r="429" spans="1:5" ht="15.75" thickBot="1" x14ac:dyDescent="0.3">
      <c r="A429" s="396" t="s">
        <v>307</v>
      </c>
      <c r="B429" s="191" t="s">
        <v>268</v>
      </c>
      <c r="C429" s="469" t="s">
        <v>210</v>
      </c>
      <c r="D429" s="469" t="s">
        <v>211</v>
      </c>
      <c r="E429" s="464" t="s">
        <v>5</v>
      </c>
    </row>
    <row r="430" spans="1:5" ht="15.75" x14ac:dyDescent="0.25">
      <c r="A430" s="396" t="s">
        <v>308</v>
      </c>
      <c r="B430" s="296" t="s">
        <v>281</v>
      </c>
      <c r="C430" s="1349">
        <v>0</v>
      </c>
      <c r="D430" s="474"/>
      <c r="E430" s="1353">
        <f>SUM(C430:D430)</f>
        <v>0</v>
      </c>
    </row>
    <row r="431" spans="1:5" ht="15.75" x14ac:dyDescent="0.25">
      <c r="A431" s="396" t="s">
        <v>309</v>
      </c>
      <c r="B431" s="297" t="s">
        <v>282</v>
      </c>
      <c r="C431" s="475">
        <v>0</v>
      </c>
      <c r="D431" s="475"/>
      <c r="E431" s="468">
        <f>SUM(C431:D431)</f>
        <v>0</v>
      </c>
    </row>
    <row r="432" spans="1:5" ht="15.75" x14ac:dyDescent="0.25">
      <c r="A432" s="396" t="s">
        <v>310</v>
      </c>
      <c r="B432" s="297" t="s">
        <v>283</v>
      </c>
      <c r="C432" s="475"/>
      <c r="D432" s="475"/>
      <c r="E432" s="468">
        <f>SUM(C432:D432)</f>
        <v>0</v>
      </c>
    </row>
    <row r="433" spans="1:5" ht="15.75" x14ac:dyDescent="0.25">
      <c r="A433" s="396" t="s">
        <v>311</v>
      </c>
      <c r="B433" s="297" t="s">
        <v>284</v>
      </c>
      <c r="C433" s="475">
        <f>'33_sz_ melléklet'!C109</f>
        <v>18508</v>
      </c>
      <c r="D433" s="475"/>
      <c r="E433" s="468">
        <f>SUM(C433:D433)</f>
        <v>18508</v>
      </c>
    </row>
    <row r="434" spans="1:5" ht="16.5" thickBot="1" x14ac:dyDescent="0.3">
      <c r="A434" s="400" t="s">
        <v>312</v>
      </c>
      <c r="B434" s="298" t="s">
        <v>285</v>
      </c>
      <c r="C434" s="474">
        <f>'32_sz_ melléklet'!C25</f>
        <v>0</v>
      </c>
      <c r="D434" s="739"/>
      <c r="E434" s="1350">
        <f>SUM(C434:D434)</f>
        <v>0</v>
      </c>
    </row>
    <row r="435" spans="1:5" ht="15" thickBot="1" x14ac:dyDescent="0.25">
      <c r="A435" s="340" t="s">
        <v>313</v>
      </c>
      <c r="B435" s="189" t="s">
        <v>271</v>
      </c>
      <c r="C435" s="710">
        <f>SUM(C430:C434)</f>
        <v>18508</v>
      </c>
      <c r="D435" s="710">
        <f>SUM(D430:D434)</f>
        <v>0</v>
      </c>
      <c r="E435" s="710">
        <f>SUM(E430:E434)</f>
        <v>18508</v>
      </c>
    </row>
    <row r="436" spans="1:5" ht="14.25" x14ac:dyDescent="0.2">
      <c r="A436" s="338"/>
      <c r="B436" s="79"/>
      <c r="C436" s="299"/>
      <c r="D436" s="299"/>
      <c r="E436" s="299"/>
    </row>
    <row r="437" spans="1:5" ht="14.25" x14ac:dyDescent="0.2">
      <c r="A437" s="338"/>
      <c r="B437" s="79"/>
      <c r="C437" s="299"/>
      <c r="D437" s="299"/>
      <c r="E437" s="299"/>
    </row>
    <row r="438" spans="1:5" ht="14.25" x14ac:dyDescent="0.2">
      <c r="A438" s="338"/>
      <c r="B438" s="79"/>
      <c r="C438" s="299"/>
      <c r="D438" s="299"/>
      <c r="E438" s="299"/>
    </row>
    <row r="439" spans="1:5" x14ac:dyDescent="0.2">
      <c r="A439" s="329"/>
      <c r="B439" s="329"/>
      <c r="C439" s="329"/>
      <c r="D439" s="329"/>
      <c r="E439" s="329"/>
    </row>
    <row r="440" spans="1:5" ht="15.75" x14ac:dyDescent="0.25">
      <c r="A440" s="1525" t="s">
        <v>1120</v>
      </c>
      <c r="B440" s="1525"/>
      <c r="C440" s="1525"/>
      <c r="D440" s="1525"/>
      <c r="E440" s="1525"/>
    </row>
    <row r="441" spans="1:5" ht="15.75" x14ac:dyDescent="0.25">
      <c r="A441" s="1525" t="s">
        <v>1121</v>
      </c>
      <c r="B441" s="1525"/>
      <c r="C441" s="1525"/>
      <c r="D441" s="1525"/>
      <c r="E441" s="1525"/>
    </row>
    <row r="442" spans="1:5" ht="15.75" thickBot="1" x14ac:dyDescent="0.3">
      <c r="B442" s="182"/>
      <c r="C442" s="182"/>
      <c r="D442" s="182"/>
      <c r="E442" s="182" t="s">
        <v>216</v>
      </c>
    </row>
    <row r="443" spans="1:5" ht="27" thickBot="1" x14ac:dyDescent="0.3">
      <c r="A443" s="460" t="s">
        <v>294</v>
      </c>
      <c r="B443" s="191" t="s">
        <v>263</v>
      </c>
      <c r="C443" s="469" t="s">
        <v>210</v>
      </c>
      <c r="D443" s="469" t="s">
        <v>211</v>
      </c>
      <c r="E443" s="464" t="s">
        <v>5</v>
      </c>
    </row>
    <row r="444" spans="1:5" ht="13.5" thickBot="1" x14ac:dyDescent="0.25">
      <c r="A444" s="434" t="s">
        <v>295</v>
      </c>
      <c r="B444" s="422" t="s">
        <v>296</v>
      </c>
      <c r="C444" s="1354" t="s">
        <v>297</v>
      </c>
      <c r="D444" s="1354" t="s">
        <v>298</v>
      </c>
      <c r="E444" s="1355" t="s">
        <v>318</v>
      </c>
    </row>
    <row r="445" spans="1:5" ht="15" x14ac:dyDescent="0.25">
      <c r="A445" s="440" t="s">
        <v>299</v>
      </c>
      <c r="B445" s="192" t="s">
        <v>264</v>
      </c>
      <c r="C445" s="709">
        <v>16650</v>
      </c>
      <c r="D445" s="474"/>
      <c r="E445" s="738">
        <f t="shared" ref="E445:E450" si="17">SUM(C445:D445)</f>
        <v>16650</v>
      </c>
    </row>
    <row r="446" spans="1:5" ht="15" x14ac:dyDescent="0.25">
      <c r="A446" s="399" t="s">
        <v>300</v>
      </c>
      <c r="B446" s="193" t="s">
        <v>1130</v>
      </c>
      <c r="C446" s="475">
        <v>0</v>
      </c>
      <c r="D446" s="475"/>
      <c r="E446" s="468">
        <f t="shared" si="17"/>
        <v>0</v>
      </c>
    </row>
    <row r="447" spans="1:5" ht="15" x14ac:dyDescent="0.25">
      <c r="A447" s="396" t="s">
        <v>301</v>
      </c>
      <c r="B447" s="192" t="s">
        <v>265</v>
      </c>
      <c r="C447" s="474"/>
      <c r="D447" s="474"/>
      <c r="E447" s="468">
        <f t="shared" si="17"/>
        <v>0</v>
      </c>
    </row>
    <row r="448" spans="1:5" ht="15" x14ac:dyDescent="0.25">
      <c r="A448" s="396" t="s">
        <v>302</v>
      </c>
      <c r="B448" s="194" t="s">
        <v>266</v>
      </c>
      <c r="C448" s="475"/>
      <c r="D448" s="475"/>
      <c r="E448" s="468">
        <f t="shared" si="17"/>
        <v>0</v>
      </c>
    </row>
    <row r="449" spans="1:5" ht="15" x14ac:dyDescent="0.25">
      <c r="A449" s="396" t="s">
        <v>303</v>
      </c>
      <c r="B449" s="192" t="s">
        <v>253</v>
      </c>
      <c r="C449" s="474">
        <v>0</v>
      </c>
      <c r="D449" s="474"/>
      <c r="E449" s="468">
        <f t="shared" si="17"/>
        <v>0</v>
      </c>
    </row>
    <row r="450" spans="1:5" ht="15.75" thickBot="1" x14ac:dyDescent="0.3">
      <c r="A450" s="363" t="s">
        <v>304</v>
      </c>
      <c r="B450" s="303" t="s">
        <v>1241</v>
      </c>
      <c r="C450" s="739">
        <v>37500</v>
      </c>
      <c r="D450" s="739"/>
      <c r="E450" s="1350">
        <f t="shared" si="17"/>
        <v>37500</v>
      </c>
    </row>
    <row r="451" spans="1:5" ht="15" thickBot="1" x14ac:dyDescent="0.25">
      <c r="A451" s="457" t="s">
        <v>305</v>
      </c>
      <c r="B451" s="189" t="s">
        <v>267</v>
      </c>
      <c r="C451" s="710">
        <f>SUM(C445:C450)-C446</f>
        <v>54150</v>
      </c>
      <c r="D451" s="710">
        <f>SUM(D445:D450)-D446</f>
        <v>0</v>
      </c>
      <c r="E451" s="710">
        <f>SUM(E445:E450)-E446</f>
        <v>54150</v>
      </c>
    </row>
    <row r="452" spans="1:5" ht="13.5" thickBot="1" x14ac:dyDescent="0.25">
      <c r="A452" s="396" t="s">
        <v>306</v>
      </c>
      <c r="C452" s="1351"/>
      <c r="D452" s="1351"/>
      <c r="E452" s="1352"/>
    </row>
    <row r="453" spans="1:5" ht="15.75" thickBot="1" x14ac:dyDescent="0.3">
      <c r="A453" s="396" t="s">
        <v>307</v>
      </c>
      <c r="B453" s="191" t="s">
        <v>268</v>
      </c>
      <c r="C453" s="469" t="s">
        <v>210</v>
      </c>
      <c r="D453" s="469" t="s">
        <v>211</v>
      </c>
      <c r="E453" s="464" t="s">
        <v>5</v>
      </c>
    </row>
    <row r="454" spans="1:5" ht="15.75" x14ac:dyDescent="0.25">
      <c r="A454" s="396" t="s">
        <v>308</v>
      </c>
      <c r="B454" s="296" t="s">
        <v>281</v>
      </c>
      <c r="C454" s="1349">
        <v>0</v>
      </c>
      <c r="D454" s="474"/>
      <c r="E454" s="1353">
        <f>SUM(C454:D454)</f>
        <v>0</v>
      </c>
    </row>
    <row r="455" spans="1:5" ht="15.75" x14ac:dyDescent="0.25">
      <c r="A455" s="396" t="s">
        <v>309</v>
      </c>
      <c r="B455" s="297" t="s">
        <v>282</v>
      </c>
      <c r="C455" s="475">
        <v>0</v>
      </c>
      <c r="D455" s="475"/>
      <c r="E455" s="468">
        <f>SUM(C455:D455)</f>
        <v>0</v>
      </c>
    </row>
    <row r="456" spans="1:5" ht="15.75" x14ac:dyDescent="0.25">
      <c r="A456" s="396" t="s">
        <v>310</v>
      </c>
      <c r="B456" s="297" t="s">
        <v>283</v>
      </c>
      <c r="C456" s="475"/>
      <c r="D456" s="475"/>
      <c r="E456" s="468">
        <f>SUM(C456:D456)</f>
        <v>0</v>
      </c>
    </row>
    <row r="457" spans="1:5" ht="15.75" x14ac:dyDescent="0.25">
      <c r="A457" s="396" t="s">
        <v>311</v>
      </c>
      <c r="B457" s="297" t="s">
        <v>284</v>
      </c>
      <c r="C457" s="474">
        <f>'33_sz_ melléklet'!C107</f>
        <v>54150</v>
      </c>
      <c r="D457" s="475"/>
      <c r="E457" s="468">
        <f>SUM(C457:D457)</f>
        <v>54150</v>
      </c>
    </row>
    <row r="458" spans="1:5" ht="16.5" thickBot="1" x14ac:dyDescent="0.3">
      <c r="A458" s="400" t="s">
        <v>312</v>
      </c>
      <c r="B458" s="298" t="s">
        <v>285</v>
      </c>
      <c r="C458" s="739">
        <v>0</v>
      </c>
      <c r="D458" s="739"/>
      <c r="E458" s="1350">
        <f>SUM(C458:D458)</f>
        <v>0</v>
      </c>
    </row>
    <row r="459" spans="1:5" ht="15" thickBot="1" x14ac:dyDescent="0.25">
      <c r="A459" s="340" t="s">
        <v>313</v>
      </c>
      <c r="B459" s="189" t="s">
        <v>271</v>
      </c>
      <c r="C459" s="710">
        <f>SUM(C454:C458)</f>
        <v>54150</v>
      </c>
      <c r="D459" s="710">
        <f>SUM(D454:D458)</f>
        <v>0</v>
      </c>
      <c r="E459" s="710">
        <f>SUM(E454:E458)</f>
        <v>54150</v>
      </c>
    </row>
    <row r="460" spans="1:5" ht="14.25" x14ac:dyDescent="0.2">
      <c r="A460" s="338"/>
      <c r="B460" s="79"/>
      <c r="C460" s="299"/>
      <c r="D460" s="299"/>
      <c r="E460" s="299"/>
    </row>
    <row r="461" spans="1:5" ht="14.25" x14ac:dyDescent="0.2">
      <c r="A461" s="338"/>
      <c r="B461" s="79"/>
      <c r="C461" s="299"/>
      <c r="D461" s="299"/>
      <c r="E461" s="299"/>
    </row>
    <row r="462" spans="1:5" ht="14.25" x14ac:dyDescent="0.2">
      <c r="A462" s="338"/>
      <c r="B462" s="79"/>
      <c r="C462" s="299"/>
      <c r="D462" s="299"/>
      <c r="E462" s="299"/>
    </row>
    <row r="463" spans="1:5" ht="14.25" x14ac:dyDescent="0.2">
      <c r="A463" s="338"/>
      <c r="B463" s="79"/>
      <c r="C463" s="299"/>
      <c r="D463" s="299"/>
      <c r="E463" s="299"/>
    </row>
    <row r="464" spans="1:5" x14ac:dyDescent="0.2">
      <c r="A464" s="1463" t="s">
        <v>1366</v>
      </c>
      <c r="B464" s="1463"/>
      <c r="C464" s="1463"/>
      <c r="D464" s="1463"/>
      <c r="E464" s="1463"/>
    </row>
    <row r="465" spans="1:5" x14ac:dyDescent="0.2">
      <c r="A465" s="1484">
        <v>10</v>
      </c>
      <c r="B465" s="1484"/>
      <c r="C465" s="1484"/>
      <c r="D465" s="1484"/>
      <c r="E465" s="1484"/>
    </row>
    <row r="466" spans="1:5" x14ac:dyDescent="0.2">
      <c r="A466" s="1523" t="s">
        <v>931</v>
      </c>
      <c r="B466" s="1524"/>
      <c r="C466" s="1524"/>
      <c r="D466" s="1524"/>
      <c r="E466" s="1524"/>
    </row>
    <row r="467" spans="1:5" ht="14.25" x14ac:dyDescent="0.2">
      <c r="B467" s="79"/>
      <c r="C467" s="299"/>
      <c r="D467" s="299"/>
      <c r="E467" s="299"/>
    </row>
    <row r="468" spans="1:5" ht="15.75" x14ac:dyDescent="0.25">
      <c r="A468" s="1525" t="s">
        <v>1183</v>
      </c>
      <c r="B468" s="1525"/>
      <c r="C468" s="1525"/>
      <c r="D468" s="1525"/>
      <c r="E468" s="1525"/>
    </row>
    <row r="469" spans="1:5" ht="15.75" x14ac:dyDescent="0.25">
      <c r="A469" s="1525" t="s">
        <v>1184</v>
      </c>
      <c r="B469" s="1525"/>
      <c r="C469" s="1525"/>
      <c r="D469" s="1525"/>
      <c r="E469" s="1525"/>
    </row>
    <row r="470" spans="1:5" ht="15.75" thickBot="1" x14ac:dyDescent="0.3">
      <c r="B470" s="182"/>
      <c r="C470" s="182"/>
      <c r="D470" s="182"/>
      <c r="E470" s="182" t="s">
        <v>216</v>
      </c>
    </row>
    <row r="471" spans="1:5" ht="27" thickBot="1" x14ac:dyDescent="0.3">
      <c r="A471" s="460" t="s">
        <v>294</v>
      </c>
      <c r="B471" s="191" t="s">
        <v>263</v>
      </c>
      <c r="C471" s="469" t="s">
        <v>210</v>
      </c>
      <c r="D471" s="469" t="s">
        <v>211</v>
      </c>
      <c r="E471" s="464" t="s">
        <v>5</v>
      </c>
    </row>
    <row r="472" spans="1:5" ht="13.5" thickBot="1" x14ac:dyDescent="0.25">
      <c r="A472" s="434" t="s">
        <v>295</v>
      </c>
      <c r="B472" s="422" t="s">
        <v>296</v>
      </c>
      <c r="C472" s="425" t="s">
        <v>297</v>
      </c>
      <c r="D472" s="425" t="s">
        <v>298</v>
      </c>
      <c r="E472" s="414" t="s">
        <v>318</v>
      </c>
    </row>
    <row r="473" spans="1:5" ht="15" x14ac:dyDescent="0.25">
      <c r="A473" s="440" t="s">
        <v>299</v>
      </c>
      <c r="B473" s="192" t="s">
        <v>264</v>
      </c>
      <c r="C473" s="709">
        <v>3118</v>
      </c>
      <c r="D473" s="474"/>
      <c r="E473" s="738">
        <f t="shared" ref="E473:E478" si="18">SUM(C473:D473)</f>
        <v>3118</v>
      </c>
    </row>
    <row r="474" spans="1:5" ht="15" x14ac:dyDescent="0.25">
      <c r="A474" s="399" t="s">
        <v>300</v>
      </c>
      <c r="B474" s="193" t="s">
        <v>1130</v>
      </c>
      <c r="C474" s="475">
        <v>0</v>
      </c>
      <c r="D474" s="475"/>
      <c r="E474" s="468">
        <f t="shared" si="18"/>
        <v>0</v>
      </c>
    </row>
    <row r="475" spans="1:5" ht="15" x14ac:dyDescent="0.25">
      <c r="A475" s="396" t="s">
        <v>301</v>
      </c>
      <c r="B475" s="192" t="s">
        <v>265</v>
      </c>
      <c r="C475" s="474"/>
      <c r="D475" s="474"/>
      <c r="E475" s="468">
        <f t="shared" si="18"/>
        <v>0</v>
      </c>
    </row>
    <row r="476" spans="1:5" ht="15" x14ac:dyDescent="0.25">
      <c r="A476" s="396" t="s">
        <v>302</v>
      </c>
      <c r="B476" s="194" t="s">
        <v>266</v>
      </c>
      <c r="C476" s="475"/>
      <c r="D476" s="475"/>
      <c r="E476" s="468">
        <f t="shared" si="18"/>
        <v>0</v>
      </c>
    </row>
    <row r="477" spans="1:5" ht="15" x14ac:dyDescent="0.25">
      <c r="A477" s="396" t="s">
        <v>303</v>
      </c>
      <c r="B477" s="192" t="s">
        <v>253</v>
      </c>
      <c r="C477" s="474">
        <v>0</v>
      </c>
      <c r="D477" s="474"/>
      <c r="E477" s="468">
        <f t="shared" si="18"/>
        <v>0</v>
      </c>
    </row>
    <row r="478" spans="1:5" ht="15.75" thickBot="1" x14ac:dyDescent="0.3">
      <c r="A478" s="363" t="s">
        <v>304</v>
      </c>
      <c r="B478" s="303" t="s">
        <v>1241</v>
      </c>
      <c r="C478" s="739">
        <v>9356</v>
      </c>
      <c r="D478" s="739"/>
      <c r="E478" s="1350">
        <f t="shared" si="18"/>
        <v>9356</v>
      </c>
    </row>
    <row r="479" spans="1:5" ht="15" thickBot="1" x14ac:dyDescent="0.25">
      <c r="A479" s="457" t="s">
        <v>305</v>
      </c>
      <c r="B479" s="189" t="s">
        <v>267</v>
      </c>
      <c r="C479" s="710">
        <f>SUM(C473:C478)-C474</f>
        <v>12474</v>
      </c>
      <c r="D479" s="710">
        <f>SUM(D473:D478)-D474</f>
        <v>0</v>
      </c>
      <c r="E479" s="710">
        <f>SUM(E473:E478)-E474</f>
        <v>12474</v>
      </c>
    </row>
    <row r="480" spans="1:5" ht="13.5" thickBot="1" x14ac:dyDescent="0.25">
      <c r="A480" s="396" t="s">
        <v>306</v>
      </c>
      <c r="C480" s="1351"/>
      <c r="D480" s="1351"/>
      <c r="E480" s="1352"/>
    </row>
    <row r="481" spans="1:5" ht="15.75" thickBot="1" x14ac:dyDescent="0.3">
      <c r="A481" s="396" t="s">
        <v>307</v>
      </c>
      <c r="B481" s="191" t="s">
        <v>268</v>
      </c>
      <c r="C481" s="469" t="s">
        <v>210</v>
      </c>
      <c r="D481" s="469" t="s">
        <v>211</v>
      </c>
      <c r="E481" s="464" t="s">
        <v>5</v>
      </c>
    </row>
    <row r="482" spans="1:5" ht="15.75" x14ac:dyDescent="0.25">
      <c r="A482" s="396" t="s">
        <v>308</v>
      </c>
      <c r="B482" s="296" t="s">
        <v>281</v>
      </c>
      <c r="C482" s="1349">
        <v>0</v>
      </c>
      <c r="D482" s="474"/>
      <c r="E482" s="1353">
        <f>SUM(C482:D482)</f>
        <v>0</v>
      </c>
    </row>
    <row r="483" spans="1:5" ht="15.75" x14ac:dyDescent="0.25">
      <c r="A483" s="396" t="s">
        <v>309</v>
      </c>
      <c r="B483" s="297" t="s">
        <v>282</v>
      </c>
      <c r="C483" s="475">
        <v>0</v>
      </c>
      <c r="D483" s="475"/>
      <c r="E483" s="468">
        <f>SUM(C483:D483)</f>
        <v>0</v>
      </c>
    </row>
    <row r="484" spans="1:5" ht="15.75" x14ac:dyDescent="0.25">
      <c r="A484" s="396" t="s">
        <v>310</v>
      </c>
      <c r="B484" s="297" t="s">
        <v>283</v>
      </c>
      <c r="C484" s="475">
        <v>0</v>
      </c>
      <c r="D484" s="475"/>
      <c r="E484" s="468">
        <f>SUM(C484:D484)</f>
        <v>0</v>
      </c>
    </row>
    <row r="485" spans="1:5" ht="15.75" x14ac:dyDescent="0.25">
      <c r="A485" s="396" t="s">
        <v>311</v>
      </c>
      <c r="B485" s="297" t="s">
        <v>284</v>
      </c>
      <c r="C485" s="474">
        <f>'33_sz_ melléklet'!C108</f>
        <v>12474</v>
      </c>
      <c r="D485" s="475"/>
      <c r="E485" s="468">
        <f>SUM(C485:D485)</f>
        <v>12474</v>
      </c>
    </row>
    <row r="486" spans="1:5" ht="16.5" thickBot="1" x14ac:dyDescent="0.3">
      <c r="A486" s="400" t="s">
        <v>312</v>
      </c>
      <c r="B486" s="298" t="s">
        <v>285</v>
      </c>
      <c r="C486" s="739"/>
      <c r="D486" s="739"/>
      <c r="E486" s="1350">
        <f>SUM(C486:D486)</f>
        <v>0</v>
      </c>
    </row>
    <row r="487" spans="1:5" ht="15" thickBot="1" x14ac:dyDescent="0.25">
      <c r="A487" s="340" t="s">
        <v>313</v>
      </c>
      <c r="B487" s="189" t="s">
        <v>271</v>
      </c>
      <c r="C487" s="710">
        <f>SUM(C482:C486)</f>
        <v>12474</v>
      </c>
      <c r="D487" s="710">
        <f>SUM(D482:D486)</f>
        <v>0</v>
      </c>
      <c r="E487" s="710">
        <f>SUM(E482:E486)</f>
        <v>12474</v>
      </c>
    </row>
    <row r="488" spans="1:5" ht="14.25" x14ac:dyDescent="0.2">
      <c r="A488" s="338"/>
      <c r="B488" s="79"/>
      <c r="C488" s="299"/>
      <c r="D488" s="299"/>
      <c r="E488" s="299"/>
    </row>
    <row r="489" spans="1:5" ht="14.25" x14ac:dyDescent="0.2">
      <c r="A489" s="338"/>
      <c r="B489" s="79"/>
      <c r="C489" s="299"/>
      <c r="D489" s="299"/>
      <c r="E489" s="299"/>
    </row>
    <row r="490" spans="1:5" ht="14.25" x14ac:dyDescent="0.2">
      <c r="A490" s="338"/>
      <c r="B490" s="79"/>
      <c r="C490" s="299"/>
      <c r="D490" s="299"/>
      <c r="E490" s="299"/>
    </row>
    <row r="491" spans="1:5" ht="14.25" x14ac:dyDescent="0.2">
      <c r="B491" s="79"/>
      <c r="C491" s="299"/>
      <c r="D491" s="299"/>
      <c r="E491" s="299"/>
    </row>
    <row r="492" spans="1:5" ht="15.75" customHeight="1" x14ac:dyDescent="0.25">
      <c r="A492" s="1525" t="s">
        <v>1198</v>
      </c>
      <c r="B492" s="1525"/>
      <c r="C492" s="1525"/>
      <c r="D492" s="1525"/>
      <c r="E492" s="1525"/>
    </row>
    <row r="493" spans="1:5" ht="15.75" customHeight="1" x14ac:dyDescent="0.25">
      <c r="A493" s="1525" t="s">
        <v>1199</v>
      </c>
      <c r="B493" s="1525"/>
      <c r="C493" s="1525"/>
      <c r="D493" s="1525"/>
      <c r="E493" s="1525"/>
    </row>
    <row r="494" spans="1:5" ht="15.75" thickBot="1" x14ac:dyDescent="0.3">
      <c r="B494" s="182"/>
      <c r="C494" s="182"/>
      <c r="D494" s="182"/>
      <c r="E494" s="182" t="s">
        <v>216</v>
      </c>
    </row>
    <row r="495" spans="1:5" ht="27" thickBot="1" x14ac:dyDescent="0.3">
      <c r="A495" s="460" t="s">
        <v>294</v>
      </c>
      <c r="B495" s="191" t="s">
        <v>263</v>
      </c>
      <c r="C495" s="469" t="s">
        <v>210</v>
      </c>
      <c r="D495" s="469" t="s">
        <v>211</v>
      </c>
      <c r="E495" s="464" t="s">
        <v>5</v>
      </c>
    </row>
    <row r="496" spans="1:5" ht="13.5" thickBot="1" x14ac:dyDescent="0.25">
      <c r="A496" s="434" t="s">
        <v>295</v>
      </c>
      <c r="B496" s="422" t="s">
        <v>296</v>
      </c>
      <c r="C496" s="425" t="s">
        <v>297</v>
      </c>
      <c r="D496" s="425" t="s">
        <v>298</v>
      </c>
      <c r="E496" s="414" t="s">
        <v>318</v>
      </c>
    </row>
    <row r="497" spans="1:5" ht="15" x14ac:dyDescent="0.25">
      <c r="A497" s="440" t="s">
        <v>299</v>
      </c>
      <c r="B497" s="192" t="s">
        <v>264</v>
      </c>
      <c r="C497" s="709"/>
      <c r="D497" s="474"/>
      <c r="E497" s="738">
        <f t="shared" ref="E497:E502" si="19">SUM(C497:D497)</f>
        <v>0</v>
      </c>
    </row>
    <row r="498" spans="1:5" ht="15" x14ac:dyDescent="0.25">
      <c r="A498" s="399" t="s">
        <v>300</v>
      </c>
      <c r="B498" s="193" t="s">
        <v>1130</v>
      </c>
      <c r="C498" s="475">
        <v>0</v>
      </c>
      <c r="D498" s="475"/>
      <c r="E498" s="468">
        <f t="shared" si="19"/>
        <v>0</v>
      </c>
    </row>
    <row r="499" spans="1:5" ht="15" x14ac:dyDescent="0.25">
      <c r="A499" s="396" t="s">
        <v>301</v>
      </c>
      <c r="B499" s="192" t="s">
        <v>265</v>
      </c>
      <c r="C499" s="474"/>
      <c r="D499" s="474"/>
      <c r="E499" s="468">
        <f t="shared" si="19"/>
        <v>0</v>
      </c>
    </row>
    <row r="500" spans="1:5" ht="15" x14ac:dyDescent="0.25">
      <c r="A500" s="396" t="s">
        <v>302</v>
      </c>
      <c r="B500" s="194" t="s">
        <v>266</v>
      </c>
      <c r="C500" s="475">
        <v>0</v>
      </c>
      <c r="D500" s="475"/>
      <c r="E500" s="468">
        <f t="shared" si="19"/>
        <v>0</v>
      </c>
    </row>
    <row r="501" spans="1:5" ht="15" x14ac:dyDescent="0.25">
      <c r="A501" s="396" t="s">
        <v>303</v>
      </c>
      <c r="B501" s="192" t="s">
        <v>253</v>
      </c>
      <c r="C501" s="474">
        <v>0</v>
      </c>
      <c r="D501" s="474"/>
      <c r="E501" s="468">
        <f t="shared" si="19"/>
        <v>0</v>
      </c>
    </row>
    <row r="502" spans="1:5" ht="15.75" thickBot="1" x14ac:dyDescent="0.3">
      <c r="A502" s="363" t="s">
        <v>304</v>
      </c>
      <c r="B502" s="303" t="s">
        <v>1241</v>
      </c>
      <c r="C502" s="739">
        <v>53733</v>
      </c>
      <c r="D502" s="739"/>
      <c r="E502" s="1350">
        <f t="shared" si="19"/>
        <v>53733</v>
      </c>
    </row>
    <row r="503" spans="1:5" ht="15" thickBot="1" x14ac:dyDescent="0.25">
      <c r="A503" s="457" t="s">
        <v>305</v>
      </c>
      <c r="B503" s="189" t="s">
        <v>267</v>
      </c>
      <c r="C503" s="710">
        <f>SUM(C497:C502)-C498</f>
        <v>53733</v>
      </c>
      <c r="D503" s="710">
        <f>SUM(D497:D502)-D498</f>
        <v>0</v>
      </c>
      <c r="E503" s="710">
        <f>SUM(E497:E502)-E498</f>
        <v>53733</v>
      </c>
    </row>
    <row r="504" spans="1:5" ht="13.5" thickBot="1" x14ac:dyDescent="0.25">
      <c r="A504" s="396" t="s">
        <v>306</v>
      </c>
      <c r="C504" s="1351"/>
      <c r="D504" s="1351"/>
      <c r="E504" s="1352"/>
    </row>
    <row r="505" spans="1:5" ht="15.75" thickBot="1" x14ac:dyDescent="0.3">
      <c r="A505" s="396" t="s">
        <v>307</v>
      </c>
      <c r="B505" s="191" t="s">
        <v>268</v>
      </c>
      <c r="C505" s="469" t="s">
        <v>210</v>
      </c>
      <c r="D505" s="469" t="s">
        <v>211</v>
      </c>
      <c r="E505" s="464" t="s">
        <v>5</v>
      </c>
    </row>
    <row r="506" spans="1:5" ht="15.75" x14ac:dyDescent="0.25">
      <c r="A506" s="396" t="s">
        <v>308</v>
      </c>
      <c r="B506" s="829" t="s">
        <v>281</v>
      </c>
      <c r="C506" s="1349">
        <v>0</v>
      </c>
      <c r="D506" s="474"/>
      <c r="E506" s="1353">
        <f>SUM(C506:D506)</f>
        <v>0</v>
      </c>
    </row>
    <row r="507" spans="1:5" ht="15.75" x14ac:dyDescent="0.25">
      <c r="A507" s="396" t="s">
        <v>309</v>
      </c>
      <c r="B507" s="305" t="s">
        <v>282</v>
      </c>
      <c r="C507" s="475">
        <v>0</v>
      </c>
      <c r="D507" s="475"/>
      <c r="E507" s="468">
        <f>SUM(C507:D507)</f>
        <v>0</v>
      </c>
    </row>
    <row r="508" spans="1:5" ht="15.75" x14ac:dyDescent="0.25">
      <c r="A508" s="396" t="s">
        <v>310</v>
      </c>
      <c r="B508" s="305" t="s">
        <v>283</v>
      </c>
      <c r="C508" s="475">
        <v>0</v>
      </c>
      <c r="D508" s="475"/>
      <c r="E508" s="468">
        <f>SUM(C508:D508)</f>
        <v>0</v>
      </c>
    </row>
    <row r="509" spans="1:5" ht="15.75" x14ac:dyDescent="0.25">
      <c r="A509" s="396" t="s">
        <v>311</v>
      </c>
      <c r="B509" s="305" t="s">
        <v>284</v>
      </c>
      <c r="C509" s="474">
        <f>'33_sz_ melléklet'!C102</f>
        <v>53733</v>
      </c>
      <c r="D509" s="475"/>
      <c r="E509" s="468">
        <f>SUM(C509:D509)</f>
        <v>53733</v>
      </c>
    </row>
    <row r="510" spans="1:5" ht="16.5" thickBot="1" x14ac:dyDescent="0.3">
      <c r="A510" s="400" t="s">
        <v>312</v>
      </c>
      <c r="B510" s="830" t="s">
        <v>285</v>
      </c>
      <c r="C510" s="739"/>
      <c r="D510" s="739"/>
      <c r="E510" s="1350">
        <f>SUM(C510:D510)</f>
        <v>0</v>
      </c>
    </row>
    <row r="511" spans="1:5" ht="15" thickBot="1" x14ac:dyDescent="0.25">
      <c r="A511" s="340" t="s">
        <v>313</v>
      </c>
      <c r="B511" s="189" t="s">
        <v>271</v>
      </c>
      <c r="C511" s="710">
        <f>SUM(C506:C510)</f>
        <v>53733</v>
      </c>
      <c r="D511" s="710">
        <f>SUM(D506:D510)</f>
        <v>0</v>
      </c>
      <c r="E511" s="710">
        <f>SUM(E506:E510)</f>
        <v>53733</v>
      </c>
    </row>
    <row r="512" spans="1:5" ht="14.25" x14ac:dyDescent="0.2">
      <c r="B512" s="79"/>
      <c r="C512" s="299"/>
      <c r="D512" s="299"/>
      <c r="E512" s="299"/>
    </row>
    <row r="513" spans="1:5" ht="14.25" x14ac:dyDescent="0.2">
      <c r="B513" s="79"/>
      <c r="C513" s="299"/>
      <c r="D513" s="299"/>
      <c r="E513" s="299"/>
    </row>
    <row r="514" spans="1:5" ht="14.25" x14ac:dyDescent="0.2">
      <c r="B514" s="79"/>
      <c r="C514" s="299"/>
      <c r="D514" s="299"/>
      <c r="E514" s="299"/>
    </row>
    <row r="515" spans="1:5" ht="14.25" x14ac:dyDescent="0.2">
      <c r="B515" s="79"/>
      <c r="C515" s="299"/>
      <c r="D515" s="299"/>
      <c r="E515" s="299"/>
    </row>
    <row r="516" spans="1:5" x14ac:dyDescent="0.2">
      <c r="A516" s="1463" t="s">
        <v>1366</v>
      </c>
      <c r="B516" s="1463"/>
      <c r="C516" s="1463"/>
      <c r="D516" s="1463"/>
      <c r="E516" s="1463"/>
    </row>
    <row r="517" spans="1:5" x14ac:dyDescent="0.2">
      <c r="A517" s="1484">
        <v>11</v>
      </c>
      <c r="B517" s="1484"/>
      <c r="C517" s="1484"/>
      <c r="D517" s="1484"/>
      <c r="E517" s="1484"/>
    </row>
    <row r="518" spans="1:5" x14ac:dyDescent="0.2">
      <c r="A518" s="1523" t="s">
        <v>931</v>
      </c>
      <c r="B518" s="1524"/>
      <c r="C518" s="1524"/>
      <c r="D518" s="1524"/>
      <c r="E518" s="1524"/>
    </row>
    <row r="519" spans="1:5" ht="14.25" x14ac:dyDescent="0.2">
      <c r="B519" s="79"/>
      <c r="C519" s="299"/>
      <c r="D519" s="299"/>
      <c r="E519" s="299"/>
    </row>
    <row r="520" spans="1:5" ht="15.75" x14ac:dyDescent="0.25">
      <c r="A520" s="1525" t="s">
        <v>1260</v>
      </c>
      <c r="B520" s="1525"/>
      <c r="C520" s="1525"/>
      <c r="D520" s="1525"/>
      <c r="E520" s="1525"/>
    </row>
    <row r="521" spans="1:5" ht="15.75" x14ac:dyDescent="0.25">
      <c r="A521" s="1525" t="s">
        <v>849</v>
      </c>
      <c r="B521" s="1525"/>
      <c r="C521" s="1525"/>
      <c r="D521" s="1525"/>
      <c r="E521" s="1525"/>
    </row>
    <row r="522" spans="1:5" ht="15.75" thickBot="1" x14ac:dyDescent="0.3">
      <c r="B522" s="182"/>
      <c r="C522" s="182"/>
      <c r="D522" s="182"/>
      <c r="E522" s="182" t="s">
        <v>216</v>
      </c>
    </row>
    <row r="523" spans="1:5" ht="27" thickBot="1" x14ac:dyDescent="0.3">
      <c r="A523" s="460" t="s">
        <v>294</v>
      </c>
      <c r="B523" s="191" t="s">
        <v>263</v>
      </c>
      <c r="C523" s="469" t="s">
        <v>210</v>
      </c>
      <c r="D523" s="469" t="s">
        <v>211</v>
      </c>
      <c r="E523" s="464" t="s">
        <v>5</v>
      </c>
    </row>
    <row r="524" spans="1:5" ht="13.5" thickBot="1" x14ac:dyDescent="0.25">
      <c r="A524" s="434" t="s">
        <v>295</v>
      </c>
      <c r="B524" s="422" t="s">
        <v>296</v>
      </c>
      <c r="C524" s="425" t="s">
        <v>297</v>
      </c>
      <c r="D524" s="425" t="s">
        <v>298</v>
      </c>
      <c r="E524" s="414" t="s">
        <v>318</v>
      </c>
    </row>
    <row r="525" spans="1:5" ht="15" x14ac:dyDescent="0.25">
      <c r="A525" s="440" t="s">
        <v>299</v>
      </c>
      <c r="B525" s="192" t="s">
        <v>264</v>
      </c>
      <c r="C525" s="709"/>
      <c r="D525" s="474"/>
      <c r="E525" s="738">
        <f t="shared" ref="E525:E530" si="20">SUM(C525:D525)</f>
        <v>0</v>
      </c>
    </row>
    <row r="526" spans="1:5" ht="15" x14ac:dyDescent="0.25">
      <c r="A526" s="399" t="s">
        <v>300</v>
      </c>
      <c r="B526" s="193" t="s">
        <v>1130</v>
      </c>
      <c r="C526" s="475">
        <v>0</v>
      </c>
      <c r="D526" s="475"/>
      <c r="E526" s="468">
        <f t="shared" si="20"/>
        <v>0</v>
      </c>
    </row>
    <row r="527" spans="1:5" ht="15" x14ac:dyDescent="0.25">
      <c r="A527" s="396" t="s">
        <v>301</v>
      </c>
      <c r="B527" s="192" t="s">
        <v>265</v>
      </c>
      <c r="C527" s="474"/>
      <c r="D527" s="474"/>
      <c r="E527" s="468">
        <f t="shared" si="20"/>
        <v>0</v>
      </c>
    </row>
    <row r="528" spans="1:5" ht="15" x14ac:dyDescent="0.25">
      <c r="A528" s="396" t="s">
        <v>302</v>
      </c>
      <c r="B528" s="194" t="s">
        <v>266</v>
      </c>
      <c r="C528" s="475">
        <v>0</v>
      </c>
      <c r="D528" s="475"/>
      <c r="E528" s="468">
        <f t="shared" si="20"/>
        <v>0</v>
      </c>
    </row>
    <row r="529" spans="1:5" ht="15" x14ac:dyDescent="0.25">
      <c r="A529" s="396" t="s">
        <v>303</v>
      </c>
      <c r="B529" s="192" t="s">
        <v>253</v>
      </c>
      <c r="C529" s="474">
        <v>0</v>
      </c>
      <c r="D529" s="474"/>
      <c r="E529" s="468">
        <f t="shared" si="20"/>
        <v>0</v>
      </c>
    </row>
    <row r="530" spans="1:5" ht="15.75" thickBot="1" x14ac:dyDescent="0.3">
      <c r="A530" s="363" t="s">
        <v>304</v>
      </c>
      <c r="B530" s="303" t="s">
        <v>1241</v>
      </c>
      <c r="C530" s="739"/>
      <c r="D530" s="739"/>
      <c r="E530" s="1350">
        <f t="shared" si="20"/>
        <v>0</v>
      </c>
    </row>
    <row r="531" spans="1:5" ht="15" thickBot="1" x14ac:dyDescent="0.25">
      <c r="A531" s="457" t="s">
        <v>305</v>
      </c>
      <c r="B531" s="189" t="s">
        <v>267</v>
      </c>
      <c r="C531" s="710">
        <f>SUM(C525:C530)-C526</f>
        <v>0</v>
      </c>
      <c r="D531" s="710">
        <f>SUM(D525:D530)-D526</f>
        <v>0</v>
      </c>
      <c r="E531" s="710">
        <f>SUM(E525:E530)-E526</f>
        <v>0</v>
      </c>
    </row>
    <row r="532" spans="1:5" ht="13.5" thickBot="1" x14ac:dyDescent="0.25">
      <c r="A532" s="396" t="s">
        <v>306</v>
      </c>
      <c r="C532" s="1351"/>
      <c r="D532" s="1351"/>
      <c r="E532" s="1352"/>
    </row>
    <row r="533" spans="1:5" ht="15.75" thickBot="1" x14ac:dyDescent="0.3">
      <c r="A533" s="396" t="s">
        <v>307</v>
      </c>
      <c r="B533" s="191" t="s">
        <v>268</v>
      </c>
      <c r="C533" s="469" t="s">
        <v>210</v>
      </c>
      <c r="D533" s="469" t="s">
        <v>211</v>
      </c>
      <c r="E533" s="464" t="s">
        <v>5</v>
      </c>
    </row>
    <row r="534" spans="1:5" ht="15.75" x14ac:dyDescent="0.25">
      <c r="A534" s="396" t="s">
        <v>308</v>
      </c>
      <c r="B534" s="829" t="s">
        <v>281</v>
      </c>
      <c r="C534" s="1349">
        <v>0</v>
      </c>
      <c r="D534" s="474"/>
      <c r="E534" s="1353">
        <f>SUM(C534:D534)</f>
        <v>0</v>
      </c>
    </row>
    <row r="535" spans="1:5" ht="15.75" x14ac:dyDescent="0.25">
      <c r="A535" s="396" t="s">
        <v>309</v>
      </c>
      <c r="B535" s="305" t="s">
        <v>282</v>
      </c>
      <c r="C535" s="475">
        <v>0</v>
      </c>
      <c r="D535" s="475"/>
      <c r="E535" s="468">
        <f>SUM(C535:D535)</f>
        <v>0</v>
      </c>
    </row>
    <row r="536" spans="1:5" ht="15.75" x14ac:dyDescent="0.25">
      <c r="A536" s="396" t="s">
        <v>310</v>
      </c>
      <c r="B536" s="305" t="s">
        <v>283</v>
      </c>
      <c r="C536" s="475">
        <v>0</v>
      </c>
      <c r="D536" s="475"/>
      <c r="E536" s="468">
        <f>SUM(C536:D536)</f>
        <v>0</v>
      </c>
    </row>
    <row r="537" spans="1:5" ht="15.75" x14ac:dyDescent="0.25">
      <c r="A537" s="396" t="s">
        <v>311</v>
      </c>
      <c r="B537" s="305" t="s">
        <v>284</v>
      </c>
      <c r="C537" s="474"/>
      <c r="D537" s="475"/>
      <c r="E537" s="468">
        <f>SUM(C537:D537)</f>
        <v>0</v>
      </c>
    </row>
    <row r="538" spans="1:5" ht="16.5" thickBot="1" x14ac:dyDescent="0.3">
      <c r="A538" s="400" t="s">
        <v>312</v>
      </c>
      <c r="B538" s="830" t="s">
        <v>285</v>
      </c>
      <c r="C538" s="739"/>
      <c r="D538" s="739"/>
      <c r="E538" s="1350">
        <f>SUM(C538:D538)</f>
        <v>0</v>
      </c>
    </row>
    <row r="539" spans="1:5" ht="15" thickBot="1" x14ac:dyDescent="0.25">
      <c r="A539" s="340" t="s">
        <v>313</v>
      </c>
      <c r="B539" s="189" t="s">
        <v>271</v>
      </c>
      <c r="C539" s="710">
        <f>SUM(C534:C538)</f>
        <v>0</v>
      </c>
      <c r="D539" s="710">
        <f>SUM(D534:D538)</f>
        <v>0</v>
      </c>
      <c r="E539" s="710">
        <f>SUM(E534:E538)</f>
        <v>0</v>
      </c>
    </row>
    <row r="540" spans="1:5" ht="14.25" x14ac:dyDescent="0.2">
      <c r="A540" s="338"/>
      <c r="B540" s="79"/>
      <c r="C540" s="299"/>
      <c r="D540" s="299"/>
      <c r="E540" s="299"/>
    </row>
    <row r="541" spans="1:5" ht="14.25" x14ac:dyDescent="0.2">
      <c r="A541" s="338"/>
      <c r="B541" s="79"/>
      <c r="C541" s="299"/>
      <c r="D541" s="299"/>
      <c r="E541" s="299"/>
    </row>
    <row r="542" spans="1:5" ht="14.25" x14ac:dyDescent="0.2">
      <c r="A542" s="338"/>
      <c r="B542" s="79"/>
      <c r="C542" s="299"/>
      <c r="D542" s="299"/>
      <c r="E542" s="299"/>
    </row>
    <row r="543" spans="1:5" ht="14.25" x14ac:dyDescent="0.2">
      <c r="B543" s="79"/>
      <c r="C543" s="299"/>
      <c r="D543" s="299"/>
      <c r="E543" s="299"/>
    </row>
    <row r="544" spans="1:5" ht="15.75" x14ac:dyDescent="0.25">
      <c r="B544" s="17" t="s">
        <v>1216</v>
      </c>
      <c r="C544" s="17"/>
      <c r="D544" s="17"/>
      <c r="E544" s="17"/>
    </row>
    <row r="545" spans="1:5" ht="15.75" x14ac:dyDescent="0.25">
      <c r="B545" s="17"/>
      <c r="C545" s="17"/>
      <c r="D545" s="17"/>
      <c r="E545" s="17"/>
    </row>
    <row r="546" spans="1:5" ht="16.5" thickBot="1" x14ac:dyDescent="0.3">
      <c r="B546" s="17"/>
      <c r="C546" s="17"/>
      <c r="D546" s="17"/>
      <c r="E546" s="17" t="s">
        <v>216</v>
      </c>
    </row>
    <row r="547" spans="1:5" ht="27" thickBot="1" x14ac:dyDescent="0.3">
      <c r="A547" s="460" t="s">
        <v>294</v>
      </c>
      <c r="B547" s="1545" t="s">
        <v>269</v>
      </c>
      <c r="C547" s="1546"/>
      <c r="D547" s="190" t="s">
        <v>270</v>
      </c>
      <c r="E547" s="188"/>
    </row>
    <row r="548" spans="1:5" ht="13.5" thickBot="1" x14ac:dyDescent="0.25">
      <c r="A548" s="434" t="s">
        <v>295</v>
      </c>
      <c r="B548" s="1538" t="s">
        <v>296</v>
      </c>
      <c r="C548" s="1539"/>
      <c r="D548" s="1538" t="s">
        <v>297</v>
      </c>
      <c r="E548" s="1539"/>
    </row>
    <row r="549" spans="1:5" ht="15.75" x14ac:dyDescent="0.25">
      <c r="A549" s="440" t="s">
        <v>299</v>
      </c>
      <c r="B549" s="1530" t="s">
        <v>292</v>
      </c>
      <c r="C549" s="1531"/>
      <c r="D549" s="1532"/>
      <c r="E549" s="1533"/>
    </row>
    <row r="550" spans="1:5" ht="15.75" x14ac:dyDescent="0.25">
      <c r="A550" s="399" t="s">
        <v>300</v>
      </c>
      <c r="B550" s="1534" t="s">
        <v>291</v>
      </c>
      <c r="C550" s="1535"/>
      <c r="D550" s="1536"/>
      <c r="E550" s="1537"/>
    </row>
    <row r="551" spans="1:5" ht="16.5" thickBot="1" x14ac:dyDescent="0.3">
      <c r="A551" s="400" t="s">
        <v>301</v>
      </c>
      <c r="B551" s="1543"/>
      <c r="C551" s="1544"/>
      <c r="D551" s="1547"/>
      <c r="E551" s="1548"/>
    </row>
    <row r="552" spans="1:5" ht="16.5" thickBot="1" x14ac:dyDescent="0.3">
      <c r="A552" s="340" t="s">
        <v>302</v>
      </c>
      <c r="B552" s="1526" t="s">
        <v>25</v>
      </c>
      <c r="C552" s="1527"/>
      <c r="D552" s="1528">
        <f>SUM(D549:D551)</f>
        <v>0</v>
      </c>
      <c r="E552" s="1529"/>
    </row>
    <row r="553" spans="1:5" ht="14.25" x14ac:dyDescent="0.2">
      <c r="B553" s="79"/>
      <c r="C553" s="79"/>
      <c r="D553" s="79"/>
      <c r="E553" s="79"/>
    </row>
    <row r="554" spans="1:5" ht="14.25" x14ac:dyDescent="0.2">
      <c r="B554" s="79"/>
      <c r="C554" s="79"/>
      <c r="D554" s="79"/>
      <c r="E554" s="79"/>
    </row>
    <row r="555" spans="1:5" ht="14.25" x14ac:dyDescent="0.2">
      <c r="B555" s="79"/>
      <c r="C555" s="79"/>
      <c r="D555" s="79"/>
      <c r="E555" s="79"/>
    </row>
    <row r="556" spans="1:5" ht="14.25" x14ac:dyDescent="0.2">
      <c r="B556" s="79"/>
      <c r="C556" s="79"/>
      <c r="D556" s="79"/>
      <c r="E556" s="79"/>
    </row>
    <row r="557" spans="1:5" ht="14.25" x14ac:dyDescent="0.2">
      <c r="B557" s="79"/>
      <c r="C557" s="79"/>
      <c r="D557" s="79"/>
      <c r="E557" s="79"/>
    </row>
    <row r="558" spans="1:5" ht="14.25" x14ac:dyDescent="0.2">
      <c r="B558" s="79"/>
      <c r="C558" s="79"/>
      <c r="D558" s="79"/>
      <c r="E558" s="79"/>
    </row>
    <row r="559" spans="1:5" ht="14.25" x14ac:dyDescent="0.2">
      <c r="B559" s="79"/>
      <c r="C559" s="79"/>
      <c r="D559" s="79"/>
      <c r="E559" s="79"/>
    </row>
    <row r="560" spans="1:5" ht="14.25" x14ac:dyDescent="0.2">
      <c r="B560" s="79"/>
      <c r="C560" s="79"/>
      <c r="D560" s="79"/>
      <c r="E560" s="79"/>
    </row>
    <row r="561" spans="2:5" ht="14.25" x14ac:dyDescent="0.2">
      <c r="B561" s="79"/>
      <c r="C561" s="79"/>
      <c r="D561" s="79"/>
      <c r="E561" s="79"/>
    </row>
    <row r="562" spans="2:5" ht="14.25" x14ac:dyDescent="0.2">
      <c r="B562" s="79"/>
      <c r="C562" s="79"/>
      <c r="D562" s="79"/>
      <c r="E562" s="79"/>
    </row>
    <row r="563" spans="2:5" ht="14.25" x14ac:dyDescent="0.2">
      <c r="B563" s="79"/>
      <c r="C563" s="79"/>
      <c r="D563" s="79"/>
      <c r="E563" s="79"/>
    </row>
    <row r="564" spans="2:5" ht="14.25" x14ac:dyDescent="0.2">
      <c r="B564" s="79"/>
      <c r="C564" s="79"/>
      <c r="D564" s="79"/>
      <c r="E564" s="79"/>
    </row>
    <row r="565" spans="2:5" ht="14.25" x14ac:dyDescent="0.2">
      <c r="B565" s="79"/>
      <c r="C565" s="79"/>
      <c r="D565" s="79"/>
      <c r="E565" s="79"/>
    </row>
    <row r="566" spans="2:5" ht="14.25" x14ac:dyDescent="0.2">
      <c r="B566" s="79"/>
      <c r="C566" s="79"/>
      <c r="D566" s="79"/>
      <c r="E566" s="79"/>
    </row>
    <row r="567" spans="2:5" ht="14.25" x14ac:dyDescent="0.2">
      <c r="B567" s="79"/>
      <c r="C567" s="79"/>
      <c r="D567" s="79"/>
      <c r="E567" s="79"/>
    </row>
    <row r="568" spans="2:5" ht="12.75" customHeight="1" x14ac:dyDescent="0.2">
      <c r="B568" s="79"/>
      <c r="C568" s="79"/>
      <c r="D568" s="79"/>
      <c r="E568" s="79"/>
    </row>
    <row r="569" spans="2:5" ht="14.25" x14ac:dyDescent="0.2">
      <c r="B569" s="79"/>
      <c r="C569" s="79"/>
      <c r="D569" s="79"/>
      <c r="E569" s="79"/>
    </row>
    <row r="570" spans="2:5" ht="32.25" customHeight="1" x14ac:dyDescent="0.2">
      <c r="B570" s="79"/>
      <c r="C570" s="79"/>
      <c r="D570" s="79"/>
      <c r="E570" s="79"/>
    </row>
    <row r="571" spans="2:5" ht="15.75" customHeight="1" x14ac:dyDescent="0.2">
      <c r="B571" s="79"/>
      <c r="C571" s="79"/>
      <c r="D571" s="79"/>
      <c r="E571" s="79"/>
    </row>
    <row r="572" spans="2:5" ht="14.25" x14ac:dyDescent="0.2">
      <c r="B572" s="79"/>
      <c r="C572" s="79"/>
      <c r="D572" s="79"/>
      <c r="E572" s="79"/>
    </row>
    <row r="573" spans="2:5" ht="14.25" x14ac:dyDescent="0.2">
      <c r="B573" s="79"/>
      <c r="C573" s="79"/>
      <c r="D573" s="79"/>
      <c r="E573" s="79"/>
    </row>
    <row r="574" spans="2:5" ht="14.25" x14ac:dyDescent="0.2">
      <c r="B574" s="79"/>
      <c r="C574" s="79"/>
      <c r="D574" s="79"/>
      <c r="E574" s="79"/>
    </row>
    <row r="575" spans="2:5" ht="14.25" x14ac:dyDescent="0.2">
      <c r="B575" s="79"/>
      <c r="C575" s="79"/>
      <c r="D575" s="79"/>
      <c r="E575" s="79"/>
    </row>
    <row r="576" spans="2:5" ht="14.25" x14ac:dyDescent="0.2">
      <c r="B576" s="79"/>
      <c r="C576" s="79"/>
      <c r="D576" s="79"/>
      <c r="E576" s="79"/>
    </row>
    <row r="577" spans="2:5" ht="14.25" x14ac:dyDescent="0.2">
      <c r="B577" s="79"/>
      <c r="C577" s="79"/>
      <c r="D577" s="79"/>
      <c r="E577" s="79"/>
    </row>
    <row r="578" spans="2:5" ht="14.25" x14ac:dyDescent="0.2">
      <c r="B578" s="79"/>
      <c r="C578" s="79"/>
      <c r="D578" s="79"/>
      <c r="E578" s="79"/>
    </row>
    <row r="594" spans="10:10" ht="15.75" customHeight="1" x14ac:dyDescent="0.2"/>
    <row r="595" spans="10:10" ht="15.75" customHeight="1" x14ac:dyDescent="0.2"/>
    <row r="602" spans="10:10" x14ac:dyDescent="0.2">
      <c r="J602" t="s">
        <v>1122</v>
      </c>
    </row>
    <row r="622" ht="15.75" customHeight="1" x14ac:dyDescent="0.2"/>
    <row r="646" ht="15.75" customHeight="1" x14ac:dyDescent="0.2"/>
    <row r="674" ht="32.25" customHeight="1" x14ac:dyDescent="0.2"/>
    <row r="675" ht="15.75" customHeight="1" x14ac:dyDescent="0.2"/>
    <row r="722" ht="15.75" customHeight="1" x14ac:dyDescent="0.2"/>
    <row r="723" ht="15.75" customHeight="1" x14ac:dyDescent="0.2"/>
    <row r="801" spans="11:11" ht="15.75" x14ac:dyDescent="0.25">
      <c r="K801" s="17"/>
    </row>
    <row r="802" spans="11:11" ht="15.75" x14ac:dyDescent="0.25">
      <c r="K802" s="17"/>
    </row>
    <row r="803" spans="11:11" ht="15.75" x14ac:dyDescent="0.25">
      <c r="K803" s="17"/>
    </row>
  </sheetData>
  <mergeCells count="89">
    <mergeCell ref="A516:E516"/>
    <mergeCell ref="A517:E517"/>
    <mergeCell ref="A492:E492"/>
    <mergeCell ref="A414:E414"/>
    <mergeCell ref="A155:E155"/>
    <mergeCell ref="A156:E156"/>
    <mergeCell ref="A157:E157"/>
    <mergeCell ref="A237:E237"/>
    <mergeCell ref="A339:E339"/>
    <mergeCell ref="A103:E103"/>
    <mergeCell ref="A104:E104"/>
    <mergeCell ref="A412:E412"/>
    <mergeCell ref="A105:E105"/>
    <mergeCell ref="A109:E109"/>
    <mergeCell ref="A185:E185"/>
    <mergeCell ref="A207:E207"/>
    <mergeCell ref="A208:E208"/>
    <mergeCell ref="A108:E108"/>
    <mergeCell ref="A132:E132"/>
    <mergeCell ref="A161:E161"/>
    <mergeCell ref="A184:E184"/>
    <mergeCell ref="A213:E213"/>
    <mergeCell ref="A236:E236"/>
    <mergeCell ref="A209:E209"/>
    <mergeCell ref="A212:E212"/>
    <mergeCell ref="A29:E29"/>
    <mergeCell ref="A31:E31"/>
    <mergeCell ref="A79:E79"/>
    <mergeCell ref="A417:E417"/>
    <mergeCell ref="A8:E8"/>
    <mergeCell ref="A30:E30"/>
    <mergeCell ref="A9:C9"/>
    <mergeCell ref="A55:E55"/>
    <mergeCell ref="A51:E51"/>
    <mergeCell ref="A52:E52"/>
    <mergeCell ref="A53:E53"/>
    <mergeCell ref="A56:E56"/>
    <mergeCell ref="A80:E80"/>
    <mergeCell ref="A416:E416"/>
    <mergeCell ref="A133:E133"/>
    <mergeCell ref="A160:E160"/>
    <mergeCell ref="A1:E1"/>
    <mergeCell ref="A3:E3"/>
    <mergeCell ref="A4:E4"/>
    <mergeCell ref="A5:E5"/>
    <mergeCell ref="A7:E7"/>
    <mergeCell ref="A518:E518"/>
    <mergeCell ref="B552:C552"/>
    <mergeCell ref="D552:E552"/>
    <mergeCell ref="B549:C549"/>
    <mergeCell ref="D549:E549"/>
    <mergeCell ref="B550:C550"/>
    <mergeCell ref="D550:E550"/>
    <mergeCell ref="B548:C548"/>
    <mergeCell ref="B551:C551"/>
    <mergeCell ref="A521:E521"/>
    <mergeCell ref="D548:E548"/>
    <mergeCell ref="B547:C547"/>
    <mergeCell ref="D551:E551"/>
    <mergeCell ref="A520:E520"/>
    <mergeCell ref="A493:E493"/>
    <mergeCell ref="A338:E338"/>
    <mergeCell ref="A389:E389"/>
    <mergeCell ref="A390:E390"/>
    <mergeCell ref="A440:E440"/>
    <mergeCell ref="A441:E441"/>
    <mergeCell ref="A468:E468"/>
    <mergeCell ref="A469:E469"/>
    <mergeCell ref="A287:E287"/>
    <mergeCell ref="A315:E315"/>
    <mergeCell ref="A466:E466"/>
    <mergeCell ref="A413:E413"/>
    <mergeCell ref="A464:E464"/>
    <mergeCell ref="A465:E465"/>
    <mergeCell ref="A316:E316"/>
    <mergeCell ref="A288:E288"/>
    <mergeCell ref="A310:E310"/>
    <mergeCell ref="A311:E311"/>
    <mergeCell ref="A312:E312"/>
    <mergeCell ref="A258:E258"/>
    <mergeCell ref="A259:E259"/>
    <mergeCell ref="A260:E260"/>
    <mergeCell ref="A263:E263"/>
    <mergeCell ref="A264:E264"/>
    <mergeCell ref="A360:E360"/>
    <mergeCell ref="A361:E361"/>
    <mergeCell ref="A362:E362"/>
    <mergeCell ref="A365:E365"/>
    <mergeCell ref="A366:E366"/>
  </mergeCells>
  <pageMargins left="0.59055118110236227" right="0.59055118110236227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6"/>
  <sheetViews>
    <sheetView workbookViewId="0">
      <selection activeCell="A2" sqref="A2:E2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1463" t="s">
        <v>1367</v>
      </c>
      <c r="B2" s="1463"/>
      <c r="C2" s="1463"/>
      <c r="D2" s="1463"/>
      <c r="E2" s="1463"/>
      <c r="F2" s="1"/>
      <c r="G2" s="1"/>
    </row>
    <row r="3" spans="1:7" x14ac:dyDescent="0.2">
      <c r="A3" s="1"/>
      <c r="B3" s="1"/>
      <c r="C3" s="1"/>
      <c r="D3" s="1"/>
      <c r="E3" s="36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00" t="s">
        <v>91</v>
      </c>
      <c r="C5" s="1"/>
      <c r="D5" s="1"/>
      <c r="E5" s="1"/>
      <c r="F5" s="1"/>
      <c r="G5" s="1"/>
    </row>
    <row r="6" spans="1:7" ht="15.75" x14ac:dyDescent="0.25">
      <c r="A6" s="1"/>
      <c r="B6" s="100" t="s">
        <v>92</v>
      </c>
      <c r="C6" s="100"/>
      <c r="D6" s="100"/>
      <c r="E6" s="100"/>
      <c r="F6" s="1"/>
      <c r="G6" s="1"/>
    </row>
    <row r="7" spans="1:7" ht="15.75" x14ac:dyDescent="0.25">
      <c r="A7" s="1"/>
      <c r="B7" s="100"/>
      <c r="C7" s="100"/>
      <c r="D7" s="100"/>
      <c r="E7" s="100"/>
      <c r="F7" s="1"/>
      <c r="G7" s="1"/>
    </row>
    <row r="8" spans="1:7" ht="15.75" x14ac:dyDescent="0.25">
      <c r="A8" s="1"/>
      <c r="B8" s="100"/>
      <c r="C8" s="100"/>
      <c r="D8" s="100" t="s">
        <v>1217</v>
      </c>
      <c r="E8" s="100"/>
      <c r="F8" s="1"/>
      <c r="G8" s="1"/>
    </row>
    <row r="9" spans="1:7" ht="15.75" x14ac:dyDescent="0.25">
      <c r="A9" s="1"/>
      <c r="B9" s="100"/>
      <c r="C9" s="100"/>
      <c r="D9" s="100"/>
      <c r="E9" s="100"/>
      <c r="F9" s="1"/>
      <c r="G9" s="1"/>
    </row>
    <row r="10" spans="1:7" ht="15.75" x14ac:dyDescent="0.25">
      <c r="A10" s="1"/>
      <c r="B10" s="100"/>
      <c r="C10" s="100"/>
      <c r="D10" s="100"/>
      <c r="E10" s="100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17" t="s">
        <v>93</v>
      </c>
      <c r="B12" s="14"/>
      <c r="C12" s="14"/>
      <c r="D12" s="14"/>
    </row>
    <row r="15" spans="1:7" ht="15.75" x14ac:dyDescent="0.25">
      <c r="A15" s="17" t="s">
        <v>94</v>
      </c>
      <c r="B15" s="17"/>
      <c r="C15" s="17"/>
      <c r="D15" s="17"/>
      <c r="E15" s="17"/>
      <c r="F15" s="1"/>
    </row>
    <row r="16" spans="1:7" ht="15.75" x14ac:dyDescent="0.25">
      <c r="A16" s="17" t="s">
        <v>95</v>
      </c>
      <c r="B16" s="17"/>
      <c r="C16" s="17"/>
      <c r="D16" s="17"/>
      <c r="E16" s="17"/>
      <c r="F16" s="1"/>
    </row>
    <row r="17" spans="1:6" x14ac:dyDescent="0.2">
      <c r="A17" s="367" t="s">
        <v>96</v>
      </c>
      <c r="B17" s="1"/>
      <c r="C17" s="1"/>
      <c r="D17" s="1"/>
      <c r="E17" s="1"/>
      <c r="F17" s="1"/>
    </row>
    <row r="18" spans="1:6" x14ac:dyDescent="0.2">
      <c r="A18" s="367"/>
      <c r="B18" s="1"/>
      <c r="C18" s="1"/>
      <c r="D18" s="1"/>
      <c r="E18" s="1"/>
      <c r="F18" s="1"/>
    </row>
    <row r="19" spans="1:6" x14ac:dyDescent="0.2">
      <c r="A19" s="367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68"/>
      <c r="B21" s="369"/>
      <c r="C21" s="370"/>
      <c r="D21" s="371"/>
      <c r="E21" s="372" t="s">
        <v>97</v>
      </c>
      <c r="F21" s="1"/>
    </row>
    <row r="22" spans="1:6" x14ac:dyDescent="0.2">
      <c r="A22" s="373" t="s">
        <v>98</v>
      </c>
      <c r="B22" s="1549" t="s">
        <v>99</v>
      </c>
      <c r="C22" s="1550"/>
      <c r="D22" s="1551"/>
      <c r="E22" s="373" t="s">
        <v>100</v>
      </c>
      <c r="F22" s="1"/>
    </row>
    <row r="23" spans="1:6" ht="13.5" thickBot="1" x14ac:dyDescent="0.25">
      <c r="A23" s="295"/>
      <c r="B23" s="199"/>
      <c r="C23" s="180"/>
      <c r="D23" s="374"/>
      <c r="E23" s="120" t="s">
        <v>101</v>
      </c>
      <c r="F23" s="1"/>
    </row>
    <row r="24" spans="1:6" x14ac:dyDescent="0.2">
      <c r="A24" s="368"/>
      <c r="B24" s="1"/>
      <c r="C24" s="1"/>
      <c r="D24" s="1"/>
      <c r="E24" s="372"/>
      <c r="F24" s="1"/>
    </row>
    <row r="25" spans="1:6" x14ac:dyDescent="0.2">
      <c r="A25" s="375">
        <v>1</v>
      </c>
      <c r="B25" s="201" t="s">
        <v>102</v>
      </c>
      <c r="C25" s="201"/>
      <c r="D25" s="201"/>
      <c r="E25" s="20"/>
      <c r="F25" s="1"/>
    </row>
    <row r="26" spans="1:6" x14ac:dyDescent="0.2">
      <c r="A26" s="196">
        <v>2</v>
      </c>
      <c r="B26" s="1" t="s">
        <v>103</v>
      </c>
      <c r="C26" s="1"/>
      <c r="D26" s="202"/>
      <c r="E26" s="24"/>
      <c r="F26" s="1"/>
    </row>
    <row r="27" spans="1:6" x14ac:dyDescent="0.2">
      <c r="A27" s="375"/>
      <c r="B27" s="201" t="s">
        <v>104</v>
      </c>
      <c r="C27" s="201"/>
      <c r="D27" s="200"/>
      <c r="E27" s="20"/>
      <c r="F27" s="1"/>
    </row>
    <row r="28" spans="1:6" x14ac:dyDescent="0.2">
      <c r="A28" s="196">
        <v>3</v>
      </c>
      <c r="B28" s="1" t="s">
        <v>105</v>
      </c>
      <c r="C28" s="1"/>
      <c r="D28" s="202"/>
      <c r="E28" s="24"/>
      <c r="F28" s="1"/>
    </row>
    <row r="29" spans="1:6" x14ac:dyDescent="0.2">
      <c r="A29" s="375"/>
      <c r="B29" s="201" t="s">
        <v>106</v>
      </c>
      <c r="C29" s="201"/>
      <c r="D29" s="200"/>
      <c r="E29" s="20"/>
      <c r="F29" s="1"/>
    </row>
    <row r="30" spans="1:6" x14ac:dyDescent="0.2">
      <c r="A30" s="375">
        <v>4</v>
      </c>
      <c r="B30" s="201" t="s">
        <v>107</v>
      </c>
      <c r="C30" s="201"/>
      <c r="D30" s="200"/>
      <c r="E30" s="20"/>
      <c r="F30" s="1"/>
    </row>
    <row r="31" spans="1:6" x14ac:dyDescent="0.2">
      <c r="A31" s="196">
        <v>5</v>
      </c>
      <c r="B31" s="1" t="s">
        <v>108</v>
      </c>
      <c r="C31" s="1"/>
      <c r="D31" s="202"/>
      <c r="E31" s="24"/>
      <c r="F31" s="1"/>
    </row>
    <row r="32" spans="1:6" x14ac:dyDescent="0.2">
      <c r="A32" s="375"/>
      <c r="B32" s="201" t="s">
        <v>109</v>
      </c>
      <c r="C32" s="201"/>
      <c r="D32" s="200"/>
      <c r="E32" s="20"/>
      <c r="F32" s="1"/>
    </row>
    <row r="33" spans="1:6" x14ac:dyDescent="0.2">
      <c r="A33" s="376">
        <v>6</v>
      </c>
      <c r="B33" s="6" t="s">
        <v>110</v>
      </c>
      <c r="C33" s="4"/>
      <c r="D33" s="181"/>
      <c r="E33" s="22"/>
      <c r="F33" s="1"/>
    </row>
    <row r="34" spans="1:6" ht="13.5" thickBot="1" x14ac:dyDescent="0.25">
      <c r="A34" s="197">
        <v>7</v>
      </c>
      <c r="B34" s="180" t="s">
        <v>111</v>
      </c>
      <c r="C34" s="180"/>
      <c r="D34" s="374"/>
      <c r="E34" s="155"/>
      <c r="F34" s="1"/>
    </row>
    <row r="35" spans="1:6" ht="16.5" thickBot="1" x14ac:dyDescent="0.3">
      <c r="A35" s="1"/>
      <c r="B35" s="112" t="s">
        <v>25</v>
      </c>
      <c r="C35" s="204"/>
      <c r="D35" s="205"/>
      <c r="E35" s="203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552" t="s">
        <v>1108</v>
      </c>
      <c r="B37" s="1486"/>
      <c r="C37" s="1486"/>
      <c r="D37" s="1486"/>
      <c r="E37" s="1486"/>
      <c r="F37" s="1"/>
    </row>
    <row r="38" spans="1:6" x14ac:dyDescent="0.2">
      <c r="A38" s="1552" t="s">
        <v>112</v>
      </c>
      <c r="B38" s="1486"/>
      <c r="C38" s="1486"/>
      <c r="D38" s="1486"/>
      <c r="E38" s="1486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1218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113</v>
      </c>
      <c r="F43" s="1"/>
    </row>
    <row r="44" spans="1:6" x14ac:dyDescent="0.2">
      <c r="A44" s="1"/>
      <c r="B44" s="1"/>
      <c r="C44" s="1"/>
      <c r="D44" s="1"/>
      <c r="E44" s="1" t="s">
        <v>114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3"/>
  <sheetViews>
    <sheetView topLeftCell="A7" workbookViewId="0">
      <selection sqref="A1:F1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3" x14ac:dyDescent="0.2">
      <c r="A1" s="1463" t="s">
        <v>1368</v>
      </c>
      <c r="B1" s="1486"/>
      <c r="C1" s="1486"/>
      <c r="D1" s="1486"/>
      <c r="E1" s="1486"/>
      <c r="F1" s="1486"/>
    </row>
    <row r="2" spans="1:13" x14ac:dyDescent="0.2">
      <c r="A2" s="1485" t="s">
        <v>425</v>
      </c>
      <c r="B2" s="1485"/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</row>
    <row r="3" spans="1:13" ht="13.5" thickBot="1" x14ac:dyDescent="0.25">
      <c r="A3" s="1"/>
      <c r="B3" s="1553" t="s">
        <v>51</v>
      </c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</row>
    <row r="4" spans="1:13" ht="38.25" x14ac:dyDescent="0.2">
      <c r="A4" s="157" t="s">
        <v>3</v>
      </c>
      <c r="B4" s="720" t="s">
        <v>386</v>
      </c>
      <c r="C4" s="720" t="s">
        <v>520</v>
      </c>
      <c r="D4" s="720" t="s">
        <v>850</v>
      </c>
      <c r="E4" s="720" t="s">
        <v>893</v>
      </c>
      <c r="F4" s="720" t="s">
        <v>923</v>
      </c>
      <c r="G4" s="720" t="s">
        <v>988</v>
      </c>
      <c r="H4" s="720" t="s">
        <v>1082</v>
      </c>
      <c r="I4" s="720" t="s">
        <v>1109</v>
      </c>
      <c r="J4" s="720" t="s">
        <v>1133</v>
      </c>
      <c r="K4" s="720" t="s">
        <v>1291</v>
      </c>
      <c r="L4" s="584" t="s">
        <v>1292</v>
      </c>
      <c r="M4" s="585" t="s">
        <v>25</v>
      </c>
    </row>
    <row r="5" spans="1:13" ht="17.25" customHeight="1" x14ac:dyDescent="0.2">
      <c r="A5" s="586" t="s">
        <v>387</v>
      </c>
      <c r="B5" s="718">
        <f>'14 16_sz_ melléklet'!C30+'14 16_sz_ melléklet'!C34+'14 16_sz_ melléklet'!C40</f>
        <v>999350</v>
      </c>
      <c r="C5" s="718">
        <f>B5*1.005</f>
        <v>1004346.7499999999</v>
      </c>
      <c r="D5" s="718">
        <f>C5*1.003</f>
        <v>1007359.7902499997</v>
      </c>
      <c r="E5" s="718">
        <f t="shared" ref="E5:L5" si="0">D5*1.003</f>
        <v>1010381.8696207496</v>
      </c>
      <c r="F5" s="718">
        <f t="shared" si="0"/>
        <v>1013413.0152296118</v>
      </c>
      <c r="G5" s="718">
        <f t="shared" si="0"/>
        <v>1016453.2542753005</v>
      </c>
      <c r="H5" s="718">
        <f t="shared" si="0"/>
        <v>1019502.6140381263</v>
      </c>
      <c r="I5" s="718">
        <f t="shared" si="0"/>
        <v>1022561.1218802406</v>
      </c>
      <c r="J5" s="718">
        <f t="shared" si="0"/>
        <v>1025628.8052458812</v>
      </c>
      <c r="K5" s="718">
        <f t="shared" si="0"/>
        <v>1028705.6916616188</v>
      </c>
      <c r="L5" s="718">
        <f t="shared" si="0"/>
        <v>1031791.8087366035</v>
      </c>
      <c r="M5" s="723">
        <f t="shared" ref="M5:M12" si="1">SUM(B5:L5)</f>
        <v>11179494.720938133</v>
      </c>
    </row>
    <row r="6" spans="1:13" ht="24.75" customHeight="1" x14ac:dyDescent="0.2">
      <c r="A6" s="586" t="s">
        <v>388</v>
      </c>
      <c r="B6" s="718">
        <f>'22 24  sz. melléklet'!F28</f>
        <v>150542</v>
      </c>
      <c r="C6" s="718">
        <f>B6*1.03</f>
        <v>155058.26</v>
      </c>
      <c r="D6" s="718">
        <f t="shared" ref="D6:L6" si="2">C6*1.03</f>
        <v>159710.00780000002</v>
      </c>
      <c r="E6" s="718">
        <f t="shared" si="2"/>
        <v>164501.30803400002</v>
      </c>
      <c r="F6" s="718">
        <f t="shared" si="2"/>
        <v>169436.34727502003</v>
      </c>
      <c r="G6" s="718">
        <f t="shared" si="2"/>
        <v>174519.43769327062</v>
      </c>
      <c r="H6" s="718">
        <f t="shared" si="2"/>
        <v>179755.02082406875</v>
      </c>
      <c r="I6" s="718">
        <f t="shared" si="2"/>
        <v>185147.67144879082</v>
      </c>
      <c r="J6" s="718">
        <f t="shared" si="2"/>
        <v>190702.10159225453</v>
      </c>
      <c r="K6" s="718">
        <f t="shared" si="2"/>
        <v>196423.16464002218</v>
      </c>
      <c r="L6" s="718">
        <f t="shared" si="2"/>
        <v>202315.85957922286</v>
      </c>
      <c r="M6" s="723">
        <f t="shared" si="1"/>
        <v>1928111.1788866497</v>
      </c>
    </row>
    <row r="7" spans="1:13" ht="25.5" customHeight="1" x14ac:dyDescent="0.2">
      <c r="A7" s="586" t="s">
        <v>389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23">
        <f t="shared" si="1"/>
        <v>0</v>
      </c>
    </row>
    <row r="8" spans="1:13" ht="49.5" customHeight="1" x14ac:dyDescent="0.2">
      <c r="A8" s="586" t="s">
        <v>390</v>
      </c>
      <c r="B8" s="718">
        <f>'22 24  sz. melléklet'!F9</f>
        <v>150000</v>
      </c>
      <c r="C8" s="718">
        <v>150000</v>
      </c>
      <c r="D8" s="718">
        <v>150000</v>
      </c>
      <c r="E8" s="718">
        <v>150000</v>
      </c>
      <c r="F8" s="718">
        <v>150000</v>
      </c>
      <c r="G8" s="718">
        <v>150000</v>
      </c>
      <c r="H8" s="718">
        <v>150000</v>
      </c>
      <c r="I8" s="718">
        <v>150000</v>
      </c>
      <c r="J8" s="718">
        <v>150000</v>
      </c>
      <c r="K8" s="718">
        <v>150000</v>
      </c>
      <c r="L8" s="718">
        <v>150000</v>
      </c>
      <c r="M8" s="723">
        <f t="shared" si="1"/>
        <v>1650000</v>
      </c>
    </row>
    <row r="9" spans="1:13" ht="18.75" customHeight="1" x14ac:dyDescent="0.2">
      <c r="A9" s="586" t="s">
        <v>391</v>
      </c>
      <c r="B9" s="718">
        <f>'14 16_sz_ melléklet'!C70</f>
        <v>1500</v>
      </c>
      <c r="C9" s="718">
        <f>B9*1.003</f>
        <v>1504.4999999999998</v>
      </c>
      <c r="D9" s="718">
        <f t="shared" ref="D9:L9" si="3">C9*1.003</f>
        <v>1509.0134999999996</v>
      </c>
      <c r="E9" s="718">
        <f t="shared" si="3"/>
        <v>1513.5405404999995</v>
      </c>
      <c r="F9" s="718">
        <f t="shared" si="3"/>
        <v>1518.0811621214993</v>
      </c>
      <c r="G9" s="718">
        <f t="shared" si="3"/>
        <v>1522.6354056078637</v>
      </c>
      <c r="H9" s="718">
        <f t="shared" si="3"/>
        <v>1527.2033118246873</v>
      </c>
      <c r="I9" s="718">
        <f t="shared" si="3"/>
        <v>1531.7849217601611</v>
      </c>
      <c r="J9" s="718">
        <f t="shared" si="3"/>
        <v>1536.3802765254413</v>
      </c>
      <c r="K9" s="718">
        <f t="shared" si="3"/>
        <v>1540.9894173550174</v>
      </c>
      <c r="L9" s="718">
        <f t="shared" si="3"/>
        <v>1545.6123856070824</v>
      </c>
      <c r="M9" s="723">
        <f t="shared" si="1"/>
        <v>16749.740921301749</v>
      </c>
    </row>
    <row r="10" spans="1:13" ht="25.5" customHeight="1" thickBot="1" x14ac:dyDescent="0.25">
      <c r="A10" s="586" t="s">
        <v>392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23">
        <f t="shared" si="1"/>
        <v>0</v>
      </c>
    </row>
    <row r="11" spans="1:13" ht="18" customHeight="1" thickBot="1" x14ac:dyDescent="0.25">
      <c r="A11" s="582" t="s">
        <v>393</v>
      </c>
      <c r="B11" s="129">
        <f t="shared" ref="B11:L11" si="4">SUM(B5:B10)</f>
        <v>1301392</v>
      </c>
      <c r="C11" s="129">
        <f t="shared" si="4"/>
        <v>1310909.5099999998</v>
      </c>
      <c r="D11" s="129">
        <f t="shared" si="4"/>
        <v>1318578.8115499998</v>
      </c>
      <c r="E11" s="129">
        <f t="shared" si="4"/>
        <v>1326396.7181952498</v>
      </c>
      <c r="F11" s="129">
        <f t="shared" si="4"/>
        <v>1334367.4436667534</v>
      </c>
      <c r="G11" s="129">
        <f t="shared" si="4"/>
        <v>1342495.3273741789</v>
      </c>
      <c r="H11" s="129">
        <f t="shared" si="4"/>
        <v>1350784.8381740197</v>
      </c>
      <c r="I11" s="129">
        <f t="shared" si="4"/>
        <v>1359240.5782507916</v>
      </c>
      <c r="J11" s="129">
        <f t="shared" si="4"/>
        <v>1367867.2871146612</v>
      </c>
      <c r="K11" s="129">
        <f t="shared" si="4"/>
        <v>1376669.8457189959</v>
      </c>
      <c r="L11" s="129">
        <f t="shared" si="4"/>
        <v>1385653.2807014335</v>
      </c>
      <c r="M11" s="721">
        <f t="shared" si="1"/>
        <v>14774355.640746085</v>
      </c>
    </row>
    <row r="12" spans="1:13" ht="16.5" customHeight="1" x14ac:dyDescent="0.2">
      <c r="A12" s="587" t="s">
        <v>394</v>
      </c>
      <c r="B12" s="572">
        <f>B11/2</f>
        <v>650696</v>
      </c>
      <c r="C12" s="572">
        <f t="shared" ref="C12:L12" si="5">C11/2</f>
        <v>655454.75499999989</v>
      </c>
      <c r="D12" s="572">
        <f t="shared" si="5"/>
        <v>659289.40577499988</v>
      </c>
      <c r="E12" s="572">
        <f t="shared" si="5"/>
        <v>663198.3590976249</v>
      </c>
      <c r="F12" s="572">
        <f t="shared" si="5"/>
        <v>667183.72183337668</v>
      </c>
      <c r="G12" s="572">
        <f t="shared" si="5"/>
        <v>671247.66368708946</v>
      </c>
      <c r="H12" s="572">
        <f t="shared" si="5"/>
        <v>675392.41908700985</v>
      </c>
      <c r="I12" s="572">
        <f t="shared" si="5"/>
        <v>679620.28912539582</v>
      </c>
      <c r="J12" s="572">
        <f t="shared" si="5"/>
        <v>683933.64355733059</v>
      </c>
      <c r="K12" s="572">
        <f t="shared" si="5"/>
        <v>688334.92285949795</v>
      </c>
      <c r="L12" s="572">
        <f t="shared" si="5"/>
        <v>692826.64035071677</v>
      </c>
      <c r="M12" s="722">
        <f t="shared" si="1"/>
        <v>7387177.8203730425</v>
      </c>
    </row>
    <row r="13" spans="1:13" ht="33.75" customHeight="1" x14ac:dyDescent="0.2">
      <c r="A13" s="588" t="s">
        <v>395</v>
      </c>
      <c r="B13" s="719">
        <v>0</v>
      </c>
      <c r="C13" s="719">
        <v>0</v>
      </c>
      <c r="D13" s="719">
        <v>0</v>
      </c>
      <c r="E13" s="719">
        <v>0</v>
      </c>
      <c r="F13" s="719">
        <v>0</v>
      </c>
      <c r="G13" s="719">
        <v>0</v>
      </c>
      <c r="H13" s="719">
        <v>0</v>
      </c>
      <c r="I13" s="719">
        <v>0</v>
      </c>
      <c r="J13" s="719">
        <v>0</v>
      </c>
      <c r="K13" s="719">
        <v>0</v>
      </c>
      <c r="L13" s="719">
        <v>0</v>
      </c>
      <c r="M13" s="671">
        <v>0</v>
      </c>
    </row>
    <row r="14" spans="1:13" ht="25.5" customHeight="1" x14ac:dyDescent="0.2">
      <c r="A14" s="586" t="s">
        <v>396</v>
      </c>
      <c r="B14" s="718">
        <v>0</v>
      </c>
      <c r="C14" s="718">
        <v>0</v>
      </c>
      <c r="D14" s="718">
        <v>0</v>
      </c>
      <c r="E14" s="718">
        <v>0</v>
      </c>
      <c r="F14" s="718">
        <v>0</v>
      </c>
      <c r="G14" s="718">
        <v>0</v>
      </c>
      <c r="H14" s="718">
        <v>0</v>
      </c>
      <c r="I14" s="718">
        <v>0</v>
      </c>
      <c r="J14" s="718">
        <v>0</v>
      </c>
      <c r="K14" s="718">
        <v>0</v>
      </c>
      <c r="L14" s="718">
        <v>0</v>
      </c>
      <c r="M14" s="705">
        <v>0</v>
      </c>
    </row>
    <row r="15" spans="1:13" ht="16.5" customHeight="1" x14ac:dyDescent="0.2">
      <c r="A15" s="586" t="s">
        <v>397</v>
      </c>
      <c r="B15" s="718"/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05"/>
    </row>
    <row r="16" spans="1:13" ht="24.75" customHeight="1" x14ac:dyDescent="0.2">
      <c r="A16" s="586" t="s">
        <v>398</v>
      </c>
      <c r="B16" s="718"/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05"/>
    </row>
    <row r="17" spans="1:13" ht="33" customHeight="1" x14ac:dyDescent="0.2">
      <c r="A17" s="586" t="s">
        <v>399</v>
      </c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05"/>
    </row>
    <row r="18" spans="1:13" ht="51" customHeight="1" x14ac:dyDescent="0.2">
      <c r="A18" s="586" t="s">
        <v>400</v>
      </c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05"/>
    </row>
    <row r="19" spans="1:13" ht="26.25" customHeight="1" thickBot="1" x14ac:dyDescent="0.25">
      <c r="A19" s="589" t="s">
        <v>401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>
        <f>SUM(B19:L19)</f>
        <v>0</v>
      </c>
    </row>
    <row r="20" spans="1:13" ht="24.75" customHeight="1" thickBot="1" x14ac:dyDescent="0.25">
      <c r="A20" s="583" t="s">
        <v>402</v>
      </c>
      <c r="B20" s="573">
        <f>SUM(B13:B19)</f>
        <v>0</v>
      </c>
      <c r="C20" s="573">
        <f t="shared" ref="C20:L20" si="6">SUM(C13:C19)</f>
        <v>0</v>
      </c>
      <c r="D20" s="573">
        <f t="shared" si="6"/>
        <v>0</v>
      </c>
      <c r="E20" s="573">
        <f t="shared" si="6"/>
        <v>0</v>
      </c>
      <c r="F20" s="573">
        <f t="shared" si="6"/>
        <v>0</v>
      </c>
      <c r="G20" s="573">
        <f t="shared" si="6"/>
        <v>0</v>
      </c>
      <c r="H20" s="573">
        <f t="shared" si="6"/>
        <v>0</v>
      </c>
      <c r="I20" s="573">
        <f t="shared" si="6"/>
        <v>0</v>
      </c>
      <c r="J20" s="573">
        <f t="shared" si="6"/>
        <v>0</v>
      </c>
      <c r="K20" s="573">
        <f t="shared" si="6"/>
        <v>0</v>
      </c>
      <c r="L20" s="573">
        <f t="shared" si="6"/>
        <v>0</v>
      </c>
      <c r="M20" s="574">
        <f>SUM(B20:L20)</f>
        <v>0</v>
      </c>
    </row>
    <row r="21" spans="1:13" ht="38.25" customHeight="1" thickBot="1" x14ac:dyDescent="0.25">
      <c r="A21" s="582" t="s">
        <v>403</v>
      </c>
      <c r="B21" s="129">
        <f>B12-B20</f>
        <v>650696</v>
      </c>
      <c r="C21" s="129">
        <f t="shared" ref="C21:M21" si="7">C12-C20</f>
        <v>655454.75499999989</v>
      </c>
      <c r="D21" s="129">
        <f t="shared" si="7"/>
        <v>659289.40577499988</v>
      </c>
      <c r="E21" s="129">
        <f t="shared" si="7"/>
        <v>663198.3590976249</v>
      </c>
      <c r="F21" s="129">
        <f t="shared" si="7"/>
        <v>667183.72183337668</v>
      </c>
      <c r="G21" s="129">
        <f t="shared" si="7"/>
        <v>671247.66368708946</v>
      </c>
      <c r="H21" s="129">
        <f t="shared" si="7"/>
        <v>675392.41908700985</v>
      </c>
      <c r="I21" s="129">
        <f t="shared" si="7"/>
        <v>679620.28912539582</v>
      </c>
      <c r="J21" s="129">
        <f t="shared" si="7"/>
        <v>683933.64355733059</v>
      </c>
      <c r="K21" s="129">
        <f t="shared" si="7"/>
        <v>688334.92285949795</v>
      </c>
      <c r="L21" s="129">
        <f t="shared" si="7"/>
        <v>692826.64035071677</v>
      </c>
      <c r="M21" s="721">
        <f t="shared" si="7"/>
        <v>7387177.8203730425</v>
      </c>
    </row>
    <row r="22" spans="1:13" x14ac:dyDescent="0.2">
      <c r="A22" s="1" t="s">
        <v>404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5" customFormat="1" x14ac:dyDescent="0.2">
      <c r="A42" s="36"/>
    </row>
    <row r="43" spans="1:1" x14ac:dyDescent="0.2">
      <c r="A43" s="1"/>
    </row>
  </sheetData>
  <mergeCells count="3">
    <mergeCell ref="B3:M3"/>
    <mergeCell ref="A1:F1"/>
    <mergeCell ref="A2:M2"/>
  </mergeCells>
  <phoneticPr fontId="63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463" t="s">
        <v>1369</v>
      </c>
      <c r="B3" s="1486"/>
      <c r="C3" s="1486"/>
      <c r="D3" s="1486"/>
      <c r="E3" s="1486"/>
      <c r="F3" s="1486"/>
      <c r="G3" s="1"/>
      <c r="H3" s="1"/>
      <c r="I3" s="182"/>
      <c r="J3" s="182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483" t="s">
        <v>117</v>
      </c>
      <c r="C6" s="1556"/>
      <c r="D6" s="1556"/>
      <c r="E6" s="1556"/>
      <c r="F6" s="1556"/>
      <c r="G6" s="1556"/>
      <c r="H6" s="1556"/>
      <c r="I6" s="1556"/>
      <c r="J6" s="1556"/>
      <c r="K6" s="1"/>
    </row>
    <row r="7" spans="1:11" x14ac:dyDescent="0.2">
      <c r="B7" s="1"/>
      <c r="C7" s="1"/>
      <c r="D7" s="36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19" t="s">
        <v>4</v>
      </c>
      <c r="K9" s="1"/>
    </row>
    <row r="10" spans="1:11" ht="13.5" thickBot="1" x14ac:dyDescent="0.25">
      <c r="A10" s="1495" t="s">
        <v>294</v>
      </c>
      <c r="B10" s="183" t="s">
        <v>118</v>
      </c>
      <c r="C10" s="1558" t="s">
        <v>252</v>
      </c>
      <c r="D10" s="1559"/>
      <c r="E10" s="1560" t="s">
        <v>253</v>
      </c>
      <c r="F10" s="1559"/>
      <c r="G10" s="1560" t="s">
        <v>254</v>
      </c>
      <c r="H10" s="1559"/>
      <c r="I10" s="1560" t="s">
        <v>255</v>
      </c>
      <c r="J10" s="1558"/>
      <c r="K10" s="1554" t="s">
        <v>75</v>
      </c>
    </row>
    <row r="11" spans="1:11" ht="13.5" thickBot="1" x14ac:dyDescent="0.25">
      <c r="A11" s="1557"/>
      <c r="B11" s="185"/>
      <c r="C11" s="184" t="s">
        <v>119</v>
      </c>
      <c r="D11" s="186" t="s">
        <v>120</v>
      </c>
      <c r="E11" s="186" t="s">
        <v>256</v>
      </c>
      <c r="F11" s="186" t="s">
        <v>257</v>
      </c>
      <c r="G11" s="186" t="s">
        <v>258</v>
      </c>
      <c r="H11" s="186" t="s">
        <v>257</v>
      </c>
      <c r="I11" s="186" t="s">
        <v>259</v>
      </c>
      <c r="J11" s="184" t="s">
        <v>260</v>
      </c>
      <c r="K11" s="1555"/>
    </row>
    <row r="12" spans="1:11" ht="13.5" thickBot="1" x14ac:dyDescent="0.25">
      <c r="A12" s="434" t="s">
        <v>295</v>
      </c>
      <c r="B12" s="397" t="s">
        <v>296</v>
      </c>
      <c r="C12" s="397" t="s">
        <v>297</v>
      </c>
      <c r="D12" s="397" t="s">
        <v>298</v>
      </c>
      <c r="E12" s="397" t="s">
        <v>318</v>
      </c>
      <c r="F12" s="397" t="s">
        <v>343</v>
      </c>
      <c r="G12" s="397" t="s">
        <v>344</v>
      </c>
      <c r="H12" s="397" t="s">
        <v>368</v>
      </c>
      <c r="I12" s="397" t="s">
        <v>369</v>
      </c>
      <c r="J12" s="184" t="s">
        <v>370</v>
      </c>
      <c r="K12" s="186" t="s">
        <v>373</v>
      </c>
    </row>
    <row r="13" spans="1:11" x14ac:dyDescent="0.2">
      <c r="A13" s="440" t="s">
        <v>299</v>
      </c>
      <c r="B13" s="187" t="s">
        <v>121</v>
      </c>
      <c r="C13" s="144">
        <v>700000</v>
      </c>
      <c r="D13" s="138">
        <v>1100000</v>
      </c>
      <c r="E13" s="579">
        <v>0</v>
      </c>
      <c r="F13" s="131"/>
      <c r="G13" s="143">
        <v>0</v>
      </c>
      <c r="H13" s="27">
        <v>0</v>
      </c>
      <c r="I13" s="143">
        <v>0</v>
      </c>
      <c r="J13" s="513">
        <v>0</v>
      </c>
      <c r="K13" s="138"/>
    </row>
    <row r="14" spans="1:11" x14ac:dyDescent="0.2">
      <c r="A14" s="399" t="s">
        <v>300</v>
      </c>
      <c r="B14" s="187" t="s">
        <v>122</v>
      </c>
      <c r="C14" s="144">
        <v>850000</v>
      </c>
      <c r="D14" s="138">
        <v>1350000</v>
      </c>
      <c r="E14" s="138">
        <v>300000</v>
      </c>
      <c r="F14" s="131"/>
      <c r="G14" s="135">
        <v>0</v>
      </c>
      <c r="H14" s="105">
        <v>0</v>
      </c>
      <c r="I14" s="135">
        <v>0</v>
      </c>
      <c r="J14" s="286">
        <v>0</v>
      </c>
      <c r="K14" s="135"/>
    </row>
    <row r="15" spans="1:11" x14ac:dyDescent="0.2">
      <c r="A15" s="316" t="s">
        <v>301</v>
      </c>
      <c r="B15" s="187" t="s">
        <v>123</v>
      </c>
      <c r="C15" s="144">
        <v>900000</v>
      </c>
      <c r="D15" s="138">
        <v>1200000</v>
      </c>
      <c r="E15" s="138">
        <v>0</v>
      </c>
      <c r="F15" s="144">
        <v>150000</v>
      </c>
      <c r="G15" s="143">
        <v>0</v>
      </c>
      <c r="H15" s="27">
        <v>0</v>
      </c>
      <c r="I15" s="143">
        <v>0</v>
      </c>
      <c r="J15" s="229">
        <v>0</v>
      </c>
      <c r="K15" s="135">
        <v>200000</v>
      </c>
    </row>
    <row r="16" spans="1:11" x14ac:dyDescent="0.2">
      <c r="A16" s="316" t="s">
        <v>302</v>
      </c>
      <c r="B16" s="187" t="s">
        <v>124</v>
      </c>
      <c r="C16" s="144">
        <v>1000000</v>
      </c>
      <c r="D16" s="138">
        <v>1000000</v>
      </c>
      <c r="E16" s="138">
        <v>0</v>
      </c>
      <c r="F16" s="144">
        <v>150000</v>
      </c>
      <c r="G16" s="135">
        <v>0</v>
      </c>
      <c r="H16" s="105">
        <v>0</v>
      </c>
      <c r="I16" s="135">
        <v>0</v>
      </c>
      <c r="J16" s="286">
        <v>0</v>
      </c>
      <c r="K16" s="135">
        <v>300000</v>
      </c>
    </row>
    <row r="17" spans="1:11" x14ac:dyDescent="0.2">
      <c r="A17" s="316" t="s">
        <v>303</v>
      </c>
      <c r="B17" s="187" t="s">
        <v>125</v>
      </c>
      <c r="C17" s="144">
        <v>1000000</v>
      </c>
      <c r="D17" s="138">
        <v>1000000</v>
      </c>
      <c r="E17" s="138">
        <v>150000</v>
      </c>
      <c r="F17" s="144">
        <v>150000</v>
      </c>
      <c r="G17" s="143">
        <v>0</v>
      </c>
      <c r="H17" s="27">
        <v>0</v>
      </c>
      <c r="I17" s="143">
        <v>0</v>
      </c>
      <c r="J17" s="229">
        <v>0</v>
      </c>
      <c r="K17" s="135">
        <v>500000</v>
      </c>
    </row>
    <row r="18" spans="1:11" x14ac:dyDescent="0.2">
      <c r="A18" s="316" t="s">
        <v>304</v>
      </c>
      <c r="B18" s="187" t="s">
        <v>126</v>
      </c>
      <c r="C18" s="144">
        <v>1200000</v>
      </c>
      <c r="D18" s="138">
        <v>2200000</v>
      </c>
      <c r="E18" s="138">
        <v>150000</v>
      </c>
      <c r="F18" s="144">
        <v>150000</v>
      </c>
      <c r="G18" s="135">
        <v>0</v>
      </c>
      <c r="H18" s="105">
        <v>0</v>
      </c>
      <c r="I18" s="135">
        <v>0</v>
      </c>
      <c r="J18" s="286">
        <v>0</v>
      </c>
      <c r="K18" s="135">
        <v>1000000</v>
      </c>
    </row>
    <row r="19" spans="1:11" x14ac:dyDescent="0.2">
      <c r="A19" s="316" t="s">
        <v>305</v>
      </c>
      <c r="B19" s="187" t="s">
        <v>127</v>
      </c>
      <c r="C19" s="144">
        <v>1000000</v>
      </c>
      <c r="D19" s="138">
        <v>2100000</v>
      </c>
      <c r="E19" s="138">
        <v>150000</v>
      </c>
      <c r="F19" s="131">
        <v>0</v>
      </c>
      <c r="G19" s="143">
        <v>0</v>
      </c>
      <c r="H19" s="27">
        <v>0</v>
      </c>
      <c r="I19" s="143">
        <v>120000</v>
      </c>
      <c r="J19" s="229">
        <v>0</v>
      </c>
      <c r="K19" s="135">
        <v>310226</v>
      </c>
    </row>
    <row r="20" spans="1:11" x14ac:dyDescent="0.2">
      <c r="A20" s="316" t="s">
        <v>306</v>
      </c>
      <c r="B20" s="187" t="s">
        <v>128</v>
      </c>
      <c r="C20" s="144">
        <v>1200000</v>
      </c>
      <c r="D20" s="138">
        <v>1300000</v>
      </c>
      <c r="E20" s="138">
        <v>150000</v>
      </c>
      <c r="F20" s="131">
        <v>0</v>
      </c>
      <c r="G20" s="135">
        <v>0</v>
      </c>
      <c r="H20" s="105">
        <v>0</v>
      </c>
      <c r="I20" s="135">
        <v>0</v>
      </c>
      <c r="J20" s="286">
        <v>0</v>
      </c>
      <c r="K20" s="135"/>
    </row>
    <row r="21" spans="1:11" x14ac:dyDescent="0.2">
      <c r="A21" s="316" t="s">
        <v>307</v>
      </c>
      <c r="B21" s="187" t="s">
        <v>129</v>
      </c>
      <c r="C21" s="144">
        <v>3605397</v>
      </c>
      <c r="D21" s="138">
        <v>2200000</v>
      </c>
      <c r="E21" s="138">
        <v>0</v>
      </c>
      <c r="F21" s="131">
        <v>180000</v>
      </c>
      <c r="G21" s="143">
        <v>0</v>
      </c>
      <c r="H21" s="27">
        <v>0</v>
      </c>
      <c r="I21" s="143">
        <v>0</v>
      </c>
      <c r="J21" s="229">
        <v>0</v>
      </c>
      <c r="K21" s="135"/>
    </row>
    <row r="22" spans="1:11" x14ac:dyDescent="0.2">
      <c r="A22" s="316" t="s">
        <v>308</v>
      </c>
      <c r="B22" s="187" t="s">
        <v>130</v>
      </c>
      <c r="C22" s="144">
        <v>1100000</v>
      </c>
      <c r="D22" s="138">
        <v>1100000</v>
      </c>
      <c r="E22" s="138">
        <v>0</v>
      </c>
      <c r="F22" s="131">
        <v>0</v>
      </c>
      <c r="G22" s="135">
        <v>0</v>
      </c>
      <c r="H22" s="514">
        <v>0</v>
      </c>
      <c r="I22" s="135">
        <v>0</v>
      </c>
      <c r="J22" s="515">
        <v>0</v>
      </c>
      <c r="K22" s="135"/>
    </row>
    <row r="23" spans="1:11" x14ac:dyDescent="0.2">
      <c r="A23" s="316" t="s">
        <v>309</v>
      </c>
      <c r="B23" s="187" t="s">
        <v>131</v>
      </c>
      <c r="C23" s="144">
        <v>1000000</v>
      </c>
      <c r="D23" s="138">
        <v>1100000</v>
      </c>
      <c r="E23" s="138">
        <v>0</v>
      </c>
      <c r="F23" s="131">
        <v>0</v>
      </c>
      <c r="G23" s="135">
        <v>0</v>
      </c>
      <c r="H23" s="105">
        <v>0</v>
      </c>
      <c r="I23" s="135">
        <v>0</v>
      </c>
      <c r="J23" s="286">
        <v>0</v>
      </c>
      <c r="K23" s="135"/>
    </row>
    <row r="24" spans="1:11" ht="13.5" thickBot="1" x14ac:dyDescent="0.25">
      <c r="A24" s="380" t="s">
        <v>310</v>
      </c>
      <c r="B24" s="122" t="s">
        <v>132</v>
      </c>
      <c r="C24" s="144">
        <f>640605+393264-59503</f>
        <v>974366</v>
      </c>
      <c r="D24" s="432">
        <f>551827+129225+474253+154684</f>
        <v>1309989</v>
      </c>
      <c r="E24" s="432">
        <v>0</v>
      </c>
      <c r="F24" s="1159">
        <v>120000</v>
      </c>
      <c r="G24" s="143">
        <v>0</v>
      </c>
      <c r="H24" s="27"/>
      <c r="I24" s="143">
        <v>0</v>
      </c>
      <c r="J24" s="229">
        <v>0</v>
      </c>
      <c r="K24" s="140"/>
    </row>
    <row r="25" spans="1:11" ht="13.5" thickBot="1" x14ac:dyDescent="0.25">
      <c r="A25" s="340" t="s">
        <v>311</v>
      </c>
      <c r="B25" s="159" t="s">
        <v>25</v>
      </c>
      <c r="C25" s="236">
        <f>SUM(C13:C24)</f>
        <v>14529763</v>
      </c>
      <c r="D25" s="142">
        <f t="shared" ref="D25:I25" si="0">SUM(D13:D24)</f>
        <v>16959989</v>
      </c>
      <c r="E25" s="236">
        <f t="shared" si="0"/>
        <v>900000</v>
      </c>
      <c r="F25" s="142">
        <f t="shared" si="0"/>
        <v>900000</v>
      </c>
      <c r="G25" s="236">
        <f t="shared" si="0"/>
        <v>0</v>
      </c>
      <c r="H25" s="142">
        <f t="shared" si="0"/>
        <v>0</v>
      </c>
      <c r="I25" s="236">
        <f t="shared" si="0"/>
        <v>120000</v>
      </c>
      <c r="J25" s="231">
        <f>SUM(J13:J24)</f>
        <v>0</v>
      </c>
      <c r="K25" s="142">
        <f>SUM(K13:K24)</f>
        <v>2310226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44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463" t="s">
        <v>1370</v>
      </c>
      <c r="B1" s="1486"/>
      <c r="C1" s="1486"/>
      <c r="D1" s="1486"/>
      <c r="E1" s="1486"/>
      <c r="F1" s="1486"/>
      <c r="G1" s="1561"/>
      <c r="H1" s="1561"/>
      <c r="I1" s="1561"/>
      <c r="J1" s="1561"/>
      <c r="K1" s="1561"/>
      <c r="L1" s="1561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561" t="s">
        <v>133</v>
      </c>
      <c r="C3" s="1561"/>
      <c r="D3" s="1561"/>
      <c r="E3" s="1561"/>
      <c r="F3" s="1561"/>
      <c r="G3" s="1561"/>
      <c r="H3" s="1561"/>
      <c r="I3" s="1561"/>
      <c r="J3" s="1561"/>
      <c r="K3" s="1561"/>
      <c r="L3" s="1561"/>
    </row>
    <row r="4" spans="1:12" x14ac:dyDescent="0.2">
      <c r="B4" s="1561" t="s">
        <v>134</v>
      </c>
      <c r="C4" s="1561"/>
      <c r="D4" s="1561"/>
      <c r="E4" s="1561"/>
      <c r="F4" s="1561"/>
      <c r="G4" s="1561"/>
      <c r="H4" s="1561"/>
      <c r="I4" s="1561"/>
      <c r="J4" s="1561"/>
      <c r="K4" s="1561"/>
      <c r="L4" s="1561"/>
    </row>
    <row r="5" spans="1:12" ht="13.5" thickBo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 t="s">
        <v>135</v>
      </c>
    </row>
    <row r="6" spans="1:12" ht="13.5" thickBot="1" x14ac:dyDescent="0.25">
      <c r="A6" s="1495" t="s">
        <v>294</v>
      </c>
      <c r="B6" s="1562" t="s">
        <v>136</v>
      </c>
      <c r="C6" s="1564" t="s">
        <v>137</v>
      </c>
      <c r="D6" s="1564"/>
      <c r="E6" s="1565" t="s">
        <v>138</v>
      </c>
      <c r="F6" s="1565"/>
      <c r="G6" s="1565"/>
      <c r="H6" s="1565"/>
      <c r="I6" s="1565"/>
      <c r="J6" s="1565"/>
      <c r="K6" s="1565"/>
      <c r="L6" s="1566" t="s">
        <v>139</v>
      </c>
    </row>
    <row r="7" spans="1:12" ht="33.75" customHeight="1" thickBot="1" x14ac:dyDescent="0.25">
      <c r="A7" s="1557"/>
      <c r="B7" s="1563"/>
      <c r="C7" s="278" t="s">
        <v>140</v>
      </c>
      <c r="D7" s="278" t="s">
        <v>141</v>
      </c>
      <c r="E7" s="279" t="s">
        <v>1219</v>
      </c>
      <c r="F7" s="279"/>
      <c r="G7" s="279"/>
      <c r="H7" s="279"/>
      <c r="I7" s="279"/>
      <c r="J7" s="279"/>
      <c r="K7" s="279"/>
      <c r="L7" s="1567"/>
    </row>
    <row r="8" spans="1:12" ht="14.25" customHeight="1" thickBot="1" x14ac:dyDescent="0.25">
      <c r="A8" s="434" t="s">
        <v>371</v>
      </c>
      <c r="B8" s="434" t="s">
        <v>372</v>
      </c>
      <c r="C8" s="434" t="s">
        <v>297</v>
      </c>
      <c r="D8" s="434" t="s">
        <v>298</v>
      </c>
      <c r="E8" s="434" t="s">
        <v>318</v>
      </c>
      <c r="F8" s="434" t="s">
        <v>343</v>
      </c>
      <c r="G8" s="434" t="s">
        <v>344</v>
      </c>
      <c r="H8" s="434" t="s">
        <v>373</v>
      </c>
      <c r="I8" s="434" t="s">
        <v>369</v>
      </c>
      <c r="J8" s="434" t="s">
        <v>370</v>
      </c>
      <c r="K8" s="434" t="s">
        <v>373</v>
      </c>
      <c r="L8" s="434" t="s">
        <v>374</v>
      </c>
    </row>
    <row r="9" spans="1:12" ht="43.5" customHeight="1" x14ac:dyDescent="0.2">
      <c r="A9" s="439" t="s">
        <v>299</v>
      </c>
      <c r="B9" s="1434" t="s">
        <v>1220</v>
      </c>
      <c r="C9" s="1435"/>
      <c r="D9" s="1436"/>
      <c r="E9" s="1436"/>
      <c r="F9" s="1436"/>
      <c r="G9" s="1437"/>
      <c r="H9" s="1438"/>
      <c r="I9" s="1438"/>
      <c r="J9" s="1438"/>
      <c r="K9" s="1438"/>
      <c r="L9" s="1439">
        <f>SUM(C9:K9)</f>
        <v>0</v>
      </c>
    </row>
    <row r="10" spans="1:12" ht="28.5" customHeight="1" x14ac:dyDescent="0.2">
      <c r="A10" s="317" t="s">
        <v>300</v>
      </c>
      <c r="B10" s="480" t="s">
        <v>1221</v>
      </c>
      <c r="C10" s="57"/>
      <c r="D10" s="57">
        <v>900000</v>
      </c>
      <c r="E10" s="57"/>
      <c r="F10" s="57"/>
      <c r="G10" s="58">
        <v>0</v>
      </c>
      <c r="H10" s="59"/>
      <c r="I10" s="59"/>
      <c r="J10" s="59"/>
      <c r="K10" s="59"/>
      <c r="L10" s="1208">
        <f>SUM(C10:K10)</f>
        <v>900000</v>
      </c>
    </row>
    <row r="11" spans="1:12" ht="24.75" customHeight="1" x14ac:dyDescent="0.2">
      <c r="A11" s="316" t="s">
        <v>301</v>
      </c>
      <c r="B11" s="480" t="s">
        <v>142</v>
      </c>
      <c r="C11" s="60"/>
      <c r="D11" s="57">
        <v>900000</v>
      </c>
      <c r="E11" s="57"/>
      <c r="F11" s="57"/>
      <c r="G11" s="58"/>
      <c r="H11" s="59"/>
      <c r="I11" s="59"/>
      <c r="J11" s="59"/>
      <c r="K11" s="59"/>
      <c r="L11" s="1208">
        <f>SUM(C11:K11)</f>
        <v>900000</v>
      </c>
    </row>
    <row r="12" spans="1:12" x14ac:dyDescent="0.2">
      <c r="A12" s="316" t="s">
        <v>302</v>
      </c>
      <c r="B12" s="481" t="s">
        <v>210</v>
      </c>
      <c r="C12" s="61">
        <v>0</v>
      </c>
      <c r="D12" s="64">
        <v>900000</v>
      </c>
      <c r="E12" s="30"/>
      <c r="F12" s="57"/>
      <c r="G12" s="62"/>
      <c r="H12" s="63"/>
      <c r="I12" s="23"/>
      <c r="J12" s="23"/>
      <c r="K12" s="63"/>
      <c r="L12" s="228">
        <f t="shared" ref="L12:L20" si="0">SUM(C12:K12)</f>
        <v>900000</v>
      </c>
    </row>
    <row r="13" spans="1:12" x14ac:dyDescent="0.2">
      <c r="A13" s="316" t="s">
        <v>303</v>
      </c>
      <c r="B13" s="481" t="s">
        <v>211</v>
      </c>
      <c r="C13" s="61">
        <v>0</v>
      </c>
      <c r="D13" s="64">
        <v>0</v>
      </c>
      <c r="E13" s="30"/>
      <c r="F13" s="57"/>
      <c r="G13" s="62"/>
      <c r="H13" s="63"/>
      <c r="I13" s="23"/>
      <c r="J13" s="23"/>
      <c r="K13" s="63"/>
      <c r="L13" s="228">
        <f t="shared" si="0"/>
        <v>0</v>
      </c>
    </row>
    <row r="14" spans="1:12" x14ac:dyDescent="0.2">
      <c r="A14" s="316" t="s">
        <v>304</v>
      </c>
      <c r="B14" s="481" t="s">
        <v>212</v>
      </c>
      <c r="C14" s="61">
        <v>0</v>
      </c>
      <c r="D14" s="64">
        <v>0</v>
      </c>
      <c r="E14" s="30"/>
      <c r="F14" s="57"/>
      <c r="G14" s="62"/>
      <c r="H14" s="63"/>
      <c r="I14" s="23"/>
      <c r="J14" s="23"/>
      <c r="K14" s="63"/>
      <c r="L14" s="228">
        <f t="shared" si="0"/>
        <v>0</v>
      </c>
    </row>
    <row r="15" spans="1:12" x14ac:dyDescent="0.2">
      <c r="A15" s="316" t="s">
        <v>305</v>
      </c>
      <c r="B15" s="481" t="s">
        <v>213</v>
      </c>
      <c r="C15" s="61">
        <v>0</v>
      </c>
      <c r="D15" s="64">
        <v>0</v>
      </c>
      <c r="E15" s="30"/>
      <c r="F15" s="57"/>
      <c r="G15" s="62"/>
      <c r="H15" s="63"/>
      <c r="I15" s="23"/>
      <c r="J15" s="23"/>
      <c r="K15" s="63"/>
      <c r="L15" s="228">
        <f t="shared" si="0"/>
        <v>0</v>
      </c>
    </row>
    <row r="16" spans="1:12" x14ac:dyDescent="0.2">
      <c r="A16" s="316" t="s">
        <v>306</v>
      </c>
      <c r="B16" s="481" t="s">
        <v>847</v>
      </c>
      <c r="C16" s="61">
        <v>0</v>
      </c>
      <c r="D16" s="64">
        <v>0</v>
      </c>
      <c r="E16" s="30"/>
      <c r="F16" s="57"/>
      <c r="G16" s="62"/>
      <c r="H16" s="63"/>
      <c r="I16" s="23"/>
      <c r="J16" s="23"/>
      <c r="K16" s="63"/>
      <c r="L16" s="228">
        <f t="shared" si="0"/>
        <v>0</v>
      </c>
    </row>
    <row r="17" spans="1:12" x14ac:dyDescent="0.2">
      <c r="A17" s="316" t="s">
        <v>307</v>
      </c>
      <c r="B17" s="481" t="s">
        <v>851</v>
      </c>
      <c r="C17" s="61">
        <v>0</v>
      </c>
      <c r="D17" s="64">
        <v>0</v>
      </c>
      <c r="E17" s="30"/>
      <c r="F17" s="57"/>
      <c r="G17" s="62"/>
      <c r="H17" s="63"/>
      <c r="I17" s="23"/>
      <c r="J17" s="23"/>
      <c r="K17" s="63"/>
      <c r="L17" s="228">
        <f t="shared" si="0"/>
        <v>0</v>
      </c>
    </row>
    <row r="18" spans="1:12" x14ac:dyDescent="0.2">
      <c r="A18" s="316" t="s">
        <v>308</v>
      </c>
      <c r="B18" s="481" t="s">
        <v>852</v>
      </c>
      <c r="C18" s="61">
        <v>0</v>
      </c>
      <c r="D18" s="64">
        <v>0</v>
      </c>
      <c r="E18" s="30"/>
      <c r="F18" s="57"/>
      <c r="G18" s="62"/>
      <c r="H18" s="63"/>
      <c r="I18" s="23"/>
      <c r="J18" s="23"/>
      <c r="K18" s="63"/>
      <c r="L18" s="228">
        <f t="shared" si="0"/>
        <v>0</v>
      </c>
    </row>
    <row r="19" spans="1:12" x14ac:dyDescent="0.2">
      <c r="A19" s="316" t="s">
        <v>309</v>
      </c>
      <c r="B19" s="481" t="s">
        <v>853</v>
      </c>
      <c r="C19" s="61">
        <v>0</v>
      </c>
      <c r="D19" s="64">
        <v>0</v>
      </c>
      <c r="E19" s="30"/>
      <c r="F19" s="57"/>
      <c r="G19" s="62"/>
      <c r="H19" s="63"/>
      <c r="I19" s="23"/>
      <c r="J19" s="23"/>
      <c r="K19" s="63"/>
      <c r="L19" s="228">
        <f t="shared" si="0"/>
        <v>0</v>
      </c>
    </row>
    <row r="20" spans="1:12" x14ac:dyDescent="0.2">
      <c r="A20" s="316" t="s">
        <v>310</v>
      </c>
      <c r="B20" s="481" t="s">
        <v>854</v>
      </c>
      <c r="C20" s="65">
        <v>0</v>
      </c>
      <c r="D20" s="64">
        <v>0</v>
      </c>
      <c r="E20" s="30"/>
      <c r="F20" s="64"/>
      <c r="G20" s="11"/>
      <c r="H20" s="29"/>
      <c r="I20" s="29"/>
      <c r="J20" s="23"/>
      <c r="K20" s="29"/>
      <c r="L20" s="233">
        <f t="shared" si="0"/>
        <v>0</v>
      </c>
    </row>
    <row r="21" spans="1:12" x14ac:dyDescent="0.2">
      <c r="A21" s="316" t="s">
        <v>311</v>
      </c>
      <c r="B21" s="481" t="s">
        <v>855</v>
      </c>
      <c r="C21" s="65">
        <v>0</v>
      </c>
      <c r="D21" s="64">
        <v>0</v>
      </c>
      <c r="E21" s="30"/>
      <c r="F21" s="56"/>
      <c r="G21" s="8"/>
      <c r="H21" s="23"/>
      <c r="I21" s="23"/>
      <c r="J21" s="23"/>
      <c r="K21" s="23"/>
      <c r="L21" s="233">
        <f>SUM(C21:K21)</f>
        <v>0</v>
      </c>
    </row>
    <row r="22" spans="1:12" x14ac:dyDescent="0.2">
      <c r="A22" s="316" t="s">
        <v>312</v>
      </c>
      <c r="B22" s="481" t="s">
        <v>856</v>
      </c>
      <c r="C22" s="65">
        <v>0</v>
      </c>
      <c r="D22" s="64">
        <v>0</v>
      </c>
      <c r="E22" s="30"/>
      <c r="F22" s="56"/>
      <c r="G22" s="8"/>
      <c r="H22" s="23"/>
      <c r="I22" s="23"/>
      <c r="J22" s="23"/>
      <c r="K22" s="23"/>
      <c r="L22" s="233">
        <f>SUM(C22:K22)</f>
        <v>0</v>
      </c>
    </row>
    <row r="23" spans="1:12" x14ac:dyDescent="0.2">
      <c r="A23" s="316" t="s">
        <v>313</v>
      </c>
      <c r="B23" s="481" t="s">
        <v>857</v>
      </c>
      <c r="C23" s="65">
        <v>0</v>
      </c>
      <c r="D23" s="64">
        <v>0</v>
      </c>
      <c r="E23" s="30"/>
      <c r="F23" s="56"/>
      <c r="G23" s="8"/>
      <c r="H23" s="23"/>
      <c r="I23" s="23"/>
      <c r="J23" s="23"/>
      <c r="K23" s="23"/>
      <c r="L23" s="233">
        <f>SUM(C23:K23)</f>
        <v>0</v>
      </c>
    </row>
    <row r="24" spans="1:12" ht="13.5" thickBot="1" x14ac:dyDescent="0.25">
      <c r="A24" s="328" t="s">
        <v>314</v>
      </c>
      <c r="B24" s="1440" t="s">
        <v>894</v>
      </c>
      <c r="C24" s="1363">
        <v>0</v>
      </c>
      <c r="D24" s="1441">
        <v>0</v>
      </c>
      <c r="E24" s="1442"/>
      <c r="F24" s="1441"/>
      <c r="G24" s="1443"/>
      <c r="H24" s="1444"/>
      <c r="I24" s="1444"/>
      <c r="J24" s="1444"/>
      <c r="K24" s="1444"/>
      <c r="L24" s="844">
        <f>SUM(C24:K24)</f>
        <v>0</v>
      </c>
    </row>
    <row r="25" spans="1:12" x14ac:dyDescent="0.2">
      <c r="B25" s="66"/>
      <c r="L25" s="27"/>
    </row>
    <row r="26" spans="1:12" x14ac:dyDescent="0.2">
      <c r="B26" s="66"/>
      <c r="L26" s="27"/>
    </row>
    <row r="27" spans="1:12" x14ac:dyDescent="0.2">
      <c r="B27" s="66"/>
      <c r="L27" s="27"/>
    </row>
    <row r="28" spans="1:12" x14ac:dyDescent="0.2">
      <c r="B28" s="66"/>
      <c r="L28" s="27"/>
    </row>
    <row r="29" spans="1:12" x14ac:dyDescent="0.2">
      <c r="B29" s="66"/>
      <c r="E29" s="67"/>
      <c r="F29" s="67"/>
      <c r="G29" s="67"/>
      <c r="H29" s="67"/>
      <c r="I29" s="67"/>
      <c r="J29" s="67"/>
      <c r="K29" s="67"/>
      <c r="L29" s="27"/>
    </row>
    <row r="30" spans="1:12" x14ac:dyDescent="0.2">
      <c r="B30" s="66"/>
      <c r="L30" s="27"/>
    </row>
    <row r="31" spans="1:12" x14ac:dyDescent="0.2">
      <c r="B31" s="66"/>
      <c r="L31" s="27"/>
    </row>
    <row r="32" spans="1:12" x14ac:dyDescent="0.2">
      <c r="B32" s="66"/>
      <c r="L32" s="27"/>
    </row>
    <row r="33" spans="2:12" x14ac:dyDescent="0.2">
      <c r="B33" s="66"/>
      <c r="L33" s="27"/>
    </row>
    <row r="34" spans="2:12" x14ac:dyDescent="0.2">
      <c r="B34" s="66"/>
      <c r="L34" s="27"/>
    </row>
    <row r="35" spans="2:12" x14ac:dyDescent="0.2">
      <c r="B35" s="66"/>
      <c r="L35" s="27"/>
    </row>
    <row r="36" spans="2:12" ht="13.5" customHeight="1" x14ac:dyDescent="0.2">
      <c r="B36" s="66"/>
      <c r="L36" s="27"/>
    </row>
    <row r="37" spans="2:12" x14ac:dyDescent="0.2">
      <c r="B37" s="66"/>
      <c r="L37" s="27"/>
    </row>
    <row r="38" spans="2:12" x14ac:dyDescent="0.2">
      <c r="B38" s="66"/>
      <c r="L38" s="27"/>
    </row>
    <row r="39" spans="2:12" x14ac:dyDescent="0.2">
      <c r="B39" s="66"/>
      <c r="L39" s="27"/>
    </row>
    <row r="40" spans="2:12" x14ac:dyDescent="0.2">
      <c r="B40" s="66"/>
      <c r="L40" s="27"/>
    </row>
    <row r="41" spans="2:12" x14ac:dyDescent="0.2">
      <c r="B41" s="66"/>
      <c r="L41" s="27"/>
    </row>
    <row r="42" spans="2:12" x14ac:dyDescent="0.2">
      <c r="B42" s="66"/>
      <c r="L42" s="27"/>
    </row>
    <row r="43" spans="2:12" x14ac:dyDescent="0.2">
      <c r="B43" s="66"/>
      <c r="L43" s="27"/>
    </row>
    <row r="44" spans="2:12" x14ac:dyDescent="0.2">
      <c r="C44" s="67"/>
      <c r="D44" s="67"/>
      <c r="E44" s="67"/>
      <c r="F44" s="67"/>
      <c r="G44" s="67"/>
      <c r="H44" s="67"/>
      <c r="I44" s="67"/>
      <c r="J44" s="67"/>
      <c r="K44" s="67"/>
      <c r="L44" s="67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3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8"/>
  <sheetViews>
    <sheetView workbookViewId="0">
      <selection activeCell="A26" sqref="A26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4" x14ac:dyDescent="0.2">
      <c r="B1" s="1"/>
      <c r="C1" s="1"/>
      <c r="D1" s="207"/>
    </row>
    <row r="2" spans="1:4" x14ac:dyDescent="0.2">
      <c r="A2" s="329" t="s">
        <v>1371</v>
      </c>
    </row>
    <row r="3" spans="1:4" x14ac:dyDescent="0.2">
      <c r="B3" s="1"/>
      <c r="C3" s="1"/>
      <c r="D3" s="1"/>
    </row>
    <row r="4" spans="1:4" x14ac:dyDescent="0.2">
      <c r="B4" s="1"/>
      <c r="C4" s="1"/>
      <c r="D4" s="1"/>
    </row>
    <row r="5" spans="1:4" ht="15.75" x14ac:dyDescent="0.25">
      <c r="B5" s="1514" t="s">
        <v>144</v>
      </c>
      <c r="C5" s="1514"/>
      <c r="D5" s="1514"/>
    </row>
    <row r="6" spans="1:4" ht="15.75" x14ac:dyDescent="0.25">
      <c r="B6" s="1483" t="s">
        <v>1222</v>
      </c>
      <c r="C6" s="1483"/>
      <c r="D6" s="1483"/>
    </row>
    <row r="7" spans="1:4" ht="15.75" x14ac:dyDescent="0.25">
      <c r="B7" s="1483" t="s">
        <v>145</v>
      </c>
      <c r="C7" s="1483"/>
      <c r="D7" s="1483"/>
    </row>
    <row r="8" spans="1:4" ht="15.75" x14ac:dyDescent="0.25">
      <c r="B8" s="18"/>
      <c r="C8" s="18"/>
      <c r="D8" s="18"/>
    </row>
    <row r="9" spans="1:4" x14ac:dyDescent="0.2">
      <c r="B9" s="1"/>
      <c r="C9" s="1"/>
      <c r="D9" s="1"/>
    </row>
    <row r="10" spans="1:4" x14ac:dyDescent="0.2">
      <c r="B10" s="1"/>
      <c r="C10" s="1"/>
      <c r="D10" s="1"/>
    </row>
    <row r="11" spans="1:4" x14ac:dyDescent="0.2">
      <c r="B11" s="1"/>
      <c r="C11" s="1"/>
      <c r="D11" s="1"/>
    </row>
    <row r="12" spans="1:4" ht="13.5" thickBot="1" x14ac:dyDescent="0.25">
      <c r="B12" s="1"/>
      <c r="C12" s="1"/>
      <c r="D12" s="33" t="s">
        <v>4</v>
      </c>
    </row>
    <row r="13" spans="1:4" ht="26.25" thickBot="1" x14ac:dyDescent="0.25">
      <c r="A13" s="460" t="s">
        <v>294</v>
      </c>
      <c r="B13" s="436" t="s">
        <v>3</v>
      </c>
      <c r="C13" s="489" t="s">
        <v>146</v>
      </c>
      <c r="D13" s="490" t="s">
        <v>147</v>
      </c>
    </row>
    <row r="14" spans="1:4" ht="13.5" thickBot="1" x14ac:dyDescent="0.25">
      <c r="A14" s="434" t="s">
        <v>295</v>
      </c>
      <c r="B14" s="476" t="s">
        <v>296</v>
      </c>
      <c r="C14" s="477" t="s">
        <v>297</v>
      </c>
      <c r="D14" s="478" t="s">
        <v>298</v>
      </c>
    </row>
    <row r="15" spans="1:4" ht="15.75" x14ac:dyDescent="0.2">
      <c r="A15" s="440" t="s">
        <v>299</v>
      </c>
      <c r="B15" s="55" t="s">
        <v>148</v>
      </c>
      <c r="C15" s="208">
        <f>'11 12 sz_melléklet'!C41</f>
        <v>15000</v>
      </c>
      <c r="D15" s="491" t="s">
        <v>149</v>
      </c>
    </row>
    <row r="16" spans="1:4" ht="15.75" x14ac:dyDescent="0.2">
      <c r="A16" s="399" t="s">
        <v>300</v>
      </c>
      <c r="B16" s="38" t="s">
        <v>150</v>
      </c>
      <c r="C16" s="209">
        <v>0</v>
      </c>
      <c r="D16" s="492" t="s">
        <v>149</v>
      </c>
    </row>
    <row r="17" spans="1:4" ht="15.75" x14ac:dyDescent="0.2">
      <c r="A17" s="361" t="s">
        <v>301</v>
      </c>
      <c r="B17" s="38" t="s">
        <v>860</v>
      </c>
      <c r="C17" s="209">
        <f>'11 12 sz_melléklet'!C42</f>
        <v>0</v>
      </c>
      <c r="D17" s="492" t="s">
        <v>149</v>
      </c>
    </row>
    <row r="18" spans="1:4" ht="15.75" x14ac:dyDescent="0.25">
      <c r="A18" s="361" t="s">
        <v>302</v>
      </c>
      <c r="B18" s="1237" t="s">
        <v>858</v>
      </c>
      <c r="C18" s="209">
        <f>'11 12 sz_melléklet'!C43</f>
        <v>2400</v>
      </c>
      <c r="D18" s="492" t="s">
        <v>149</v>
      </c>
    </row>
    <row r="19" spans="1:4" ht="16.5" thickBot="1" x14ac:dyDescent="0.3">
      <c r="A19" s="363" t="s">
        <v>303</v>
      </c>
      <c r="B19" s="1237" t="s">
        <v>859</v>
      </c>
      <c r="C19" s="209">
        <f>'11 12 sz_melléklet'!C44</f>
        <v>0</v>
      </c>
      <c r="D19" s="492" t="s">
        <v>149</v>
      </c>
    </row>
    <row r="20" spans="1:4" ht="16.5" thickBot="1" x14ac:dyDescent="0.25">
      <c r="A20" s="340" t="s">
        <v>304</v>
      </c>
      <c r="B20" s="495" t="s">
        <v>43</v>
      </c>
      <c r="C20" s="493">
        <f>SUM(C15:C19)</f>
        <v>17400</v>
      </c>
      <c r="D20" s="494"/>
    </row>
    <row r="26" spans="1:4" x14ac:dyDescent="0.2">
      <c r="A26" s="329" t="s">
        <v>1372</v>
      </c>
    </row>
    <row r="27" spans="1:4" ht="14.25" x14ac:dyDescent="0.2">
      <c r="B27" s="68"/>
      <c r="C27" s="69"/>
    </row>
    <row r="28" spans="1:4" ht="14.25" x14ac:dyDescent="0.2">
      <c r="B28" s="68"/>
      <c r="C28" s="72"/>
    </row>
    <row r="29" spans="1:4" ht="15.75" x14ac:dyDescent="0.25">
      <c r="B29" s="1570" t="s">
        <v>144</v>
      </c>
      <c r="C29" s="1570"/>
    </row>
    <row r="30" spans="1:4" ht="15.75" x14ac:dyDescent="0.25">
      <c r="B30" s="1568" t="s">
        <v>1223</v>
      </c>
      <c r="C30" s="1568"/>
    </row>
    <row r="31" spans="1:4" x14ac:dyDescent="0.2">
      <c r="B31" s="1569"/>
      <c r="C31" s="1569"/>
    </row>
    <row r="32" spans="1:4" ht="13.5" thickBot="1" x14ac:dyDescent="0.25">
      <c r="B32" s="68"/>
      <c r="C32" s="70" t="s">
        <v>4</v>
      </c>
    </row>
    <row r="33" spans="1:4" ht="26.25" thickBot="1" x14ac:dyDescent="0.25">
      <c r="A33" s="460" t="s">
        <v>294</v>
      </c>
      <c r="B33" s="482" t="s">
        <v>162</v>
      </c>
      <c r="C33" s="483" t="s">
        <v>163</v>
      </c>
    </row>
    <row r="34" spans="1:4" ht="13.5" thickBot="1" x14ac:dyDescent="0.25">
      <c r="A34" s="434" t="s">
        <v>295</v>
      </c>
      <c r="B34" s="476" t="s">
        <v>296</v>
      </c>
      <c r="C34" s="484" t="s">
        <v>297</v>
      </c>
      <c r="D34" s="33"/>
    </row>
    <row r="35" spans="1:4" x14ac:dyDescent="0.2">
      <c r="A35" s="440" t="s">
        <v>299</v>
      </c>
      <c r="B35" s="73" t="s">
        <v>1224</v>
      </c>
      <c r="C35" s="1291">
        <v>2251349</v>
      </c>
    </row>
    <row r="36" spans="1:4" x14ac:dyDescent="0.2">
      <c r="A36" s="399" t="s">
        <v>300</v>
      </c>
      <c r="B36" s="73" t="s">
        <v>164</v>
      </c>
      <c r="C36" s="485">
        <f>'1_sz_ melléklet'!E30</f>
        <v>17859989</v>
      </c>
    </row>
    <row r="37" spans="1:4" x14ac:dyDescent="0.2">
      <c r="A37" s="361" t="s">
        <v>301</v>
      </c>
      <c r="B37" s="73" t="s">
        <v>165</v>
      </c>
      <c r="C37" s="486">
        <f>'1_sz_ melléklet'!I30</f>
        <v>17859988.560000002</v>
      </c>
    </row>
    <row r="38" spans="1:4" ht="13.5" thickBot="1" x14ac:dyDescent="0.25">
      <c r="A38" s="381" t="s">
        <v>302</v>
      </c>
      <c r="B38" s="487" t="s">
        <v>1225</v>
      </c>
      <c r="C38" s="488">
        <f>C35+C36-C37</f>
        <v>2251349.4399999976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38.42578125" customWidth="1"/>
    <col min="3" max="3" width="13.28515625" customWidth="1"/>
    <col min="4" max="4" width="12.42578125" customWidth="1"/>
    <col min="5" max="5" width="13.5703125" customWidth="1"/>
  </cols>
  <sheetData>
    <row r="1" spans="1:5" x14ac:dyDescent="0.2">
      <c r="A1" s="1463" t="s">
        <v>1331</v>
      </c>
      <c r="B1" s="1463"/>
      <c r="C1" s="1463"/>
      <c r="D1" s="1463"/>
    </row>
    <row r="2" spans="1:5" x14ac:dyDescent="0.2">
      <c r="A2" s="329"/>
      <c r="B2" s="329"/>
      <c r="C2" s="329"/>
      <c r="D2" s="329"/>
    </row>
    <row r="3" spans="1:5" ht="15.75" x14ac:dyDescent="0.25">
      <c r="A3" s="1483" t="s">
        <v>1206</v>
      </c>
      <c r="B3" s="1484"/>
      <c r="C3" s="1484"/>
      <c r="D3" s="1484"/>
      <c r="E3" s="1484"/>
    </row>
    <row r="4" spans="1:5" ht="15.75" x14ac:dyDescent="0.25">
      <c r="B4" s="18"/>
      <c r="C4" s="18"/>
      <c r="D4" s="18"/>
    </row>
    <row r="5" spans="1:5" ht="13.5" thickBot="1" x14ac:dyDescent="0.25">
      <c r="B5" s="1"/>
      <c r="C5" s="1"/>
      <c r="D5" s="19" t="s">
        <v>8</v>
      </c>
    </row>
    <row r="6" spans="1:5" ht="35.25" customHeight="1" thickBot="1" x14ac:dyDescent="0.3">
      <c r="A6" s="344" t="s">
        <v>294</v>
      </c>
      <c r="B6" s="549" t="s">
        <v>13</v>
      </c>
      <c r="C6" s="924" t="s">
        <v>11</v>
      </c>
      <c r="D6" s="332" t="s">
        <v>9</v>
      </c>
      <c r="E6" s="333" t="s">
        <v>405</v>
      </c>
    </row>
    <row r="7" spans="1:5" ht="11.25" customHeight="1" x14ac:dyDescent="0.2">
      <c r="A7" s="550" t="s">
        <v>295</v>
      </c>
      <c r="B7" s="551" t="s">
        <v>296</v>
      </c>
      <c r="C7" s="561" t="s">
        <v>297</v>
      </c>
      <c r="D7" s="725" t="s">
        <v>298</v>
      </c>
      <c r="E7" s="726" t="s">
        <v>318</v>
      </c>
    </row>
    <row r="8" spans="1:5" x14ac:dyDescent="0.2">
      <c r="A8" s="317" t="s">
        <v>299</v>
      </c>
      <c r="B8" s="324" t="s">
        <v>244</v>
      </c>
      <c r="C8" s="135"/>
      <c r="D8" s="286"/>
      <c r="E8" s="121"/>
    </row>
    <row r="9" spans="1:5" x14ac:dyDescent="0.2">
      <c r="A9" s="316" t="s">
        <v>300</v>
      </c>
      <c r="B9" s="181" t="s">
        <v>589</v>
      </c>
      <c r="C9" s="135">
        <f>600738+278+1531+162</f>
        <v>602709</v>
      </c>
      <c r="D9" s="286">
        <f>555419+10059+1577</f>
        <v>567055</v>
      </c>
      <c r="E9" s="135">
        <f>SUM(C9:D9)</f>
        <v>1169764</v>
      </c>
    </row>
    <row r="10" spans="1:5" x14ac:dyDescent="0.2">
      <c r="A10" s="316" t="s">
        <v>301</v>
      </c>
      <c r="B10" s="200" t="s">
        <v>591</v>
      </c>
      <c r="C10" s="135">
        <f>91303+36+199+21</f>
        <v>91559</v>
      </c>
      <c r="D10" s="286">
        <f>73275+2658+205</f>
        <v>76138</v>
      </c>
      <c r="E10" s="135">
        <f>SUM(C10:D10)</f>
        <v>167697</v>
      </c>
    </row>
    <row r="11" spans="1:5" x14ac:dyDescent="0.2">
      <c r="A11" s="316" t="s">
        <v>302</v>
      </c>
      <c r="B11" s="200" t="s">
        <v>590</v>
      </c>
      <c r="C11" s="135">
        <v>263044</v>
      </c>
      <c r="D11" s="286">
        <f>122915+18088+229+154+7</f>
        <v>141393</v>
      </c>
      <c r="E11" s="135">
        <f>SUM(C11:D11)</f>
        <v>404437</v>
      </c>
    </row>
    <row r="12" spans="1:5" x14ac:dyDescent="0.2">
      <c r="A12" s="316" t="s">
        <v>303</v>
      </c>
      <c r="B12" s="200" t="s">
        <v>592</v>
      </c>
      <c r="C12" s="135"/>
      <c r="D12" s="286"/>
      <c r="E12" s="135">
        <f>SUM(C12:D12)</f>
        <v>0</v>
      </c>
    </row>
    <row r="13" spans="1:5" x14ac:dyDescent="0.2">
      <c r="A13" s="316" t="s">
        <v>304</v>
      </c>
      <c r="B13" s="200" t="s">
        <v>593</v>
      </c>
      <c r="C13" s="135"/>
      <c r="D13" s="286"/>
      <c r="E13" s="135">
        <f>SUM(C13:D13)</f>
        <v>0</v>
      </c>
    </row>
    <row r="14" spans="1:5" x14ac:dyDescent="0.2">
      <c r="A14" s="316" t="s">
        <v>305</v>
      </c>
      <c r="B14" s="200" t="s">
        <v>594</v>
      </c>
      <c r="C14" s="286">
        <f>C15+C16+C17+C18+C19+C20+C21</f>
        <v>0</v>
      </c>
      <c r="D14" s="286">
        <f>D15+D16+D17+D18+D19+D20+D21</f>
        <v>22700</v>
      </c>
      <c r="E14" s="135">
        <f>E15+E16+E17+E18+E19+E20+E21</f>
        <v>22700</v>
      </c>
    </row>
    <row r="15" spans="1:5" x14ac:dyDescent="0.2">
      <c r="A15" s="316" t="s">
        <v>306</v>
      </c>
      <c r="B15" s="200" t="s">
        <v>598</v>
      </c>
      <c r="C15" s="135">
        <v>0</v>
      </c>
      <c r="D15" s="286">
        <f>'6 7_sz_melléklet'!C12</f>
        <v>22700</v>
      </c>
      <c r="E15" s="135">
        <f>D15+C15</f>
        <v>22700</v>
      </c>
    </row>
    <row r="16" spans="1:5" s="15" customFormat="1" x14ac:dyDescent="0.2">
      <c r="A16" s="316" t="s">
        <v>307</v>
      </c>
      <c r="B16" s="200" t="s">
        <v>599</v>
      </c>
      <c r="C16" s="135"/>
      <c r="D16" s="286"/>
      <c r="E16" s="135">
        <f t="shared" ref="E16:E22" si="0">D16+C16</f>
        <v>0</v>
      </c>
    </row>
    <row r="17" spans="1:5" x14ac:dyDescent="0.2">
      <c r="A17" s="316" t="s">
        <v>308</v>
      </c>
      <c r="B17" s="200" t="s">
        <v>600</v>
      </c>
      <c r="C17" s="135"/>
      <c r="D17" s="286"/>
      <c r="E17" s="135">
        <f t="shared" si="0"/>
        <v>0</v>
      </c>
    </row>
    <row r="18" spans="1:5" x14ac:dyDescent="0.2">
      <c r="A18" s="316" t="s">
        <v>309</v>
      </c>
      <c r="B18" s="325" t="s">
        <v>1052</v>
      </c>
      <c r="C18" s="139"/>
      <c r="D18" s="286"/>
      <c r="E18" s="135">
        <f t="shared" si="0"/>
        <v>0</v>
      </c>
    </row>
    <row r="19" spans="1:5" x14ac:dyDescent="0.2">
      <c r="A19" s="316" t="s">
        <v>310</v>
      </c>
      <c r="B19" s="748" t="s">
        <v>597</v>
      </c>
      <c r="C19" s="136"/>
      <c r="D19" s="286"/>
      <c r="E19" s="135">
        <f t="shared" si="0"/>
        <v>0</v>
      </c>
    </row>
    <row r="20" spans="1:5" x14ac:dyDescent="0.2">
      <c r="A20" s="316" t="s">
        <v>311</v>
      </c>
      <c r="B20" s="749" t="s">
        <v>595</v>
      </c>
      <c r="C20" s="136"/>
      <c r="D20" s="286"/>
      <c r="E20" s="135">
        <f t="shared" si="0"/>
        <v>0</v>
      </c>
    </row>
    <row r="21" spans="1:5" x14ac:dyDescent="0.2">
      <c r="A21" s="316" t="s">
        <v>312</v>
      </c>
      <c r="B21" s="121" t="s">
        <v>827</v>
      </c>
      <c r="C21" s="136"/>
      <c r="D21" s="286"/>
      <c r="E21" s="135">
        <f t="shared" si="0"/>
        <v>0</v>
      </c>
    </row>
    <row r="22" spans="1:5" ht="13.5" customHeight="1" thickBot="1" x14ac:dyDescent="0.25">
      <c r="A22" s="316" t="s">
        <v>313</v>
      </c>
      <c r="B22" s="202" t="s">
        <v>602</v>
      </c>
      <c r="C22" s="140"/>
      <c r="D22" s="286"/>
      <c r="E22" s="135">
        <f t="shared" si="0"/>
        <v>0</v>
      </c>
    </row>
    <row r="23" spans="1:5" ht="13.5" thickBot="1" x14ac:dyDescent="0.25">
      <c r="A23" s="554" t="s">
        <v>314</v>
      </c>
      <c r="B23" s="555" t="s">
        <v>6</v>
      </c>
      <c r="C23" s="563">
        <f>C9+C10+C11+C12+C14+C22</f>
        <v>957312</v>
      </c>
      <c r="D23" s="563">
        <f>D9+D10+D11+D12+D14+D22</f>
        <v>807286</v>
      </c>
      <c r="E23" s="564">
        <f>E9+E10+E11+E12+E14+E22</f>
        <v>1764598</v>
      </c>
    </row>
    <row r="24" spans="1:5" ht="13.5" thickTop="1" x14ac:dyDescent="0.2">
      <c r="A24" s="544"/>
      <c r="B24" s="324"/>
      <c r="C24" s="229"/>
      <c r="D24" s="229"/>
      <c r="E24" s="143"/>
    </row>
    <row r="25" spans="1:5" s="15" customFormat="1" x14ac:dyDescent="0.2">
      <c r="A25" s="317" t="s">
        <v>315</v>
      </c>
      <c r="B25" s="326" t="s">
        <v>245</v>
      </c>
      <c r="C25" s="138"/>
      <c r="D25" s="288"/>
      <c r="E25" s="187"/>
    </row>
    <row r="26" spans="1:5" x14ac:dyDescent="0.2">
      <c r="A26" s="316" t="s">
        <v>316</v>
      </c>
      <c r="B26" s="200" t="s">
        <v>603</v>
      </c>
      <c r="C26" s="286">
        <f>'33_sz_ melléklet'!C38</f>
        <v>2762</v>
      </c>
      <c r="D26" s="286">
        <f>'33_sz_ melléklet'!C17</f>
        <v>33856</v>
      </c>
      <c r="E26" s="135">
        <f>SUM(C26:D26)</f>
        <v>36618</v>
      </c>
    </row>
    <row r="27" spans="1:5" x14ac:dyDescent="0.2">
      <c r="A27" s="316" t="s">
        <v>317</v>
      </c>
      <c r="B27" s="200" t="s">
        <v>604</v>
      </c>
      <c r="C27" s="286">
        <f>'32_sz_ melléklet'!C16</f>
        <v>16349</v>
      </c>
      <c r="D27" s="286">
        <f>'32_sz_ melléklet'!C13</f>
        <v>24049</v>
      </c>
      <c r="E27" s="135">
        <f>SUM(C27:D27)</f>
        <v>40398</v>
      </c>
    </row>
    <row r="28" spans="1:5" x14ac:dyDescent="0.2">
      <c r="A28" s="316" t="s">
        <v>319</v>
      </c>
      <c r="B28" s="200" t="s">
        <v>605</v>
      </c>
      <c r="C28" s="230">
        <f>C29+C30+C31</f>
        <v>0</v>
      </c>
      <c r="D28" s="230">
        <f>D29+D30+D31</f>
        <v>0</v>
      </c>
      <c r="E28" s="139">
        <f>E29+E30+E31</f>
        <v>0</v>
      </c>
    </row>
    <row r="29" spans="1:5" x14ac:dyDescent="0.2">
      <c r="A29" s="316" t="s">
        <v>320</v>
      </c>
      <c r="B29" s="325" t="s">
        <v>606</v>
      </c>
      <c r="C29" s="135"/>
      <c r="D29" s="286"/>
      <c r="E29" s="121"/>
    </row>
    <row r="30" spans="1:5" s="15" customFormat="1" x14ac:dyDescent="0.2">
      <c r="A30" s="316" t="s">
        <v>321</v>
      </c>
      <c r="B30" s="325" t="s">
        <v>607</v>
      </c>
      <c r="C30" s="135"/>
      <c r="D30" s="286"/>
      <c r="E30" s="121"/>
    </row>
    <row r="31" spans="1:5" s="15" customFormat="1" x14ac:dyDescent="0.2">
      <c r="A31" s="316" t="s">
        <v>322</v>
      </c>
      <c r="B31" s="325" t="s">
        <v>608</v>
      </c>
      <c r="C31" s="135"/>
      <c r="D31" s="286"/>
      <c r="E31" s="385"/>
    </row>
    <row r="32" spans="1:5" s="15" customFormat="1" x14ac:dyDescent="0.2">
      <c r="A32" s="316" t="s">
        <v>323</v>
      </c>
      <c r="B32" s="325" t="s">
        <v>1056</v>
      </c>
      <c r="C32" s="135"/>
      <c r="D32" s="286"/>
      <c r="E32" s="385"/>
    </row>
    <row r="33" spans="1:5" s="15" customFormat="1" x14ac:dyDescent="0.2">
      <c r="A33" s="316" t="s">
        <v>324</v>
      </c>
      <c r="B33" s="748" t="s">
        <v>610</v>
      </c>
      <c r="C33" s="135"/>
      <c r="D33" s="286"/>
      <c r="E33" s="385"/>
    </row>
    <row r="34" spans="1:5" s="15" customFormat="1" x14ac:dyDescent="0.2">
      <c r="A34" s="316" t="s">
        <v>325</v>
      </c>
      <c r="B34" s="270" t="s">
        <v>611</v>
      </c>
      <c r="C34" s="135"/>
      <c r="D34" s="286"/>
      <c r="E34" s="385"/>
    </row>
    <row r="35" spans="1:5" x14ac:dyDescent="0.2">
      <c r="A35" s="316" t="s">
        <v>326</v>
      </c>
      <c r="B35" s="970" t="s">
        <v>612</v>
      </c>
      <c r="C35" s="135"/>
      <c r="D35" s="286"/>
      <c r="E35" s="385"/>
    </row>
    <row r="36" spans="1:5" ht="13.5" customHeight="1" x14ac:dyDescent="0.2">
      <c r="A36" s="316" t="s">
        <v>327</v>
      </c>
      <c r="B36" s="200"/>
      <c r="C36" s="135"/>
      <c r="D36" s="286"/>
      <c r="E36" s="121"/>
    </row>
    <row r="37" spans="1:5" ht="13.5" thickBot="1" x14ac:dyDescent="0.25">
      <c r="A37" s="316" t="s">
        <v>328</v>
      </c>
      <c r="B37" s="202"/>
      <c r="C37" s="289"/>
      <c r="D37" s="289"/>
      <c r="E37" s="136"/>
    </row>
    <row r="38" spans="1:5" ht="27.75" customHeight="1" thickBot="1" x14ac:dyDescent="0.25">
      <c r="A38" s="554" t="s">
        <v>828</v>
      </c>
      <c r="B38" s="555" t="s">
        <v>7</v>
      </c>
      <c r="C38" s="563">
        <f>C26+C27+C28+C36+C37</f>
        <v>19111</v>
      </c>
      <c r="D38" s="563">
        <f>D26+D27+D28+D36+D37</f>
        <v>57905</v>
      </c>
      <c r="E38" s="564">
        <f>E26+E27+E28+E36+E37</f>
        <v>77016</v>
      </c>
    </row>
    <row r="39" spans="1:5" ht="27" thickTop="1" thickBot="1" x14ac:dyDescent="0.25">
      <c r="A39" s="554" t="s">
        <v>330</v>
      </c>
      <c r="B39" s="559" t="s">
        <v>448</v>
      </c>
      <c r="C39" s="566">
        <f>C23+C38</f>
        <v>976423</v>
      </c>
      <c r="D39" s="566">
        <f>D23+D38</f>
        <v>865191</v>
      </c>
      <c r="E39" s="567">
        <f>E23+E38</f>
        <v>1841614</v>
      </c>
    </row>
    <row r="40" spans="1:5" ht="13.5" thickTop="1" x14ac:dyDescent="0.2">
      <c r="A40" s="544"/>
      <c r="B40" s="762"/>
      <c r="C40" s="235"/>
      <c r="D40" s="235"/>
      <c r="E40" s="240"/>
    </row>
    <row r="41" spans="1:5" x14ac:dyDescent="0.2">
      <c r="A41" s="317" t="s">
        <v>331</v>
      </c>
      <c r="B41" s="433" t="s">
        <v>449</v>
      </c>
      <c r="C41" s="138"/>
      <c r="D41" s="288"/>
      <c r="E41" s="187"/>
    </row>
    <row r="42" spans="1:5" x14ac:dyDescent="0.2">
      <c r="A42" s="316" t="s">
        <v>332</v>
      </c>
      <c r="B42" s="866" t="s">
        <v>1045</v>
      </c>
      <c r="C42" s="135"/>
      <c r="D42" s="286"/>
      <c r="E42" s="121"/>
    </row>
    <row r="43" spans="1:5" x14ac:dyDescent="0.2">
      <c r="A43" s="316" t="s">
        <v>333</v>
      </c>
      <c r="B43" s="866" t="s">
        <v>1044</v>
      </c>
      <c r="C43" s="140"/>
      <c r="D43" s="287"/>
      <c r="E43" s="283"/>
    </row>
    <row r="44" spans="1:5" x14ac:dyDescent="0.2">
      <c r="A44" s="316" t="s">
        <v>334</v>
      </c>
      <c r="B44" s="633" t="s">
        <v>626</v>
      </c>
      <c r="C44" s="140"/>
      <c r="D44" s="287"/>
      <c r="E44" s="283"/>
    </row>
    <row r="45" spans="1:5" x14ac:dyDescent="0.2">
      <c r="A45" s="316" t="s">
        <v>335</v>
      </c>
      <c r="B45" s="633" t="s">
        <v>628</v>
      </c>
      <c r="C45" s="140"/>
      <c r="D45" s="287"/>
      <c r="E45" s="283"/>
    </row>
    <row r="46" spans="1:5" x14ac:dyDescent="0.2">
      <c r="A46" s="316" t="s">
        <v>336</v>
      </c>
      <c r="B46" s="750" t="s">
        <v>629</v>
      </c>
      <c r="C46" s="140"/>
      <c r="D46" s="287"/>
      <c r="E46" s="283"/>
    </row>
    <row r="47" spans="1:5" x14ac:dyDescent="0.2">
      <c r="A47" s="316" t="s">
        <v>337</v>
      </c>
      <c r="B47" s="751" t="s">
        <v>632</v>
      </c>
      <c r="C47" s="140"/>
      <c r="D47" s="287"/>
      <c r="E47" s="283"/>
    </row>
    <row r="48" spans="1:5" x14ac:dyDescent="0.2">
      <c r="A48" s="316" t="s">
        <v>338</v>
      </c>
      <c r="B48" s="752" t="s">
        <v>631</v>
      </c>
      <c r="C48" s="140"/>
      <c r="D48" s="287"/>
      <c r="E48" s="283"/>
    </row>
    <row r="49" spans="1:5" ht="15.75" customHeight="1" thickBot="1" x14ac:dyDescent="0.25">
      <c r="A49" s="316" t="s">
        <v>339</v>
      </c>
      <c r="B49" s="327" t="s">
        <v>630</v>
      </c>
      <c r="C49" s="140"/>
      <c r="D49" s="287"/>
      <c r="E49" s="283"/>
    </row>
    <row r="50" spans="1:5" ht="13.5" thickBot="1" x14ac:dyDescent="0.25">
      <c r="A50" s="340" t="s">
        <v>340</v>
      </c>
      <c r="B50" s="274" t="s">
        <v>633</v>
      </c>
      <c r="C50" s="234"/>
      <c r="D50" s="137"/>
      <c r="E50" s="601"/>
    </row>
    <row r="51" spans="1:5" x14ac:dyDescent="0.2">
      <c r="A51" s="544"/>
      <c r="B51" s="36"/>
      <c r="C51" s="735"/>
      <c r="D51" s="735"/>
      <c r="E51" s="629"/>
    </row>
    <row r="52" spans="1:5" ht="12.75" customHeight="1" thickBot="1" x14ac:dyDescent="0.25">
      <c r="A52" s="570" t="s">
        <v>341</v>
      </c>
      <c r="B52" s="760" t="s">
        <v>451</v>
      </c>
      <c r="C52" s="767">
        <f>C39+C50</f>
        <v>976423</v>
      </c>
      <c r="D52" s="767">
        <f>D39+D50</f>
        <v>865191</v>
      </c>
      <c r="E52" s="767">
        <f>E39+E50</f>
        <v>1841614</v>
      </c>
    </row>
    <row r="53" spans="1:5" ht="13.5" thickTop="1" x14ac:dyDescent="0.2"/>
    <row r="54" spans="1:5" ht="14.25" customHeight="1" x14ac:dyDescent="0.2"/>
    <row r="55" spans="1:5" ht="25.5" customHeight="1" x14ac:dyDescent="0.2"/>
    <row r="57" spans="1:5" ht="15.75" customHeight="1" x14ac:dyDescent="0.2"/>
    <row r="58" spans="1:5" ht="13.5" customHeight="1" x14ac:dyDescent="0.2"/>
    <row r="59" spans="1:5" ht="22.5" customHeight="1" x14ac:dyDescent="0.2"/>
    <row r="100" ht="17.25" customHeight="1" x14ac:dyDescent="0.2"/>
    <row r="104" ht="16.5" customHeight="1" x14ac:dyDescent="0.2"/>
    <row r="105" ht="23.25" customHeight="1" x14ac:dyDescent="0.2"/>
  </sheetData>
  <mergeCells count="2">
    <mergeCell ref="A1:D1"/>
    <mergeCell ref="A3:E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39"/>
  <sheetViews>
    <sheetView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329" t="s">
        <v>1373</v>
      </c>
    </row>
    <row r="2" spans="1:6" ht="12" customHeight="1" x14ac:dyDescent="0.2">
      <c r="B2" s="68"/>
      <c r="C2" s="69"/>
    </row>
    <row r="3" spans="1:6" ht="15.75" x14ac:dyDescent="0.25">
      <c r="B3" s="1570" t="s">
        <v>144</v>
      </c>
      <c r="C3" s="1570"/>
      <c r="D3" s="37"/>
      <c r="E3" s="37"/>
      <c r="F3" s="37"/>
    </row>
    <row r="4" spans="1:6" ht="15.75" x14ac:dyDescent="0.25">
      <c r="B4" s="1568" t="s">
        <v>1226</v>
      </c>
      <c r="C4" s="1568"/>
      <c r="D4" s="12"/>
      <c r="E4" s="12"/>
      <c r="F4" s="12"/>
    </row>
    <row r="5" spans="1:6" x14ac:dyDescent="0.2">
      <c r="B5" s="70"/>
      <c r="C5" s="70"/>
    </row>
    <row r="6" spans="1:6" ht="13.5" thickBot="1" x14ac:dyDescent="0.25">
      <c r="B6" s="70"/>
      <c r="C6" s="71" t="s">
        <v>4</v>
      </c>
    </row>
    <row r="7" spans="1:6" ht="12.75" customHeight="1" x14ac:dyDescent="0.2">
      <c r="A7" s="1495" t="s">
        <v>294</v>
      </c>
      <c r="B7" s="1574" t="s">
        <v>151</v>
      </c>
      <c r="C7" s="1576" t="s">
        <v>152</v>
      </c>
    </row>
    <row r="8" spans="1:6" ht="13.5" customHeight="1" thickBot="1" x14ac:dyDescent="0.25">
      <c r="A8" s="1557"/>
      <c r="B8" s="1575"/>
      <c r="C8" s="1577"/>
    </row>
    <row r="9" spans="1:6" ht="13.5" thickBot="1" x14ac:dyDescent="0.25">
      <c r="A9" s="434" t="s">
        <v>371</v>
      </c>
      <c r="B9" s="476" t="s">
        <v>296</v>
      </c>
      <c r="C9" s="484" t="s">
        <v>297</v>
      </c>
    </row>
    <row r="10" spans="1:6" ht="15.75" x14ac:dyDescent="0.2">
      <c r="A10" s="439" t="s">
        <v>299</v>
      </c>
      <c r="B10" s="504" t="s">
        <v>153</v>
      </c>
      <c r="C10" s="210"/>
    </row>
    <row r="11" spans="1:6" ht="15.75" x14ac:dyDescent="0.2">
      <c r="A11" s="317" t="s">
        <v>300</v>
      </c>
      <c r="B11" s="504" t="s">
        <v>273</v>
      </c>
      <c r="C11" s="210"/>
    </row>
    <row r="12" spans="1:6" ht="15.75" x14ac:dyDescent="0.2">
      <c r="A12" s="316" t="s">
        <v>301</v>
      </c>
      <c r="B12" s="504" t="s">
        <v>274</v>
      </c>
      <c r="C12" s="210"/>
    </row>
    <row r="13" spans="1:6" ht="15.75" x14ac:dyDescent="0.2">
      <c r="A13" s="316" t="s">
        <v>302</v>
      </c>
      <c r="B13" s="504" t="s">
        <v>275</v>
      </c>
      <c r="C13" s="210"/>
    </row>
    <row r="14" spans="1:6" ht="15.75" x14ac:dyDescent="0.25">
      <c r="A14" s="316" t="s">
        <v>303</v>
      </c>
      <c r="B14" s="505" t="s">
        <v>154</v>
      </c>
      <c r="C14" s="211"/>
    </row>
    <row r="15" spans="1:6" ht="15.75" x14ac:dyDescent="0.25">
      <c r="A15" s="316" t="s">
        <v>304</v>
      </c>
      <c r="B15" s="506" t="s">
        <v>916</v>
      </c>
      <c r="C15" s="212">
        <v>530</v>
      </c>
    </row>
    <row r="16" spans="1:6" ht="15.75" x14ac:dyDescent="0.25">
      <c r="A16" s="316" t="s">
        <v>305</v>
      </c>
      <c r="B16" s="506" t="s">
        <v>917</v>
      </c>
      <c r="C16" s="212">
        <v>2810</v>
      </c>
    </row>
    <row r="17" spans="1:3" ht="15.75" x14ac:dyDescent="0.25">
      <c r="A17" s="316" t="s">
        <v>306</v>
      </c>
      <c r="B17" s="505" t="s">
        <v>276</v>
      </c>
      <c r="C17" s="212"/>
    </row>
    <row r="18" spans="1:3" ht="15.75" x14ac:dyDescent="0.25">
      <c r="A18" s="316" t="s">
        <v>307</v>
      </c>
      <c r="B18" s="507" t="s">
        <v>277</v>
      </c>
      <c r="C18" s="212"/>
    </row>
    <row r="19" spans="1:3" ht="15.75" x14ac:dyDescent="0.25">
      <c r="A19" s="316" t="s">
        <v>308</v>
      </c>
      <c r="B19" s="507" t="s">
        <v>278</v>
      </c>
      <c r="C19" s="212"/>
    </row>
    <row r="20" spans="1:3" ht="15.75" x14ac:dyDescent="0.25">
      <c r="A20" s="316" t="s">
        <v>309</v>
      </c>
      <c r="B20" s="507" t="s">
        <v>989</v>
      </c>
      <c r="C20" s="212"/>
    </row>
    <row r="21" spans="1:3" ht="15.75" x14ac:dyDescent="0.25">
      <c r="A21" s="316" t="s">
        <v>310</v>
      </c>
      <c r="B21" s="507" t="s">
        <v>990</v>
      </c>
      <c r="C21" s="212"/>
    </row>
    <row r="22" spans="1:3" ht="15.75" x14ac:dyDescent="0.25">
      <c r="A22" s="316" t="s">
        <v>311</v>
      </c>
      <c r="B22" s="507" t="s">
        <v>279</v>
      </c>
      <c r="C22" s="212"/>
    </row>
    <row r="23" spans="1:3" ht="15.75" x14ac:dyDescent="0.25">
      <c r="A23" s="316" t="s">
        <v>312</v>
      </c>
      <c r="B23" s="507" t="s">
        <v>155</v>
      </c>
      <c r="C23" s="212"/>
    </row>
    <row r="24" spans="1:3" ht="17.25" customHeight="1" x14ac:dyDescent="0.25">
      <c r="A24" s="316" t="s">
        <v>313</v>
      </c>
      <c r="B24" s="508" t="s">
        <v>156</v>
      </c>
      <c r="C24" s="212"/>
    </row>
    <row r="25" spans="1:3" ht="16.5" customHeight="1" x14ac:dyDescent="0.25">
      <c r="A25" s="316" t="s">
        <v>314</v>
      </c>
      <c r="B25" s="508" t="s">
        <v>157</v>
      </c>
      <c r="C25" s="212"/>
    </row>
    <row r="26" spans="1:3" ht="26.25" x14ac:dyDescent="0.25">
      <c r="A26" s="316" t="s">
        <v>315</v>
      </c>
      <c r="B26" s="508" t="s">
        <v>158</v>
      </c>
      <c r="C26" s="212"/>
    </row>
    <row r="27" spans="1:3" ht="15.75" x14ac:dyDescent="0.25">
      <c r="A27" s="316" t="s">
        <v>316</v>
      </c>
      <c r="B27" s="508" t="s">
        <v>159</v>
      </c>
      <c r="C27" s="212"/>
    </row>
    <row r="28" spans="1:3" ht="16.5" thickBot="1" x14ac:dyDescent="0.3">
      <c r="A28" s="316" t="s">
        <v>317</v>
      </c>
      <c r="B28" s="509" t="s">
        <v>160</v>
      </c>
      <c r="C28" s="213">
        <f>SUM(C10:C27)</f>
        <v>3340</v>
      </c>
    </row>
    <row r="29" spans="1:3" x14ac:dyDescent="0.2">
      <c r="B29" s="68"/>
      <c r="C29" s="68"/>
    </row>
    <row r="30" spans="1:3" ht="12.75" customHeight="1" x14ac:dyDescent="0.2">
      <c r="B30" s="1573" t="s">
        <v>161</v>
      </c>
      <c r="C30" s="1573"/>
    </row>
    <row r="31" spans="1:3" ht="12.75" customHeight="1" x14ac:dyDescent="0.2">
      <c r="B31" s="1573" t="s">
        <v>918</v>
      </c>
      <c r="C31" s="1573"/>
    </row>
    <row r="32" spans="1:3" ht="13.5" customHeight="1" x14ac:dyDescent="0.2">
      <c r="B32" s="1573" t="s">
        <v>919</v>
      </c>
      <c r="C32" s="1573"/>
    </row>
    <row r="33" spans="2:3" ht="24" customHeight="1" x14ac:dyDescent="0.2">
      <c r="B33" s="1571" t="s">
        <v>1103</v>
      </c>
      <c r="C33" s="1572"/>
    </row>
    <row r="34" spans="2:3" x14ac:dyDescent="0.2">
      <c r="B34" s="68"/>
      <c r="C34" s="68"/>
    </row>
    <row r="35" spans="2:3" x14ac:dyDescent="0.2">
      <c r="B35" s="68"/>
      <c r="C35" s="68"/>
    </row>
    <row r="36" spans="2:3" x14ac:dyDescent="0.2">
      <c r="B36" s="68"/>
      <c r="C36" s="68"/>
    </row>
    <row r="37" spans="2:3" x14ac:dyDescent="0.2">
      <c r="B37" s="68"/>
      <c r="C37" s="68"/>
    </row>
    <row r="38" spans="2:3" x14ac:dyDescent="0.2">
      <c r="B38" s="68"/>
      <c r="C38" s="68"/>
    </row>
    <row r="39" spans="2:3" x14ac:dyDescent="0.2">
      <c r="B39" s="68"/>
      <c r="C39" s="68"/>
    </row>
  </sheetData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8"/>
  <sheetViews>
    <sheetView workbookViewId="0">
      <selection activeCell="B24" sqref="B24:G24"/>
    </sheetView>
  </sheetViews>
  <sheetFormatPr defaultRowHeight="12.75" x14ac:dyDescent="0.2"/>
  <cols>
    <col min="1" max="1" width="6.28515625" customWidth="1"/>
    <col min="2" max="2" width="26.28515625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463" t="s">
        <v>1374</v>
      </c>
      <c r="C1" s="1486"/>
      <c r="D1" s="1486"/>
      <c r="E1" s="1486"/>
      <c r="F1" s="1486"/>
      <c r="G1" s="1486"/>
    </row>
    <row r="2" spans="1:7" ht="15.75" x14ac:dyDescent="0.25">
      <c r="A2" s="1483" t="s">
        <v>166</v>
      </c>
      <c r="B2" s="1484"/>
      <c r="C2" s="1484"/>
      <c r="D2" s="1484"/>
      <c r="E2" s="1484"/>
      <c r="F2" s="1484"/>
      <c r="G2" s="1484"/>
    </row>
    <row r="3" spans="1:7" x14ac:dyDescent="0.2">
      <c r="A3" s="1485" t="s">
        <v>167</v>
      </c>
      <c r="B3" s="1486"/>
      <c r="C3" s="1486"/>
      <c r="D3" s="1486"/>
      <c r="E3" s="1486"/>
      <c r="F3" s="1486"/>
      <c r="G3" s="1486"/>
    </row>
    <row r="4" spans="1:7" x14ac:dyDescent="0.2">
      <c r="A4" s="1485" t="s">
        <v>1227</v>
      </c>
      <c r="B4" s="1484"/>
      <c r="C4" s="1484"/>
      <c r="D4" s="1484"/>
      <c r="E4" s="1484"/>
      <c r="F4" s="1484"/>
      <c r="G4" s="1484"/>
    </row>
    <row r="5" spans="1:7" ht="13.5" thickBot="1" x14ac:dyDescent="0.25">
      <c r="B5" s="1"/>
      <c r="C5" s="1"/>
      <c r="D5" s="1"/>
      <c r="E5" s="1"/>
      <c r="F5" s="1"/>
      <c r="G5" s="19" t="s">
        <v>4</v>
      </c>
    </row>
    <row r="6" spans="1:7" ht="13.5" thickBot="1" x14ac:dyDescent="0.25">
      <c r="A6" s="1517" t="s">
        <v>294</v>
      </c>
      <c r="B6" s="1582" t="s">
        <v>168</v>
      </c>
      <c r="C6" s="1584" t="s">
        <v>169</v>
      </c>
      <c r="D6" s="497" t="s">
        <v>170</v>
      </c>
      <c r="E6" s="498" t="s">
        <v>84</v>
      </c>
      <c r="F6" s="497" t="s">
        <v>171</v>
      </c>
      <c r="G6" s="499" t="s">
        <v>172</v>
      </c>
    </row>
    <row r="7" spans="1:7" ht="13.5" thickBot="1" x14ac:dyDescent="0.25">
      <c r="A7" s="1518"/>
      <c r="B7" s="1583"/>
      <c r="C7" s="1583"/>
      <c r="D7" s="196" t="s">
        <v>173</v>
      </c>
      <c r="E7" s="99" t="s">
        <v>174</v>
      </c>
      <c r="F7" s="196" t="s">
        <v>175</v>
      </c>
      <c r="G7" s="500" t="s">
        <v>176</v>
      </c>
    </row>
    <row r="8" spans="1:7" ht="13.5" thickBot="1" x14ac:dyDescent="0.25">
      <c r="A8" s="1518"/>
      <c r="B8" s="1583"/>
      <c r="C8" s="1583"/>
      <c r="D8" s="196" t="s">
        <v>177</v>
      </c>
      <c r="E8" s="99" t="s">
        <v>178</v>
      </c>
      <c r="F8" s="196" t="s">
        <v>178</v>
      </c>
      <c r="G8" s="500" t="s">
        <v>179</v>
      </c>
    </row>
    <row r="9" spans="1:7" ht="13.5" thickBot="1" x14ac:dyDescent="0.25">
      <c r="A9" s="397" t="s">
        <v>371</v>
      </c>
      <c r="B9" s="476" t="s">
        <v>296</v>
      </c>
      <c r="C9" s="484" t="s">
        <v>297</v>
      </c>
      <c r="D9" s="496" t="s">
        <v>298</v>
      </c>
      <c r="E9" s="345" t="s">
        <v>318</v>
      </c>
      <c r="F9" s="496" t="s">
        <v>343</v>
      </c>
      <c r="G9" s="346" t="s">
        <v>344</v>
      </c>
    </row>
    <row r="10" spans="1:7" x14ac:dyDescent="0.2">
      <c r="A10" s="377" t="s">
        <v>299</v>
      </c>
      <c r="B10" s="31" t="s">
        <v>180</v>
      </c>
      <c r="C10" s="20"/>
      <c r="D10" s="21"/>
      <c r="E10" s="26"/>
      <c r="F10" s="21"/>
      <c r="G10" s="226"/>
    </row>
    <row r="11" spans="1:7" x14ac:dyDescent="0.2">
      <c r="A11" s="399" t="s">
        <v>300</v>
      </c>
      <c r="B11" s="6" t="s">
        <v>180</v>
      </c>
      <c r="C11" s="22"/>
      <c r="D11" s="8"/>
      <c r="E11" s="28"/>
      <c r="F11" s="8"/>
      <c r="G11" s="228"/>
    </row>
    <row r="12" spans="1:7" x14ac:dyDescent="0.2">
      <c r="A12" s="361" t="s">
        <v>301</v>
      </c>
      <c r="B12" s="6" t="s">
        <v>180</v>
      </c>
      <c r="C12" s="20"/>
      <c r="D12" s="21"/>
      <c r="E12" s="26"/>
      <c r="F12" s="21"/>
      <c r="G12" s="226"/>
    </row>
    <row r="13" spans="1:7" x14ac:dyDescent="0.2">
      <c r="A13" s="361" t="s">
        <v>302</v>
      </c>
      <c r="B13" s="6" t="s">
        <v>180</v>
      </c>
      <c r="C13" s="22"/>
      <c r="D13" s="8"/>
      <c r="E13" s="28"/>
      <c r="F13" s="11"/>
      <c r="G13" s="233"/>
    </row>
    <row r="14" spans="1:7" x14ac:dyDescent="0.2">
      <c r="A14" s="361" t="s">
        <v>303</v>
      </c>
      <c r="B14" s="6" t="s">
        <v>180</v>
      </c>
      <c r="C14" s="22"/>
      <c r="D14" s="8"/>
      <c r="E14" s="28"/>
      <c r="F14" s="8"/>
      <c r="G14" s="228"/>
    </row>
    <row r="15" spans="1:7" x14ac:dyDescent="0.2">
      <c r="A15" s="361" t="s">
        <v>304</v>
      </c>
      <c r="B15" s="6" t="s">
        <v>180</v>
      </c>
      <c r="C15" s="22"/>
      <c r="D15" s="8"/>
      <c r="E15" s="4"/>
      <c r="F15" s="22"/>
      <c r="G15" s="479"/>
    </row>
    <row r="16" spans="1:7" x14ac:dyDescent="0.2">
      <c r="A16" s="361" t="s">
        <v>305</v>
      </c>
      <c r="B16" s="6" t="s">
        <v>180</v>
      </c>
      <c r="C16" s="22"/>
      <c r="D16" s="8"/>
      <c r="E16" s="28"/>
      <c r="F16" s="8"/>
      <c r="G16" s="228"/>
    </row>
    <row r="17" spans="1:7" x14ac:dyDescent="0.2">
      <c r="A17" s="361" t="s">
        <v>306</v>
      </c>
      <c r="B17" s="6" t="s">
        <v>180</v>
      </c>
      <c r="C17" s="22"/>
      <c r="D17" s="8"/>
      <c r="E17" s="28"/>
      <c r="F17" s="8"/>
      <c r="G17" s="228"/>
    </row>
    <row r="18" spans="1:7" x14ac:dyDescent="0.2">
      <c r="A18" s="361" t="s">
        <v>307</v>
      </c>
      <c r="B18" s="6" t="s">
        <v>180</v>
      </c>
      <c r="C18" s="22"/>
      <c r="D18" s="8"/>
      <c r="E18" s="28"/>
      <c r="F18" s="8"/>
      <c r="G18" s="228"/>
    </row>
    <row r="19" spans="1:7" x14ac:dyDescent="0.2">
      <c r="A19" s="361" t="s">
        <v>308</v>
      </c>
      <c r="B19" s="6" t="s">
        <v>180</v>
      </c>
      <c r="C19" s="22"/>
      <c r="D19" s="22"/>
      <c r="E19" s="4"/>
      <c r="F19" s="22"/>
      <c r="G19" s="479"/>
    </row>
    <row r="20" spans="1:7" x14ac:dyDescent="0.2">
      <c r="A20" s="361" t="s">
        <v>309</v>
      </c>
      <c r="B20" s="10" t="s">
        <v>430</v>
      </c>
      <c r="C20" s="22"/>
      <c r="D20" s="8"/>
      <c r="E20" s="28"/>
      <c r="F20" s="8"/>
      <c r="G20" s="228"/>
    </row>
    <row r="21" spans="1:7" ht="13.5" thickBot="1" x14ac:dyDescent="0.25">
      <c r="A21" s="363" t="s">
        <v>310</v>
      </c>
      <c r="B21" s="10"/>
      <c r="C21" s="155"/>
      <c r="D21" s="11"/>
      <c r="E21" s="101"/>
      <c r="F21" s="11"/>
      <c r="G21" s="233"/>
    </row>
    <row r="22" spans="1:7" ht="13.5" thickBot="1" x14ac:dyDescent="0.25">
      <c r="A22" s="442" t="s">
        <v>311</v>
      </c>
      <c r="B22" s="501" t="s">
        <v>25</v>
      </c>
      <c r="C22" s="496" t="s">
        <v>181</v>
      </c>
      <c r="D22" s="102">
        <f>SUM(D10:D21)</f>
        <v>0</v>
      </c>
      <c r="E22" s="236">
        <f>SUM(E10:E21)</f>
        <v>0</v>
      </c>
      <c r="F22" s="102">
        <f>SUM(F10:F21)</f>
        <v>0</v>
      </c>
      <c r="G22" s="223">
        <f>SUM(G10:G21)</f>
        <v>0</v>
      </c>
    </row>
    <row r="23" spans="1:7" x14ac:dyDescent="0.2">
      <c r="B23" s="1"/>
      <c r="C23" s="99"/>
      <c r="D23" s="27"/>
      <c r="E23" s="27"/>
      <c r="F23" s="27"/>
      <c r="G23" s="27"/>
    </row>
    <row r="24" spans="1:7" x14ac:dyDescent="0.2">
      <c r="B24" s="1463" t="s">
        <v>1375</v>
      </c>
      <c r="C24" s="1486"/>
      <c r="D24" s="1486"/>
      <c r="E24" s="1486"/>
      <c r="F24" s="1486"/>
      <c r="G24" s="1486"/>
    </row>
    <row r="25" spans="1:7" ht="15.75" x14ac:dyDescent="0.25">
      <c r="A25" s="1483" t="s">
        <v>182</v>
      </c>
      <c r="B25" s="1484"/>
      <c r="C25" s="1484"/>
      <c r="D25" s="1484"/>
      <c r="E25" s="1484"/>
      <c r="F25" s="1484"/>
      <c r="G25" s="1484"/>
    </row>
    <row r="26" spans="1:7" x14ac:dyDescent="0.2">
      <c r="A26" s="1485" t="s">
        <v>183</v>
      </c>
      <c r="B26" s="1484"/>
      <c r="C26" s="1484"/>
      <c r="D26" s="1484"/>
      <c r="E26" s="1484"/>
      <c r="F26" s="1484"/>
      <c r="G26" s="1484"/>
    </row>
    <row r="27" spans="1:7" x14ac:dyDescent="0.2">
      <c r="A27" s="1485" t="s">
        <v>1228</v>
      </c>
      <c r="B27" s="1486"/>
      <c r="C27" s="1486"/>
      <c r="D27" s="1486"/>
      <c r="E27" s="1486"/>
      <c r="F27" s="1486"/>
      <c r="G27" s="1486"/>
    </row>
    <row r="28" spans="1:7" ht="13.5" thickBot="1" x14ac:dyDescent="0.25">
      <c r="B28" s="1"/>
      <c r="C28" s="36"/>
      <c r="D28" s="36"/>
      <c r="E28" s="36"/>
      <c r="F28" s="1"/>
      <c r="G28" s="19" t="s">
        <v>4</v>
      </c>
    </row>
    <row r="29" spans="1:7" ht="13.5" thickBot="1" x14ac:dyDescent="0.25">
      <c r="A29" s="1517" t="s">
        <v>294</v>
      </c>
      <c r="B29" s="1580" t="s">
        <v>184</v>
      </c>
      <c r="C29" s="1580"/>
      <c r="D29" s="497" t="s">
        <v>185</v>
      </c>
      <c r="E29" s="498" t="s">
        <v>186</v>
      </c>
      <c r="F29" s="497" t="s">
        <v>187</v>
      </c>
      <c r="G29" s="499" t="s">
        <v>188</v>
      </c>
    </row>
    <row r="30" spans="1:7" ht="13.5" thickBot="1" x14ac:dyDescent="0.25">
      <c r="A30" s="1518"/>
      <c r="B30" s="1581"/>
      <c r="C30" s="1581"/>
      <c r="D30" s="196" t="s">
        <v>173</v>
      </c>
      <c r="E30" s="99" t="s">
        <v>189</v>
      </c>
      <c r="F30" s="196" t="s">
        <v>190</v>
      </c>
      <c r="G30" s="500" t="s">
        <v>191</v>
      </c>
    </row>
    <row r="31" spans="1:7" ht="13.5" thickBot="1" x14ac:dyDescent="0.25">
      <c r="A31" s="1518"/>
      <c r="B31" s="1581"/>
      <c r="C31" s="1581"/>
      <c r="D31" s="197" t="s">
        <v>192</v>
      </c>
      <c r="E31" s="198" t="s">
        <v>193</v>
      </c>
      <c r="F31" s="197" t="s">
        <v>178</v>
      </c>
      <c r="G31" s="502" t="s">
        <v>194</v>
      </c>
    </row>
    <row r="32" spans="1:7" ht="13.5" thickBot="1" x14ac:dyDescent="0.25">
      <c r="A32" s="397" t="s">
        <v>371</v>
      </c>
      <c r="B32" s="1578" t="s">
        <v>296</v>
      </c>
      <c r="C32" s="1579"/>
      <c r="D32" s="496" t="s">
        <v>297</v>
      </c>
      <c r="E32" s="345" t="s">
        <v>298</v>
      </c>
      <c r="F32" s="496" t="s">
        <v>318</v>
      </c>
      <c r="G32" s="346" t="s">
        <v>343</v>
      </c>
    </row>
    <row r="33" spans="1:7" x14ac:dyDescent="0.2">
      <c r="A33" s="377" t="s">
        <v>299</v>
      </c>
      <c r="B33" s="31" t="s">
        <v>416</v>
      </c>
      <c r="C33" s="200"/>
      <c r="D33" s="21"/>
      <c r="E33" s="26"/>
      <c r="F33" s="21"/>
      <c r="G33" s="226"/>
    </row>
    <row r="34" spans="1:7" x14ac:dyDescent="0.2">
      <c r="A34" s="399" t="s">
        <v>300</v>
      </c>
      <c r="B34" s="31" t="s">
        <v>417</v>
      </c>
      <c r="C34" s="200"/>
      <c r="D34" s="21"/>
      <c r="E34" s="26"/>
      <c r="F34" s="21"/>
      <c r="G34" s="226"/>
    </row>
    <row r="35" spans="1:7" x14ac:dyDescent="0.2">
      <c r="A35" s="361" t="s">
        <v>301</v>
      </c>
      <c r="B35" s="31" t="s">
        <v>418</v>
      </c>
      <c r="C35" s="200"/>
      <c r="D35" s="21"/>
      <c r="E35" s="26"/>
      <c r="F35" s="21"/>
      <c r="G35" s="226"/>
    </row>
    <row r="36" spans="1:7" x14ac:dyDescent="0.2">
      <c r="A36" s="361" t="s">
        <v>302</v>
      </c>
      <c r="B36" s="672" t="s">
        <v>419</v>
      </c>
      <c r="C36" s="673"/>
      <c r="D36" s="103"/>
      <c r="E36" s="625"/>
      <c r="F36" s="103"/>
      <c r="G36" s="382"/>
    </row>
    <row r="37" spans="1:7" ht="13.5" thickBot="1" x14ac:dyDescent="0.25">
      <c r="A37" s="363" t="s">
        <v>303</v>
      </c>
      <c r="B37" s="113"/>
      <c r="C37" s="202"/>
      <c r="D37" s="25">
        <v>0</v>
      </c>
      <c r="E37" s="27"/>
      <c r="F37" s="25"/>
      <c r="G37" s="134"/>
    </row>
    <row r="38" spans="1:7" ht="13.5" thickBot="1" x14ac:dyDescent="0.25">
      <c r="A38" s="340" t="s">
        <v>304</v>
      </c>
      <c r="B38" s="364" t="s">
        <v>25</v>
      </c>
      <c r="C38" s="503"/>
      <c r="D38" s="674">
        <f>SUM(D33:D37)</f>
        <v>0</v>
      </c>
      <c r="E38" s="675"/>
      <c r="F38" s="674"/>
      <c r="G38" s="676"/>
    </row>
  </sheetData>
  <mergeCells count="14">
    <mergeCell ref="B1:G1"/>
    <mergeCell ref="B24:G24"/>
    <mergeCell ref="A25:G25"/>
    <mergeCell ref="A26:G26"/>
    <mergeCell ref="A27:G27"/>
    <mergeCell ref="A3:G3"/>
    <mergeCell ref="B6:B8"/>
    <mergeCell ref="C6:C8"/>
    <mergeCell ref="A2:G2"/>
    <mergeCell ref="A4:G4"/>
    <mergeCell ref="A6:A8"/>
    <mergeCell ref="A29:A31"/>
    <mergeCell ref="B32:C32"/>
    <mergeCell ref="B29:C31"/>
  </mergeCells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74"/>
  <sheetViews>
    <sheetView workbookViewId="0">
      <selection activeCell="A2" sqref="A2:F2"/>
    </sheetView>
  </sheetViews>
  <sheetFormatPr defaultRowHeight="12.75" x14ac:dyDescent="0.2"/>
  <cols>
    <col min="1" max="1" width="4.7109375" customWidth="1"/>
    <col min="2" max="2" width="13.5703125" customWidth="1"/>
    <col min="3" max="3" width="19.42578125" customWidth="1"/>
    <col min="4" max="4" width="9.5703125" customWidth="1"/>
    <col min="5" max="5" width="9.140625" customWidth="1"/>
    <col min="9" max="9" width="8.28515625" customWidth="1"/>
    <col min="11" max="11" width="9.5703125" customWidth="1"/>
  </cols>
  <sheetData>
    <row r="2" spans="1:14" x14ac:dyDescent="0.2">
      <c r="A2" s="1463" t="s">
        <v>1376</v>
      </c>
      <c r="B2" s="1486"/>
      <c r="C2" s="1486"/>
      <c r="D2" s="1486"/>
      <c r="E2" s="1486"/>
      <c r="F2" s="1486"/>
      <c r="G2" s="1"/>
      <c r="H2" s="1"/>
      <c r="I2" s="1"/>
      <c r="J2" s="1"/>
      <c r="K2" s="74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588" t="s">
        <v>144</v>
      </c>
      <c r="C4" s="1588"/>
      <c r="D4" s="1588"/>
      <c r="E4" s="1588"/>
      <c r="F4" s="1588"/>
      <c r="G4" s="1588"/>
      <c r="H4" s="1588"/>
      <c r="I4" s="1588"/>
      <c r="J4" s="1588"/>
      <c r="K4" s="1588"/>
      <c r="L4" s="1588"/>
      <c r="M4" s="1588"/>
    </row>
    <row r="5" spans="1:14" ht="18.75" x14ac:dyDescent="0.3">
      <c r="B5" s="1589" t="s">
        <v>195</v>
      </c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</row>
    <row r="6" spans="1:14" ht="18" x14ac:dyDescent="0.25">
      <c r="B6" s="75"/>
      <c r="C6" s="75"/>
      <c r="D6" s="75"/>
      <c r="E6" s="75"/>
      <c r="F6" s="75"/>
    </row>
    <row r="7" spans="1:14" ht="18" x14ac:dyDescent="0.25">
      <c r="B7" s="75"/>
      <c r="C7" s="75"/>
      <c r="D7" s="75"/>
      <c r="E7" s="75"/>
      <c r="F7" s="75"/>
    </row>
    <row r="8" spans="1:14" ht="13.5" thickBot="1" x14ac:dyDescent="0.25">
      <c r="H8" s="1590"/>
      <c r="I8" s="1590"/>
      <c r="J8" s="1590"/>
      <c r="K8" s="1590"/>
      <c r="L8" s="36" t="s">
        <v>51</v>
      </c>
    </row>
    <row r="9" spans="1:14" ht="15" thickBot="1" x14ac:dyDescent="0.25">
      <c r="A9" s="1495" t="s">
        <v>294</v>
      </c>
      <c r="B9" s="1591" t="s">
        <v>196</v>
      </c>
      <c r="C9" s="1593" t="s">
        <v>169</v>
      </c>
      <c r="D9" s="1595" t="s">
        <v>1229</v>
      </c>
      <c r="E9" s="1585" t="s">
        <v>197</v>
      </c>
      <c r="F9" s="1586"/>
      <c r="G9" s="1586"/>
      <c r="H9" s="1586"/>
      <c r="I9" s="1586"/>
      <c r="J9" s="1586"/>
      <c r="K9" s="1586"/>
      <c r="L9" s="1586"/>
      <c r="M9" s="1586"/>
      <c r="N9" s="1587"/>
    </row>
    <row r="10" spans="1:14" ht="32.25" customHeight="1" thickBot="1" x14ac:dyDescent="0.25">
      <c r="A10" s="1557"/>
      <c r="B10" s="1592"/>
      <c r="C10" s="1594"/>
      <c r="D10" s="1596"/>
      <c r="E10" s="1398" t="s">
        <v>210</v>
      </c>
      <c r="F10" s="1398" t="s">
        <v>211</v>
      </c>
      <c r="G10" s="1398" t="s">
        <v>212</v>
      </c>
      <c r="H10" s="1398" t="s">
        <v>213</v>
      </c>
      <c r="I10" s="1398" t="s">
        <v>847</v>
      </c>
      <c r="J10" s="1398" t="s">
        <v>851</v>
      </c>
      <c r="K10" s="1398" t="s">
        <v>852</v>
      </c>
      <c r="L10" s="1398" t="s">
        <v>853</v>
      </c>
      <c r="M10" s="1398" t="s">
        <v>854</v>
      </c>
      <c r="N10" s="1433" t="s">
        <v>855</v>
      </c>
    </row>
    <row r="11" spans="1:14" ht="18" customHeight="1" thickBot="1" x14ac:dyDescent="0.25">
      <c r="A11" s="434" t="s">
        <v>295</v>
      </c>
      <c r="B11" s="397" t="s">
        <v>372</v>
      </c>
      <c r="C11" s="900" t="s">
        <v>297</v>
      </c>
      <c r="D11" s="397" t="s">
        <v>298</v>
      </c>
      <c r="E11" s="397" t="s">
        <v>318</v>
      </c>
      <c r="F11" s="397" t="s">
        <v>343</v>
      </c>
      <c r="G11" s="397" t="s">
        <v>344</v>
      </c>
      <c r="H11" s="397" t="s">
        <v>368</v>
      </c>
      <c r="I11" s="397" t="s">
        <v>369</v>
      </c>
      <c r="J11" s="397" t="s">
        <v>370</v>
      </c>
      <c r="K11" s="397" t="s">
        <v>373</v>
      </c>
      <c r="L11" s="397" t="s">
        <v>374</v>
      </c>
      <c r="M11" s="397" t="s">
        <v>375</v>
      </c>
      <c r="N11" s="397" t="s">
        <v>376</v>
      </c>
    </row>
    <row r="12" spans="1:14" ht="31.5" customHeight="1" x14ac:dyDescent="0.25">
      <c r="A12" s="440" t="s">
        <v>299</v>
      </c>
      <c r="B12" s="160" t="s">
        <v>198</v>
      </c>
      <c r="C12" s="1269"/>
      <c r="D12" s="1273">
        <f>'  46 47_sz_ melléklet'!D10</f>
        <v>0</v>
      </c>
      <c r="E12" s="1209">
        <f t="shared" ref="E12:E17" si="0">D12</f>
        <v>0</v>
      </c>
      <c r="F12" s="926"/>
      <c r="G12" s="926"/>
      <c r="H12" s="926"/>
      <c r="I12" s="926"/>
      <c r="J12" s="926"/>
      <c r="K12" s="926"/>
      <c r="L12" s="927"/>
      <c r="M12" s="928"/>
      <c r="N12" s="929"/>
    </row>
    <row r="13" spans="1:14" ht="31.5" customHeight="1" x14ac:dyDescent="0.25">
      <c r="A13" s="361" t="s">
        <v>300</v>
      </c>
      <c r="B13" s="76" t="s">
        <v>198</v>
      </c>
      <c r="C13" s="1270"/>
      <c r="D13" s="1274">
        <f>'  46 47_sz_ melléklet'!D12</f>
        <v>0</v>
      </c>
      <c r="E13" s="1209">
        <f t="shared" si="0"/>
        <v>0</v>
      </c>
      <c r="F13" s="930"/>
      <c r="G13" s="931"/>
      <c r="H13" s="930"/>
      <c r="I13" s="932"/>
      <c r="J13" s="81"/>
      <c r="K13" s="933"/>
      <c r="L13" s="934"/>
      <c r="M13" s="935"/>
      <c r="N13" s="929"/>
    </row>
    <row r="14" spans="1:14" ht="26.25" customHeight="1" x14ac:dyDescent="0.25">
      <c r="A14" s="361" t="s">
        <v>301</v>
      </c>
      <c r="B14" s="76" t="s">
        <v>198</v>
      </c>
      <c r="C14" s="1270"/>
      <c r="D14" s="1274">
        <f>'  46 47_sz_ melléklet'!D11</f>
        <v>0</v>
      </c>
      <c r="E14" s="1209">
        <f t="shared" si="0"/>
        <v>0</v>
      </c>
      <c r="F14" s="930"/>
      <c r="G14" s="931"/>
      <c r="H14" s="930"/>
      <c r="I14" s="932"/>
      <c r="J14" s="81"/>
      <c r="K14" s="936"/>
      <c r="L14" s="932"/>
      <c r="M14" s="195"/>
      <c r="N14" s="937"/>
    </row>
    <row r="15" spans="1:14" ht="24.75" customHeight="1" x14ac:dyDescent="0.25">
      <c r="A15" s="361" t="s">
        <v>302</v>
      </c>
      <c r="B15" s="78" t="s">
        <v>198</v>
      </c>
      <c r="C15" s="1270"/>
      <c r="D15" s="1274">
        <f>'  46 47_sz_ melléklet'!D14</f>
        <v>0</v>
      </c>
      <c r="E15" s="1209">
        <f t="shared" si="0"/>
        <v>0</v>
      </c>
      <c r="F15" s="930"/>
      <c r="G15" s="931"/>
      <c r="H15" s="930"/>
      <c r="I15" s="930"/>
      <c r="J15" s="930"/>
      <c r="K15" s="930"/>
      <c r="L15" s="931"/>
      <c r="M15" s="935"/>
      <c r="N15" s="938"/>
    </row>
    <row r="16" spans="1:14" ht="18.75" customHeight="1" x14ac:dyDescent="0.25">
      <c r="A16" s="361" t="s">
        <v>303</v>
      </c>
      <c r="B16" s="76" t="s">
        <v>198</v>
      </c>
      <c r="C16" s="1270"/>
      <c r="D16" s="1274">
        <f>'  46 47_sz_ melléklet'!D13</f>
        <v>0</v>
      </c>
      <c r="E16" s="1209">
        <f t="shared" si="0"/>
        <v>0</v>
      </c>
      <c r="F16" s="930"/>
      <c r="G16" s="930"/>
      <c r="H16" s="930"/>
      <c r="I16" s="930"/>
      <c r="J16" s="931"/>
      <c r="K16" s="936"/>
      <c r="L16" s="932"/>
      <c r="M16" s="195"/>
      <c r="N16" s="937"/>
    </row>
    <row r="17" spans="1:14" ht="19.5" customHeight="1" thickBot="1" x14ac:dyDescent="0.3">
      <c r="A17" s="381" t="s">
        <v>304</v>
      </c>
      <c r="B17" s="1263" t="s">
        <v>199</v>
      </c>
      <c r="C17" s="1271"/>
      <c r="D17" s="1275">
        <f>'  46 47_sz_ melléklet'!D20</f>
        <v>0</v>
      </c>
      <c r="E17" s="1264">
        <f t="shared" si="0"/>
        <v>0</v>
      </c>
      <c r="F17" s="1265"/>
      <c r="G17" s="1266"/>
      <c r="H17" s="1265"/>
      <c r="I17" s="1265"/>
      <c r="J17" s="1266"/>
      <c r="K17" s="1267"/>
      <c r="L17" s="1266"/>
      <c r="M17" s="1268"/>
      <c r="N17" s="844"/>
    </row>
    <row r="18" spans="1:14" ht="24.75" customHeight="1" thickBot="1" x14ac:dyDescent="0.25">
      <c r="A18" s="340" t="s">
        <v>305</v>
      </c>
      <c r="B18" s="730" t="s">
        <v>43</v>
      </c>
      <c r="C18" s="1272" t="s">
        <v>200</v>
      </c>
      <c r="D18" s="1276">
        <f>SUM(D12:D17)</f>
        <v>0</v>
      </c>
      <c r="E18" s="1210">
        <f>SUM(E12:E17)</f>
        <v>0</v>
      </c>
      <c r="F18" s="731">
        <f t="shared" ref="F18:K18" si="1">SUM(F12:F17)</f>
        <v>0</v>
      </c>
      <c r="G18" s="731">
        <f t="shared" si="1"/>
        <v>0</v>
      </c>
      <c r="H18" s="731">
        <f t="shared" si="1"/>
        <v>0</v>
      </c>
      <c r="I18" s="731">
        <f t="shared" si="1"/>
        <v>0</v>
      </c>
      <c r="J18" s="731">
        <f t="shared" si="1"/>
        <v>0</v>
      </c>
      <c r="K18" s="732">
        <f t="shared" si="1"/>
        <v>0</v>
      </c>
      <c r="L18" s="733">
        <f>SUM(L12:L17)</f>
        <v>0</v>
      </c>
      <c r="M18" s="733">
        <f>SUM(M12:M17)</f>
        <v>0</v>
      </c>
      <c r="N18" s="734">
        <f>SUM(N12:N17)</f>
        <v>0</v>
      </c>
    </row>
    <row r="19" spans="1:14" ht="14.25" x14ac:dyDescent="0.2">
      <c r="B19" s="36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4" ht="14.25" x14ac:dyDescent="0.2">
      <c r="B20" s="36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4" ht="14.25" x14ac:dyDescent="0.2">
      <c r="B21" s="36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4" ht="14.25" x14ac:dyDescent="0.2">
      <c r="B22" s="36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4" ht="14.25" x14ac:dyDescent="0.2">
      <c r="B23" s="36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4" ht="14.25" x14ac:dyDescent="0.2">
      <c r="B24" s="36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4" ht="14.25" x14ac:dyDescent="0.2">
      <c r="B25" s="36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4" ht="14.25" x14ac:dyDescent="0.2">
      <c r="B26" s="36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4" ht="14.25" x14ac:dyDescent="0.2">
      <c r="B27" s="36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3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57"/>
  <sheetViews>
    <sheetView workbookViewId="0">
      <selection activeCell="A31" sqref="A31"/>
    </sheetView>
  </sheetViews>
  <sheetFormatPr defaultRowHeight="12.75" x14ac:dyDescent="0.2"/>
  <cols>
    <col min="1" max="1" width="4.85546875" customWidth="1"/>
    <col min="2" max="2" width="44.7109375" customWidth="1"/>
    <col min="3" max="3" width="13.85546875" customWidth="1"/>
    <col min="4" max="4" width="13.140625" customWidth="1"/>
    <col min="5" max="5" width="12.140625" customWidth="1"/>
  </cols>
  <sheetData>
    <row r="1" spans="1:5" x14ac:dyDescent="0.2">
      <c r="A1" s="329" t="s">
        <v>1377</v>
      </c>
    </row>
    <row r="2" spans="1:5" ht="15" x14ac:dyDescent="0.25">
      <c r="B2" s="1"/>
      <c r="C2" s="1"/>
      <c r="D2" s="182"/>
    </row>
    <row r="3" spans="1:5" ht="15.75" x14ac:dyDescent="0.25">
      <c r="B3" s="1514" t="s">
        <v>144</v>
      </c>
      <c r="C3" s="1514"/>
      <c r="D3" s="1514"/>
    </row>
    <row r="4" spans="1:5" ht="15.75" x14ac:dyDescent="0.25">
      <c r="B4" s="1483" t="s">
        <v>201</v>
      </c>
      <c r="C4" s="1483"/>
      <c r="D4" s="1483"/>
    </row>
    <row r="5" spans="1:5" ht="15.75" x14ac:dyDescent="0.25">
      <c r="B5" s="1483" t="s">
        <v>386</v>
      </c>
      <c r="C5" s="1483"/>
      <c r="D5" s="1483"/>
    </row>
    <row r="6" spans="1:5" ht="15.75" x14ac:dyDescent="0.25">
      <c r="B6" s="18"/>
      <c r="C6" s="18"/>
      <c r="D6" s="18"/>
    </row>
    <row r="7" spans="1:5" ht="13.5" thickBot="1" x14ac:dyDescent="0.25">
      <c r="B7" s="1"/>
      <c r="C7" s="1"/>
      <c r="D7" s="53" t="s">
        <v>8</v>
      </c>
    </row>
    <row r="8" spans="1:5" ht="16.5" customHeight="1" thickBot="1" x14ac:dyDescent="0.25">
      <c r="A8" s="1495" t="s">
        <v>294</v>
      </c>
      <c r="B8" s="1602" t="s">
        <v>202</v>
      </c>
      <c r="C8" s="1597" t="s">
        <v>203</v>
      </c>
      <c r="D8" s="1598"/>
      <c r="E8" s="1599"/>
    </row>
    <row r="9" spans="1:5" ht="13.5" thickBot="1" x14ac:dyDescent="0.25">
      <c r="A9" s="1557"/>
      <c r="B9" s="1604"/>
      <c r="C9" s="1360" t="s">
        <v>420</v>
      </c>
      <c r="D9" s="617" t="s">
        <v>421</v>
      </c>
      <c r="E9" s="161" t="s">
        <v>228</v>
      </c>
    </row>
    <row r="10" spans="1:5" ht="16.5" thickBot="1" x14ac:dyDescent="0.3">
      <c r="A10" s="397" t="s">
        <v>371</v>
      </c>
      <c r="B10" s="522" t="s">
        <v>296</v>
      </c>
      <c r="C10" s="523" t="s">
        <v>297</v>
      </c>
      <c r="D10" s="345" t="s">
        <v>298</v>
      </c>
      <c r="E10" s="680" t="s">
        <v>318</v>
      </c>
    </row>
    <row r="11" spans="1:5" ht="15.75" x14ac:dyDescent="0.25">
      <c r="A11" s="439" t="s">
        <v>299</v>
      </c>
      <c r="B11" s="504" t="s">
        <v>153</v>
      </c>
      <c r="C11" s="210"/>
      <c r="D11" s="55"/>
      <c r="E11" s="679"/>
    </row>
    <row r="12" spans="1:5" ht="15.75" x14ac:dyDescent="0.25">
      <c r="A12" s="317" t="s">
        <v>300</v>
      </c>
      <c r="B12" s="504" t="s">
        <v>273</v>
      </c>
      <c r="C12" s="210"/>
      <c r="D12" s="55"/>
      <c r="E12" s="678"/>
    </row>
    <row r="13" spans="1:5" ht="15.75" x14ac:dyDescent="0.25">
      <c r="A13" s="316" t="s">
        <v>301</v>
      </c>
      <c r="B13" s="504" t="s">
        <v>274</v>
      </c>
      <c r="C13" s="210"/>
      <c r="D13" s="55"/>
      <c r="E13" s="678"/>
    </row>
    <row r="14" spans="1:5" ht="15.75" x14ac:dyDescent="0.25">
      <c r="A14" s="316" t="s">
        <v>302</v>
      </c>
      <c r="B14" s="504" t="s">
        <v>275</v>
      </c>
      <c r="C14" s="210"/>
      <c r="D14" s="55"/>
      <c r="E14" s="678"/>
    </row>
    <row r="15" spans="1:5" ht="15.75" x14ac:dyDescent="0.25">
      <c r="A15" s="316" t="s">
        <v>303</v>
      </c>
      <c r="B15" s="505" t="s">
        <v>154</v>
      </c>
      <c r="C15" s="211"/>
      <c r="D15" s="55"/>
      <c r="E15" s="678"/>
    </row>
    <row r="16" spans="1:5" ht="15.75" x14ac:dyDescent="0.25">
      <c r="A16" s="316" t="s">
        <v>304</v>
      </c>
      <c r="B16" s="508" t="s">
        <v>993</v>
      </c>
      <c r="C16" s="212"/>
      <c r="D16" s="55"/>
      <c r="E16" s="678"/>
    </row>
    <row r="17" spans="1:5" ht="15.75" x14ac:dyDescent="0.25">
      <c r="A17" s="316" t="s">
        <v>305</v>
      </c>
      <c r="B17" s="1257" t="s">
        <v>921</v>
      </c>
      <c r="C17" s="212"/>
      <c r="D17" s="55"/>
      <c r="E17" s="678"/>
    </row>
    <row r="18" spans="1:5" ht="15.75" x14ac:dyDescent="0.25">
      <c r="A18" s="316" t="s">
        <v>306</v>
      </c>
      <c r="B18" s="505" t="s">
        <v>276</v>
      </c>
      <c r="C18" s="212"/>
      <c r="D18" s="55"/>
      <c r="E18" s="678"/>
    </row>
    <row r="19" spans="1:5" ht="17.25" customHeight="1" x14ac:dyDescent="0.25">
      <c r="A19" s="316" t="s">
        <v>307</v>
      </c>
      <c r="B19" s="507" t="s">
        <v>277</v>
      </c>
      <c r="C19" s="212"/>
      <c r="D19" s="55"/>
      <c r="E19" s="678"/>
    </row>
    <row r="20" spans="1:5" ht="15.75" x14ac:dyDescent="0.25">
      <c r="A20" s="316" t="s">
        <v>308</v>
      </c>
      <c r="B20" s="507" t="s">
        <v>920</v>
      </c>
      <c r="C20" s="212"/>
      <c r="D20" s="55"/>
      <c r="E20" s="678"/>
    </row>
    <row r="21" spans="1:5" ht="15.75" x14ac:dyDescent="0.25">
      <c r="A21" s="316" t="s">
        <v>309</v>
      </c>
      <c r="B21" s="507" t="s">
        <v>991</v>
      </c>
      <c r="C21" s="212"/>
      <c r="D21" s="55"/>
      <c r="E21" s="678"/>
    </row>
    <row r="22" spans="1:5" ht="15.75" x14ac:dyDescent="0.25">
      <c r="A22" s="316" t="s">
        <v>310</v>
      </c>
      <c r="B22" s="507" t="s">
        <v>992</v>
      </c>
      <c r="C22" s="212"/>
      <c r="D22" s="55"/>
      <c r="E22" s="678"/>
    </row>
    <row r="23" spans="1:5" ht="31.5" x14ac:dyDescent="0.25">
      <c r="A23" s="316" t="s">
        <v>311</v>
      </c>
      <c r="B23" s="507" t="s">
        <v>279</v>
      </c>
      <c r="C23" s="212"/>
      <c r="D23" s="55"/>
      <c r="E23" s="678"/>
    </row>
    <row r="24" spans="1:5" ht="15.75" x14ac:dyDescent="0.25">
      <c r="A24" s="316" t="s">
        <v>312</v>
      </c>
      <c r="B24" s="507" t="s">
        <v>155</v>
      </c>
      <c r="C24" s="212"/>
      <c r="D24" s="55"/>
      <c r="E24" s="678"/>
    </row>
    <row r="25" spans="1:5" ht="26.25" x14ac:dyDescent="0.25">
      <c r="A25" s="316" t="s">
        <v>313</v>
      </c>
      <c r="B25" s="508" t="s">
        <v>156</v>
      </c>
      <c r="C25" s="212"/>
      <c r="D25" s="55"/>
      <c r="E25" s="678"/>
    </row>
    <row r="26" spans="1:5" ht="30.75" customHeight="1" x14ac:dyDescent="0.25">
      <c r="A26" s="316" t="s">
        <v>314</v>
      </c>
      <c r="B26" s="508" t="s">
        <v>157</v>
      </c>
      <c r="C26" s="212"/>
      <c r="D26" s="55"/>
      <c r="E26" s="678"/>
    </row>
    <row r="27" spans="1:5" ht="29.25" customHeight="1" x14ac:dyDescent="0.25">
      <c r="A27" s="316" t="s">
        <v>315</v>
      </c>
      <c r="B27" s="508" t="s">
        <v>158</v>
      </c>
      <c r="C27" s="212"/>
      <c r="D27" s="55"/>
      <c r="E27" s="678"/>
    </row>
    <row r="28" spans="1:5" ht="27" thickBot="1" x14ac:dyDescent="0.3">
      <c r="A28" s="316" t="s">
        <v>316</v>
      </c>
      <c r="B28" s="508" t="s">
        <v>159</v>
      </c>
      <c r="C28" s="212"/>
      <c r="D28" s="55"/>
      <c r="E28" s="678"/>
    </row>
    <row r="29" spans="1:5" ht="16.5" thickBot="1" x14ac:dyDescent="0.3">
      <c r="A29" s="316" t="s">
        <v>317</v>
      </c>
      <c r="B29" s="495" t="s">
        <v>25</v>
      </c>
      <c r="C29" s="1258">
        <f>SUM(C11:C28)</f>
        <v>0</v>
      </c>
      <c r="D29" s="1258">
        <f>SUM(D11:D28)</f>
        <v>0</v>
      </c>
      <c r="E29" s="1258">
        <f>SUM(E11:E28)</f>
        <v>0</v>
      </c>
    </row>
    <row r="30" spans="1:5" x14ac:dyDescent="0.2">
      <c r="B30" s="36"/>
      <c r="C30" s="1"/>
      <c r="D30" s="1"/>
    </row>
    <row r="31" spans="1:5" x14ac:dyDescent="0.2">
      <c r="A31" s="329" t="s">
        <v>1378</v>
      </c>
    </row>
    <row r="32" spans="1:5" x14ac:dyDescent="0.2">
      <c r="B32" s="1"/>
      <c r="C32" s="1"/>
      <c r="D32" s="1"/>
    </row>
    <row r="33" spans="1:5" ht="15.75" x14ac:dyDescent="0.25">
      <c r="B33" s="1514" t="s">
        <v>144</v>
      </c>
      <c r="C33" s="1514"/>
      <c r="D33" s="1514"/>
    </row>
    <row r="34" spans="1:5" ht="15.75" x14ac:dyDescent="0.25">
      <c r="B34" s="1483" t="s">
        <v>204</v>
      </c>
      <c r="C34" s="1483"/>
      <c r="D34" s="1483"/>
    </row>
    <row r="35" spans="1:5" ht="15.75" x14ac:dyDescent="0.25">
      <c r="B35" s="1483" t="s">
        <v>386</v>
      </c>
      <c r="C35" s="1483"/>
      <c r="D35" s="1483"/>
    </row>
    <row r="36" spans="1:5" x14ac:dyDescent="0.2">
      <c r="B36" s="1"/>
      <c r="C36" s="1"/>
      <c r="D36" s="1"/>
    </row>
    <row r="37" spans="1:5" ht="13.5" thickBot="1" x14ac:dyDescent="0.25">
      <c r="B37" s="1"/>
      <c r="C37" s="1"/>
      <c r="D37" s="53" t="s">
        <v>205</v>
      </c>
    </row>
    <row r="38" spans="1:5" ht="16.5" customHeight="1" thickBot="1" x14ac:dyDescent="0.3">
      <c r="A38" s="1495" t="s">
        <v>294</v>
      </c>
      <c r="B38" s="1602" t="s">
        <v>3</v>
      </c>
      <c r="C38" s="1600" t="s">
        <v>203</v>
      </c>
      <c r="D38" s="1601"/>
      <c r="E38" s="1508"/>
    </row>
    <row r="39" spans="1:5" ht="16.5" thickBot="1" x14ac:dyDescent="0.3">
      <c r="A39" s="1557"/>
      <c r="B39" s="1603"/>
      <c r="C39" s="684" t="s">
        <v>420</v>
      </c>
      <c r="D39" s="677" t="s">
        <v>421</v>
      </c>
      <c r="E39" s="681" t="s">
        <v>228</v>
      </c>
    </row>
    <row r="40" spans="1:5" ht="16.5" thickBot="1" x14ac:dyDescent="0.3">
      <c r="A40" s="397" t="s">
        <v>371</v>
      </c>
      <c r="B40" s="522" t="s">
        <v>296</v>
      </c>
      <c r="C40" s="523" t="s">
        <v>297</v>
      </c>
      <c r="D40" s="345" t="s">
        <v>298</v>
      </c>
      <c r="E40" s="680" t="s">
        <v>318</v>
      </c>
    </row>
    <row r="41" spans="1:5" ht="15.75" x14ac:dyDescent="0.25">
      <c r="A41" s="440" t="s">
        <v>299</v>
      </c>
      <c r="B41" s="682" t="s">
        <v>1234</v>
      </c>
      <c r="C41" s="1205">
        <f>'  43 44. sz_ melléklet'!C35</f>
        <v>2251349</v>
      </c>
      <c r="D41" s="1203"/>
      <c r="E41" s="1150"/>
    </row>
    <row r="42" spans="1:5" ht="15.75" x14ac:dyDescent="0.25">
      <c r="A42" s="361" t="s">
        <v>300</v>
      </c>
      <c r="B42" s="55" t="s">
        <v>206</v>
      </c>
      <c r="C42" s="1205">
        <f>'  43 44. sz_ melléklet'!C36</f>
        <v>17859989</v>
      </c>
      <c r="D42" s="1203"/>
      <c r="E42" s="1151"/>
    </row>
    <row r="43" spans="1:5" ht="15.75" x14ac:dyDescent="0.25">
      <c r="A43" s="361" t="s">
        <v>301</v>
      </c>
      <c r="B43" s="55" t="s">
        <v>207</v>
      </c>
      <c r="C43" s="1205">
        <f>'  43 44. sz_ melléklet'!C37</f>
        <v>17859988.560000002</v>
      </c>
      <c r="D43" s="1203"/>
      <c r="E43" s="1151"/>
    </row>
    <row r="44" spans="1:5" ht="16.5" thickBot="1" x14ac:dyDescent="0.3">
      <c r="A44" s="381" t="s">
        <v>302</v>
      </c>
      <c r="B44" s="683" t="s">
        <v>1235</v>
      </c>
      <c r="C44" s="1206">
        <f>'  43 44. sz_ melléklet'!C38</f>
        <v>2251349.4399999976</v>
      </c>
      <c r="D44" s="1204"/>
      <c r="E44" s="1152"/>
    </row>
    <row r="45" spans="1:5" x14ac:dyDescent="0.2">
      <c r="B45" s="1"/>
    </row>
    <row r="46" spans="1:5" x14ac:dyDescent="0.2">
      <c r="B46" s="1"/>
    </row>
    <row r="47" spans="1:5" x14ac:dyDescent="0.2">
      <c r="B47" s="1"/>
    </row>
    <row r="48" spans="1:5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7" spans="2:4" ht="12" customHeight="1" x14ac:dyDescent="0.2"/>
  </sheetData>
  <mergeCells count="12">
    <mergeCell ref="B3:D3"/>
    <mergeCell ref="B4:D4"/>
    <mergeCell ref="B5:D5"/>
    <mergeCell ref="B8:B9"/>
    <mergeCell ref="B33:D33"/>
    <mergeCell ref="A38:A39"/>
    <mergeCell ref="C8:E8"/>
    <mergeCell ref="C38:E38"/>
    <mergeCell ref="A8:A9"/>
    <mergeCell ref="B35:D35"/>
    <mergeCell ref="B38:B39"/>
    <mergeCell ref="B34:D34"/>
  </mergeCells>
  <pageMargins left="0.74803149606299213" right="0.55118110236220474" top="0.78740157480314965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36"/>
  <sheetViews>
    <sheetView workbookViewId="0">
      <selection activeCell="B1" sqref="B1:E1"/>
    </sheetView>
  </sheetViews>
  <sheetFormatPr defaultRowHeight="12.75" x14ac:dyDescent="0.2"/>
  <cols>
    <col min="1" max="1" width="6.42578125" customWidth="1"/>
    <col min="2" max="2" width="32.85546875" customWidth="1"/>
    <col min="3" max="3" width="9.28515625" customWidth="1"/>
    <col min="4" max="4" width="8.5703125" customWidth="1"/>
    <col min="5" max="5" width="8.140625" customWidth="1"/>
    <col min="6" max="6" width="8.7109375" customWidth="1"/>
    <col min="7" max="7" width="9.5703125" customWidth="1"/>
    <col min="9" max="9" width="8.28515625" customWidth="1"/>
    <col min="13" max="13" width="8.140625" customWidth="1"/>
    <col min="14" max="18" width="7" customWidth="1"/>
    <col min="19" max="19" width="13" customWidth="1"/>
  </cols>
  <sheetData>
    <row r="1" spans="1:23" x14ac:dyDescent="0.2">
      <c r="B1" s="1463" t="s">
        <v>1379</v>
      </c>
      <c r="C1" s="1486"/>
      <c r="D1" s="1486"/>
      <c r="E1" s="1486"/>
      <c r="F1" s="1463"/>
      <c r="G1" s="1486"/>
      <c r="H1" s="1486"/>
      <c r="I1" s="1486"/>
      <c r="J1" s="1486"/>
      <c r="K1" s="1486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x14ac:dyDescent="0.2">
      <c r="B2" s="329"/>
      <c r="F2" s="329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5.75" x14ac:dyDescent="0.25">
      <c r="B3" s="1514" t="s">
        <v>208</v>
      </c>
      <c r="C3" s="1514"/>
      <c r="D3" s="1514"/>
      <c r="E3" s="1514"/>
      <c r="F3" s="1514"/>
      <c r="G3" s="1514"/>
      <c r="H3" s="1514"/>
      <c r="I3" s="1514"/>
      <c r="J3" s="1514"/>
      <c r="K3" s="1514"/>
      <c r="L3" s="1514"/>
    </row>
    <row r="4" spans="1:23" ht="21.75" customHeight="1" thickBot="1" x14ac:dyDescent="0.25">
      <c r="B4" s="1"/>
      <c r="C4" s="1553"/>
      <c r="D4" s="1553"/>
      <c r="E4" s="1553"/>
      <c r="F4" s="1553"/>
      <c r="G4" s="1553"/>
      <c r="H4" s="1553"/>
      <c r="I4" s="1553"/>
      <c r="J4" s="1553"/>
      <c r="K4" s="1553"/>
      <c r="L4" s="1553"/>
    </row>
    <row r="5" spans="1:23" ht="26.25" customHeight="1" thickBot="1" x14ac:dyDescent="0.25">
      <c r="A5" s="460" t="s">
        <v>294</v>
      </c>
      <c r="B5" s="517" t="s">
        <v>3</v>
      </c>
      <c r="C5" s="516" t="s">
        <v>210</v>
      </c>
      <c r="D5" s="516" t="s">
        <v>211</v>
      </c>
      <c r="E5" s="516" t="s">
        <v>212</v>
      </c>
      <c r="F5" s="516" t="s">
        <v>213</v>
      </c>
      <c r="G5" s="516" t="s">
        <v>847</v>
      </c>
      <c r="H5" s="516" t="s">
        <v>851</v>
      </c>
      <c r="I5" s="516" t="s">
        <v>852</v>
      </c>
      <c r="J5" s="516" t="s">
        <v>853</v>
      </c>
      <c r="K5" s="516" t="s">
        <v>854</v>
      </c>
    </row>
    <row r="6" spans="1:23" ht="12.75" customHeight="1" thickBot="1" x14ac:dyDescent="0.25">
      <c r="A6" s="397" t="s">
        <v>295</v>
      </c>
      <c r="B6" s="397" t="s">
        <v>372</v>
      </c>
      <c r="C6" s="397" t="s">
        <v>297</v>
      </c>
      <c r="D6" s="421" t="s">
        <v>298</v>
      </c>
      <c r="E6" s="421" t="s">
        <v>318</v>
      </c>
      <c r="F6" s="421" t="s">
        <v>343</v>
      </c>
      <c r="G6" s="1324" t="s">
        <v>344</v>
      </c>
      <c r="H6" s="1331" t="s">
        <v>368</v>
      </c>
      <c r="I6" s="1334" t="s">
        <v>369</v>
      </c>
      <c r="J6" s="1321" t="s">
        <v>370</v>
      </c>
      <c r="K6" s="478" t="s">
        <v>373</v>
      </c>
    </row>
    <row r="7" spans="1:23" ht="33.75" customHeight="1" x14ac:dyDescent="0.2">
      <c r="A7" s="317" t="s">
        <v>299</v>
      </c>
      <c r="B7" s="518" t="s">
        <v>1083</v>
      </c>
      <c r="C7" s="83">
        <v>11500</v>
      </c>
      <c r="D7" s="83">
        <v>11500</v>
      </c>
      <c r="E7" s="83">
        <v>3375</v>
      </c>
      <c r="F7" s="83"/>
      <c r="G7" s="1325"/>
      <c r="H7" s="1332">
        <v>0</v>
      </c>
      <c r="I7" s="1335">
        <v>0</v>
      </c>
      <c r="J7" s="1322">
        <v>0</v>
      </c>
      <c r="K7" s="912">
        <v>0</v>
      </c>
    </row>
    <row r="8" spans="1:23" ht="37.5" customHeight="1" x14ac:dyDescent="0.2">
      <c r="A8" s="316" t="s">
        <v>300</v>
      </c>
      <c r="B8" s="518"/>
      <c r="C8" s="84"/>
      <c r="D8" s="84"/>
      <c r="E8" s="84"/>
      <c r="F8" s="84"/>
      <c r="G8" s="1326"/>
      <c r="H8" s="1333"/>
      <c r="I8" s="1336"/>
      <c r="J8" s="1323"/>
      <c r="K8" s="901"/>
    </row>
    <row r="9" spans="1:23" ht="39.75" customHeight="1" x14ac:dyDescent="0.2">
      <c r="A9" s="316" t="s">
        <v>301</v>
      </c>
      <c r="B9" s="519"/>
      <c r="C9" s="301"/>
      <c r="D9" s="301"/>
      <c r="E9" s="301"/>
      <c r="F9" s="301"/>
      <c r="G9" s="302"/>
      <c r="H9" s="1333"/>
      <c r="I9" s="1337"/>
      <c r="J9" s="1323"/>
      <c r="K9" s="901"/>
    </row>
    <row r="10" spans="1:23" ht="30.75" customHeight="1" x14ac:dyDescent="0.2">
      <c r="A10" s="316" t="s">
        <v>302</v>
      </c>
      <c r="B10" s="1319"/>
      <c r="C10" s="1320"/>
      <c r="D10" s="1320"/>
      <c r="E10" s="1320"/>
      <c r="F10" s="1320"/>
      <c r="G10" s="1327"/>
      <c r="H10" s="1333"/>
      <c r="I10" s="1338"/>
      <c r="J10" s="1323"/>
      <c r="K10" s="901"/>
    </row>
    <row r="11" spans="1:23" ht="30.75" customHeight="1" thickBot="1" x14ac:dyDescent="0.25">
      <c r="A11" s="380" t="s">
        <v>303</v>
      </c>
      <c r="B11" s="520"/>
      <c r="C11" s="300"/>
      <c r="D11" s="300"/>
      <c r="E11" s="300"/>
      <c r="F11" s="300"/>
      <c r="G11" s="1328"/>
      <c r="H11" s="1318"/>
      <c r="I11" s="1339"/>
      <c r="K11" s="292"/>
    </row>
    <row r="12" spans="1:23" ht="13.5" thickBot="1" x14ac:dyDescent="0.25">
      <c r="A12" s="340" t="s">
        <v>304</v>
      </c>
      <c r="B12" s="521" t="s">
        <v>209</v>
      </c>
      <c r="C12" s="206">
        <f t="shared" ref="C12:K12" si="0">SUM(C7:C10)</f>
        <v>11500</v>
      </c>
      <c r="D12" s="206">
        <f t="shared" si="0"/>
        <v>11500</v>
      </c>
      <c r="E12" s="206">
        <f t="shared" si="0"/>
        <v>3375</v>
      </c>
      <c r="F12" s="206">
        <f t="shared" si="0"/>
        <v>0</v>
      </c>
      <c r="G12" s="1329">
        <f t="shared" si="0"/>
        <v>0</v>
      </c>
      <c r="H12" s="1330">
        <f t="shared" si="0"/>
        <v>0</v>
      </c>
      <c r="I12" s="1340">
        <f t="shared" si="0"/>
        <v>0</v>
      </c>
      <c r="J12" s="1330">
        <f t="shared" si="0"/>
        <v>0</v>
      </c>
      <c r="K12" s="913">
        <f t="shared" si="0"/>
        <v>0</v>
      </c>
    </row>
    <row r="13" spans="1:23" ht="20.25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"/>
      <c r="O13" s="1"/>
      <c r="P13" s="1"/>
      <c r="Q13" s="1"/>
      <c r="S13" s="1"/>
    </row>
    <row r="14" spans="1:23" ht="24" customHeight="1" x14ac:dyDescent="0.2">
      <c r="B14" s="88"/>
      <c r="C14" s="88"/>
      <c r="D14" s="88"/>
      <c r="E14" s="88"/>
      <c r="F14" s="88"/>
      <c r="G14" s="88"/>
      <c r="H14" s="88"/>
      <c r="I14" s="88"/>
      <c r="J14" s="88"/>
      <c r="K14" s="88"/>
      <c r="N14" s="86"/>
      <c r="O14" s="86"/>
      <c r="P14" s="86"/>
      <c r="Q14" s="86"/>
      <c r="S14" s="1"/>
    </row>
    <row r="15" spans="1:23" x14ac:dyDescent="0.2">
      <c r="N15" s="86"/>
      <c r="O15" s="86"/>
      <c r="P15" s="86"/>
      <c r="Q15" s="86"/>
      <c r="S15" s="1"/>
    </row>
    <row r="16" spans="1:23" ht="28.5" customHeight="1" x14ac:dyDescent="0.2">
      <c r="L16" s="87"/>
      <c r="M16" s="87"/>
      <c r="S16" s="1"/>
    </row>
    <row r="17" spans="2:19" ht="26.25" customHeight="1" x14ac:dyDescent="0.2">
      <c r="N17" s="87"/>
      <c r="O17" s="87"/>
      <c r="P17" s="87"/>
      <c r="Q17" s="87"/>
      <c r="S17" s="1"/>
    </row>
    <row r="18" spans="2:19" ht="39.75" customHeight="1" x14ac:dyDescent="0.2">
      <c r="S18" s="1"/>
    </row>
    <row r="19" spans="2:19" ht="26.25" customHeight="1" x14ac:dyDescent="0.2">
      <c r="S19" s="1"/>
    </row>
    <row r="20" spans="2:19" ht="26.25" customHeight="1" x14ac:dyDescent="0.2">
      <c r="S20" s="1"/>
    </row>
    <row r="21" spans="2:19" ht="26.25" customHeight="1" x14ac:dyDescent="0.2">
      <c r="S21" s="1"/>
    </row>
    <row r="22" spans="2:19" ht="20.25" customHeigh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S22" s="1"/>
    </row>
    <row r="23" spans="2:19" ht="27.75" customHeight="1" x14ac:dyDescent="0.2">
      <c r="L23" s="88"/>
      <c r="M23" s="88"/>
      <c r="S23" s="1"/>
    </row>
    <row r="24" spans="2:19" x14ac:dyDescent="0.2">
      <c r="S24" s="1"/>
    </row>
    <row r="25" spans="2:19" x14ac:dyDescent="0.2">
      <c r="S25" s="1"/>
    </row>
    <row r="26" spans="2:19" x14ac:dyDescent="0.2">
      <c r="S26" s="1"/>
    </row>
    <row r="27" spans="2:19" x14ac:dyDescent="0.2">
      <c r="S27" s="89"/>
    </row>
    <row r="29" spans="2:19" ht="32.25" customHeight="1" x14ac:dyDescent="0.2">
      <c r="S29" s="87"/>
    </row>
    <row r="31" spans="2:19" x14ac:dyDescent="0.2">
      <c r="L31" s="85"/>
      <c r="M31" s="85"/>
    </row>
    <row r="34" ht="39.75" customHeight="1" x14ac:dyDescent="0.2"/>
    <row r="36" ht="25.5" customHeight="1" x14ac:dyDescent="0.2"/>
  </sheetData>
  <mergeCells count="4">
    <mergeCell ref="B3:L3"/>
    <mergeCell ref="C4:L4"/>
    <mergeCell ref="B1:E1"/>
    <mergeCell ref="F1:K1"/>
  </mergeCells>
  <phoneticPr fontId="63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20"/>
  <sheetViews>
    <sheetView workbookViewId="0">
      <selection activeCell="A164" sqref="A164:E164"/>
    </sheetView>
  </sheetViews>
  <sheetFormatPr defaultRowHeight="12.75" x14ac:dyDescent="0.2"/>
  <cols>
    <col min="1" max="1" width="4.85546875" customWidth="1"/>
    <col min="2" max="2" width="40.140625" customWidth="1"/>
    <col min="3" max="3" width="10.42578125" customWidth="1"/>
    <col min="4" max="4" width="10.5703125" customWidth="1"/>
    <col min="5" max="5" width="10.140625" customWidth="1"/>
    <col min="6" max="6" width="10" customWidth="1"/>
  </cols>
  <sheetData>
    <row r="1" spans="1:6" x14ac:dyDescent="0.2">
      <c r="A1" s="1463" t="s">
        <v>1380</v>
      </c>
      <c r="B1" s="1463"/>
      <c r="C1" s="1463"/>
      <c r="D1" s="1463"/>
      <c r="E1" s="1463"/>
    </row>
    <row r="2" spans="1:6" x14ac:dyDescent="0.2">
      <c r="A2" s="329"/>
      <c r="B2" s="329"/>
      <c r="C2" s="329"/>
      <c r="D2" s="329"/>
      <c r="E2" s="329"/>
    </row>
    <row r="3" spans="1:6" ht="14.25" x14ac:dyDescent="0.2">
      <c r="A3" s="1509" t="s">
        <v>1230</v>
      </c>
      <c r="B3" s="1605"/>
      <c r="C3" s="1605"/>
      <c r="D3" s="1605"/>
      <c r="E3" s="1605"/>
      <c r="F3" s="1605"/>
    </row>
    <row r="4" spans="1:6" ht="15.75" x14ac:dyDescent="0.25">
      <c r="B4" s="18"/>
      <c r="C4" s="18"/>
      <c r="D4" s="18"/>
      <c r="E4" s="18"/>
    </row>
    <row r="5" spans="1:6" ht="15.75" x14ac:dyDescent="0.25">
      <c r="B5" s="18" t="s">
        <v>474</v>
      </c>
      <c r="C5" s="18"/>
      <c r="D5" s="18"/>
      <c r="E5" s="18"/>
    </row>
    <row r="6" spans="1:6" ht="13.5" thickBot="1" x14ac:dyDescent="0.25">
      <c r="B6" s="1"/>
      <c r="C6" s="1"/>
      <c r="D6" s="1"/>
      <c r="E6" s="19" t="s">
        <v>8</v>
      </c>
    </row>
    <row r="7" spans="1:6" ht="60.75" thickBot="1" x14ac:dyDescent="0.3">
      <c r="A7" s="344" t="s">
        <v>294</v>
      </c>
      <c r="B7" s="549" t="s">
        <v>13</v>
      </c>
      <c r="C7" s="332" t="s">
        <v>475</v>
      </c>
      <c r="D7" s="333" t="s">
        <v>476</v>
      </c>
      <c r="E7" s="332" t="s">
        <v>473</v>
      </c>
      <c r="F7" s="333" t="s">
        <v>472</v>
      </c>
    </row>
    <row r="8" spans="1:6" x14ac:dyDescent="0.2">
      <c r="A8" s="550" t="s">
        <v>295</v>
      </c>
      <c r="B8" s="551" t="s">
        <v>296</v>
      </c>
      <c r="C8" s="560" t="s">
        <v>297</v>
      </c>
      <c r="D8" s="561" t="s">
        <v>298</v>
      </c>
      <c r="E8" s="725" t="s">
        <v>318</v>
      </c>
      <c r="F8" s="726" t="s">
        <v>343</v>
      </c>
    </row>
    <row r="9" spans="1:6" x14ac:dyDescent="0.2">
      <c r="A9" s="317" t="s">
        <v>299</v>
      </c>
      <c r="B9" s="324" t="s">
        <v>244</v>
      </c>
      <c r="C9" s="286"/>
      <c r="D9" s="135"/>
      <c r="E9" s="286"/>
      <c r="F9" s="121"/>
    </row>
    <row r="10" spans="1:6" x14ac:dyDescent="0.2">
      <c r="A10" s="316" t="s">
        <v>300</v>
      </c>
      <c r="B10" s="181" t="s">
        <v>589</v>
      </c>
      <c r="C10" s="286">
        <v>51596</v>
      </c>
      <c r="D10" s="135">
        <f>503823+10059+1577</f>
        <v>515459</v>
      </c>
      <c r="E10" s="286"/>
      <c r="F10" s="135">
        <f>SUM(C10:E10)</f>
        <v>567055</v>
      </c>
    </row>
    <row r="11" spans="1:6" x14ac:dyDescent="0.2">
      <c r="A11" s="316" t="s">
        <v>301</v>
      </c>
      <c r="B11" s="200" t="s">
        <v>591</v>
      </c>
      <c r="C11" s="286">
        <v>6910</v>
      </c>
      <c r="D11" s="135">
        <f>66365+2658+205</f>
        <v>69228</v>
      </c>
      <c r="E11" s="286"/>
      <c r="F11" s="135">
        <f>SUM(C11:E11)</f>
        <v>76138</v>
      </c>
    </row>
    <row r="12" spans="1:6" x14ac:dyDescent="0.2">
      <c r="A12" s="316" t="s">
        <v>302</v>
      </c>
      <c r="B12" s="200" t="s">
        <v>590</v>
      </c>
      <c r="C12" s="286">
        <v>3117</v>
      </c>
      <c r="D12" s="135">
        <f>119798+18088+229+154+7</f>
        <v>138276</v>
      </c>
      <c r="E12" s="286"/>
      <c r="F12" s="135">
        <f>SUM(C12:E12)</f>
        <v>141393</v>
      </c>
    </row>
    <row r="13" spans="1:6" x14ac:dyDescent="0.2">
      <c r="A13" s="316" t="s">
        <v>303</v>
      </c>
      <c r="B13" s="200" t="s">
        <v>592</v>
      </c>
      <c r="C13" s="286"/>
      <c r="D13" s="135"/>
      <c r="E13" s="286"/>
      <c r="F13" s="135">
        <f>SUM(C13:E13)</f>
        <v>0</v>
      </c>
    </row>
    <row r="14" spans="1:6" x14ac:dyDescent="0.2">
      <c r="A14" s="316" t="s">
        <v>304</v>
      </c>
      <c r="B14" s="200" t="s">
        <v>593</v>
      </c>
      <c r="C14" s="286"/>
      <c r="D14" s="135"/>
      <c r="E14" s="286"/>
      <c r="F14" s="135">
        <f>SUM(C14:E14)</f>
        <v>0</v>
      </c>
    </row>
    <row r="15" spans="1:6" x14ac:dyDescent="0.2">
      <c r="A15" s="316" t="s">
        <v>305</v>
      </c>
      <c r="B15" s="200" t="s">
        <v>594</v>
      </c>
      <c r="C15" s="286">
        <f>C16+C17+C18+C19+C20+C21+C22</f>
        <v>1816</v>
      </c>
      <c r="D15" s="286">
        <f>D16+D17+D18+D19+D20+D21+D22</f>
        <v>20884</v>
      </c>
      <c r="E15" s="286">
        <f>E16+E17+E18+E19+E20+E21+E22</f>
        <v>0</v>
      </c>
      <c r="F15" s="135">
        <f>F16+F17+F18+F19+F20+F21+F22</f>
        <v>22700</v>
      </c>
    </row>
    <row r="16" spans="1:6" x14ac:dyDescent="0.2">
      <c r="A16" s="316" t="s">
        <v>306</v>
      </c>
      <c r="B16" s="200" t="s">
        <v>598</v>
      </c>
      <c r="C16" s="286">
        <v>1816</v>
      </c>
      <c r="D16" s="135">
        <v>20884</v>
      </c>
      <c r="E16" s="286"/>
      <c r="F16" s="135">
        <f>E16+D16+C16</f>
        <v>22700</v>
      </c>
    </row>
    <row r="17" spans="1:6" x14ac:dyDescent="0.2">
      <c r="A17" s="316" t="s">
        <v>307</v>
      </c>
      <c r="B17" s="200" t="s">
        <v>599</v>
      </c>
      <c r="C17" s="286"/>
      <c r="D17" s="135"/>
      <c r="E17" s="286"/>
      <c r="F17" s="135">
        <f t="shared" ref="F17:F23" si="0">E17+D17+C17</f>
        <v>0</v>
      </c>
    </row>
    <row r="18" spans="1:6" x14ac:dyDescent="0.2">
      <c r="A18" s="316" t="s">
        <v>308</v>
      </c>
      <c r="B18" s="200" t="s">
        <v>600</v>
      </c>
      <c r="C18" s="286">
        <v>0</v>
      </c>
      <c r="D18" s="135"/>
      <c r="E18" s="286"/>
      <c r="F18" s="135">
        <f t="shared" si="0"/>
        <v>0</v>
      </c>
    </row>
    <row r="19" spans="1:6" x14ac:dyDescent="0.2">
      <c r="A19" s="316" t="s">
        <v>309</v>
      </c>
      <c r="B19" s="325" t="s">
        <v>596</v>
      </c>
      <c r="C19" s="230"/>
      <c r="D19" s="139"/>
      <c r="E19" s="286"/>
      <c r="F19" s="135">
        <f t="shared" si="0"/>
        <v>0</v>
      </c>
    </row>
    <row r="20" spans="1:6" x14ac:dyDescent="0.2">
      <c r="A20" s="316" t="s">
        <v>310</v>
      </c>
      <c r="B20" s="748" t="s">
        <v>597</v>
      </c>
      <c r="C20" s="289"/>
      <c r="D20" s="136"/>
      <c r="E20" s="286"/>
      <c r="F20" s="135">
        <f t="shared" si="0"/>
        <v>0</v>
      </c>
    </row>
    <row r="21" spans="1:6" x14ac:dyDescent="0.2">
      <c r="A21" s="316" t="s">
        <v>311</v>
      </c>
      <c r="B21" s="749" t="s">
        <v>1091</v>
      </c>
      <c r="C21" s="289"/>
      <c r="D21" s="136"/>
      <c r="E21" s="286"/>
      <c r="F21" s="135">
        <f t="shared" si="0"/>
        <v>0</v>
      </c>
    </row>
    <row r="22" spans="1:6" x14ac:dyDescent="0.2">
      <c r="A22" s="316" t="s">
        <v>312</v>
      </c>
      <c r="B22" s="270" t="s">
        <v>827</v>
      </c>
      <c r="C22" s="289"/>
      <c r="D22" s="136"/>
      <c r="E22" s="286"/>
      <c r="F22" s="140"/>
    </row>
    <row r="23" spans="1:6" ht="13.5" thickBot="1" x14ac:dyDescent="0.25">
      <c r="A23" s="316" t="s">
        <v>313</v>
      </c>
      <c r="B23" s="202" t="s">
        <v>602</v>
      </c>
      <c r="C23" s="287"/>
      <c r="D23" s="140"/>
      <c r="E23" s="286"/>
      <c r="F23" s="284">
        <f t="shared" si="0"/>
        <v>0</v>
      </c>
    </row>
    <row r="24" spans="1:6" ht="13.5" thickBot="1" x14ac:dyDescent="0.25">
      <c r="A24" s="554" t="s">
        <v>314</v>
      </c>
      <c r="B24" s="555" t="s">
        <v>6</v>
      </c>
      <c r="C24" s="563">
        <f>C10+C11+C12+C13+C15+C23</f>
        <v>63439</v>
      </c>
      <c r="D24" s="563">
        <f>D10+D11+D12+D13+D15+D23</f>
        <v>743847</v>
      </c>
      <c r="E24" s="563">
        <f>E10+E11+E12+E13+E15+E23</f>
        <v>0</v>
      </c>
      <c r="F24" s="564">
        <f>F10+F11+F12+F13+F15+F23</f>
        <v>807286</v>
      </c>
    </row>
    <row r="25" spans="1:6" ht="6" customHeight="1" thickTop="1" x14ac:dyDescent="0.2">
      <c r="A25" s="544"/>
      <c r="B25" s="324"/>
      <c r="C25" s="229"/>
      <c r="D25" s="229"/>
      <c r="E25" s="229"/>
      <c r="F25" s="143"/>
    </row>
    <row r="26" spans="1:6" x14ac:dyDescent="0.2">
      <c r="A26" s="317" t="s">
        <v>315</v>
      </c>
      <c r="B26" s="326" t="s">
        <v>245</v>
      </c>
      <c r="C26" s="288"/>
      <c r="D26" s="138"/>
      <c r="E26" s="288"/>
      <c r="F26" s="187"/>
    </row>
    <row r="27" spans="1:6" x14ac:dyDescent="0.2">
      <c r="A27" s="317" t="s">
        <v>316</v>
      </c>
      <c r="B27" s="200" t="s">
        <v>603</v>
      </c>
      <c r="C27" s="286">
        <v>159</v>
      </c>
      <c r="D27" s="135">
        <f>222+'33_sz_ melléklet'!C14</f>
        <v>33697</v>
      </c>
      <c r="E27" s="286"/>
      <c r="F27" s="135">
        <f>SUM(C27:E27)</f>
        <v>33856</v>
      </c>
    </row>
    <row r="28" spans="1:6" x14ac:dyDescent="0.2">
      <c r="A28" s="317" t="s">
        <v>317</v>
      </c>
      <c r="B28" s="200" t="s">
        <v>604</v>
      </c>
      <c r="C28" s="286"/>
      <c r="D28" s="135">
        <f>'32_sz_ melléklet'!C13</f>
        <v>24049</v>
      </c>
      <c r="E28" s="286"/>
      <c r="F28" s="135">
        <f>SUM(C28:E28)</f>
        <v>24049</v>
      </c>
    </row>
    <row r="29" spans="1:6" x14ac:dyDescent="0.2">
      <c r="A29" s="317" t="s">
        <v>319</v>
      </c>
      <c r="B29" s="200" t="s">
        <v>605</v>
      </c>
      <c r="C29" s="230">
        <f>C30+C31+C32</f>
        <v>0</v>
      </c>
      <c r="D29" s="230">
        <f>D30+D31+D32</f>
        <v>0</v>
      </c>
      <c r="E29" s="230">
        <f>E30+E31+E32</f>
        <v>0</v>
      </c>
      <c r="F29" s="139">
        <f>F30+F31+F32</f>
        <v>0</v>
      </c>
    </row>
    <row r="30" spans="1:6" x14ac:dyDescent="0.2">
      <c r="A30" s="317" t="s">
        <v>320</v>
      </c>
      <c r="B30" s="325" t="s">
        <v>606</v>
      </c>
      <c r="C30" s="286"/>
      <c r="D30" s="135"/>
      <c r="E30" s="286"/>
      <c r="F30" s="121"/>
    </row>
    <row r="31" spans="1:6" x14ac:dyDescent="0.2">
      <c r="A31" s="317" t="s">
        <v>321</v>
      </c>
      <c r="B31" s="325" t="s">
        <v>607</v>
      </c>
      <c r="C31" s="286"/>
      <c r="D31" s="135"/>
      <c r="E31" s="286"/>
      <c r="F31" s="121"/>
    </row>
    <row r="32" spans="1:6" x14ac:dyDescent="0.2">
      <c r="A32" s="317" t="s">
        <v>322</v>
      </c>
      <c r="B32" s="325" t="s">
        <v>608</v>
      </c>
      <c r="C32" s="286"/>
      <c r="D32" s="135"/>
      <c r="E32" s="286"/>
      <c r="F32" s="385"/>
    </row>
    <row r="33" spans="1:6" x14ac:dyDescent="0.2">
      <c r="A33" s="317" t="s">
        <v>323</v>
      </c>
      <c r="B33" s="325" t="s">
        <v>609</v>
      </c>
      <c r="C33" s="286"/>
      <c r="D33" s="135"/>
      <c r="E33" s="286"/>
      <c r="F33" s="385"/>
    </row>
    <row r="34" spans="1:6" x14ac:dyDescent="0.2">
      <c r="A34" s="317" t="s">
        <v>324</v>
      </c>
      <c r="B34" s="748" t="s">
        <v>610</v>
      </c>
      <c r="C34" s="286"/>
      <c r="D34" s="135"/>
      <c r="E34" s="286"/>
      <c r="F34" s="385"/>
    </row>
    <row r="35" spans="1:6" x14ac:dyDescent="0.2">
      <c r="A35" s="317" t="s">
        <v>325</v>
      </c>
      <c r="B35" s="270" t="s">
        <v>611</v>
      </c>
      <c r="C35" s="286"/>
      <c r="D35" s="135"/>
      <c r="E35" s="286"/>
      <c r="F35" s="385"/>
    </row>
    <row r="36" spans="1:6" x14ac:dyDescent="0.2">
      <c r="A36" s="317" t="s">
        <v>326</v>
      </c>
      <c r="B36" s="970" t="s">
        <v>612</v>
      </c>
      <c r="C36" s="286"/>
      <c r="D36" s="135"/>
      <c r="E36" s="286"/>
      <c r="F36" s="385"/>
    </row>
    <row r="37" spans="1:6" ht="6.75" customHeight="1" x14ac:dyDescent="0.2">
      <c r="A37" s="317" t="s">
        <v>327</v>
      </c>
      <c r="B37" s="200"/>
      <c r="C37" s="286"/>
      <c r="D37" s="135"/>
      <c r="E37" s="286"/>
      <c r="F37" s="121"/>
    </row>
    <row r="38" spans="1:6" ht="13.5" thickBot="1" x14ac:dyDescent="0.25">
      <c r="A38" s="317" t="s">
        <v>328</v>
      </c>
      <c r="B38" s="202"/>
      <c r="C38" s="289"/>
      <c r="D38" s="289"/>
      <c r="E38" s="289"/>
      <c r="F38" s="136"/>
    </row>
    <row r="39" spans="1:6" ht="13.5" thickBot="1" x14ac:dyDescent="0.25">
      <c r="A39" s="554" t="s">
        <v>329</v>
      </c>
      <c r="B39" s="555" t="s">
        <v>7</v>
      </c>
      <c r="C39" s="563">
        <f>C27+C28+C29+C37+C38</f>
        <v>159</v>
      </c>
      <c r="D39" s="563">
        <f>D27+D28+D29+D37+D38</f>
        <v>57746</v>
      </c>
      <c r="E39" s="563">
        <f>E27+E28+E29+E37+E38</f>
        <v>0</v>
      </c>
      <c r="F39" s="564">
        <f>F27+F28+F29+F37+F38</f>
        <v>57905</v>
      </c>
    </row>
    <row r="40" spans="1:6" ht="27" thickTop="1" thickBot="1" x14ac:dyDescent="0.25">
      <c r="A40" s="554" t="s">
        <v>330</v>
      </c>
      <c r="B40" s="559" t="s">
        <v>448</v>
      </c>
      <c r="C40" s="566">
        <f>C24+C39</f>
        <v>63598</v>
      </c>
      <c r="D40" s="566">
        <f>D24+D39</f>
        <v>801593</v>
      </c>
      <c r="E40" s="566">
        <f>E24+E39</f>
        <v>0</v>
      </c>
      <c r="F40" s="567">
        <f>F24+F39</f>
        <v>865191</v>
      </c>
    </row>
    <row r="41" spans="1:6" ht="6.75" customHeight="1" thickTop="1" x14ac:dyDescent="0.2">
      <c r="A41" s="544"/>
      <c r="B41" s="762"/>
      <c r="C41" s="235"/>
      <c r="D41" s="235"/>
      <c r="E41" s="235"/>
      <c r="F41" s="240"/>
    </row>
    <row r="42" spans="1:6" ht="18.75" customHeight="1" x14ac:dyDescent="0.2">
      <c r="A42" s="317" t="s">
        <v>331</v>
      </c>
      <c r="B42" s="433" t="s">
        <v>449</v>
      </c>
      <c r="C42" s="565"/>
      <c r="D42" s="138"/>
      <c r="E42" s="288"/>
      <c r="F42" s="187"/>
    </row>
    <row r="43" spans="1:6" x14ac:dyDescent="0.2">
      <c r="A43" s="316" t="s">
        <v>332</v>
      </c>
      <c r="B43" s="201" t="s">
        <v>1024</v>
      </c>
      <c r="C43" s="291"/>
      <c r="D43" s="135"/>
      <c r="E43" s="286"/>
      <c r="F43" s="121"/>
    </row>
    <row r="44" spans="1:6" x14ac:dyDescent="0.2">
      <c r="A44" s="316" t="s">
        <v>333</v>
      </c>
      <c r="B44" s="633" t="s">
        <v>627</v>
      </c>
      <c r="C44" s="755"/>
      <c r="D44" s="140"/>
      <c r="E44" s="287"/>
      <c r="F44" s="283"/>
    </row>
    <row r="45" spans="1:6" x14ac:dyDescent="0.2">
      <c r="A45" s="316" t="s">
        <v>334</v>
      </c>
      <c r="B45" s="633" t="s">
        <v>626</v>
      </c>
      <c r="C45" s="755"/>
      <c r="D45" s="140"/>
      <c r="E45" s="287"/>
      <c r="F45" s="283"/>
    </row>
    <row r="46" spans="1:6" x14ac:dyDescent="0.2">
      <c r="A46" s="316" t="s">
        <v>335</v>
      </c>
      <c r="B46" s="633" t="s">
        <v>628</v>
      </c>
      <c r="C46" s="755"/>
      <c r="D46" s="140"/>
      <c r="E46" s="287"/>
      <c r="F46" s="283"/>
    </row>
    <row r="47" spans="1:6" x14ac:dyDescent="0.2">
      <c r="A47" s="316" t="s">
        <v>336</v>
      </c>
      <c r="B47" s="750" t="s">
        <v>629</v>
      </c>
      <c r="C47" s="755"/>
      <c r="D47" s="140"/>
      <c r="E47" s="287"/>
      <c r="F47" s="283"/>
    </row>
    <row r="48" spans="1:6" x14ac:dyDescent="0.2">
      <c r="A48" s="316" t="s">
        <v>337</v>
      </c>
      <c r="B48" s="751" t="s">
        <v>632</v>
      </c>
      <c r="C48" s="755"/>
      <c r="D48" s="140"/>
      <c r="E48" s="287"/>
      <c r="F48" s="283"/>
    </row>
    <row r="49" spans="1:6" x14ac:dyDescent="0.2">
      <c r="A49" s="316" t="s">
        <v>338</v>
      </c>
      <c r="B49" s="752" t="s">
        <v>631</v>
      </c>
      <c r="C49" s="755"/>
      <c r="D49" s="140"/>
      <c r="E49" s="287"/>
      <c r="F49" s="283"/>
    </row>
    <row r="50" spans="1:6" ht="13.5" thickBot="1" x14ac:dyDescent="0.25">
      <c r="A50" s="316" t="s">
        <v>339</v>
      </c>
      <c r="B50" s="327" t="s">
        <v>630</v>
      </c>
      <c r="C50" s="755"/>
      <c r="D50" s="140"/>
      <c r="E50" s="287"/>
      <c r="F50" s="283"/>
    </row>
    <row r="51" spans="1:6" ht="13.5" thickBot="1" x14ac:dyDescent="0.25">
      <c r="A51" s="340" t="s">
        <v>340</v>
      </c>
      <c r="B51" s="274" t="s">
        <v>450</v>
      </c>
      <c r="C51" s="756"/>
      <c r="D51" s="234"/>
      <c r="E51" s="137"/>
      <c r="F51" s="601"/>
    </row>
    <row r="52" spans="1:6" x14ac:dyDescent="0.2">
      <c r="A52" s="544"/>
      <c r="B52" s="36"/>
      <c r="C52" s="768"/>
      <c r="D52" s="770"/>
      <c r="E52" s="735"/>
      <c r="F52" s="629"/>
    </row>
    <row r="53" spans="1:6" ht="13.5" thickBot="1" x14ac:dyDescent="0.25">
      <c r="A53" s="403" t="s">
        <v>341</v>
      </c>
      <c r="B53" s="1194" t="s">
        <v>451</v>
      </c>
      <c r="C53" s="888">
        <f>C40+C51</f>
        <v>63598</v>
      </c>
      <c r="D53" s="889">
        <f>D40+D51</f>
        <v>801593</v>
      </c>
      <c r="E53" s="888">
        <f>E40+E51</f>
        <v>0</v>
      </c>
      <c r="F53" s="888">
        <f>F40+F51</f>
        <v>865191</v>
      </c>
    </row>
    <row r="54" spans="1:6" x14ac:dyDescent="0.2">
      <c r="A54" s="338"/>
      <c r="B54" s="745"/>
      <c r="C54" s="631"/>
      <c r="D54" s="631"/>
      <c r="E54" s="631"/>
      <c r="F54" s="631"/>
    </row>
    <row r="55" spans="1:6" x14ac:dyDescent="0.2">
      <c r="A55" s="1484">
        <v>2</v>
      </c>
      <c r="B55" s="1484"/>
      <c r="C55" s="1484"/>
      <c r="D55" s="1484"/>
      <c r="E55" s="1484"/>
      <c r="F55" s="1484"/>
    </row>
    <row r="56" spans="1:6" x14ac:dyDescent="0.2">
      <c r="A56" s="1463" t="s">
        <v>1380</v>
      </c>
      <c r="B56" s="1463"/>
      <c r="C56" s="1463"/>
      <c r="D56" s="1463"/>
      <c r="E56" s="1463"/>
    </row>
    <row r="57" spans="1:6" x14ac:dyDescent="0.2">
      <c r="A57" s="329"/>
      <c r="B57" s="329"/>
      <c r="C57" s="329"/>
      <c r="D57" s="329"/>
      <c r="E57" s="329"/>
    </row>
    <row r="58" spans="1:6" ht="14.25" x14ac:dyDescent="0.2">
      <c r="A58" s="1509" t="s">
        <v>1230</v>
      </c>
      <c r="B58" s="1605"/>
      <c r="C58" s="1605"/>
      <c r="D58" s="1605"/>
      <c r="E58" s="1605"/>
      <c r="F58" s="1605"/>
    </row>
    <row r="59" spans="1:6" ht="15.75" x14ac:dyDescent="0.25">
      <c r="B59" s="18"/>
      <c r="C59" s="18"/>
      <c r="D59" s="18"/>
      <c r="E59" s="18"/>
    </row>
    <row r="60" spans="1:6" ht="15.75" x14ac:dyDescent="0.25">
      <c r="B60" s="18" t="s">
        <v>1194</v>
      </c>
      <c r="C60" s="18"/>
      <c r="D60" s="18"/>
      <c r="E60" s="18"/>
    </row>
    <row r="61" spans="1:6" ht="13.5" thickBot="1" x14ac:dyDescent="0.25">
      <c r="B61" s="1"/>
      <c r="C61" s="1"/>
      <c r="D61" s="1"/>
      <c r="E61" s="19" t="s">
        <v>8</v>
      </c>
    </row>
    <row r="62" spans="1:6" ht="48.75" thickBot="1" x14ac:dyDescent="0.3">
      <c r="A62" s="344" t="s">
        <v>294</v>
      </c>
      <c r="B62" s="549" t="s">
        <v>13</v>
      </c>
      <c r="C62" s="332" t="s">
        <v>477</v>
      </c>
      <c r="D62" s="333" t="s">
        <v>478</v>
      </c>
      <c r="E62" s="332" t="s">
        <v>473</v>
      </c>
      <c r="F62" s="333" t="s">
        <v>472</v>
      </c>
    </row>
    <row r="63" spans="1:6" x14ac:dyDescent="0.2">
      <c r="A63" s="550" t="s">
        <v>295</v>
      </c>
      <c r="B63" s="551" t="s">
        <v>296</v>
      </c>
      <c r="C63" s="560" t="s">
        <v>297</v>
      </c>
      <c r="D63" s="561" t="s">
        <v>298</v>
      </c>
      <c r="E63" s="725" t="s">
        <v>318</v>
      </c>
      <c r="F63" s="726" t="s">
        <v>343</v>
      </c>
    </row>
    <row r="64" spans="1:6" x14ac:dyDescent="0.2">
      <c r="A64" s="317" t="s">
        <v>299</v>
      </c>
      <c r="B64" s="324" t="s">
        <v>244</v>
      </c>
      <c r="C64" s="286"/>
      <c r="D64" s="135"/>
      <c r="E64" s="286"/>
      <c r="F64" s="121"/>
    </row>
    <row r="65" spans="1:6" x14ac:dyDescent="0.2">
      <c r="A65" s="316" t="s">
        <v>300</v>
      </c>
      <c r="B65" s="181" t="s">
        <v>589</v>
      </c>
      <c r="C65" s="286">
        <f>'3_sz_melléklet'!C9</f>
        <v>602709</v>
      </c>
      <c r="D65" s="135"/>
      <c r="E65" s="286">
        <v>0</v>
      </c>
      <c r="F65" s="135">
        <f>SUM(C65:E65)</f>
        <v>602709</v>
      </c>
    </row>
    <row r="66" spans="1:6" x14ac:dyDescent="0.2">
      <c r="A66" s="316" t="s">
        <v>301</v>
      </c>
      <c r="B66" s="200" t="s">
        <v>591</v>
      </c>
      <c r="C66" s="286">
        <f>'3_sz_melléklet'!C10</f>
        <v>91559</v>
      </c>
      <c r="D66" s="135"/>
      <c r="E66" s="286">
        <v>0</v>
      </c>
      <c r="F66" s="135">
        <f>SUM(C66:E66)</f>
        <v>91559</v>
      </c>
    </row>
    <row r="67" spans="1:6" x14ac:dyDescent="0.2">
      <c r="A67" s="316" t="s">
        <v>302</v>
      </c>
      <c r="B67" s="200" t="s">
        <v>590</v>
      </c>
      <c r="C67" s="286">
        <f>'3_sz_melléklet'!C11</f>
        <v>263044</v>
      </c>
      <c r="D67" s="135"/>
      <c r="E67" s="286">
        <v>0</v>
      </c>
      <c r="F67" s="135">
        <f>SUM(C67:E67)</f>
        <v>263044</v>
      </c>
    </row>
    <row r="68" spans="1:6" x14ac:dyDescent="0.2">
      <c r="A68" s="316" t="s">
        <v>303</v>
      </c>
      <c r="B68" s="200" t="s">
        <v>592</v>
      </c>
      <c r="C68" s="286"/>
      <c r="D68" s="135"/>
      <c r="E68" s="286"/>
      <c r="F68" s="135">
        <f>SUM(C68:E68)</f>
        <v>0</v>
      </c>
    </row>
    <row r="69" spans="1:6" x14ac:dyDescent="0.2">
      <c r="A69" s="316" t="s">
        <v>304</v>
      </c>
      <c r="B69" s="200" t="s">
        <v>593</v>
      </c>
      <c r="C69" s="286"/>
      <c r="D69" s="135"/>
      <c r="E69" s="286"/>
      <c r="F69" s="135">
        <f>SUM(C69:E69)</f>
        <v>0</v>
      </c>
    </row>
    <row r="70" spans="1:6" x14ac:dyDescent="0.2">
      <c r="A70" s="316" t="s">
        <v>305</v>
      </c>
      <c r="B70" s="200" t="s">
        <v>594</v>
      </c>
      <c r="C70" s="286">
        <f>C71+C72+C73+C74+C75+C76+C77</f>
        <v>0</v>
      </c>
      <c r="D70" s="286">
        <f>D71+D72+D73+D74+D75+D76+D77</f>
        <v>0</v>
      </c>
      <c r="E70" s="286">
        <f>E71+E72+E73+E74+E75+E76+E77</f>
        <v>0</v>
      </c>
      <c r="F70" s="135">
        <f>F71+F72+F73+F74+F75+F76+F77</f>
        <v>0</v>
      </c>
    </row>
    <row r="71" spans="1:6" x14ac:dyDescent="0.2">
      <c r="A71" s="316" t="s">
        <v>306</v>
      </c>
      <c r="B71" s="200" t="s">
        <v>598</v>
      </c>
      <c r="C71" s="286">
        <v>0</v>
      </c>
      <c r="D71" s="135">
        <v>0</v>
      </c>
      <c r="E71" s="286">
        <v>0</v>
      </c>
      <c r="F71" s="135">
        <f>E71+D71+C71</f>
        <v>0</v>
      </c>
    </row>
    <row r="72" spans="1:6" x14ac:dyDescent="0.2">
      <c r="A72" s="316" t="s">
        <v>307</v>
      </c>
      <c r="B72" s="200" t="s">
        <v>599</v>
      </c>
      <c r="C72" s="286"/>
      <c r="D72" s="135"/>
      <c r="E72" s="286"/>
      <c r="F72" s="135">
        <f t="shared" ref="F72:F78" si="1">E72+D72+C72</f>
        <v>0</v>
      </c>
    </row>
    <row r="73" spans="1:6" x14ac:dyDescent="0.2">
      <c r="A73" s="316" t="s">
        <v>308</v>
      </c>
      <c r="B73" s="200" t="s">
        <v>600</v>
      </c>
      <c r="C73" s="286"/>
      <c r="D73" s="135"/>
      <c r="E73" s="286"/>
      <c r="F73" s="135">
        <f t="shared" si="1"/>
        <v>0</v>
      </c>
    </row>
    <row r="74" spans="1:6" x14ac:dyDescent="0.2">
      <c r="A74" s="316" t="s">
        <v>309</v>
      </c>
      <c r="B74" s="325" t="s">
        <v>596</v>
      </c>
      <c r="C74" s="230"/>
      <c r="D74" s="139"/>
      <c r="E74" s="286"/>
      <c r="F74" s="135">
        <f t="shared" si="1"/>
        <v>0</v>
      </c>
    </row>
    <row r="75" spans="1:6" x14ac:dyDescent="0.2">
      <c r="A75" s="316" t="s">
        <v>310</v>
      </c>
      <c r="B75" s="748" t="s">
        <v>597</v>
      </c>
      <c r="C75" s="289"/>
      <c r="D75" s="136"/>
      <c r="E75" s="286"/>
      <c r="F75" s="135">
        <f t="shared" si="1"/>
        <v>0</v>
      </c>
    </row>
    <row r="76" spans="1:6" x14ac:dyDescent="0.2">
      <c r="A76" s="316" t="s">
        <v>311</v>
      </c>
      <c r="B76" s="749" t="s">
        <v>595</v>
      </c>
      <c r="C76" s="289"/>
      <c r="D76" s="136"/>
      <c r="E76" s="286"/>
      <c r="F76" s="135">
        <f t="shared" si="1"/>
        <v>0</v>
      </c>
    </row>
    <row r="77" spans="1:6" x14ac:dyDescent="0.2">
      <c r="A77" s="316" t="s">
        <v>312</v>
      </c>
      <c r="B77" s="270" t="s">
        <v>827</v>
      </c>
      <c r="C77" s="289"/>
      <c r="D77" s="136"/>
      <c r="E77" s="286"/>
      <c r="F77" s="140"/>
    </row>
    <row r="78" spans="1:6" ht="11.25" customHeight="1" thickBot="1" x14ac:dyDescent="0.25">
      <c r="A78" s="316" t="s">
        <v>313</v>
      </c>
      <c r="B78" s="202" t="s">
        <v>602</v>
      </c>
      <c r="C78" s="287"/>
      <c r="D78" s="140"/>
      <c r="E78" s="286"/>
      <c r="F78" s="284">
        <f t="shared" si="1"/>
        <v>0</v>
      </c>
    </row>
    <row r="79" spans="1:6" ht="13.5" thickBot="1" x14ac:dyDescent="0.25">
      <c r="A79" s="554" t="s">
        <v>314</v>
      </c>
      <c r="B79" s="555" t="s">
        <v>6</v>
      </c>
      <c r="C79" s="563">
        <f>C65+C66+C67+C68+C70+C78</f>
        <v>957312</v>
      </c>
      <c r="D79" s="563">
        <f>D65+D66+D67+D68+D70+D78</f>
        <v>0</v>
      </c>
      <c r="E79" s="563">
        <f>E65+E66+E67+E68+E70+E78</f>
        <v>0</v>
      </c>
      <c r="F79" s="564">
        <f>F65+F66+F67+F68+F70+F78</f>
        <v>957312</v>
      </c>
    </row>
    <row r="80" spans="1:6" ht="13.5" thickTop="1" x14ac:dyDescent="0.2">
      <c r="A80" s="544"/>
      <c r="B80" s="324"/>
      <c r="C80" s="229"/>
      <c r="D80" s="229"/>
      <c r="E80" s="229"/>
      <c r="F80" s="143"/>
    </row>
    <row r="81" spans="1:6" x14ac:dyDescent="0.2">
      <c r="A81" s="317" t="s">
        <v>315</v>
      </c>
      <c r="B81" s="326" t="s">
        <v>245</v>
      </c>
      <c r="C81" s="288"/>
      <c r="D81" s="138"/>
      <c r="E81" s="288"/>
      <c r="F81" s="187"/>
    </row>
    <row r="82" spans="1:6" x14ac:dyDescent="0.2">
      <c r="A82" s="317" t="s">
        <v>316</v>
      </c>
      <c r="B82" s="200" t="s">
        <v>603</v>
      </c>
      <c r="C82" s="286">
        <f>'3_sz_melléklet'!C26</f>
        <v>2762</v>
      </c>
      <c r="D82" s="286">
        <f>'33_sz_ melléklet'!D77</f>
        <v>0</v>
      </c>
      <c r="E82" s="286">
        <f>'33_sz_ melléklet'!E77</f>
        <v>0</v>
      </c>
      <c r="F82" s="135">
        <f>SUM(C82:E82)</f>
        <v>2762</v>
      </c>
    </row>
    <row r="83" spans="1:6" x14ac:dyDescent="0.2">
      <c r="A83" s="317" t="s">
        <v>317</v>
      </c>
      <c r="B83" s="200" t="s">
        <v>604</v>
      </c>
      <c r="C83" s="286">
        <f>'3_sz_melléklet'!C27</f>
        <v>16349</v>
      </c>
      <c r="D83" s="135"/>
      <c r="E83" s="286"/>
      <c r="F83" s="135">
        <f>SUM(C83:E83)</f>
        <v>16349</v>
      </c>
    </row>
    <row r="84" spans="1:6" x14ac:dyDescent="0.2">
      <c r="A84" s="317" t="s">
        <v>319</v>
      </c>
      <c r="B84" s="200" t="s">
        <v>605</v>
      </c>
      <c r="C84" s="230">
        <f>C85+C86+C87</f>
        <v>0</v>
      </c>
      <c r="D84" s="230">
        <f>D85+D86+D87</f>
        <v>0</v>
      </c>
      <c r="E84" s="230">
        <f>E85+E86+E87</f>
        <v>0</v>
      </c>
      <c r="F84" s="139">
        <f>F85+F86+F87</f>
        <v>0</v>
      </c>
    </row>
    <row r="85" spans="1:6" x14ac:dyDescent="0.2">
      <c r="A85" s="317" t="s">
        <v>320</v>
      </c>
      <c r="B85" s="325" t="s">
        <v>606</v>
      </c>
      <c r="C85" s="286"/>
      <c r="D85" s="135"/>
      <c r="E85" s="286"/>
      <c r="F85" s="121"/>
    </row>
    <row r="86" spans="1:6" x14ac:dyDescent="0.2">
      <c r="A86" s="317" t="s">
        <v>321</v>
      </c>
      <c r="B86" s="325" t="s">
        <v>607</v>
      </c>
      <c r="C86" s="286"/>
      <c r="D86" s="135"/>
      <c r="E86" s="286"/>
      <c r="F86" s="121"/>
    </row>
    <row r="87" spans="1:6" x14ac:dyDescent="0.2">
      <c r="A87" s="317" t="s">
        <v>322</v>
      </c>
      <c r="B87" s="325" t="s">
        <v>608</v>
      </c>
      <c r="C87" s="286"/>
      <c r="D87" s="135"/>
      <c r="E87" s="286"/>
      <c r="F87" s="385"/>
    </row>
    <row r="88" spans="1:6" x14ac:dyDescent="0.2">
      <c r="A88" s="317" t="s">
        <v>323</v>
      </c>
      <c r="B88" s="325" t="s">
        <v>609</v>
      </c>
      <c r="C88" s="286"/>
      <c r="D88" s="135"/>
      <c r="E88" s="286"/>
      <c r="F88" s="385"/>
    </row>
    <row r="89" spans="1:6" x14ac:dyDescent="0.2">
      <c r="A89" s="317" t="s">
        <v>324</v>
      </c>
      <c r="B89" s="748" t="s">
        <v>610</v>
      </c>
      <c r="C89" s="286"/>
      <c r="D89" s="135"/>
      <c r="E89" s="286"/>
      <c r="F89" s="385"/>
    </row>
    <row r="90" spans="1:6" x14ac:dyDescent="0.2">
      <c r="A90" s="317" t="s">
        <v>325</v>
      </c>
      <c r="B90" s="270" t="s">
        <v>611</v>
      </c>
      <c r="C90" s="286"/>
      <c r="D90" s="135"/>
      <c r="E90" s="286"/>
      <c r="F90" s="385"/>
    </row>
    <row r="91" spans="1:6" x14ac:dyDescent="0.2">
      <c r="A91" s="317" t="s">
        <v>326</v>
      </c>
      <c r="B91" s="970" t="s">
        <v>612</v>
      </c>
      <c r="C91" s="286"/>
      <c r="D91" s="135"/>
      <c r="E91" s="286"/>
      <c r="F91" s="385"/>
    </row>
    <row r="92" spans="1:6" x14ac:dyDescent="0.2">
      <c r="A92" s="317" t="s">
        <v>327</v>
      </c>
      <c r="B92" s="200"/>
      <c r="C92" s="286"/>
      <c r="D92" s="135"/>
      <c r="E92" s="286"/>
      <c r="F92" s="121"/>
    </row>
    <row r="93" spans="1:6" ht="13.5" thickBot="1" x14ac:dyDescent="0.25">
      <c r="A93" s="317" t="s">
        <v>328</v>
      </c>
      <c r="B93" s="202"/>
      <c r="C93" s="289"/>
      <c r="D93" s="289"/>
      <c r="E93" s="289"/>
      <c r="F93" s="136"/>
    </row>
    <row r="94" spans="1:6" ht="17.25" customHeight="1" thickBot="1" x14ac:dyDescent="0.25">
      <c r="A94" s="554" t="s">
        <v>329</v>
      </c>
      <c r="B94" s="555" t="s">
        <v>7</v>
      </c>
      <c r="C94" s="563">
        <f>C82+C83+C84+C92+C93</f>
        <v>19111</v>
      </c>
      <c r="D94" s="563">
        <f>D82+D83+D84+D92+D93</f>
        <v>0</v>
      </c>
      <c r="E94" s="563">
        <f>E82+E83+E84+E92+E93</f>
        <v>0</v>
      </c>
      <c r="F94" s="564">
        <f>F82+F83+F84+F92+F93</f>
        <v>19111</v>
      </c>
    </row>
    <row r="95" spans="1:6" ht="27" thickTop="1" thickBot="1" x14ac:dyDescent="0.25">
      <c r="A95" s="554" t="s">
        <v>330</v>
      </c>
      <c r="B95" s="559" t="s">
        <v>448</v>
      </c>
      <c r="C95" s="566">
        <f>C79+C94</f>
        <v>976423</v>
      </c>
      <c r="D95" s="566">
        <f>D79+D94</f>
        <v>0</v>
      </c>
      <c r="E95" s="566">
        <f>E79+E94</f>
        <v>0</v>
      </c>
      <c r="F95" s="567">
        <f>F79+F94</f>
        <v>976423</v>
      </c>
    </row>
    <row r="96" spans="1:6" ht="9" customHeight="1" thickTop="1" x14ac:dyDescent="0.2">
      <c r="A96" s="544"/>
      <c r="B96" s="762"/>
      <c r="C96" s="235"/>
      <c r="D96" s="235"/>
      <c r="E96" s="235"/>
      <c r="F96" s="240"/>
    </row>
    <row r="97" spans="1:6" x14ac:dyDescent="0.2">
      <c r="A97" s="317" t="s">
        <v>331</v>
      </c>
      <c r="B97" s="433" t="s">
        <v>449</v>
      </c>
      <c r="C97" s="565"/>
      <c r="D97" s="138"/>
      <c r="E97" s="288"/>
      <c r="F97" s="187"/>
    </row>
    <row r="98" spans="1:6" x14ac:dyDescent="0.2">
      <c r="A98" s="316" t="s">
        <v>332</v>
      </c>
      <c r="B98" s="201" t="s">
        <v>1024</v>
      </c>
      <c r="C98" s="291"/>
      <c r="D98" s="135"/>
      <c r="E98" s="286"/>
      <c r="F98" s="121"/>
    </row>
    <row r="99" spans="1:6" x14ac:dyDescent="0.2">
      <c r="A99" s="316" t="s">
        <v>333</v>
      </c>
      <c r="B99" s="633" t="s">
        <v>627</v>
      </c>
      <c r="C99" s="755"/>
      <c r="D99" s="140"/>
      <c r="E99" s="287"/>
      <c r="F99" s="283"/>
    </row>
    <row r="100" spans="1:6" x14ac:dyDescent="0.2">
      <c r="A100" s="316" t="s">
        <v>334</v>
      </c>
      <c r="B100" s="633" t="s">
        <v>626</v>
      </c>
      <c r="C100" s="755"/>
      <c r="D100" s="140"/>
      <c r="E100" s="287"/>
      <c r="F100" s="283"/>
    </row>
    <row r="101" spans="1:6" x14ac:dyDescent="0.2">
      <c r="A101" s="316" t="s">
        <v>335</v>
      </c>
      <c r="B101" s="633" t="s">
        <v>628</v>
      </c>
      <c r="C101" s="755"/>
      <c r="D101" s="140"/>
      <c r="E101" s="287"/>
      <c r="F101" s="283"/>
    </row>
    <row r="102" spans="1:6" x14ac:dyDescent="0.2">
      <c r="A102" s="316" t="s">
        <v>336</v>
      </c>
      <c r="B102" s="750" t="s">
        <v>629</v>
      </c>
      <c r="C102" s="755"/>
      <c r="D102" s="140"/>
      <c r="E102" s="287"/>
      <c r="F102" s="283"/>
    </row>
    <row r="103" spans="1:6" x14ac:dyDescent="0.2">
      <c r="A103" s="316" t="s">
        <v>337</v>
      </c>
      <c r="B103" s="751" t="s">
        <v>632</v>
      </c>
      <c r="C103" s="755"/>
      <c r="D103" s="140"/>
      <c r="E103" s="287"/>
      <c r="F103" s="283"/>
    </row>
    <row r="104" spans="1:6" x14ac:dyDescent="0.2">
      <c r="A104" s="316" t="s">
        <v>338</v>
      </c>
      <c r="B104" s="752" t="s">
        <v>631</v>
      </c>
      <c r="C104" s="755"/>
      <c r="D104" s="140"/>
      <c r="E104" s="287"/>
      <c r="F104" s="283"/>
    </row>
    <row r="105" spans="1:6" ht="13.5" thickBot="1" x14ac:dyDescent="0.25">
      <c r="A105" s="316" t="s">
        <v>339</v>
      </c>
      <c r="B105" s="327" t="s">
        <v>630</v>
      </c>
      <c r="C105" s="755"/>
      <c r="D105" s="140"/>
      <c r="E105" s="287"/>
      <c r="F105" s="283"/>
    </row>
    <row r="106" spans="1:6" ht="13.5" thickBot="1" x14ac:dyDescent="0.25">
      <c r="A106" s="340" t="s">
        <v>340</v>
      </c>
      <c r="B106" s="274" t="s">
        <v>450</v>
      </c>
      <c r="C106" s="756"/>
      <c r="D106" s="234"/>
      <c r="E106" s="137"/>
      <c r="F106" s="601"/>
    </row>
    <row r="107" spans="1:6" x14ac:dyDescent="0.2">
      <c r="A107" s="544"/>
      <c r="B107" s="36"/>
      <c r="C107" s="768"/>
      <c r="D107" s="770"/>
      <c r="E107" s="735"/>
      <c r="F107" s="629"/>
    </row>
    <row r="108" spans="1:6" ht="13.5" thickBot="1" x14ac:dyDescent="0.25">
      <c r="A108" s="403" t="s">
        <v>341</v>
      </c>
      <c r="B108" s="1194" t="s">
        <v>451</v>
      </c>
      <c r="C108" s="888">
        <f>C95+C106</f>
        <v>976423</v>
      </c>
      <c r="D108" s="889">
        <f>D95+D106</f>
        <v>0</v>
      </c>
      <c r="E108" s="888">
        <f>E95+E106</f>
        <v>0</v>
      </c>
      <c r="F108" s="888">
        <f>F95+F106</f>
        <v>976423</v>
      </c>
    </row>
    <row r="109" spans="1:6" x14ac:dyDescent="0.2">
      <c r="A109" s="1484">
        <v>3</v>
      </c>
      <c r="B109" s="1484"/>
      <c r="C109" s="1484"/>
      <c r="D109" s="1484"/>
      <c r="E109" s="1484"/>
      <c r="F109" s="1484"/>
    </row>
    <row r="110" spans="1:6" x14ac:dyDescent="0.2">
      <c r="A110" s="1463" t="s">
        <v>1380</v>
      </c>
      <c r="B110" s="1463"/>
      <c r="C110" s="1463"/>
      <c r="D110" s="1463"/>
      <c r="E110" s="1463"/>
    </row>
    <row r="111" spans="1:6" x14ac:dyDescent="0.2">
      <c r="A111" s="329"/>
      <c r="B111" s="329"/>
      <c r="C111" s="329"/>
      <c r="D111" s="329"/>
      <c r="E111" s="329"/>
    </row>
    <row r="112" spans="1:6" ht="14.25" x14ac:dyDescent="0.2">
      <c r="A112" s="1509" t="s">
        <v>1230</v>
      </c>
      <c r="B112" s="1605"/>
      <c r="C112" s="1605"/>
      <c r="D112" s="1605"/>
      <c r="E112" s="1605"/>
      <c r="F112" s="1605"/>
    </row>
    <row r="113" spans="1:6" ht="14.25" x14ac:dyDescent="0.2">
      <c r="A113" s="1361"/>
      <c r="B113" s="1362"/>
      <c r="C113" s="1362"/>
      <c r="D113" s="1362"/>
      <c r="E113" s="1362"/>
      <c r="F113" s="1362"/>
    </row>
    <row r="114" spans="1:6" ht="15.75" x14ac:dyDescent="0.25">
      <c r="B114" s="18" t="s">
        <v>383</v>
      </c>
      <c r="C114" s="18"/>
      <c r="D114" s="18"/>
      <c r="E114" s="18"/>
    </row>
    <row r="115" spans="1:6" ht="13.5" thickBot="1" x14ac:dyDescent="0.25">
      <c r="B115" s="1"/>
      <c r="C115" s="1"/>
      <c r="D115" s="1"/>
      <c r="E115" s="19" t="s">
        <v>8</v>
      </c>
    </row>
    <row r="116" spans="1:6" ht="48.75" thickBot="1" x14ac:dyDescent="0.3">
      <c r="A116" s="344" t="s">
        <v>294</v>
      </c>
      <c r="B116" s="549" t="s">
        <v>13</v>
      </c>
      <c r="C116" s="332" t="s">
        <v>477</v>
      </c>
      <c r="D116" s="333" t="s">
        <v>478</v>
      </c>
      <c r="E116" s="332" t="s">
        <v>473</v>
      </c>
      <c r="F116" s="333" t="s">
        <v>472</v>
      </c>
    </row>
    <row r="117" spans="1:6" x14ac:dyDescent="0.2">
      <c r="A117" s="550" t="s">
        <v>295</v>
      </c>
      <c r="B117" s="551" t="s">
        <v>296</v>
      </c>
      <c r="C117" s="560" t="s">
        <v>297</v>
      </c>
      <c r="D117" s="561" t="s">
        <v>298</v>
      </c>
      <c r="E117" s="725" t="s">
        <v>318</v>
      </c>
      <c r="F117" s="726" t="s">
        <v>343</v>
      </c>
    </row>
    <row r="118" spans="1:6" x14ac:dyDescent="0.2">
      <c r="A118" s="317" t="s">
        <v>299</v>
      </c>
      <c r="B118" s="324" t="s">
        <v>244</v>
      </c>
      <c r="C118" s="286"/>
      <c r="D118" s="135"/>
      <c r="E118" s="286"/>
      <c r="F118" s="121"/>
    </row>
    <row r="119" spans="1:6" x14ac:dyDescent="0.2">
      <c r="A119" s="316" t="s">
        <v>300</v>
      </c>
      <c r="B119" s="181" t="s">
        <v>589</v>
      </c>
      <c r="C119" s="286">
        <f>C65+C10</f>
        <v>654305</v>
      </c>
      <c r="D119" s="286">
        <f>D65+D10</f>
        <v>515459</v>
      </c>
      <c r="E119" s="286">
        <f>E65+E10</f>
        <v>0</v>
      </c>
      <c r="F119" s="135">
        <f>F65+F10</f>
        <v>1169764</v>
      </c>
    </row>
    <row r="120" spans="1:6" x14ac:dyDescent="0.2">
      <c r="A120" s="316" t="s">
        <v>301</v>
      </c>
      <c r="B120" s="200" t="s">
        <v>591</v>
      </c>
      <c r="C120" s="286">
        <f t="shared" ref="C120:E133" si="2">C66+C11</f>
        <v>98469</v>
      </c>
      <c r="D120" s="286">
        <f t="shared" si="2"/>
        <v>69228</v>
      </c>
      <c r="E120" s="286">
        <f t="shared" si="2"/>
        <v>0</v>
      </c>
      <c r="F120" s="135">
        <f>SUM(C120:E120)</f>
        <v>167697</v>
      </c>
    </row>
    <row r="121" spans="1:6" x14ac:dyDescent="0.2">
      <c r="A121" s="316" t="s">
        <v>302</v>
      </c>
      <c r="B121" s="200" t="s">
        <v>590</v>
      </c>
      <c r="C121" s="286">
        <f t="shared" si="2"/>
        <v>266161</v>
      </c>
      <c r="D121" s="286">
        <f t="shared" si="2"/>
        <v>138276</v>
      </c>
      <c r="E121" s="286">
        <f t="shared" si="2"/>
        <v>0</v>
      </c>
      <c r="F121" s="135">
        <f>SUM(C121:E121)</f>
        <v>404437</v>
      </c>
    </row>
    <row r="122" spans="1:6" x14ac:dyDescent="0.2">
      <c r="A122" s="316" t="s">
        <v>303</v>
      </c>
      <c r="B122" s="200" t="s">
        <v>592</v>
      </c>
      <c r="C122" s="286">
        <f t="shared" si="2"/>
        <v>0</v>
      </c>
      <c r="D122" s="286">
        <f t="shared" si="2"/>
        <v>0</v>
      </c>
      <c r="E122" s="286">
        <f t="shared" si="2"/>
        <v>0</v>
      </c>
      <c r="F122" s="135">
        <f>SUM(C122:E122)</f>
        <v>0</v>
      </c>
    </row>
    <row r="123" spans="1:6" x14ac:dyDescent="0.2">
      <c r="A123" s="316" t="s">
        <v>304</v>
      </c>
      <c r="B123" s="200" t="s">
        <v>593</v>
      </c>
      <c r="C123" s="286">
        <f t="shared" si="2"/>
        <v>0</v>
      </c>
      <c r="D123" s="286">
        <f t="shared" si="2"/>
        <v>0</v>
      </c>
      <c r="E123" s="286">
        <f t="shared" si="2"/>
        <v>0</v>
      </c>
      <c r="F123" s="135">
        <f>SUM(C123:E123)</f>
        <v>0</v>
      </c>
    </row>
    <row r="124" spans="1:6" x14ac:dyDescent="0.2">
      <c r="A124" s="316" t="s">
        <v>305</v>
      </c>
      <c r="B124" s="200" t="s">
        <v>594</v>
      </c>
      <c r="C124" s="286">
        <f t="shared" si="2"/>
        <v>1816</v>
      </c>
      <c r="D124" s="286">
        <f t="shared" si="2"/>
        <v>20884</v>
      </c>
      <c r="E124" s="286">
        <f t="shared" si="2"/>
        <v>0</v>
      </c>
      <c r="F124" s="135">
        <f>F125+F126+F127+F128+F129+F130+F131</f>
        <v>22700</v>
      </c>
    </row>
    <row r="125" spans="1:6" x14ac:dyDescent="0.2">
      <c r="A125" s="316" t="s">
        <v>306</v>
      </c>
      <c r="B125" s="200" t="s">
        <v>598</v>
      </c>
      <c r="C125" s="286">
        <f t="shared" si="2"/>
        <v>1816</v>
      </c>
      <c r="D125" s="286">
        <f t="shared" si="2"/>
        <v>20884</v>
      </c>
      <c r="E125" s="286">
        <f t="shared" si="2"/>
        <v>0</v>
      </c>
      <c r="F125" s="135">
        <f t="shared" ref="F125:F132" si="3">E125+D125+C125</f>
        <v>22700</v>
      </c>
    </row>
    <row r="126" spans="1:6" x14ac:dyDescent="0.2">
      <c r="A126" s="316" t="s">
        <v>307</v>
      </c>
      <c r="B126" s="200" t="s">
        <v>599</v>
      </c>
      <c r="C126" s="286">
        <f t="shared" si="2"/>
        <v>0</v>
      </c>
      <c r="D126" s="286">
        <f t="shared" si="2"/>
        <v>0</v>
      </c>
      <c r="E126" s="286">
        <f t="shared" si="2"/>
        <v>0</v>
      </c>
      <c r="F126" s="135">
        <f t="shared" si="3"/>
        <v>0</v>
      </c>
    </row>
    <row r="127" spans="1:6" x14ac:dyDescent="0.2">
      <c r="A127" s="316" t="s">
        <v>308</v>
      </c>
      <c r="B127" s="200" t="s">
        <v>600</v>
      </c>
      <c r="C127" s="286">
        <f t="shared" si="2"/>
        <v>0</v>
      </c>
      <c r="D127" s="286">
        <f t="shared" si="2"/>
        <v>0</v>
      </c>
      <c r="E127" s="286">
        <f t="shared" si="2"/>
        <v>0</v>
      </c>
      <c r="F127" s="135">
        <f t="shared" si="3"/>
        <v>0</v>
      </c>
    </row>
    <row r="128" spans="1:6" x14ac:dyDescent="0.2">
      <c r="A128" s="316" t="s">
        <v>309</v>
      </c>
      <c r="B128" s="325" t="s">
        <v>596</v>
      </c>
      <c r="C128" s="286">
        <f t="shared" si="2"/>
        <v>0</v>
      </c>
      <c r="D128" s="286">
        <f t="shared" si="2"/>
        <v>0</v>
      </c>
      <c r="E128" s="286">
        <f t="shared" si="2"/>
        <v>0</v>
      </c>
      <c r="F128" s="135">
        <f t="shared" si="3"/>
        <v>0</v>
      </c>
    </row>
    <row r="129" spans="1:6" x14ac:dyDescent="0.2">
      <c r="A129" s="316" t="s">
        <v>310</v>
      </c>
      <c r="B129" s="748" t="s">
        <v>597</v>
      </c>
      <c r="C129" s="286">
        <f t="shared" si="2"/>
        <v>0</v>
      </c>
      <c r="D129" s="286">
        <f t="shared" si="2"/>
        <v>0</v>
      </c>
      <c r="E129" s="286">
        <f t="shared" si="2"/>
        <v>0</v>
      </c>
      <c r="F129" s="135">
        <f t="shared" si="3"/>
        <v>0</v>
      </c>
    </row>
    <row r="130" spans="1:6" x14ac:dyDescent="0.2">
      <c r="A130" s="316" t="s">
        <v>311</v>
      </c>
      <c r="B130" s="749" t="s">
        <v>595</v>
      </c>
      <c r="C130" s="286">
        <f t="shared" si="2"/>
        <v>0</v>
      </c>
      <c r="D130" s="286">
        <f t="shared" si="2"/>
        <v>0</v>
      </c>
      <c r="E130" s="286">
        <f t="shared" si="2"/>
        <v>0</v>
      </c>
      <c r="F130" s="135">
        <f t="shared" si="3"/>
        <v>0</v>
      </c>
    </row>
    <row r="131" spans="1:6" x14ac:dyDescent="0.2">
      <c r="A131" s="316" t="s">
        <v>312</v>
      </c>
      <c r="B131" s="270" t="s">
        <v>827</v>
      </c>
      <c r="C131" s="286">
        <f t="shared" si="2"/>
        <v>0</v>
      </c>
      <c r="D131" s="286">
        <f t="shared" si="2"/>
        <v>0</v>
      </c>
      <c r="E131" s="286">
        <f t="shared" si="2"/>
        <v>0</v>
      </c>
      <c r="F131" s="140"/>
    </row>
    <row r="132" spans="1:6" ht="14.25" customHeight="1" thickBot="1" x14ac:dyDescent="0.25">
      <c r="A132" s="316" t="s">
        <v>313</v>
      </c>
      <c r="B132" s="202" t="s">
        <v>602</v>
      </c>
      <c r="C132" s="287">
        <f t="shared" si="2"/>
        <v>0</v>
      </c>
      <c r="D132" s="287">
        <f t="shared" si="2"/>
        <v>0</v>
      </c>
      <c r="E132" s="286">
        <f t="shared" si="2"/>
        <v>0</v>
      </c>
      <c r="F132" s="284">
        <f t="shared" si="3"/>
        <v>0</v>
      </c>
    </row>
    <row r="133" spans="1:6" ht="13.5" thickBot="1" x14ac:dyDescent="0.25">
      <c r="A133" s="554" t="s">
        <v>314</v>
      </c>
      <c r="B133" s="555" t="s">
        <v>6</v>
      </c>
      <c r="C133" s="1410">
        <f t="shared" si="2"/>
        <v>1020751</v>
      </c>
      <c r="D133" s="1411">
        <f t="shared" si="2"/>
        <v>743847</v>
      </c>
      <c r="E133" s="563">
        <f>E119+E120+E121+E122+E124+E132</f>
        <v>0</v>
      </c>
      <c r="F133" s="564">
        <f>F119+F120+F121+F122+F124+F132</f>
        <v>1764598</v>
      </c>
    </row>
    <row r="134" spans="1:6" ht="13.5" thickTop="1" x14ac:dyDescent="0.2">
      <c r="A134" s="544"/>
      <c r="B134" s="324"/>
      <c r="C134" s="229"/>
      <c r="D134" s="229"/>
      <c r="E134" s="229"/>
      <c r="F134" s="143"/>
    </row>
    <row r="135" spans="1:6" x14ac:dyDescent="0.2">
      <c r="A135" s="317" t="s">
        <v>315</v>
      </c>
      <c r="B135" s="326" t="s">
        <v>245</v>
      </c>
      <c r="C135" s="288"/>
      <c r="D135" s="138"/>
      <c r="E135" s="288"/>
      <c r="F135" s="187"/>
    </row>
    <row r="136" spans="1:6" x14ac:dyDescent="0.2">
      <c r="A136" s="317" t="s">
        <v>316</v>
      </c>
      <c r="B136" s="200" t="s">
        <v>603</v>
      </c>
      <c r="C136" s="286">
        <f>C82+C27</f>
        <v>2921</v>
      </c>
      <c r="D136" s="286">
        <f>D82+D27</f>
        <v>33697</v>
      </c>
      <c r="E136" s="286">
        <f>E82+E27</f>
        <v>0</v>
      </c>
      <c r="F136" s="135">
        <f>F82+F27</f>
        <v>36618</v>
      </c>
    </row>
    <row r="137" spans="1:6" x14ac:dyDescent="0.2">
      <c r="A137" s="317" t="s">
        <v>317</v>
      </c>
      <c r="B137" s="200" t="s">
        <v>604</v>
      </c>
      <c r="C137" s="286">
        <f t="shared" ref="C137:E145" si="4">C83+C28</f>
        <v>16349</v>
      </c>
      <c r="D137" s="286">
        <f t="shared" si="4"/>
        <v>24049</v>
      </c>
      <c r="E137" s="286">
        <f t="shared" si="4"/>
        <v>0</v>
      </c>
      <c r="F137" s="135">
        <f>SUM(C137:E137)</f>
        <v>40398</v>
      </c>
    </row>
    <row r="138" spans="1:6" x14ac:dyDescent="0.2">
      <c r="A138" s="317" t="s">
        <v>319</v>
      </c>
      <c r="B138" s="200" t="s">
        <v>605</v>
      </c>
      <c r="C138" s="286">
        <f t="shared" si="4"/>
        <v>0</v>
      </c>
      <c r="D138" s="286">
        <f t="shared" si="4"/>
        <v>0</v>
      </c>
      <c r="E138" s="286">
        <f t="shared" si="4"/>
        <v>0</v>
      </c>
      <c r="F138" s="139">
        <f>F139+F140+F141</f>
        <v>0</v>
      </c>
    </row>
    <row r="139" spans="1:6" x14ac:dyDescent="0.2">
      <c r="A139" s="317" t="s">
        <v>320</v>
      </c>
      <c r="B139" s="325" t="s">
        <v>606</v>
      </c>
      <c r="C139" s="286">
        <f t="shared" si="4"/>
        <v>0</v>
      </c>
      <c r="D139" s="286">
        <f t="shared" si="4"/>
        <v>0</v>
      </c>
      <c r="E139" s="286">
        <f t="shared" si="4"/>
        <v>0</v>
      </c>
      <c r="F139" s="135">
        <f>SUM(C139:E139)</f>
        <v>0</v>
      </c>
    </row>
    <row r="140" spans="1:6" x14ac:dyDescent="0.2">
      <c r="A140" s="317" t="s">
        <v>321</v>
      </c>
      <c r="B140" s="325" t="s">
        <v>607</v>
      </c>
      <c r="C140" s="286">
        <f t="shared" si="4"/>
        <v>0</v>
      </c>
      <c r="D140" s="286">
        <f t="shared" si="4"/>
        <v>0</v>
      </c>
      <c r="E140" s="286">
        <f t="shared" si="4"/>
        <v>0</v>
      </c>
      <c r="F140" s="135">
        <f t="shared" ref="F140:F145" si="5">SUM(C140:E140)</f>
        <v>0</v>
      </c>
    </row>
    <row r="141" spans="1:6" x14ac:dyDescent="0.2">
      <c r="A141" s="317" t="s">
        <v>322</v>
      </c>
      <c r="B141" s="325" t="s">
        <v>608</v>
      </c>
      <c r="C141" s="286">
        <f t="shared" si="4"/>
        <v>0</v>
      </c>
      <c r="D141" s="286">
        <f t="shared" si="4"/>
        <v>0</v>
      </c>
      <c r="E141" s="286">
        <f t="shared" si="4"/>
        <v>0</v>
      </c>
      <c r="F141" s="135">
        <f t="shared" si="5"/>
        <v>0</v>
      </c>
    </row>
    <row r="142" spans="1:6" x14ac:dyDescent="0.2">
      <c r="A142" s="317" t="s">
        <v>323</v>
      </c>
      <c r="B142" s="325" t="s">
        <v>609</v>
      </c>
      <c r="C142" s="286">
        <f t="shared" si="4"/>
        <v>0</v>
      </c>
      <c r="D142" s="286">
        <f t="shared" si="4"/>
        <v>0</v>
      </c>
      <c r="E142" s="286">
        <f t="shared" si="4"/>
        <v>0</v>
      </c>
      <c r="F142" s="135">
        <f t="shared" si="5"/>
        <v>0</v>
      </c>
    </row>
    <row r="143" spans="1:6" x14ac:dyDescent="0.2">
      <c r="A143" s="317" t="s">
        <v>324</v>
      </c>
      <c r="B143" s="748" t="s">
        <v>610</v>
      </c>
      <c r="C143" s="286">
        <f t="shared" si="4"/>
        <v>0</v>
      </c>
      <c r="D143" s="286">
        <f t="shared" si="4"/>
        <v>0</v>
      </c>
      <c r="E143" s="286">
        <f t="shared" si="4"/>
        <v>0</v>
      </c>
      <c r="F143" s="135">
        <f t="shared" si="5"/>
        <v>0</v>
      </c>
    </row>
    <row r="144" spans="1:6" x14ac:dyDescent="0.2">
      <c r="A144" s="317" t="s">
        <v>325</v>
      </c>
      <c r="B144" s="270" t="s">
        <v>611</v>
      </c>
      <c r="C144" s="286">
        <f t="shared" si="4"/>
        <v>0</v>
      </c>
      <c r="D144" s="286">
        <f t="shared" si="4"/>
        <v>0</v>
      </c>
      <c r="E144" s="286">
        <f t="shared" si="4"/>
        <v>0</v>
      </c>
      <c r="F144" s="135">
        <f t="shared" si="5"/>
        <v>0</v>
      </c>
    </row>
    <row r="145" spans="1:6" x14ac:dyDescent="0.2">
      <c r="A145" s="317" t="s">
        <v>326</v>
      </c>
      <c r="B145" s="970" t="s">
        <v>612</v>
      </c>
      <c r="C145" s="286">
        <f t="shared" si="4"/>
        <v>0</v>
      </c>
      <c r="D145" s="286">
        <f t="shared" si="4"/>
        <v>0</v>
      </c>
      <c r="E145" s="286">
        <f t="shared" si="4"/>
        <v>0</v>
      </c>
      <c r="F145" s="135">
        <f t="shared" si="5"/>
        <v>0</v>
      </c>
    </row>
    <row r="146" spans="1:6" x14ac:dyDescent="0.2">
      <c r="A146" s="317" t="s">
        <v>327</v>
      </c>
      <c r="B146" s="200"/>
      <c r="C146" s="286"/>
      <c r="D146" s="286"/>
      <c r="E146" s="286"/>
      <c r="F146" s="135"/>
    </row>
    <row r="147" spans="1:6" ht="13.5" thickBot="1" x14ac:dyDescent="0.25">
      <c r="A147" s="317" t="s">
        <v>328</v>
      </c>
      <c r="B147" s="202"/>
      <c r="C147" s="289"/>
      <c r="D147" s="289"/>
      <c r="E147" s="289"/>
      <c r="F147" s="581"/>
    </row>
    <row r="148" spans="1:6" ht="13.5" customHeight="1" thickBot="1" x14ac:dyDescent="0.25">
      <c r="A148" s="554" t="s">
        <v>329</v>
      </c>
      <c r="B148" s="555" t="s">
        <v>7</v>
      </c>
      <c r="C148" s="563">
        <f>C136+C137+C138+C146+C147</f>
        <v>19270</v>
      </c>
      <c r="D148" s="563">
        <f>D136+D137+D138+D146+D147</f>
        <v>57746</v>
      </c>
      <c r="E148" s="563">
        <f>E136+E137+E138+E146+E147</f>
        <v>0</v>
      </c>
      <c r="F148" s="564">
        <f>F136+F137+F138+F146+F147</f>
        <v>77016</v>
      </c>
    </row>
    <row r="149" spans="1:6" ht="27" thickTop="1" thickBot="1" x14ac:dyDescent="0.25">
      <c r="A149" s="554" t="s">
        <v>330</v>
      </c>
      <c r="B149" s="559" t="s">
        <v>448</v>
      </c>
      <c r="C149" s="566">
        <f>C133+C148</f>
        <v>1040021</v>
      </c>
      <c r="D149" s="566">
        <f>D133+D148</f>
        <v>801593</v>
      </c>
      <c r="E149" s="566">
        <f>E133+E148</f>
        <v>0</v>
      </c>
      <c r="F149" s="567">
        <f>F133+F148</f>
        <v>1841614</v>
      </c>
    </row>
    <row r="150" spans="1:6" ht="13.5" thickTop="1" x14ac:dyDescent="0.2">
      <c r="A150" s="544"/>
      <c r="B150" s="762"/>
      <c r="C150" s="235"/>
      <c r="D150" s="235"/>
      <c r="E150" s="235"/>
      <c r="F150" s="240"/>
    </row>
    <row r="151" spans="1:6" x14ac:dyDescent="0.2">
      <c r="A151" s="317" t="s">
        <v>331</v>
      </c>
      <c r="B151" s="433" t="s">
        <v>449</v>
      </c>
      <c r="C151" s="565"/>
      <c r="D151" s="138"/>
      <c r="E151" s="288"/>
      <c r="F151" s="187"/>
    </row>
    <row r="152" spans="1:6" x14ac:dyDescent="0.2">
      <c r="A152" s="316" t="s">
        <v>332</v>
      </c>
      <c r="B152" s="201" t="s">
        <v>1024</v>
      </c>
      <c r="C152" s="286">
        <f>C98+C43</f>
        <v>0</v>
      </c>
      <c r="D152" s="286">
        <f>D98+D43</f>
        <v>0</v>
      </c>
      <c r="E152" s="286">
        <f>E98+E43</f>
        <v>0</v>
      </c>
      <c r="F152" s="135">
        <f>F98+F43</f>
        <v>0</v>
      </c>
    </row>
    <row r="153" spans="1:6" x14ac:dyDescent="0.2">
      <c r="A153" s="316" t="s">
        <v>333</v>
      </c>
      <c r="B153" s="633" t="s">
        <v>627</v>
      </c>
      <c r="C153" s="286">
        <f t="shared" ref="C153:F159" si="6">C99+C44</f>
        <v>0</v>
      </c>
      <c r="D153" s="286">
        <f t="shared" si="6"/>
        <v>0</v>
      </c>
      <c r="E153" s="286">
        <f t="shared" si="6"/>
        <v>0</v>
      </c>
      <c r="F153" s="135">
        <f t="shared" si="6"/>
        <v>0</v>
      </c>
    </row>
    <row r="154" spans="1:6" x14ac:dyDescent="0.2">
      <c r="A154" s="316" t="s">
        <v>334</v>
      </c>
      <c r="B154" s="633" t="s">
        <v>626</v>
      </c>
      <c r="C154" s="286">
        <f t="shared" si="6"/>
        <v>0</v>
      </c>
      <c r="D154" s="286">
        <f t="shared" si="6"/>
        <v>0</v>
      </c>
      <c r="E154" s="286">
        <f t="shared" si="6"/>
        <v>0</v>
      </c>
      <c r="F154" s="135">
        <f t="shared" si="6"/>
        <v>0</v>
      </c>
    </row>
    <row r="155" spans="1:6" x14ac:dyDescent="0.2">
      <c r="A155" s="316" t="s">
        <v>335</v>
      </c>
      <c r="B155" s="633" t="s">
        <v>628</v>
      </c>
      <c r="C155" s="286">
        <f t="shared" si="6"/>
        <v>0</v>
      </c>
      <c r="D155" s="286">
        <f t="shared" si="6"/>
        <v>0</v>
      </c>
      <c r="E155" s="286">
        <f t="shared" si="6"/>
        <v>0</v>
      </c>
      <c r="F155" s="135">
        <f t="shared" si="6"/>
        <v>0</v>
      </c>
    </row>
    <row r="156" spans="1:6" x14ac:dyDescent="0.2">
      <c r="A156" s="316" t="s">
        <v>336</v>
      </c>
      <c r="B156" s="750" t="s">
        <v>629</v>
      </c>
      <c r="C156" s="286">
        <f t="shared" si="6"/>
        <v>0</v>
      </c>
      <c r="D156" s="286">
        <f t="shared" si="6"/>
        <v>0</v>
      </c>
      <c r="E156" s="286">
        <f t="shared" si="6"/>
        <v>0</v>
      </c>
      <c r="F156" s="135">
        <f t="shared" si="6"/>
        <v>0</v>
      </c>
    </row>
    <row r="157" spans="1:6" x14ac:dyDescent="0.2">
      <c r="A157" s="316" t="s">
        <v>337</v>
      </c>
      <c r="B157" s="751" t="s">
        <v>632</v>
      </c>
      <c r="C157" s="286">
        <f t="shared" si="6"/>
        <v>0</v>
      </c>
      <c r="D157" s="286">
        <f t="shared" si="6"/>
        <v>0</v>
      </c>
      <c r="E157" s="286">
        <f t="shared" si="6"/>
        <v>0</v>
      </c>
      <c r="F157" s="135">
        <f t="shared" si="6"/>
        <v>0</v>
      </c>
    </row>
    <row r="158" spans="1:6" x14ac:dyDescent="0.2">
      <c r="A158" s="316" t="s">
        <v>338</v>
      </c>
      <c r="B158" s="752" t="s">
        <v>631</v>
      </c>
      <c r="C158" s="286">
        <f t="shared" si="6"/>
        <v>0</v>
      </c>
      <c r="D158" s="286">
        <f t="shared" si="6"/>
        <v>0</v>
      </c>
      <c r="E158" s="286">
        <f t="shared" si="6"/>
        <v>0</v>
      </c>
      <c r="F158" s="135">
        <f t="shared" si="6"/>
        <v>0</v>
      </c>
    </row>
    <row r="159" spans="1:6" ht="13.5" thickBot="1" x14ac:dyDescent="0.25">
      <c r="A159" s="316" t="s">
        <v>339</v>
      </c>
      <c r="B159" s="327" t="s">
        <v>630</v>
      </c>
      <c r="C159" s="286">
        <f t="shared" si="6"/>
        <v>0</v>
      </c>
      <c r="D159" s="286">
        <f t="shared" si="6"/>
        <v>0</v>
      </c>
      <c r="E159" s="286">
        <f t="shared" si="6"/>
        <v>0</v>
      </c>
      <c r="F159" s="135">
        <f t="shared" si="6"/>
        <v>0</v>
      </c>
    </row>
    <row r="160" spans="1:6" ht="13.5" thickBot="1" x14ac:dyDescent="0.25">
      <c r="A160" s="340" t="s">
        <v>340</v>
      </c>
      <c r="B160" s="274" t="s">
        <v>450</v>
      </c>
      <c r="C160" s="756">
        <f>SUM(C152:C159)</f>
        <v>0</v>
      </c>
      <c r="D160" s="756">
        <f>SUM(D152:D159)</f>
        <v>0</v>
      </c>
      <c r="E160" s="756">
        <f>SUM(E152:E159)</f>
        <v>0</v>
      </c>
      <c r="F160" s="846">
        <f>SUM(F152:F159)</f>
        <v>0</v>
      </c>
    </row>
    <row r="161" spans="1:6" x14ac:dyDescent="0.2">
      <c r="A161" s="544"/>
      <c r="B161" s="36"/>
      <c r="C161" s="768"/>
      <c r="D161" s="257"/>
      <c r="E161" s="225"/>
      <c r="F161" s="150"/>
    </row>
    <row r="162" spans="1:6" ht="13.5" thickBot="1" x14ac:dyDescent="0.25">
      <c r="A162" s="403" t="s">
        <v>341</v>
      </c>
      <c r="B162" s="1195" t="s">
        <v>451</v>
      </c>
      <c r="C162" s="888">
        <f>C149+C160</f>
        <v>1040021</v>
      </c>
      <c r="D162" s="889">
        <f>D149+D160</f>
        <v>801593</v>
      </c>
      <c r="E162" s="888">
        <f>E149+E160</f>
        <v>0</v>
      </c>
      <c r="F162" s="888">
        <f>F149+F160</f>
        <v>1841614</v>
      </c>
    </row>
    <row r="163" spans="1:6" x14ac:dyDescent="0.2">
      <c r="A163" s="1484">
        <v>4</v>
      </c>
      <c r="B163" s="1484"/>
      <c r="C163" s="1484"/>
      <c r="D163" s="1484"/>
      <c r="E163" s="1484"/>
      <c r="F163" s="1484"/>
    </row>
    <row r="164" spans="1:6" x14ac:dyDescent="0.2">
      <c r="A164" s="1463" t="s">
        <v>1380</v>
      </c>
      <c r="B164" s="1463"/>
      <c r="C164" s="1463"/>
      <c r="D164" s="1463"/>
      <c r="E164" s="1463"/>
    </row>
    <row r="165" spans="1:6" ht="13.5" customHeight="1" x14ac:dyDescent="0.2">
      <c r="A165" s="329"/>
      <c r="B165" s="329"/>
      <c r="C165" s="329"/>
      <c r="D165" s="329"/>
      <c r="E165" s="329"/>
    </row>
    <row r="166" spans="1:6" ht="13.5" customHeight="1" x14ac:dyDescent="0.2">
      <c r="A166" s="1509" t="s">
        <v>1230</v>
      </c>
      <c r="B166" s="1605"/>
      <c r="C166" s="1605"/>
      <c r="D166" s="1605"/>
      <c r="E166" s="1605"/>
      <c r="F166" s="1605"/>
    </row>
    <row r="167" spans="1:6" ht="14.25" x14ac:dyDescent="0.2">
      <c r="A167" s="1361"/>
      <c r="B167" s="1362"/>
      <c r="C167" s="1362"/>
      <c r="D167" s="1362"/>
      <c r="E167" s="1362"/>
      <c r="F167" s="1362"/>
    </row>
    <row r="168" spans="1:6" ht="15.75" x14ac:dyDescent="0.25">
      <c r="B168" s="18" t="s">
        <v>479</v>
      </c>
      <c r="C168" s="18"/>
      <c r="D168" s="18"/>
      <c r="E168" s="18"/>
    </row>
    <row r="169" spans="1:6" ht="13.5" thickBot="1" x14ac:dyDescent="0.25">
      <c r="B169" s="1"/>
      <c r="C169" s="1"/>
      <c r="D169" s="1"/>
      <c r="E169" s="19" t="s">
        <v>8</v>
      </c>
    </row>
    <row r="170" spans="1:6" ht="48.75" thickBot="1" x14ac:dyDescent="0.3">
      <c r="A170" s="344" t="s">
        <v>294</v>
      </c>
      <c r="B170" s="549" t="s">
        <v>13</v>
      </c>
      <c r="C170" s="332" t="s">
        <v>477</v>
      </c>
      <c r="D170" s="333" t="s">
        <v>478</v>
      </c>
      <c r="E170" s="332" t="s">
        <v>473</v>
      </c>
      <c r="F170" s="333" t="s">
        <v>472</v>
      </c>
    </row>
    <row r="171" spans="1:6" x14ac:dyDescent="0.2">
      <c r="A171" s="550" t="s">
        <v>295</v>
      </c>
      <c r="B171" s="551" t="s">
        <v>296</v>
      </c>
      <c r="C171" s="560" t="s">
        <v>297</v>
      </c>
      <c r="D171" s="561" t="s">
        <v>298</v>
      </c>
      <c r="E171" s="725" t="s">
        <v>318</v>
      </c>
      <c r="F171" s="726" t="s">
        <v>343</v>
      </c>
    </row>
    <row r="172" spans="1:6" x14ac:dyDescent="0.2">
      <c r="A172" s="317" t="s">
        <v>299</v>
      </c>
      <c r="B172" s="324" t="s">
        <v>244</v>
      </c>
      <c r="C172" s="286"/>
      <c r="D172" s="135"/>
      <c r="E172" s="286"/>
      <c r="F172" s="121"/>
    </row>
    <row r="173" spans="1:6" x14ac:dyDescent="0.2">
      <c r="A173" s="316" t="s">
        <v>300</v>
      </c>
      <c r="B173" s="181" t="s">
        <v>589</v>
      </c>
      <c r="C173" s="286">
        <f>389467+35782+1422</f>
        <v>426671</v>
      </c>
      <c r="D173" s="135">
        <v>21579</v>
      </c>
      <c r="E173" s="286">
        <v>38437</v>
      </c>
      <c r="F173" s="135">
        <f>SUM(C173:E173)</f>
        <v>486687</v>
      </c>
    </row>
    <row r="174" spans="1:6" x14ac:dyDescent="0.2">
      <c r="A174" s="316" t="s">
        <v>301</v>
      </c>
      <c r="B174" s="200" t="s">
        <v>591</v>
      </c>
      <c r="C174" s="286">
        <f>64212+4383+173</f>
        <v>68768</v>
      </c>
      <c r="D174" s="135">
        <v>3020</v>
      </c>
      <c r="E174" s="286">
        <v>5616</v>
      </c>
      <c r="F174" s="135">
        <f>SUM(C174:E174)</f>
        <v>77404</v>
      </c>
    </row>
    <row r="175" spans="1:6" x14ac:dyDescent="0.2">
      <c r="A175" s="316" t="s">
        <v>302</v>
      </c>
      <c r="B175" s="200" t="s">
        <v>590</v>
      </c>
      <c r="C175" s="286">
        <f>50821+4851</f>
        <v>55672</v>
      </c>
      <c r="D175" s="135">
        <v>170</v>
      </c>
      <c r="E175" s="286">
        <v>1165</v>
      </c>
      <c r="F175" s="135">
        <f>SUM(C175:E175)</f>
        <v>57007</v>
      </c>
    </row>
    <row r="176" spans="1:6" x14ac:dyDescent="0.2">
      <c r="A176" s="316" t="s">
        <v>303</v>
      </c>
      <c r="B176" s="200" t="s">
        <v>592</v>
      </c>
      <c r="C176" s="286"/>
      <c r="D176" s="135"/>
      <c r="E176" s="286"/>
      <c r="F176" s="135">
        <f>SUM(C176:E176)</f>
        <v>0</v>
      </c>
    </row>
    <row r="177" spans="1:6" x14ac:dyDescent="0.2">
      <c r="A177" s="316" t="s">
        <v>304</v>
      </c>
      <c r="B177" s="200" t="s">
        <v>593</v>
      </c>
      <c r="C177" s="286"/>
      <c r="D177" s="135"/>
      <c r="E177" s="286"/>
      <c r="F177" s="135">
        <f>SUM(C177:E177)</f>
        <v>0</v>
      </c>
    </row>
    <row r="178" spans="1:6" x14ac:dyDescent="0.2">
      <c r="A178" s="316" t="s">
        <v>305</v>
      </c>
      <c r="B178" s="200" t="s">
        <v>594</v>
      </c>
      <c r="C178" s="286">
        <f>C179+C180+C181+C182+C183+C184+C185</f>
        <v>272</v>
      </c>
      <c r="D178" s="286">
        <f>D179+D180+D181+D182+D183+D184+D185</f>
        <v>0</v>
      </c>
      <c r="E178" s="286">
        <f>E179+E180+E181+E182+E183+E184+E185</f>
        <v>0</v>
      </c>
      <c r="F178" s="135">
        <f>F179+F180+F181+F182+F183+F184+F185</f>
        <v>272</v>
      </c>
    </row>
    <row r="179" spans="1:6" x14ac:dyDescent="0.2">
      <c r="A179" s="316" t="s">
        <v>306</v>
      </c>
      <c r="B179" s="200" t="s">
        <v>598</v>
      </c>
      <c r="C179" s="286">
        <v>0</v>
      </c>
      <c r="D179" s="135">
        <v>0</v>
      </c>
      <c r="E179" s="286">
        <v>0</v>
      </c>
      <c r="F179" s="135">
        <f>E179+D179+C179</f>
        <v>0</v>
      </c>
    </row>
    <row r="180" spans="1:6" x14ac:dyDescent="0.2">
      <c r="A180" s="316" t="s">
        <v>307</v>
      </c>
      <c r="B180" s="200" t="s">
        <v>599</v>
      </c>
      <c r="C180" s="286"/>
      <c r="D180" s="135"/>
      <c r="E180" s="286"/>
      <c r="F180" s="135">
        <f t="shared" ref="F180:F186" si="7">E180+D180+C180</f>
        <v>0</v>
      </c>
    </row>
    <row r="181" spans="1:6" x14ac:dyDescent="0.2">
      <c r="A181" s="316" t="s">
        <v>308</v>
      </c>
      <c r="B181" s="200" t="s">
        <v>600</v>
      </c>
      <c r="C181" s="286"/>
      <c r="D181" s="135"/>
      <c r="E181" s="286"/>
      <c r="F181" s="135">
        <f t="shared" si="7"/>
        <v>0</v>
      </c>
    </row>
    <row r="182" spans="1:6" x14ac:dyDescent="0.2">
      <c r="A182" s="316" t="s">
        <v>309</v>
      </c>
      <c r="B182" s="325" t="s">
        <v>1050</v>
      </c>
      <c r="C182" s="286">
        <f>'6 7_sz_melléklet'!D57</f>
        <v>272</v>
      </c>
      <c r="D182" s="139"/>
      <c r="E182" s="286"/>
      <c r="F182" s="135">
        <f t="shared" si="7"/>
        <v>272</v>
      </c>
    </row>
    <row r="183" spans="1:6" x14ac:dyDescent="0.2">
      <c r="A183" s="316" t="s">
        <v>310</v>
      </c>
      <c r="B183" s="748" t="s">
        <v>597</v>
      </c>
      <c r="C183" s="289"/>
      <c r="D183" s="136"/>
      <c r="E183" s="286"/>
      <c r="F183" s="135">
        <f t="shared" si="7"/>
        <v>0</v>
      </c>
    </row>
    <row r="184" spans="1:6" x14ac:dyDescent="0.2">
      <c r="A184" s="316" t="s">
        <v>311</v>
      </c>
      <c r="B184" s="749" t="s">
        <v>1051</v>
      </c>
      <c r="C184" s="289"/>
      <c r="D184" s="136"/>
      <c r="E184" s="286"/>
      <c r="F184" s="135">
        <f t="shared" si="7"/>
        <v>0</v>
      </c>
    </row>
    <row r="185" spans="1:6" x14ac:dyDescent="0.2">
      <c r="A185" s="316" t="s">
        <v>312</v>
      </c>
      <c r="B185" s="270" t="s">
        <v>827</v>
      </c>
      <c r="C185" s="289"/>
      <c r="D185" s="136"/>
      <c r="E185" s="286"/>
      <c r="F185" s="140"/>
    </row>
    <row r="186" spans="1:6" ht="13.5" thickBot="1" x14ac:dyDescent="0.25">
      <c r="A186" s="316" t="s">
        <v>313</v>
      </c>
      <c r="B186" s="202" t="s">
        <v>602</v>
      </c>
      <c r="C186" s="287">
        <f>' 8 10 sz. melléklet'!D25</f>
        <v>0</v>
      </c>
      <c r="D186" s="140"/>
      <c r="E186" s="286"/>
      <c r="F186" s="284">
        <f t="shared" si="7"/>
        <v>0</v>
      </c>
    </row>
    <row r="187" spans="1:6" ht="13.5" thickBot="1" x14ac:dyDescent="0.25">
      <c r="A187" s="554" t="s">
        <v>314</v>
      </c>
      <c r="B187" s="555" t="s">
        <v>6</v>
      </c>
      <c r="C187" s="563">
        <f>C173+C174+C175+C176+C178+C186</f>
        <v>551383</v>
      </c>
      <c r="D187" s="563">
        <f>D173+D174+D175+D176+D178+D186</f>
        <v>24769</v>
      </c>
      <c r="E187" s="563">
        <f>E173+E174+E175+E176+E178+E186</f>
        <v>45218</v>
      </c>
      <c r="F187" s="564">
        <f>F173+F174+F175+F176+F178+F186</f>
        <v>621370</v>
      </c>
    </row>
    <row r="188" spans="1:6" ht="13.5" thickTop="1" x14ac:dyDescent="0.2">
      <c r="A188" s="544"/>
      <c r="B188" s="324"/>
      <c r="C188" s="229"/>
      <c r="D188" s="229"/>
      <c r="E188" s="229"/>
      <c r="F188" s="143"/>
    </row>
    <row r="189" spans="1:6" x14ac:dyDescent="0.2">
      <c r="A189" s="317" t="s">
        <v>315</v>
      </c>
      <c r="B189" s="326" t="s">
        <v>245</v>
      </c>
      <c r="C189" s="288"/>
      <c r="D189" s="138"/>
      <c r="E189" s="288"/>
      <c r="F189" s="187"/>
    </row>
    <row r="190" spans="1:6" x14ac:dyDescent="0.2">
      <c r="A190" s="317" t="s">
        <v>316</v>
      </c>
      <c r="B190" s="200" t="s">
        <v>603</v>
      </c>
      <c r="C190" s="286">
        <f>'33_sz_ melléklet'!C72</f>
        <v>1920</v>
      </c>
      <c r="D190" s="135"/>
      <c r="E190" s="286"/>
      <c r="F190" s="135">
        <f>SUM(C190:E190)</f>
        <v>1920</v>
      </c>
    </row>
    <row r="191" spans="1:6" x14ac:dyDescent="0.2">
      <c r="A191" s="317" t="s">
        <v>317</v>
      </c>
      <c r="B191" s="200" t="s">
        <v>604</v>
      </c>
      <c r="C191" s="286"/>
      <c r="D191" s="135"/>
      <c r="E191" s="286"/>
      <c r="F191" s="121"/>
    </row>
    <row r="192" spans="1:6" x14ac:dyDescent="0.2">
      <c r="A192" s="317" t="s">
        <v>319</v>
      </c>
      <c r="B192" s="200" t="s">
        <v>605</v>
      </c>
      <c r="C192" s="286">
        <f>C193+C194+C195+C196+C197+C198</f>
        <v>0</v>
      </c>
      <c r="D192" s="286">
        <f>D193+D194+D195+D196+D197+D198</f>
        <v>0</v>
      </c>
      <c r="E192" s="286">
        <f>E193+E194+E195+E196+E197+E198</f>
        <v>0</v>
      </c>
      <c r="F192" s="135">
        <f>SUM(C192:E192)</f>
        <v>0</v>
      </c>
    </row>
    <row r="193" spans="1:6" x14ac:dyDescent="0.2">
      <c r="A193" s="317" t="s">
        <v>320</v>
      </c>
      <c r="B193" s="325" t="s">
        <v>606</v>
      </c>
      <c r="C193" s="286"/>
      <c r="D193" s="135"/>
      <c r="E193" s="286"/>
      <c r="F193" s="121"/>
    </row>
    <row r="194" spans="1:6" x14ac:dyDescent="0.2">
      <c r="A194" s="317" t="s">
        <v>321</v>
      </c>
      <c r="B194" s="325" t="s">
        <v>607</v>
      </c>
      <c r="C194" s="286"/>
      <c r="D194" s="135"/>
      <c r="E194" s="286"/>
      <c r="F194" s="121"/>
    </row>
    <row r="195" spans="1:6" x14ac:dyDescent="0.2">
      <c r="A195" s="317" t="s">
        <v>322</v>
      </c>
      <c r="B195" s="325" t="s">
        <v>608</v>
      </c>
      <c r="C195" s="286"/>
      <c r="D195" s="135"/>
      <c r="E195" s="286"/>
      <c r="F195" s="385"/>
    </row>
    <row r="196" spans="1:6" x14ac:dyDescent="0.2">
      <c r="A196" s="317" t="s">
        <v>323</v>
      </c>
      <c r="B196" s="325" t="s">
        <v>609</v>
      </c>
      <c r="C196" s="286"/>
      <c r="D196" s="135"/>
      <c r="E196" s="286"/>
      <c r="F196" s="385"/>
    </row>
    <row r="197" spans="1:6" x14ac:dyDescent="0.2">
      <c r="A197" s="317" t="s">
        <v>324</v>
      </c>
      <c r="B197" s="748" t="s">
        <v>610</v>
      </c>
      <c r="C197" s="286"/>
      <c r="D197" s="135">
        <f>'5_sz_melléklet'!C149</f>
        <v>0</v>
      </c>
      <c r="E197" s="286"/>
      <c r="F197" s="135">
        <f>SUM(C197:E197)</f>
        <v>0</v>
      </c>
    </row>
    <row r="198" spans="1:6" x14ac:dyDescent="0.2">
      <c r="A198" s="317" t="s">
        <v>325</v>
      </c>
      <c r="B198" s="270" t="s">
        <v>611</v>
      </c>
      <c r="C198" s="286"/>
      <c r="D198" s="135"/>
      <c r="E198" s="286"/>
      <c r="F198" s="385"/>
    </row>
    <row r="199" spans="1:6" x14ac:dyDescent="0.2">
      <c r="A199" s="317" t="s">
        <v>326</v>
      </c>
      <c r="B199" s="970" t="s">
        <v>612</v>
      </c>
      <c r="C199" s="286"/>
      <c r="D199" s="135"/>
      <c r="E199" s="286"/>
      <c r="F199" s="385"/>
    </row>
    <row r="200" spans="1:6" x14ac:dyDescent="0.2">
      <c r="A200" s="317" t="s">
        <v>327</v>
      </c>
      <c r="B200" s="200"/>
      <c r="C200" s="286"/>
      <c r="D200" s="135"/>
      <c r="E200" s="286"/>
      <c r="F200" s="121"/>
    </row>
    <row r="201" spans="1:6" ht="13.5" thickBot="1" x14ac:dyDescent="0.25">
      <c r="A201" s="317" t="s">
        <v>328</v>
      </c>
      <c r="B201" s="202"/>
      <c r="C201" s="289">
        <f>-C176</f>
        <v>0</v>
      </c>
      <c r="D201" s="289">
        <f>-D176</f>
        <v>0</v>
      </c>
      <c r="E201" s="289">
        <f>-E176</f>
        <v>0</v>
      </c>
      <c r="F201" s="581">
        <f>-F176</f>
        <v>0</v>
      </c>
    </row>
    <row r="202" spans="1:6" ht="13.5" thickBot="1" x14ac:dyDescent="0.25">
      <c r="A202" s="554" t="s">
        <v>329</v>
      </c>
      <c r="B202" s="555" t="s">
        <v>7</v>
      </c>
      <c r="C202" s="568">
        <f>C190+C191+C192+C200+C201</f>
        <v>1920</v>
      </c>
      <c r="D202" s="568">
        <f>D190+D191+D192+D200+D201</f>
        <v>0</v>
      </c>
      <c r="E202" s="568">
        <f>E190+E191+E192+E200+E201</f>
        <v>0</v>
      </c>
      <c r="F202" s="569">
        <f>F190+F191+F192+F200+F201</f>
        <v>1920</v>
      </c>
    </row>
    <row r="203" spans="1:6" ht="27" thickTop="1" thickBot="1" x14ac:dyDescent="0.25">
      <c r="A203" s="554" t="s">
        <v>330</v>
      </c>
      <c r="B203" s="559" t="s">
        <v>448</v>
      </c>
      <c r="C203" s="566">
        <f>C187+C202</f>
        <v>553303</v>
      </c>
      <c r="D203" s="566">
        <f>D187+D202</f>
        <v>24769</v>
      </c>
      <c r="E203" s="566">
        <f>E187+E202</f>
        <v>45218</v>
      </c>
      <c r="F203" s="567">
        <f>F187+F202</f>
        <v>623290</v>
      </c>
    </row>
    <row r="204" spans="1:6" ht="13.5" thickTop="1" x14ac:dyDescent="0.2">
      <c r="A204" s="544"/>
      <c r="B204" s="762"/>
      <c r="C204" s="235"/>
      <c r="D204" s="235"/>
      <c r="E204" s="235"/>
      <c r="F204" s="240"/>
    </row>
    <row r="205" spans="1:6" x14ac:dyDescent="0.2">
      <c r="A205" s="317" t="s">
        <v>331</v>
      </c>
      <c r="B205" s="433" t="s">
        <v>449</v>
      </c>
      <c r="C205" s="565"/>
      <c r="D205" s="138"/>
      <c r="E205" s="288"/>
      <c r="F205" s="187"/>
    </row>
    <row r="206" spans="1:6" x14ac:dyDescent="0.2">
      <c r="A206" s="316" t="s">
        <v>332</v>
      </c>
      <c r="B206" s="201" t="s">
        <v>1024</v>
      </c>
      <c r="C206" s="291"/>
      <c r="D206" s="135"/>
      <c r="E206" s="286"/>
      <c r="F206" s="121"/>
    </row>
    <row r="207" spans="1:6" x14ac:dyDescent="0.2">
      <c r="A207" s="316" t="s">
        <v>333</v>
      </c>
      <c r="B207" s="633" t="s">
        <v>627</v>
      </c>
      <c r="C207" s="755"/>
      <c r="D207" s="140"/>
      <c r="E207" s="287"/>
      <c r="F207" s="283"/>
    </row>
    <row r="208" spans="1:6" x14ac:dyDescent="0.2">
      <c r="A208" s="316" t="s">
        <v>334</v>
      </c>
      <c r="B208" s="633" t="s">
        <v>626</v>
      </c>
      <c r="C208" s="755"/>
      <c r="D208" s="140"/>
      <c r="E208" s="287"/>
      <c r="F208" s="283"/>
    </row>
    <row r="209" spans="1:6" x14ac:dyDescent="0.2">
      <c r="A209" s="316" t="s">
        <v>335</v>
      </c>
      <c r="B209" s="633" t="s">
        <v>628</v>
      </c>
      <c r="C209" s="755"/>
      <c r="D209" s="140"/>
      <c r="E209" s="287"/>
      <c r="F209" s="283"/>
    </row>
    <row r="210" spans="1:6" x14ac:dyDescent="0.2">
      <c r="A210" s="316" t="s">
        <v>336</v>
      </c>
      <c r="B210" s="750" t="s">
        <v>629</v>
      </c>
      <c r="C210" s="755"/>
      <c r="D210" s="140"/>
      <c r="E210" s="287"/>
      <c r="F210" s="283"/>
    </row>
    <row r="211" spans="1:6" x14ac:dyDescent="0.2">
      <c r="A211" s="316" t="s">
        <v>337</v>
      </c>
      <c r="B211" s="751" t="s">
        <v>632</v>
      </c>
      <c r="C211" s="755"/>
      <c r="D211" s="140"/>
      <c r="E211" s="287"/>
      <c r="F211" s="283"/>
    </row>
    <row r="212" spans="1:6" x14ac:dyDescent="0.2">
      <c r="A212" s="316" t="s">
        <v>338</v>
      </c>
      <c r="B212" s="752" t="s">
        <v>631</v>
      </c>
      <c r="C212" s="755"/>
      <c r="D212" s="140"/>
      <c r="E212" s="287"/>
      <c r="F212" s="283"/>
    </row>
    <row r="213" spans="1:6" ht="13.5" thickBot="1" x14ac:dyDescent="0.25">
      <c r="A213" s="316" t="s">
        <v>339</v>
      </c>
      <c r="B213" s="327" t="s">
        <v>630</v>
      </c>
      <c r="C213" s="755"/>
      <c r="D213" s="140"/>
      <c r="E213" s="287"/>
      <c r="F213" s="283"/>
    </row>
    <row r="214" spans="1:6" ht="13.5" thickBot="1" x14ac:dyDescent="0.25">
      <c r="A214" s="340" t="s">
        <v>340</v>
      </c>
      <c r="B214" s="274" t="s">
        <v>450</v>
      </c>
      <c r="C214" s="756"/>
      <c r="D214" s="234"/>
      <c r="E214" s="137"/>
      <c r="F214" s="601"/>
    </row>
    <row r="215" spans="1:6" x14ac:dyDescent="0.2">
      <c r="A215" s="544"/>
      <c r="B215" s="36"/>
      <c r="C215" s="768"/>
      <c r="D215" s="27"/>
      <c r="E215" s="143"/>
      <c r="F215" s="766"/>
    </row>
    <row r="216" spans="1:6" ht="13.5" thickBot="1" x14ac:dyDescent="0.25">
      <c r="A216" s="403" t="s">
        <v>341</v>
      </c>
      <c r="B216" s="1195" t="s">
        <v>451</v>
      </c>
      <c r="C216" s="888">
        <f>C203+C214</f>
        <v>553303</v>
      </c>
      <c r="D216" s="889">
        <f>D203+D214</f>
        <v>24769</v>
      </c>
      <c r="E216" s="888">
        <f>E203+E214</f>
        <v>45218</v>
      </c>
      <c r="F216" s="888">
        <f>F203+F214</f>
        <v>623290</v>
      </c>
    </row>
    <row r="219" spans="1:6" ht="12.75" customHeight="1" x14ac:dyDescent="0.2"/>
    <row r="220" spans="1:6" ht="9.75" customHeight="1" x14ac:dyDescent="0.2"/>
  </sheetData>
  <mergeCells count="11">
    <mergeCell ref="A109:F109"/>
    <mergeCell ref="A112:F112"/>
    <mergeCell ref="A166:F166"/>
    <mergeCell ref="A1:E1"/>
    <mergeCell ref="A3:F3"/>
    <mergeCell ref="A56:E56"/>
    <mergeCell ref="A58:F58"/>
    <mergeCell ref="A163:F163"/>
    <mergeCell ref="A164:E164"/>
    <mergeCell ref="A110:E110"/>
    <mergeCell ref="A55:F5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643"/>
  <sheetViews>
    <sheetView topLeftCell="A1543" workbookViewId="0">
      <selection activeCell="C1401" sqref="C1401"/>
    </sheetView>
  </sheetViews>
  <sheetFormatPr defaultRowHeight="12.75" x14ac:dyDescent="0.2"/>
  <cols>
    <col min="1" max="1" width="4.85546875" customWidth="1"/>
    <col min="2" max="2" width="38.28515625" customWidth="1"/>
    <col min="3" max="3" width="10.42578125" customWidth="1"/>
    <col min="4" max="4" width="10.28515625" customWidth="1"/>
    <col min="6" max="6" width="9.85546875" customWidth="1"/>
  </cols>
  <sheetData>
    <row r="1" spans="1:6" x14ac:dyDescent="0.2">
      <c r="A1" s="1463" t="s">
        <v>1381</v>
      </c>
      <c r="B1" s="1463"/>
      <c r="C1" s="1463"/>
      <c r="D1" s="1463"/>
      <c r="E1" s="1463"/>
    </row>
    <row r="2" spans="1:6" x14ac:dyDescent="0.2">
      <c r="A2" s="329"/>
      <c r="B2" s="329"/>
      <c r="C2" s="329"/>
      <c r="D2" s="329"/>
      <c r="E2" s="329"/>
    </row>
    <row r="3" spans="1:6" ht="14.25" x14ac:dyDescent="0.2">
      <c r="A3" s="1509" t="s">
        <v>1231</v>
      </c>
      <c r="B3" s="1605"/>
      <c r="C3" s="1605"/>
      <c r="D3" s="1605"/>
      <c r="E3" s="1605"/>
      <c r="F3" s="1605"/>
    </row>
    <row r="4" spans="1:6" ht="15.75" x14ac:dyDescent="0.25">
      <c r="B4" s="18"/>
      <c r="C4" s="18"/>
      <c r="D4" s="18"/>
      <c r="E4" s="18"/>
    </row>
    <row r="5" spans="1:6" ht="15.75" x14ac:dyDescent="0.25">
      <c r="A5" s="1483" t="s">
        <v>830</v>
      </c>
      <c r="B5" s="1486"/>
      <c r="C5" s="1486"/>
      <c r="D5" s="1486"/>
      <c r="E5" s="18"/>
    </row>
    <row r="6" spans="1:6" ht="13.5" thickBot="1" x14ac:dyDescent="0.25">
      <c r="B6" s="1"/>
      <c r="C6" s="1"/>
      <c r="D6" s="1"/>
      <c r="E6" s="19" t="s">
        <v>8</v>
      </c>
    </row>
    <row r="7" spans="1:6" ht="48.75" thickBot="1" x14ac:dyDescent="0.3">
      <c r="A7" s="344" t="s">
        <v>294</v>
      </c>
      <c r="B7" s="549" t="s">
        <v>13</v>
      </c>
      <c r="C7" s="332" t="s">
        <v>477</v>
      </c>
      <c r="D7" s="333" t="s">
        <v>478</v>
      </c>
      <c r="E7" s="332" t="s">
        <v>473</v>
      </c>
      <c r="F7" s="333" t="s">
        <v>472</v>
      </c>
    </row>
    <row r="8" spans="1:6" x14ac:dyDescent="0.2">
      <c r="A8" s="550" t="s">
        <v>295</v>
      </c>
      <c r="B8" s="551" t="s">
        <v>296</v>
      </c>
      <c r="C8" s="560" t="s">
        <v>297</v>
      </c>
      <c r="D8" s="561" t="s">
        <v>298</v>
      </c>
      <c r="E8" s="725" t="s">
        <v>318</v>
      </c>
      <c r="F8" s="726" t="s">
        <v>343</v>
      </c>
    </row>
    <row r="9" spans="1:6" x14ac:dyDescent="0.2">
      <c r="A9" s="317" t="s">
        <v>299</v>
      </c>
      <c r="B9" s="324" t="s">
        <v>244</v>
      </c>
      <c r="C9" s="286"/>
      <c r="D9" s="135"/>
      <c r="E9" s="286"/>
      <c r="F9" s="121"/>
    </row>
    <row r="10" spans="1:6" x14ac:dyDescent="0.2">
      <c r="A10" s="316" t="s">
        <v>300</v>
      </c>
      <c r="B10" s="181" t="s">
        <v>589</v>
      </c>
      <c r="C10" s="286">
        <f>'4_sz_ melléklet'!C9</f>
        <v>78622</v>
      </c>
      <c r="D10" s="135"/>
      <c r="E10" s="286"/>
      <c r="F10" s="135">
        <f>SUM(C10:E10)</f>
        <v>78622</v>
      </c>
    </row>
    <row r="11" spans="1:6" x14ac:dyDescent="0.2">
      <c r="A11" s="316" t="s">
        <v>301</v>
      </c>
      <c r="B11" s="200" t="s">
        <v>591</v>
      </c>
      <c r="C11" s="286">
        <f>'4_sz_ melléklet'!C10</f>
        <v>17895</v>
      </c>
      <c r="D11" s="135"/>
      <c r="E11" s="286"/>
      <c r="F11" s="135">
        <f>SUM(C11:E11)</f>
        <v>17895</v>
      </c>
    </row>
    <row r="12" spans="1:6" x14ac:dyDescent="0.2">
      <c r="A12" s="316" t="s">
        <v>302</v>
      </c>
      <c r="B12" s="200" t="s">
        <v>590</v>
      </c>
      <c r="C12" s="286">
        <f>'4_sz_ melléklet'!C11</f>
        <v>485217</v>
      </c>
      <c r="D12" s="135"/>
      <c r="E12" s="286"/>
      <c r="F12" s="135">
        <f>SUM(C12:E12)</f>
        <v>485217</v>
      </c>
    </row>
    <row r="13" spans="1:6" x14ac:dyDescent="0.2">
      <c r="A13" s="316" t="s">
        <v>303</v>
      </c>
      <c r="B13" s="200" t="s">
        <v>592</v>
      </c>
      <c r="C13" s="286"/>
      <c r="D13" s="135"/>
      <c r="E13" s="286"/>
      <c r="F13" s="135">
        <f>SUM(C13:E13)</f>
        <v>0</v>
      </c>
    </row>
    <row r="14" spans="1:6" x14ac:dyDescent="0.2">
      <c r="A14" s="316" t="s">
        <v>304</v>
      </c>
      <c r="B14" s="200" t="s">
        <v>593</v>
      </c>
      <c r="C14" s="286"/>
      <c r="D14" s="135"/>
      <c r="E14" s="286"/>
      <c r="F14" s="135">
        <f>SUM(C14:E14)</f>
        <v>0</v>
      </c>
    </row>
    <row r="15" spans="1:6" x14ac:dyDescent="0.2">
      <c r="A15" s="316" t="s">
        <v>305</v>
      </c>
      <c r="B15" s="200" t="s">
        <v>594</v>
      </c>
      <c r="C15" s="286">
        <f>C16+C17+C18+C19+C20+C21+C22</f>
        <v>0</v>
      </c>
      <c r="D15" s="286">
        <f>D16+D17+D18+D19+D20+D21+D22</f>
        <v>0</v>
      </c>
      <c r="E15" s="286">
        <f>E16+E17+E18+E19+E20+E21+E22</f>
        <v>0</v>
      </c>
      <c r="F15" s="135">
        <f>F16+F17+F18+F19+F20+F21+F22</f>
        <v>0</v>
      </c>
    </row>
    <row r="16" spans="1:6" x14ac:dyDescent="0.2">
      <c r="A16" s="316" t="s">
        <v>306</v>
      </c>
      <c r="B16" s="200" t="s">
        <v>598</v>
      </c>
      <c r="C16" s="286">
        <v>0</v>
      </c>
      <c r="D16" s="135">
        <v>0</v>
      </c>
      <c r="E16" s="286">
        <v>0</v>
      </c>
      <c r="F16" s="135">
        <f>E16+D16+C16</f>
        <v>0</v>
      </c>
    </row>
    <row r="17" spans="1:6" x14ac:dyDescent="0.2">
      <c r="A17" s="316" t="s">
        <v>307</v>
      </c>
      <c r="B17" s="200" t="s">
        <v>599</v>
      </c>
      <c r="C17" s="286"/>
      <c r="D17" s="135"/>
      <c r="E17" s="286"/>
      <c r="F17" s="135">
        <f t="shared" ref="F17:F23" si="0">E17+D17+C17</f>
        <v>0</v>
      </c>
    </row>
    <row r="18" spans="1:6" x14ac:dyDescent="0.2">
      <c r="A18" s="316" t="s">
        <v>308</v>
      </c>
      <c r="B18" s="200" t="s">
        <v>600</v>
      </c>
      <c r="C18" s="286"/>
      <c r="D18" s="135"/>
      <c r="E18" s="286"/>
      <c r="F18" s="135">
        <f t="shared" si="0"/>
        <v>0</v>
      </c>
    </row>
    <row r="19" spans="1:6" x14ac:dyDescent="0.2">
      <c r="A19" s="316" t="s">
        <v>309</v>
      </c>
      <c r="B19" s="325" t="s">
        <v>596</v>
      </c>
      <c r="C19" s="230"/>
      <c r="D19" s="139"/>
      <c r="E19" s="286"/>
      <c r="F19" s="135">
        <f t="shared" si="0"/>
        <v>0</v>
      </c>
    </row>
    <row r="20" spans="1:6" x14ac:dyDescent="0.2">
      <c r="A20" s="316" t="s">
        <v>310</v>
      </c>
      <c r="B20" s="748" t="s">
        <v>597</v>
      </c>
      <c r="C20" s="289"/>
      <c r="D20" s="136"/>
      <c r="E20" s="286"/>
      <c r="F20" s="135">
        <f t="shared" si="0"/>
        <v>0</v>
      </c>
    </row>
    <row r="21" spans="1:6" x14ac:dyDescent="0.2">
      <c r="A21" s="316" t="s">
        <v>311</v>
      </c>
      <c r="B21" s="749" t="s">
        <v>1051</v>
      </c>
      <c r="C21" s="289"/>
      <c r="D21" s="136"/>
      <c r="E21" s="286"/>
      <c r="F21" s="135">
        <f t="shared" si="0"/>
        <v>0</v>
      </c>
    </row>
    <row r="22" spans="1:6" x14ac:dyDescent="0.2">
      <c r="A22" s="316" t="s">
        <v>312</v>
      </c>
      <c r="B22" s="270" t="s">
        <v>827</v>
      </c>
      <c r="C22" s="289"/>
      <c r="D22" s="136"/>
      <c r="E22" s="286"/>
      <c r="F22" s="140"/>
    </row>
    <row r="23" spans="1:6" ht="13.5" thickBot="1" x14ac:dyDescent="0.25">
      <c r="A23" s="316" t="s">
        <v>313</v>
      </c>
      <c r="B23" s="202" t="s">
        <v>602</v>
      </c>
      <c r="C23" s="287"/>
      <c r="D23" s="140"/>
      <c r="E23" s="286"/>
      <c r="F23" s="284">
        <f t="shared" si="0"/>
        <v>0</v>
      </c>
    </row>
    <row r="24" spans="1:6" ht="13.5" thickBot="1" x14ac:dyDescent="0.25">
      <c r="A24" s="554" t="s">
        <v>314</v>
      </c>
      <c r="B24" s="555" t="s">
        <v>6</v>
      </c>
      <c r="C24" s="563">
        <f>C10+C11+C12+C13+C15+C23</f>
        <v>581734</v>
      </c>
      <c r="D24" s="563">
        <f>D10+D11+D12+D13+D15+D23</f>
        <v>0</v>
      </c>
      <c r="E24" s="563">
        <f>E10+E11+E12+E13+E15+E23</f>
        <v>0</v>
      </c>
      <c r="F24" s="564">
        <f>F10+F11+F12+F13+F15+F23</f>
        <v>581734</v>
      </c>
    </row>
    <row r="25" spans="1:6" ht="9" customHeight="1" thickTop="1" x14ac:dyDescent="0.2">
      <c r="A25" s="544"/>
      <c r="B25" s="324"/>
      <c r="C25" s="229"/>
      <c r="D25" s="229"/>
      <c r="E25" s="229"/>
      <c r="F25" s="143"/>
    </row>
    <row r="26" spans="1:6" x14ac:dyDescent="0.2">
      <c r="A26" s="317" t="s">
        <v>315</v>
      </c>
      <c r="B26" s="326" t="s">
        <v>245</v>
      </c>
      <c r="C26" s="288"/>
      <c r="D26" s="138"/>
      <c r="E26" s="288"/>
      <c r="F26" s="187"/>
    </row>
    <row r="27" spans="1:6" x14ac:dyDescent="0.2">
      <c r="A27" s="317" t="s">
        <v>316</v>
      </c>
      <c r="B27" s="200" t="s">
        <v>603</v>
      </c>
      <c r="C27" s="286">
        <f>'33_sz_ melléklet'!C176</f>
        <v>4800</v>
      </c>
      <c r="D27" s="135"/>
      <c r="E27" s="286"/>
      <c r="F27" s="135">
        <f>SUM(C27:E27)</f>
        <v>4800</v>
      </c>
    </row>
    <row r="28" spans="1:6" x14ac:dyDescent="0.2">
      <c r="A28" s="317" t="s">
        <v>317</v>
      </c>
      <c r="B28" s="200" t="s">
        <v>604</v>
      </c>
      <c r="C28" s="286"/>
      <c r="D28" s="135"/>
      <c r="E28" s="286"/>
      <c r="F28" s="135">
        <f>SUM(C28:E28)</f>
        <v>0</v>
      </c>
    </row>
    <row r="29" spans="1:6" x14ac:dyDescent="0.2">
      <c r="A29" s="317" t="s">
        <v>319</v>
      </c>
      <c r="B29" s="200" t="s">
        <v>605</v>
      </c>
      <c r="C29" s="230">
        <f>SUM(C30:C36)</f>
        <v>0</v>
      </c>
      <c r="D29" s="230">
        <f>SUM(D30:D36)</f>
        <v>0</v>
      </c>
      <c r="E29" s="230">
        <f>SUM(E30:E36)</f>
        <v>0</v>
      </c>
      <c r="F29" s="139">
        <f>SUM(F30:F36)</f>
        <v>0</v>
      </c>
    </row>
    <row r="30" spans="1:6" x14ac:dyDescent="0.2">
      <c r="A30" s="317" t="s">
        <v>320</v>
      </c>
      <c r="B30" s="325" t="s">
        <v>606</v>
      </c>
      <c r="C30" s="286"/>
      <c r="D30" s="135"/>
      <c r="E30" s="286"/>
      <c r="F30" s="135">
        <f>SUM(C30:E30)</f>
        <v>0</v>
      </c>
    </row>
    <row r="31" spans="1:6" x14ac:dyDescent="0.2">
      <c r="A31" s="317" t="s">
        <v>321</v>
      </c>
      <c r="B31" s="325" t="s">
        <v>607</v>
      </c>
      <c r="C31" s="286"/>
      <c r="D31" s="135"/>
      <c r="E31" s="286"/>
      <c r="F31" s="135">
        <f t="shared" ref="F31:F37" si="1">SUM(C31:E31)</f>
        <v>0</v>
      </c>
    </row>
    <row r="32" spans="1:6" x14ac:dyDescent="0.2">
      <c r="A32" s="317" t="s">
        <v>322</v>
      </c>
      <c r="B32" s="325" t="s">
        <v>608</v>
      </c>
      <c r="C32" s="286"/>
      <c r="D32" s="135"/>
      <c r="E32" s="286"/>
      <c r="F32" s="135">
        <f t="shared" si="1"/>
        <v>0</v>
      </c>
    </row>
    <row r="33" spans="1:6" x14ac:dyDescent="0.2">
      <c r="A33" s="317" t="s">
        <v>323</v>
      </c>
      <c r="B33" s="325" t="s">
        <v>609</v>
      </c>
      <c r="C33" s="286"/>
      <c r="D33" s="135"/>
      <c r="E33" s="286"/>
      <c r="F33" s="135">
        <f t="shared" si="1"/>
        <v>0</v>
      </c>
    </row>
    <row r="34" spans="1:6" x14ac:dyDescent="0.2">
      <c r="A34" s="317" t="s">
        <v>324</v>
      </c>
      <c r="B34" s="748" t="s">
        <v>610</v>
      </c>
      <c r="C34" s="286"/>
      <c r="D34" s="135"/>
      <c r="E34" s="286"/>
      <c r="F34" s="135">
        <f t="shared" si="1"/>
        <v>0</v>
      </c>
    </row>
    <row r="35" spans="1:6" x14ac:dyDescent="0.2">
      <c r="A35" s="317" t="s">
        <v>325</v>
      </c>
      <c r="B35" s="270" t="s">
        <v>611</v>
      </c>
      <c r="C35" s="286"/>
      <c r="D35" s="135"/>
      <c r="E35" s="286"/>
      <c r="F35" s="135">
        <f t="shared" si="1"/>
        <v>0</v>
      </c>
    </row>
    <row r="36" spans="1:6" x14ac:dyDescent="0.2">
      <c r="A36" s="317" t="s">
        <v>326</v>
      </c>
      <c r="B36" s="970" t="s">
        <v>612</v>
      </c>
      <c r="C36" s="286"/>
      <c r="D36" s="135"/>
      <c r="E36" s="286"/>
      <c r="F36" s="135">
        <f t="shared" si="1"/>
        <v>0</v>
      </c>
    </row>
    <row r="37" spans="1:6" x14ac:dyDescent="0.2">
      <c r="A37" s="317" t="s">
        <v>327</v>
      </c>
      <c r="B37" s="200"/>
      <c r="C37" s="286"/>
      <c r="D37" s="135"/>
      <c r="E37" s="286"/>
      <c r="F37" s="135">
        <f t="shared" si="1"/>
        <v>0</v>
      </c>
    </row>
    <row r="38" spans="1:6" ht="13.5" thickBot="1" x14ac:dyDescent="0.25">
      <c r="A38" s="317" t="s">
        <v>328</v>
      </c>
      <c r="B38" s="202"/>
      <c r="C38" s="289">
        <f>-C13</f>
        <v>0</v>
      </c>
      <c r="D38" s="289">
        <f>-D13</f>
        <v>0</v>
      </c>
      <c r="E38" s="289">
        <f>-E13</f>
        <v>0</v>
      </c>
      <c r="F38" s="136">
        <f>-F13</f>
        <v>0</v>
      </c>
    </row>
    <row r="39" spans="1:6" ht="13.5" thickBot="1" x14ac:dyDescent="0.25">
      <c r="A39" s="554" t="s">
        <v>329</v>
      </c>
      <c r="B39" s="555" t="s">
        <v>7</v>
      </c>
      <c r="C39" s="563">
        <f>C27+C28+C29+C37+C38</f>
        <v>4800</v>
      </c>
      <c r="D39" s="563">
        <f>D27+D28+D29+D37+D38</f>
        <v>0</v>
      </c>
      <c r="E39" s="563">
        <f>E27+E28+E29+E37+E38</f>
        <v>0</v>
      </c>
      <c r="F39" s="564">
        <f>F27+F28+F29+F37+F38</f>
        <v>4800</v>
      </c>
    </row>
    <row r="40" spans="1:6" ht="32.25" customHeight="1" thickTop="1" thickBot="1" x14ac:dyDescent="0.25">
      <c r="A40" s="554" t="s">
        <v>330</v>
      </c>
      <c r="B40" s="559" t="s">
        <v>448</v>
      </c>
      <c r="C40" s="566">
        <f>C24+C39</f>
        <v>586534</v>
      </c>
      <c r="D40" s="566">
        <f>D24+D39</f>
        <v>0</v>
      </c>
      <c r="E40" s="566">
        <f>E24+E39</f>
        <v>0</v>
      </c>
      <c r="F40" s="567">
        <f>F24+F39</f>
        <v>586534</v>
      </c>
    </row>
    <row r="41" spans="1:6" ht="9.75" customHeight="1" thickTop="1" x14ac:dyDescent="0.2">
      <c r="A41" s="544"/>
      <c r="B41" s="762"/>
      <c r="C41" s="235"/>
      <c r="D41" s="235"/>
      <c r="E41" s="235"/>
      <c r="F41" s="240"/>
    </row>
    <row r="42" spans="1:6" x14ac:dyDescent="0.2">
      <c r="A42" s="317" t="s">
        <v>331</v>
      </c>
      <c r="B42" s="433" t="s">
        <v>449</v>
      </c>
      <c r="C42" s="565"/>
      <c r="D42" s="138"/>
      <c r="E42" s="288"/>
      <c r="F42" s="187"/>
    </row>
    <row r="43" spans="1:6" x14ac:dyDescent="0.2">
      <c r="A43" s="316" t="s">
        <v>332</v>
      </c>
      <c r="B43" s="201" t="s">
        <v>1093</v>
      </c>
      <c r="C43" s="291"/>
      <c r="D43" s="135"/>
      <c r="E43" s="286"/>
      <c r="F43" s="135">
        <f>SUM(C43:E43)</f>
        <v>0</v>
      </c>
    </row>
    <row r="44" spans="1:6" x14ac:dyDescent="0.2">
      <c r="A44" s="316" t="s">
        <v>333</v>
      </c>
      <c r="B44" s="633" t="s">
        <v>627</v>
      </c>
      <c r="C44" s="755"/>
      <c r="D44" s="140"/>
      <c r="E44" s="287"/>
      <c r="F44" s="135">
        <f t="shared" ref="F44:F50" si="2">SUM(C44:E44)</f>
        <v>0</v>
      </c>
    </row>
    <row r="45" spans="1:6" x14ac:dyDescent="0.2">
      <c r="A45" s="316" t="s">
        <v>334</v>
      </c>
      <c r="B45" s="633" t="s">
        <v>626</v>
      </c>
      <c r="C45" s="755"/>
      <c r="D45" s="140"/>
      <c r="E45" s="287"/>
      <c r="F45" s="135">
        <f t="shared" si="2"/>
        <v>0</v>
      </c>
    </row>
    <row r="46" spans="1:6" x14ac:dyDescent="0.2">
      <c r="A46" s="316" t="s">
        <v>335</v>
      </c>
      <c r="B46" s="633" t="s">
        <v>628</v>
      </c>
      <c r="C46" s="755"/>
      <c r="D46" s="140"/>
      <c r="E46" s="287"/>
      <c r="F46" s="135">
        <f t="shared" si="2"/>
        <v>0</v>
      </c>
    </row>
    <row r="47" spans="1:6" x14ac:dyDescent="0.2">
      <c r="A47" s="316" t="s">
        <v>336</v>
      </c>
      <c r="B47" s="750" t="s">
        <v>629</v>
      </c>
      <c r="C47" s="755"/>
      <c r="D47" s="140"/>
      <c r="E47" s="287"/>
      <c r="F47" s="135">
        <f t="shared" si="2"/>
        <v>0</v>
      </c>
    </row>
    <row r="48" spans="1:6" x14ac:dyDescent="0.2">
      <c r="A48" s="316" t="s">
        <v>337</v>
      </c>
      <c r="B48" s="751" t="s">
        <v>632</v>
      </c>
      <c r="C48" s="755"/>
      <c r="D48" s="140"/>
      <c r="E48" s="287"/>
      <c r="F48" s="135">
        <f t="shared" si="2"/>
        <v>0</v>
      </c>
    </row>
    <row r="49" spans="1:6" x14ac:dyDescent="0.2">
      <c r="A49" s="316" t="s">
        <v>338</v>
      </c>
      <c r="B49" s="752" t="s">
        <v>631</v>
      </c>
      <c r="C49" s="755"/>
      <c r="D49" s="140"/>
      <c r="E49" s="287"/>
      <c r="F49" s="135">
        <f t="shared" si="2"/>
        <v>0</v>
      </c>
    </row>
    <row r="50" spans="1:6" ht="13.5" thickBot="1" x14ac:dyDescent="0.25">
      <c r="A50" s="316" t="s">
        <v>339</v>
      </c>
      <c r="B50" s="327" t="s">
        <v>630</v>
      </c>
      <c r="C50" s="755"/>
      <c r="D50" s="140"/>
      <c r="E50" s="287"/>
      <c r="F50" s="135">
        <f t="shared" si="2"/>
        <v>0</v>
      </c>
    </row>
    <row r="51" spans="1:6" ht="13.5" thickBot="1" x14ac:dyDescent="0.25">
      <c r="A51" s="340" t="s">
        <v>340</v>
      </c>
      <c r="B51" s="274" t="s">
        <v>450</v>
      </c>
      <c r="C51" s="756">
        <f>SUM(C43:C50)</f>
        <v>0</v>
      </c>
      <c r="D51" s="756">
        <f>SUM(D43:D50)</f>
        <v>0</v>
      </c>
      <c r="E51" s="756">
        <f>SUM(E43:E50)</f>
        <v>0</v>
      </c>
      <c r="F51" s="846">
        <f>SUM(F43:F50)</f>
        <v>0</v>
      </c>
    </row>
    <row r="52" spans="1:6" x14ac:dyDescent="0.2">
      <c r="A52" s="544"/>
      <c r="B52" s="36"/>
      <c r="C52" s="768"/>
      <c r="D52" s="770"/>
      <c r="E52" s="735"/>
      <c r="F52" s="629"/>
    </row>
    <row r="53" spans="1:6" ht="13.5" thickBot="1" x14ac:dyDescent="0.25">
      <c r="A53" s="403" t="s">
        <v>341</v>
      </c>
      <c r="B53" s="1194" t="s">
        <v>451</v>
      </c>
      <c r="C53" s="888">
        <f>C40+C51</f>
        <v>586534</v>
      </c>
      <c r="D53" s="889">
        <f>D40+D51</f>
        <v>0</v>
      </c>
      <c r="E53" s="888">
        <f>E40+E51</f>
        <v>0</v>
      </c>
      <c r="F53" s="888">
        <f>F40+F51</f>
        <v>586534</v>
      </c>
    </row>
    <row r="54" spans="1:6" x14ac:dyDescent="0.2">
      <c r="A54" s="338"/>
      <c r="B54" s="745"/>
      <c r="C54" s="631"/>
      <c r="D54" s="631"/>
      <c r="E54" s="631"/>
      <c r="F54" s="631"/>
    </row>
    <row r="55" spans="1:6" x14ac:dyDescent="0.2">
      <c r="A55" s="1484">
        <v>2</v>
      </c>
      <c r="B55" s="1484"/>
      <c r="C55" s="1484"/>
      <c r="D55" s="1484"/>
      <c r="E55" s="1484"/>
      <c r="F55" s="1484"/>
    </row>
    <row r="56" spans="1:6" x14ac:dyDescent="0.2">
      <c r="A56" s="1463" t="s">
        <v>1381</v>
      </c>
      <c r="B56" s="1463"/>
      <c r="C56" s="1463"/>
      <c r="D56" s="1463"/>
      <c r="E56" s="1463"/>
    </row>
    <row r="57" spans="1:6" x14ac:dyDescent="0.2">
      <c r="A57" s="329"/>
      <c r="B57" s="329"/>
      <c r="C57" s="329"/>
      <c r="D57" s="329"/>
      <c r="E57" s="329"/>
    </row>
    <row r="58" spans="1:6" ht="14.25" x14ac:dyDescent="0.2">
      <c r="A58" s="1509" t="s">
        <v>1231</v>
      </c>
      <c r="B58" s="1605"/>
      <c r="C58" s="1605"/>
      <c r="D58" s="1605"/>
      <c r="E58" s="1605"/>
      <c r="F58" s="1605"/>
    </row>
    <row r="59" spans="1:6" ht="15.75" x14ac:dyDescent="0.25">
      <c r="B59" s="18"/>
      <c r="C59" s="18"/>
      <c r="D59" s="18"/>
      <c r="E59" s="18"/>
    </row>
    <row r="60" spans="1:6" ht="15.75" x14ac:dyDescent="0.25">
      <c r="B60" s="18" t="s">
        <v>922</v>
      </c>
      <c r="C60" s="18"/>
      <c r="D60" s="18"/>
      <c r="E60" s="18"/>
    </row>
    <row r="61" spans="1:6" ht="13.5" thickBot="1" x14ac:dyDescent="0.25">
      <c r="B61" s="1"/>
      <c r="C61" s="1"/>
      <c r="D61" s="1"/>
      <c r="E61" s="19" t="s">
        <v>8</v>
      </c>
    </row>
    <row r="62" spans="1:6" ht="48.75" thickBot="1" x14ac:dyDescent="0.3">
      <c r="A62" s="344" t="s">
        <v>294</v>
      </c>
      <c r="B62" s="549" t="s">
        <v>13</v>
      </c>
      <c r="C62" s="332" t="s">
        <v>477</v>
      </c>
      <c r="D62" s="333" t="s">
        <v>478</v>
      </c>
      <c r="E62" s="332" t="s">
        <v>473</v>
      </c>
      <c r="F62" s="333" t="s">
        <v>472</v>
      </c>
    </row>
    <row r="63" spans="1:6" x14ac:dyDescent="0.2">
      <c r="A63" s="550" t="s">
        <v>295</v>
      </c>
      <c r="B63" s="551" t="s">
        <v>296</v>
      </c>
      <c r="C63" s="560" t="s">
        <v>297</v>
      </c>
      <c r="D63" s="561" t="s">
        <v>298</v>
      </c>
      <c r="E63" s="725" t="s">
        <v>318</v>
      </c>
      <c r="F63" s="726" t="s">
        <v>343</v>
      </c>
    </row>
    <row r="64" spans="1:6" x14ac:dyDescent="0.2">
      <c r="A64" s="317" t="s">
        <v>299</v>
      </c>
      <c r="B64" s="324" t="s">
        <v>244</v>
      </c>
      <c r="C64" s="286"/>
      <c r="D64" s="135"/>
      <c r="E64" s="286"/>
      <c r="F64" s="121"/>
    </row>
    <row r="65" spans="1:6" x14ac:dyDescent="0.2">
      <c r="A65" s="316" t="s">
        <v>300</v>
      </c>
      <c r="B65" s="181" t="s">
        <v>589</v>
      </c>
      <c r="C65" s="286">
        <f>'4_sz_ melléklet'!D424</f>
        <v>24559</v>
      </c>
      <c r="D65" s="135"/>
      <c r="E65" s="286"/>
      <c r="F65" s="135">
        <f>SUM(C65:E65)</f>
        <v>24559</v>
      </c>
    </row>
    <row r="66" spans="1:6" x14ac:dyDescent="0.2">
      <c r="A66" s="316" t="s">
        <v>301</v>
      </c>
      <c r="B66" s="200" t="s">
        <v>591</v>
      </c>
      <c r="C66" s="286">
        <f>'4_sz_ melléklet'!D425</f>
        <v>3191</v>
      </c>
      <c r="D66" s="135"/>
      <c r="E66" s="286"/>
      <c r="F66" s="135">
        <f>SUM(C66:E66)</f>
        <v>3191</v>
      </c>
    </row>
    <row r="67" spans="1:6" x14ac:dyDescent="0.2">
      <c r="A67" s="316" t="s">
        <v>302</v>
      </c>
      <c r="B67" s="200" t="s">
        <v>590</v>
      </c>
      <c r="C67" s="286">
        <f>'4_sz_ melléklet'!D426</f>
        <v>9185</v>
      </c>
      <c r="D67" s="135"/>
      <c r="E67" s="286"/>
      <c r="F67" s="135">
        <f>SUM(C67:E67)</f>
        <v>9185</v>
      </c>
    </row>
    <row r="68" spans="1:6" x14ac:dyDescent="0.2">
      <c r="A68" s="316" t="s">
        <v>303</v>
      </c>
      <c r="B68" s="200" t="s">
        <v>592</v>
      </c>
      <c r="C68" s="286"/>
      <c r="D68" s="135"/>
      <c r="E68" s="286"/>
      <c r="F68" s="135">
        <f>SUM(C68:E68)</f>
        <v>0</v>
      </c>
    </row>
    <row r="69" spans="1:6" x14ac:dyDescent="0.2">
      <c r="A69" s="316" t="s">
        <v>304</v>
      </c>
      <c r="B69" s="200" t="s">
        <v>593</v>
      </c>
      <c r="C69" s="286"/>
      <c r="D69" s="135"/>
      <c r="E69" s="286"/>
      <c r="F69" s="135">
        <f>SUM(C69:E69)</f>
        <v>0</v>
      </c>
    </row>
    <row r="70" spans="1:6" x14ac:dyDescent="0.2">
      <c r="A70" s="316" t="s">
        <v>305</v>
      </c>
      <c r="B70" s="200" t="s">
        <v>594</v>
      </c>
      <c r="C70" s="286">
        <f>C71+C72+C73+C74+C75+C76+C77</f>
        <v>0</v>
      </c>
      <c r="D70" s="286">
        <f>D71+D72+D73+D74+D75+D76+D77</f>
        <v>0</v>
      </c>
      <c r="E70" s="286">
        <f>E71+E72+E73+E74+E75+E76+E77</f>
        <v>0</v>
      </c>
      <c r="F70" s="135">
        <f>F71+F72+F73+F74+F75+F76+F77</f>
        <v>0</v>
      </c>
    </row>
    <row r="71" spans="1:6" x14ac:dyDescent="0.2">
      <c r="A71" s="316" t="s">
        <v>306</v>
      </c>
      <c r="B71" s="200" t="s">
        <v>598</v>
      </c>
      <c r="C71" s="286">
        <v>0</v>
      </c>
      <c r="D71" s="135">
        <v>0</v>
      </c>
      <c r="E71" s="286">
        <v>0</v>
      </c>
      <c r="F71" s="135">
        <f>E71+D71+C71</f>
        <v>0</v>
      </c>
    </row>
    <row r="72" spans="1:6" x14ac:dyDescent="0.2">
      <c r="A72" s="316" t="s">
        <v>307</v>
      </c>
      <c r="B72" s="200" t="s">
        <v>599</v>
      </c>
      <c r="C72" s="286"/>
      <c r="D72" s="135"/>
      <c r="E72" s="286"/>
      <c r="F72" s="135">
        <f t="shared" ref="F72:F78" si="3">E72+D72+C72</f>
        <v>0</v>
      </c>
    </row>
    <row r="73" spans="1:6" x14ac:dyDescent="0.2">
      <c r="A73" s="316" t="s">
        <v>308</v>
      </c>
      <c r="B73" s="200" t="s">
        <v>600</v>
      </c>
      <c r="C73" s="286"/>
      <c r="D73" s="135"/>
      <c r="E73" s="286"/>
      <c r="F73" s="135">
        <f t="shared" si="3"/>
        <v>0</v>
      </c>
    </row>
    <row r="74" spans="1:6" x14ac:dyDescent="0.2">
      <c r="A74" s="316" t="s">
        <v>309</v>
      </c>
      <c r="B74" s="325" t="s">
        <v>596</v>
      </c>
      <c r="C74" s="286"/>
      <c r="D74" s="139"/>
      <c r="E74" s="286"/>
      <c r="F74" s="135">
        <f t="shared" si="3"/>
        <v>0</v>
      </c>
    </row>
    <row r="75" spans="1:6" x14ac:dyDescent="0.2">
      <c r="A75" s="316" t="s">
        <v>310</v>
      </c>
      <c r="B75" s="748" t="s">
        <v>597</v>
      </c>
      <c r="C75" s="289"/>
      <c r="D75" s="136"/>
      <c r="E75" s="286"/>
      <c r="F75" s="135">
        <f t="shared" si="3"/>
        <v>0</v>
      </c>
    </row>
    <row r="76" spans="1:6" x14ac:dyDescent="0.2">
      <c r="A76" s="316" t="s">
        <v>311</v>
      </c>
      <c r="B76" s="749" t="s">
        <v>1051</v>
      </c>
      <c r="C76" s="289"/>
      <c r="D76" s="136"/>
      <c r="E76" s="286"/>
      <c r="F76" s="135">
        <f t="shared" si="3"/>
        <v>0</v>
      </c>
    </row>
    <row r="77" spans="1:6" x14ac:dyDescent="0.2">
      <c r="A77" s="316" t="s">
        <v>312</v>
      </c>
      <c r="B77" s="270" t="s">
        <v>827</v>
      </c>
      <c r="C77" s="289"/>
      <c r="D77" s="136"/>
      <c r="E77" s="286"/>
      <c r="F77" s="140"/>
    </row>
    <row r="78" spans="1:6" ht="13.5" thickBot="1" x14ac:dyDescent="0.25">
      <c r="A78" s="316" t="s">
        <v>313</v>
      </c>
      <c r="B78" s="202" t="s">
        <v>602</v>
      </c>
      <c r="C78" s="287"/>
      <c r="D78" s="140"/>
      <c r="E78" s="286"/>
      <c r="F78" s="284">
        <f t="shared" si="3"/>
        <v>0</v>
      </c>
    </row>
    <row r="79" spans="1:6" ht="13.5" thickBot="1" x14ac:dyDescent="0.25">
      <c r="A79" s="554" t="s">
        <v>314</v>
      </c>
      <c r="B79" s="555" t="s">
        <v>6</v>
      </c>
      <c r="C79" s="563">
        <f>C65+C66+C67+C68+C70+C78</f>
        <v>36935</v>
      </c>
      <c r="D79" s="563">
        <f>D65+D66+D67+D68+D70+D78</f>
        <v>0</v>
      </c>
      <c r="E79" s="563">
        <f>E65+E66+E67+E68+E70+E78</f>
        <v>0</v>
      </c>
      <c r="F79" s="564">
        <f>F65+F66+F67+F68+F70+F78</f>
        <v>36935</v>
      </c>
    </row>
    <row r="80" spans="1:6" ht="6" customHeight="1" thickTop="1" x14ac:dyDescent="0.2">
      <c r="A80" s="544"/>
      <c r="B80" s="324"/>
      <c r="C80" s="229"/>
      <c r="D80" s="229"/>
      <c r="E80" s="229"/>
      <c r="F80" s="143"/>
    </row>
    <row r="81" spans="1:6" x14ac:dyDescent="0.2">
      <c r="A81" s="317" t="s">
        <v>315</v>
      </c>
      <c r="B81" s="326" t="s">
        <v>245</v>
      </c>
      <c r="C81" s="288"/>
      <c r="D81" s="138"/>
      <c r="E81" s="288"/>
      <c r="F81" s="187"/>
    </row>
    <row r="82" spans="1:6" x14ac:dyDescent="0.2">
      <c r="A82" s="317" t="s">
        <v>316</v>
      </c>
      <c r="B82" s="200" t="s">
        <v>603</v>
      </c>
      <c r="C82" s="286">
        <f>'33_sz_ melléklet'!C163</f>
        <v>0</v>
      </c>
      <c r="D82" s="135"/>
      <c r="E82" s="286"/>
      <c r="F82" s="135">
        <f>SUM(C82:E82)</f>
        <v>0</v>
      </c>
    </row>
    <row r="83" spans="1:6" x14ac:dyDescent="0.2">
      <c r="A83" s="317" t="s">
        <v>317</v>
      </c>
      <c r="B83" s="200" t="s">
        <v>604</v>
      </c>
      <c r="C83" s="286"/>
      <c r="D83" s="135"/>
      <c r="E83" s="286"/>
      <c r="F83" s="135">
        <f>SUM(C83:E83)</f>
        <v>0</v>
      </c>
    </row>
    <row r="84" spans="1:6" x14ac:dyDescent="0.2">
      <c r="A84" s="317" t="s">
        <v>319</v>
      </c>
      <c r="B84" s="200" t="s">
        <v>605</v>
      </c>
      <c r="C84" s="230">
        <f>SUM(C85:C91)</f>
        <v>0</v>
      </c>
      <c r="D84" s="230">
        <f>SUM(D85:D91)</f>
        <v>0</v>
      </c>
      <c r="E84" s="230">
        <f>SUM(E85:E91)</f>
        <v>0</v>
      </c>
      <c r="F84" s="139">
        <f>SUM(F85:F91)</f>
        <v>0</v>
      </c>
    </row>
    <row r="85" spans="1:6" x14ac:dyDescent="0.2">
      <c r="A85" s="317" t="s">
        <v>320</v>
      </c>
      <c r="B85" s="325" t="s">
        <v>606</v>
      </c>
      <c r="C85" s="286"/>
      <c r="D85" s="135"/>
      <c r="E85" s="286"/>
      <c r="F85" s="135">
        <f>SUM(C85:E85)</f>
        <v>0</v>
      </c>
    </row>
    <row r="86" spans="1:6" x14ac:dyDescent="0.2">
      <c r="A86" s="317" t="s">
        <v>321</v>
      </c>
      <c r="B86" s="325" t="s">
        <v>607</v>
      </c>
      <c r="C86" s="286"/>
      <c r="D86" s="135"/>
      <c r="E86" s="286"/>
      <c r="F86" s="135">
        <f t="shared" ref="F86:F92" si="4">SUM(C86:E86)</f>
        <v>0</v>
      </c>
    </row>
    <row r="87" spans="1:6" x14ac:dyDescent="0.2">
      <c r="A87" s="317" t="s">
        <v>322</v>
      </c>
      <c r="B87" s="325" t="s">
        <v>608</v>
      </c>
      <c r="C87" s="286"/>
      <c r="D87" s="135"/>
      <c r="E87" s="286"/>
      <c r="F87" s="135">
        <f t="shared" si="4"/>
        <v>0</v>
      </c>
    </row>
    <row r="88" spans="1:6" x14ac:dyDescent="0.2">
      <c r="A88" s="317" t="s">
        <v>323</v>
      </c>
      <c r="B88" s="325" t="s">
        <v>609</v>
      </c>
      <c r="C88" s="286"/>
      <c r="D88" s="135"/>
      <c r="E88" s="286"/>
      <c r="F88" s="135">
        <f t="shared" si="4"/>
        <v>0</v>
      </c>
    </row>
    <row r="89" spans="1:6" x14ac:dyDescent="0.2">
      <c r="A89" s="317" t="s">
        <v>324</v>
      </c>
      <c r="B89" s="748" t="s">
        <v>610</v>
      </c>
      <c r="C89" s="286"/>
      <c r="D89" s="135"/>
      <c r="E89" s="286"/>
      <c r="F89" s="135">
        <f t="shared" si="4"/>
        <v>0</v>
      </c>
    </row>
    <row r="90" spans="1:6" x14ac:dyDescent="0.2">
      <c r="A90" s="317" t="s">
        <v>325</v>
      </c>
      <c r="B90" s="270" t="s">
        <v>611</v>
      </c>
      <c r="C90" s="286"/>
      <c r="D90" s="135"/>
      <c r="E90" s="286"/>
      <c r="F90" s="135">
        <f t="shared" si="4"/>
        <v>0</v>
      </c>
    </row>
    <row r="91" spans="1:6" x14ac:dyDescent="0.2">
      <c r="A91" s="317" t="s">
        <v>326</v>
      </c>
      <c r="B91" s="970" t="s">
        <v>612</v>
      </c>
      <c r="C91" s="286"/>
      <c r="D91" s="135"/>
      <c r="E91" s="286"/>
      <c r="F91" s="135">
        <f t="shared" si="4"/>
        <v>0</v>
      </c>
    </row>
    <row r="92" spans="1:6" x14ac:dyDescent="0.2">
      <c r="A92" s="317" t="s">
        <v>327</v>
      </c>
      <c r="B92" s="200"/>
      <c r="C92" s="286"/>
      <c r="D92" s="135"/>
      <c r="E92" s="286"/>
      <c r="F92" s="135">
        <f t="shared" si="4"/>
        <v>0</v>
      </c>
    </row>
    <row r="93" spans="1:6" ht="13.5" thickBot="1" x14ac:dyDescent="0.25">
      <c r="A93" s="317" t="s">
        <v>328</v>
      </c>
      <c r="B93" s="202"/>
      <c r="C93" s="289">
        <f>-C68</f>
        <v>0</v>
      </c>
      <c r="D93" s="289">
        <f>-D68</f>
        <v>0</v>
      </c>
      <c r="E93" s="289">
        <f>-E68</f>
        <v>0</v>
      </c>
      <c r="F93" s="136">
        <f>-F68</f>
        <v>0</v>
      </c>
    </row>
    <row r="94" spans="1:6" ht="13.5" thickBot="1" x14ac:dyDescent="0.25">
      <c r="A94" s="554" t="s">
        <v>329</v>
      </c>
      <c r="B94" s="555" t="s">
        <v>7</v>
      </c>
      <c r="C94" s="563">
        <f>C82+C83+C84+C92+C93</f>
        <v>0</v>
      </c>
      <c r="D94" s="563">
        <f>D82+D83+D84+D92+D93</f>
        <v>0</v>
      </c>
      <c r="E94" s="563">
        <f>E82+E83+E84+E92+E93</f>
        <v>0</v>
      </c>
      <c r="F94" s="564">
        <f>F82+F83+F84+F92+F93</f>
        <v>0</v>
      </c>
    </row>
    <row r="95" spans="1:6" ht="27" thickTop="1" thickBot="1" x14ac:dyDescent="0.25">
      <c r="A95" s="554" t="s">
        <v>330</v>
      </c>
      <c r="B95" s="559" t="s">
        <v>448</v>
      </c>
      <c r="C95" s="566">
        <f>C79+C94</f>
        <v>36935</v>
      </c>
      <c r="D95" s="566">
        <f>D79+D94</f>
        <v>0</v>
      </c>
      <c r="E95" s="566">
        <f>E79+E94</f>
        <v>0</v>
      </c>
      <c r="F95" s="567">
        <f>F79+F94</f>
        <v>36935</v>
      </c>
    </row>
    <row r="96" spans="1:6" ht="8.25" customHeight="1" thickTop="1" x14ac:dyDescent="0.2">
      <c r="A96" s="544"/>
      <c r="B96" s="762"/>
      <c r="C96" s="235"/>
      <c r="D96" s="235"/>
      <c r="E96" s="235"/>
      <c r="F96" s="240"/>
    </row>
    <row r="97" spans="1:6" x14ac:dyDescent="0.2">
      <c r="A97" s="317" t="s">
        <v>331</v>
      </c>
      <c r="B97" s="433" t="s">
        <v>449</v>
      </c>
      <c r="C97" s="565"/>
      <c r="D97" s="138"/>
      <c r="E97" s="288"/>
      <c r="F97" s="187"/>
    </row>
    <row r="98" spans="1:6" x14ac:dyDescent="0.2">
      <c r="A98" s="316" t="s">
        <v>332</v>
      </c>
      <c r="B98" s="201" t="s">
        <v>1093</v>
      </c>
      <c r="C98" s="291"/>
      <c r="D98" s="135"/>
      <c r="E98" s="286"/>
      <c r="F98" s="135">
        <f>SUM(C98:E98)</f>
        <v>0</v>
      </c>
    </row>
    <row r="99" spans="1:6" x14ac:dyDescent="0.2">
      <c r="A99" s="316" t="s">
        <v>333</v>
      </c>
      <c r="B99" s="633" t="s">
        <v>627</v>
      </c>
      <c r="C99" s="755"/>
      <c r="D99" s="140"/>
      <c r="E99" s="287"/>
      <c r="F99" s="135">
        <f t="shared" ref="F99:F105" si="5">SUM(C99:E99)</f>
        <v>0</v>
      </c>
    </row>
    <row r="100" spans="1:6" x14ac:dyDescent="0.2">
      <c r="A100" s="316" t="s">
        <v>334</v>
      </c>
      <c r="B100" s="633" t="s">
        <v>626</v>
      </c>
      <c r="C100" s="755"/>
      <c r="D100" s="140"/>
      <c r="E100" s="287"/>
      <c r="F100" s="135">
        <f t="shared" si="5"/>
        <v>0</v>
      </c>
    </row>
    <row r="101" spans="1:6" x14ac:dyDescent="0.2">
      <c r="A101" s="316" t="s">
        <v>335</v>
      </c>
      <c r="B101" s="633" t="s">
        <v>628</v>
      </c>
      <c r="C101" s="755"/>
      <c r="D101" s="140"/>
      <c r="E101" s="287"/>
      <c r="F101" s="135">
        <f t="shared" si="5"/>
        <v>0</v>
      </c>
    </row>
    <row r="102" spans="1:6" x14ac:dyDescent="0.2">
      <c r="A102" s="316" t="s">
        <v>336</v>
      </c>
      <c r="B102" s="750" t="s">
        <v>629</v>
      </c>
      <c r="C102" s="755"/>
      <c r="D102" s="140"/>
      <c r="E102" s="287"/>
      <c r="F102" s="135">
        <f t="shared" si="5"/>
        <v>0</v>
      </c>
    </row>
    <row r="103" spans="1:6" x14ac:dyDescent="0.2">
      <c r="A103" s="316" t="s">
        <v>337</v>
      </c>
      <c r="B103" s="751" t="s">
        <v>632</v>
      </c>
      <c r="C103" s="755"/>
      <c r="D103" s="140"/>
      <c r="E103" s="287"/>
      <c r="F103" s="135">
        <f t="shared" si="5"/>
        <v>0</v>
      </c>
    </row>
    <row r="104" spans="1:6" x14ac:dyDescent="0.2">
      <c r="A104" s="316" t="s">
        <v>338</v>
      </c>
      <c r="B104" s="752" t="s">
        <v>631</v>
      </c>
      <c r="C104" s="287"/>
      <c r="D104" s="140"/>
      <c r="E104" s="287"/>
      <c r="F104" s="135">
        <f t="shared" si="5"/>
        <v>0</v>
      </c>
    </row>
    <row r="105" spans="1:6" ht="13.5" thickBot="1" x14ac:dyDescent="0.25">
      <c r="A105" s="316" t="s">
        <v>339</v>
      </c>
      <c r="B105" s="327" t="s">
        <v>630</v>
      </c>
      <c r="C105" s="287"/>
      <c r="D105" s="140">
        <v>0</v>
      </c>
      <c r="E105" s="287"/>
      <c r="F105" s="135">
        <f t="shared" si="5"/>
        <v>0</v>
      </c>
    </row>
    <row r="106" spans="1:6" ht="13.5" thickBot="1" x14ac:dyDescent="0.25">
      <c r="A106" s="340" t="s">
        <v>340</v>
      </c>
      <c r="B106" s="274" t="s">
        <v>450</v>
      </c>
      <c r="C106" s="756">
        <f>SUM(C98:C105)</f>
        <v>0</v>
      </c>
      <c r="D106" s="756">
        <f>SUM(D98:D105)</f>
        <v>0</v>
      </c>
      <c r="E106" s="756">
        <f>SUM(E98:E105)</f>
        <v>0</v>
      </c>
      <c r="F106" s="846">
        <f>SUM(F98:F105)</f>
        <v>0</v>
      </c>
    </row>
    <row r="107" spans="1:6" x14ac:dyDescent="0.2">
      <c r="A107" s="544"/>
      <c r="B107" s="36"/>
      <c r="C107" s="768"/>
      <c r="D107" s="770"/>
      <c r="E107" s="735"/>
      <c r="F107" s="629"/>
    </row>
    <row r="108" spans="1:6" ht="13.5" thickBot="1" x14ac:dyDescent="0.25">
      <c r="A108" s="403" t="s">
        <v>341</v>
      </c>
      <c r="B108" s="1194" t="s">
        <v>451</v>
      </c>
      <c r="C108" s="888">
        <f>C95+C106</f>
        <v>36935</v>
      </c>
      <c r="D108" s="889">
        <f>D95+D106</f>
        <v>0</v>
      </c>
      <c r="E108" s="888">
        <f>E95+E106</f>
        <v>0</v>
      </c>
      <c r="F108" s="888">
        <f>F95+F106</f>
        <v>36935</v>
      </c>
    </row>
    <row r="109" spans="1:6" x14ac:dyDescent="0.2">
      <c r="A109" s="338"/>
      <c r="B109" s="745"/>
      <c r="C109" s="631"/>
      <c r="D109" s="631"/>
      <c r="E109" s="631"/>
      <c r="F109" s="631"/>
    </row>
    <row r="110" spans="1:6" x14ac:dyDescent="0.2">
      <c r="A110" s="1484">
        <v>3</v>
      </c>
      <c r="B110" s="1484"/>
      <c r="C110" s="1484"/>
      <c r="D110" s="1484"/>
      <c r="E110" s="1484"/>
      <c r="F110" s="1484"/>
    </row>
    <row r="111" spans="1:6" x14ac:dyDescent="0.2">
      <c r="A111" s="1463" t="s">
        <v>1381</v>
      </c>
      <c r="B111" s="1463"/>
      <c r="C111" s="1463"/>
      <c r="D111" s="1463"/>
      <c r="E111" s="1463"/>
    </row>
    <row r="112" spans="1:6" x14ac:dyDescent="0.2">
      <c r="A112" s="329"/>
      <c r="B112" s="329"/>
      <c r="C112" s="329"/>
      <c r="D112" s="329"/>
      <c r="E112" s="329"/>
    </row>
    <row r="113" spans="1:6" ht="14.25" x14ac:dyDescent="0.2">
      <c r="A113" s="1509" t="s">
        <v>1231</v>
      </c>
      <c r="B113" s="1605"/>
      <c r="C113" s="1605"/>
      <c r="D113" s="1605"/>
      <c r="E113" s="1605"/>
      <c r="F113" s="1605"/>
    </row>
    <row r="114" spans="1:6" ht="15.75" x14ac:dyDescent="0.25">
      <c r="B114" s="18"/>
      <c r="C114" s="18"/>
      <c r="D114" s="18"/>
      <c r="E114" s="18"/>
    </row>
    <row r="115" spans="1:6" ht="15.75" x14ac:dyDescent="0.25">
      <c r="B115" s="18" t="s">
        <v>480</v>
      </c>
      <c r="C115" s="18"/>
      <c r="D115" s="18"/>
      <c r="E115" s="18"/>
    </row>
    <row r="116" spans="1:6" ht="13.5" thickBot="1" x14ac:dyDescent="0.25">
      <c r="B116" s="1"/>
      <c r="C116" s="1"/>
      <c r="D116" s="1"/>
      <c r="E116" s="19" t="s">
        <v>8</v>
      </c>
    </row>
    <row r="117" spans="1:6" ht="48.75" thickBot="1" x14ac:dyDescent="0.3">
      <c r="A117" s="344" t="s">
        <v>294</v>
      </c>
      <c r="B117" s="549" t="s">
        <v>13</v>
      </c>
      <c r="C117" s="332" t="s">
        <v>477</v>
      </c>
      <c r="D117" s="333" t="s">
        <v>478</v>
      </c>
      <c r="E117" s="332" t="s">
        <v>473</v>
      </c>
      <c r="F117" s="333" t="s">
        <v>472</v>
      </c>
    </row>
    <row r="118" spans="1:6" x14ac:dyDescent="0.2">
      <c r="A118" s="550" t="s">
        <v>295</v>
      </c>
      <c r="B118" s="551" t="s">
        <v>296</v>
      </c>
      <c r="C118" s="560" t="s">
        <v>297</v>
      </c>
      <c r="D118" s="561" t="s">
        <v>298</v>
      </c>
      <c r="E118" s="725" t="s">
        <v>318</v>
      </c>
      <c r="F118" s="726" t="s">
        <v>343</v>
      </c>
    </row>
    <row r="119" spans="1:6" x14ac:dyDescent="0.2">
      <c r="A119" s="317" t="s">
        <v>299</v>
      </c>
      <c r="B119" s="324" t="s">
        <v>244</v>
      </c>
      <c r="C119" s="286"/>
      <c r="D119" s="135"/>
      <c r="E119" s="286"/>
      <c r="F119" s="121"/>
    </row>
    <row r="120" spans="1:6" x14ac:dyDescent="0.2">
      <c r="A120" s="316" t="s">
        <v>300</v>
      </c>
      <c r="B120" s="181" t="s">
        <v>589</v>
      </c>
      <c r="C120" s="286"/>
      <c r="D120" s="135"/>
      <c r="E120" s="286"/>
      <c r="F120" s="135">
        <f>SUM(C120:E120)</f>
        <v>0</v>
      </c>
    </row>
    <row r="121" spans="1:6" x14ac:dyDescent="0.2">
      <c r="A121" s="316" t="s">
        <v>301</v>
      </c>
      <c r="B121" s="200" t="s">
        <v>591</v>
      </c>
      <c r="C121" s="286"/>
      <c r="D121" s="135"/>
      <c r="E121" s="286"/>
      <c r="F121" s="135">
        <f>SUM(C121:E121)</f>
        <v>0</v>
      </c>
    </row>
    <row r="122" spans="1:6" x14ac:dyDescent="0.2">
      <c r="A122" s="316" t="s">
        <v>302</v>
      </c>
      <c r="B122" s="200" t="s">
        <v>590</v>
      </c>
      <c r="C122" s="286"/>
      <c r="D122" s="135"/>
      <c r="E122" s="286"/>
      <c r="F122" s="135">
        <f>SUM(C122:E122)</f>
        <v>0</v>
      </c>
    </row>
    <row r="123" spans="1:6" x14ac:dyDescent="0.2">
      <c r="A123" s="316" t="s">
        <v>303</v>
      </c>
      <c r="B123" s="200" t="s">
        <v>592</v>
      </c>
      <c r="C123" s="286"/>
      <c r="D123" s="135"/>
      <c r="E123" s="286"/>
      <c r="F123" s="135">
        <f>SUM(C123:E123)</f>
        <v>0</v>
      </c>
    </row>
    <row r="124" spans="1:6" x14ac:dyDescent="0.2">
      <c r="A124" s="316" t="s">
        <v>304</v>
      </c>
      <c r="B124" s="200" t="s">
        <v>593</v>
      </c>
      <c r="C124" s="286"/>
      <c r="D124" s="135"/>
      <c r="E124" s="286"/>
      <c r="F124" s="135">
        <f>SUM(C124:E124)</f>
        <v>0</v>
      </c>
    </row>
    <row r="125" spans="1:6" x14ac:dyDescent="0.2">
      <c r="A125" s="316" t="s">
        <v>305</v>
      </c>
      <c r="B125" s="200" t="s">
        <v>594</v>
      </c>
      <c r="C125" s="286">
        <f>C126+C127+C128+C129+C130+C131+C132</f>
        <v>3700</v>
      </c>
      <c r="D125" s="286">
        <f>D126+D127+D128+D129+D130+D131+D132</f>
        <v>36510</v>
      </c>
      <c r="E125" s="286">
        <f>E126+E127+E128+E129+E130+E131+E132</f>
        <v>0</v>
      </c>
      <c r="F125" s="135">
        <f>F126+F127+F128+F129+F130+F131+F132</f>
        <v>40210</v>
      </c>
    </row>
    <row r="126" spans="1:6" x14ac:dyDescent="0.2">
      <c r="A126" s="316" t="s">
        <v>306</v>
      </c>
      <c r="B126" s="200" t="s">
        <v>598</v>
      </c>
      <c r="C126" s="286">
        <v>0</v>
      </c>
      <c r="D126" s="135">
        <v>0</v>
      </c>
      <c r="E126" s="286">
        <v>0</v>
      </c>
      <c r="F126" s="135">
        <f>E126+D126+C126</f>
        <v>0</v>
      </c>
    </row>
    <row r="127" spans="1:6" x14ac:dyDescent="0.2">
      <c r="A127" s="316" t="s">
        <v>307</v>
      </c>
      <c r="B127" s="200" t="s">
        <v>599</v>
      </c>
      <c r="C127" s="286"/>
      <c r="D127" s="135"/>
      <c r="E127" s="286"/>
      <c r="F127" s="135">
        <f t="shared" ref="F127:F133" si="6">E127+D127+C127</f>
        <v>0</v>
      </c>
    </row>
    <row r="128" spans="1:6" x14ac:dyDescent="0.2">
      <c r="A128" s="316" t="s">
        <v>308</v>
      </c>
      <c r="B128" s="200" t="s">
        <v>600</v>
      </c>
      <c r="C128" s="286"/>
      <c r="D128" s="135"/>
      <c r="E128" s="286"/>
      <c r="F128" s="135">
        <f t="shared" si="6"/>
        <v>0</v>
      </c>
    </row>
    <row r="129" spans="1:6" x14ac:dyDescent="0.2">
      <c r="A129" s="316" t="s">
        <v>309</v>
      </c>
      <c r="B129" s="325" t="s">
        <v>596</v>
      </c>
      <c r="C129" s="286">
        <f>'6 7_sz_melléklet'!E39</f>
        <v>3700</v>
      </c>
      <c r="D129" s="135">
        <f>'6 7_sz_melléklet'!E31+'6 7_sz_melléklet'!E32+'6 7_sz_melléklet'!E50+'6 7_sz_melléklet'!F52+'6 7_sz_melléklet'!F53</f>
        <v>36510</v>
      </c>
      <c r="E129" s="286"/>
      <c r="F129" s="135">
        <f t="shared" si="6"/>
        <v>40210</v>
      </c>
    </row>
    <row r="130" spans="1:6" x14ac:dyDescent="0.2">
      <c r="A130" s="316" t="s">
        <v>310</v>
      </c>
      <c r="B130" s="748" t="s">
        <v>597</v>
      </c>
      <c r="C130" s="289"/>
      <c r="D130" s="136"/>
      <c r="E130" s="286"/>
      <c r="F130" s="135">
        <f t="shared" si="6"/>
        <v>0</v>
      </c>
    </row>
    <row r="131" spans="1:6" x14ac:dyDescent="0.2">
      <c r="A131" s="316" t="s">
        <v>311</v>
      </c>
      <c r="B131" s="749" t="s">
        <v>1051</v>
      </c>
      <c r="C131" s="289"/>
      <c r="D131" s="136"/>
      <c r="E131" s="286"/>
      <c r="F131" s="135">
        <f t="shared" si="6"/>
        <v>0</v>
      </c>
    </row>
    <row r="132" spans="1:6" x14ac:dyDescent="0.2">
      <c r="A132" s="316" t="s">
        <v>312</v>
      </c>
      <c r="B132" s="270" t="s">
        <v>827</v>
      </c>
      <c r="C132" s="289"/>
      <c r="D132" s="136"/>
      <c r="E132" s="286"/>
      <c r="F132" s="140"/>
    </row>
    <row r="133" spans="1:6" ht="13.5" thickBot="1" x14ac:dyDescent="0.25">
      <c r="A133" s="316" t="s">
        <v>313</v>
      </c>
      <c r="B133" s="202" t="s">
        <v>602</v>
      </c>
      <c r="C133" s="287"/>
      <c r="D133" s="140"/>
      <c r="E133" s="286"/>
      <c r="F133" s="284">
        <f t="shared" si="6"/>
        <v>0</v>
      </c>
    </row>
    <row r="134" spans="1:6" ht="13.5" thickBot="1" x14ac:dyDescent="0.25">
      <c r="A134" s="554" t="s">
        <v>314</v>
      </c>
      <c r="B134" s="555" t="s">
        <v>6</v>
      </c>
      <c r="C134" s="563">
        <f>C120+C121+C122+C123+C125+C133</f>
        <v>3700</v>
      </c>
      <c r="D134" s="563">
        <f>D120+D121+D122+D123+D125+D133</f>
        <v>36510</v>
      </c>
      <c r="E134" s="563">
        <f>E120+E121+E122+E123+E125+E133</f>
        <v>0</v>
      </c>
      <c r="F134" s="564">
        <f>F120+F121+F122+F123+F125+F133</f>
        <v>40210</v>
      </c>
    </row>
    <row r="135" spans="1:6" ht="7.5" customHeight="1" thickTop="1" x14ac:dyDescent="0.2">
      <c r="A135" s="544"/>
      <c r="B135" s="324"/>
      <c r="C135" s="229"/>
      <c r="D135" s="229"/>
      <c r="E135" s="229"/>
      <c r="F135" s="143"/>
    </row>
    <row r="136" spans="1:6" x14ac:dyDescent="0.2">
      <c r="A136" s="317" t="s">
        <v>315</v>
      </c>
      <c r="B136" s="326" t="s">
        <v>245</v>
      </c>
      <c r="C136" s="288"/>
      <c r="D136" s="138"/>
      <c r="E136" s="288"/>
      <c r="F136" s="187"/>
    </row>
    <row r="137" spans="1:6" x14ac:dyDescent="0.2">
      <c r="A137" s="317" t="s">
        <v>316</v>
      </c>
      <c r="B137" s="200" t="s">
        <v>603</v>
      </c>
      <c r="C137" s="286"/>
      <c r="D137" s="135"/>
      <c r="E137" s="286"/>
      <c r="F137" s="135">
        <f>SUM(C137:E137)</f>
        <v>0</v>
      </c>
    </row>
    <row r="138" spans="1:6" x14ac:dyDescent="0.2">
      <c r="A138" s="317" t="s">
        <v>317</v>
      </c>
      <c r="B138" s="200" t="s">
        <v>604</v>
      </c>
      <c r="C138" s="286"/>
      <c r="D138" s="135"/>
      <c r="E138" s="286"/>
      <c r="F138" s="135">
        <f>SUM(C138:E138)</f>
        <v>0</v>
      </c>
    </row>
    <row r="139" spans="1:6" x14ac:dyDescent="0.2">
      <c r="A139" s="317" t="s">
        <v>319</v>
      </c>
      <c r="B139" s="200" t="s">
        <v>605</v>
      </c>
      <c r="C139" s="230">
        <f>SUM(C140:C146)</f>
        <v>0</v>
      </c>
      <c r="D139" s="230">
        <f>SUM(D140:D146)</f>
        <v>0</v>
      </c>
      <c r="E139" s="230">
        <f>SUM(E140:E146)</f>
        <v>0</v>
      </c>
      <c r="F139" s="139">
        <f>SUM(F140:F146)</f>
        <v>0</v>
      </c>
    </row>
    <row r="140" spans="1:6" x14ac:dyDescent="0.2">
      <c r="A140" s="317" t="s">
        <v>320</v>
      </c>
      <c r="B140" s="325" t="s">
        <v>606</v>
      </c>
      <c r="C140" s="286"/>
      <c r="D140" s="135"/>
      <c r="E140" s="286"/>
      <c r="F140" s="135">
        <f>SUM(C140:E140)</f>
        <v>0</v>
      </c>
    </row>
    <row r="141" spans="1:6" x14ac:dyDescent="0.2">
      <c r="A141" s="317" t="s">
        <v>321</v>
      </c>
      <c r="B141" s="325" t="s">
        <v>607</v>
      </c>
      <c r="C141" s="286"/>
      <c r="D141" s="135"/>
      <c r="E141" s="286"/>
      <c r="F141" s="135">
        <f t="shared" ref="F141:F147" si="7">SUM(C141:E141)</f>
        <v>0</v>
      </c>
    </row>
    <row r="142" spans="1:6" x14ac:dyDescent="0.2">
      <c r="A142" s="317" t="s">
        <v>322</v>
      </c>
      <c r="B142" s="325" t="s">
        <v>608</v>
      </c>
      <c r="C142" s="286"/>
      <c r="D142" s="135"/>
      <c r="E142" s="286"/>
      <c r="F142" s="135">
        <f t="shared" si="7"/>
        <v>0</v>
      </c>
    </row>
    <row r="143" spans="1:6" x14ac:dyDescent="0.2">
      <c r="A143" s="317" t="s">
        <v>323</v>
      </c>
      <c r="B143" s="325" t="s">
        <v>609</v>
      </c>
      <c r="C143" s="286"/>
      <c r="D143" s="135"/>
      <c r="E143" s="286"/>
      <c r="F143" s="135">
        <f t="shared" si="7"/>
        <v>0</v>
      </c>
    </row>
    <row r="144" spans="1:6" x14ac:dyDescent="0.2">
      <c r="A144" s="317" t="s">
        <v>324</v>
      </c>
      <c r="B144" s="748" t="s">
        <v>610</v>
      </c>
      <c r="C144" s="286"/>
      <c r="D144" s="135"/>
      <c r="E144" s="286"/>
      <c r="F144" s="135">
        <f t="shared" si="7"/>
        <v>0</v>
      </c>
    </row>
    <row r="145" spans="1:6" x14ac:dyDescent="0.2">
      <c r="A145" s="317" t="s">
        <v>325</v>
      </c>
      <c r="B145" s="270" t="s">
        <v>611</v>
      </c>
      <c r="C145" s="286"/>
      <c r="D145" s="135"/>
      <c r="E145" s="286"/>
      <c r="F145" s="135">
        <f t="shared" si="7"/>
        <v>0</v>
      </c>
    </row>
    <row r="146" spans="1:6" x14ac:dyDescent="0.2">
      <c r="A146" s="317" t="s">
        <v>326</v>
      </c>
      <c r="B146" s="970" t="s">
        <v>612</v>
      </c>
      <c r="C146" s="286"/>
      <c r="D146" s="135"/>
      <c r="E146" s="286"/>
      <c r="F146" s="135">
        <f t="shared" si="7"/>
        <v>0</v>
      </c>
    </row>
    <row r="147" spans="1:6" x14ac:dyDescent="0.2">
      <c r="A147" s="317" t="s">
        <v>327</v>
      </c>
      <c r="B147" s="200"/>
      <c r="C147" s="286"/>
      <c r="D147" s="135"/>
      <c r="E147" s="286"/>
      <c r="F147" s="135">
        <f t="shared" si="7"/>
        <v>0</v>
      </c>
    </row>
    <row r="148" spans="1:6" ht="13.5" thickBot="1" x14ac:dyDescent="0.25">
      <c r="A148" s="317" t="s">
        <v>328</v>
      </c>
      <c r="B148" s="202"/>
      <c r="C148" s="289">
        <f>-C123</f>
        <v>0</v>
      </c>
      <c r="D148" s="289">
        <f>-D123</f>
        <v>0</v>
      </c>
      <c r="E148" s="289">
        <f>-E123</f>
        <v>0</v>
      </c>
      <c r="F148" s="136">
        <f>-F123</f>
        <v>0</v>
      </c>
    </row>
    <row r="149" spans="1:6" ht="13.5" thickBot="1" x14ac:dyDescent="0.25">
      <c r="A149" s="554" t="s">
        <v>329</v>
      </c>
      <c r="B149" s="555" t="s">
        <v>7</v>
      </c>
      <c r="C149" s="563">
        <f>C137+C138+C139+C147+C148</f>
        <v>0</v>
      </c>
      <c r="D149" s="563">
        <f>D137+D138+D139+D147+D148</f>
        <v>0</v>
      </c>
      <c r="E149" s="563">
        <f>E137+E138+E139+E147+E148</f>
        <v>0</v>
      </c>
      <c r="F149" s="564">
        <f>F137+F138+F139+F147+F148</f>
        <v>0</v>
      </c>
    </row>
    <row r="150" spans="1:6" ht="27" thickTop="1" thickBot="1" x14ac:dyDescent="0.25">
      <c r="A150" s="554" t="s">
        <v>330</v>
      </c>
      <c r="B150" s="559" t="s">
        <v>448</v>
      </c>
      <c r="C150" s="566">
        <f>C134+C149</f>
        <v>3700</v>
      </c>
      <c r="D150" s="566">
        <f>D134+D149</f>
        <v>36510</v>
      </c>
      <c r="E150" s="566">
        <f>E134+E149</f>
        <v>0</v>
      </c>
      <c r="F150" s="567">
        <f>F134+F149</f>
        <v>40210</v>
      </c>
    </row>
    <row r="151" spans="1:6" ht="6.75" customHeight="1" thickTop="1" x14ac:dyDescent="0.2">
      <c r="A151" s="544"/>
      <c r="B151" s="762"/>
      <c r="C151" s="235"/>
      <c r="D151" s="235"/>
      <c r="E151" s="235"/>
      <c r="F151" s="240"/>
    </row>
    <row r="152" spans="1:6" x14ac:dyDescent="0.2">
      <c r="A152" s="317" t="s">
        <v>331</v>
      </c>
      <c r="B152" s="433" t="s">
        <v>449</v>
      </c>
      <c r="C152" s="565"/>
      <c r="D152" s="138"/>
      <c r="E152" s="288"/>
      <c r="F152" s="187"/>
    </row>
    <row r="153" spans="1:6" x14ac:dyDescent="0.2">
      <c r="A153" s="316" t="s">
        <v>332</v>
      </c>
      <c r="B153" s="201" t="s">
        <v>1093</v>
      </c>
      <c r="C153" s="291"/>
      <c r="D153" s="135"/>
      <c r="E153" s="286"/>
      <c r="F153" s="135">
        <f>SUM(C153:E153)</f>
        <v>0</v>
      </c>
    </row>
    <row r="154" spans="1:6" x14ac:dyDescent="0.2">
      <c r="A154" s="316" t="s">
        <v>333</v>
      </c>
      <c r="B154" s="633" t="s">
        <v>627</v>
      </c>
      <c r="C154" s="755"/>
      <c r="D154" s="140"/>
      <c r="E154" s="287"/>
      <c r="F154" s="135">
        <f t="shared" ref="F154:F160" si="8">SUM(C154:E154)</f>
        <v>0</v>
      </c>
    </row>
    <row r="155" spans="1:6" x14ac:dyDescent="0.2">
      <c r="A155" s="316" t="s">
        <v>334</v>
      </c>
      <c r="B155" s="633" t="s">
        <v>626</v>
      </c>
      <c r="C155" s="755"/>
      <c r="D155" s="140"/>
      <c r="E155" s="287"/>
      <c r="F155" s="135">
        <f t="shared" si="8"/>
        <v>0</v>
      </c>
    </row>
    <row r="156" spans="1:6" x14ac:dyDescent="0.2">
      <c r="A156" s="316" t="s">
        <v>335</v>
      </c>
      <c r="B156" s="633" t="s">
        <v>628</v>
      </c>
      <c r="C156" s="755"/>
      <c r="D156" s="140"/>
      <c r="E156" s="287"/>
      <c r="F156" s="135">
        <f t="shared" si="8"/>
        <v>0</v>
      </c>
    </row>
    <row r="157" spans="1:6" x14ac:dyDescent="0.2">
      <c r="A157" s="316" t="s">
        <v>336</v>
      </c>
      <c r="B157" s="750" t="s">
        <v>629</v>
      </c>
      <c r="C157" s="755"/>
      <c r="D157" s="140"/>
      <c r="E157" s="287"/>
      <c r="F157" s="135">
        <f t="shared" si="8"/>
        <v>0</v>
      </c>
    </row>
    <row r="158" spans="1:6" x14ac:dyDescent="0.2">
      <c r="A158" s="316" t="s">
        <v>337</v>
      </c>
      <c r="B158" s="751" t="s">
        <v>632</v>
      </c>
      <c r="C158" s="755"/>
      <c r="D158" s="140"/>
      <c r="E158" s="287"/>
      <c r="F158" s="135">
        <f t="shared" si="8"/>
        <v>0</v>
      </c>
    </row>
    <row r="159" spans="1:6" x14ac:dyDescent="0.2">
      <c r="A159" s="316" t="s">
        <v>338</v>
      </c>
      <c r="B159" s="752" t="s">
        <v>631</v>
      </c>
      <c r="C159" s="755"/>
      <c r="D159" s="140"/>
      <c r="E159" s="287"/>
      <c r="F159" s="135">
        <f t="shared" si="8"/>
        <v>0</v>
      </c>
    </row>
    <row r="160" spans="1:6" ht="13.5" thickBot="1" x14ac:dyDescent="0.25">
      <c r="A160" s="316" t="s">
        <v>339</v>
      </c>
      <c r="B160" s="327" t="s">
        <v>630</v>
      </c>
      <c r="C160" s="755"/>
      <c r="D160" s="140"/>
      <c r="E160" s="287"/>
      <c r="F160" s="135">
        <f t="shared" si="8"/>
        <v>0</v>
      </c>
    </row>
    <row r="161" spans="1:6" ht="13.5" thickBot="1" x14ac:dyDescent="0.25">
      <c r="A161" s="340" t="s">
        <v>340</v>
      </c>
      <c r="B161" s="274" t="s">
        <v>450</v>
      </c>
      <c r="C161" s="756">
        <f>SUM(C153:C160)</f>
        <v>0</v>
      </c>
      <c r="D161" s="756">
        <f>SUM(D153:D160)</f>
        <v>0</v>
      </c>
      <c r="E161" s="756">
        <f>SUM(E153:E160)</f>
        <v>0</v>
      </c>
      <c r="F161" s="846">
        <f>SUM(F153:F160)</f>
        <v>0</v>
      </c>
    </row>
    <row r="162" spans="1:6" x14ac:dyDescent="0.2">
      <c r="A162" s="544"/>
      <c r="B162" s="36"/>
      <c r="C162" s="768"/>
      <c r="D162" s="770"/>
      <c r="E162" s="735"/>
      <c r="F162" s="629"/>
    </row>
    <row r="163" spans="1:6" ht="13.5" thickBot="1" x14ac:dyDescent="0.25">
      <c r="A163" s="403" t="s">
        <v>341</v>
      </c>
      <c r="B163" s="1194" t="s">
        <v>451</v>
      </c>
      <c r="C163" s="888">
        <f>C150+C161</f>
        <v>3700</v>
      </c>
      <c r="D163" s="889">
        <f>D150+D161</f>
        <v>36510</v>
      </c>
      <c r="E163" s="888">
        <f>E150+E161</f>
        <v>0</v>
      </c>
      <c r="F163" s="888">
        <f>F150+F161</f>
        <v>40210</v>
      </c>
    </row>
    <row r="164" spans="1:6" x14ac:dyDescent="0.2">
      <c r="A164" s="338"/>
      <c r="B164" s="745"/>
      <c r="C164" s="631"/>
      <c r="D164" s="631"/>
      <c r="E164" s="631"/>
      <c r="F164" s="631"/>
    </row>
    <row r="165" spans="1:6" x14ac:dyDescent="0.2">
      <c r="A165" s="1484">
        <v>4</v>
      </c>
      <c r="B165" s="1484"/>
      <c r="C165" s="1484"/>
      <c r="D165" s="1484"/>
      <c r="E165" s="1484"/>
      <c r="F165" s="1484"/>
    </row>
    <row r="166" spans="1:6" x14ac:dyDescent="0.2">
      <c r="A166" s="1463" t="s">
        <v>1381</v>
      </c>
      <c r="B166" s="1463"/>
      <c r="C166" s="1463"/>
      <c r="D166" s="1463"/>
      <c r="E166" s="1463"/>
    </row>
    <row r="167" spans="1:6" x14ac:dyDescent="0.2">
      <c r="A167" s="329"/>
      <c r="B167" s="329"/>
      <c r="C167" s="329"/>
      <c r="D167" s="329"/>
      <c r="E167" s="329"/>
    </row>
    <row r="168" spans="1:6" ht="14.25" x14ac:dyDescent="0.2">
      <c r="A168" s="1509" t="s">
        <v>1231</v>
      </c>
      <c r="B168" s="1605"/>
      <c r="C168" s="1605"/>
      <c r="D168" s="1605"/>
      <c r="E168" s="1605"/>
      <c r="F168" s="1605"/>
    </row>
    <row r="169" spans="1:6" ht="15.75" x14ac:dyDescent="0.25">
      <c r="B169" s="18"/>
      <c r="C169" s="18"/>
      <c r="D169" s="18"/>
      <c r="E169" s="18"/>
    </row>
    <row r="170" spans="1:6" ht="15.75" x14ac:dyDescent="0.25">
      <c r="B170" s="18" t="s">
        <v>481</v>
      </c>
      <c r="C170" s="18"/>
      <c r="D170" s="18"/>
      <c r="E170" s="18"/>
    </row>
    <row r="171" spans="1:6" ht="13.5" thickBot="1" x14ac:dyDescent="0.25">
      <c r="B171" s="1"/>
      <c r="C171" s="1"/>
      <c r="D171" s="1"/>
      <c r="E171" s="19" t="s">
        <v>8</v>
      </c>
    </row>
    <row r="172" spans="1:6" ht="48.75" thickBot="1" x14ac:dyDescent="0.3">
      <c r="A172" s="344" t="s">
        <v>294</v>
      </c>
      <c r="B172" s="549" t="s">
        <v>13</v>
      </c>
      <c r="C172" s="332" t="s">
        <v>477</v>
      </c>
      <c r="D172" s="333" t="s">
        <v>478</v>
      </c>
      <c r="E172" s="332" t="s">
        <v>473</v>
      </c>
      <c r="F172" s="333" t="s">
        <v>472</v>
      </c>
    </row>
    <row r="173" spans="1:6" x14ac:dyDescent="0.2">
      <c r="A173" s="550" t="s">
        <v>295</v>
      </c>
      <c r="B173" s="551" t="s">
        <v>296</v>
      </c>
      <c r="C173" s="560" t="s">
        <v>297</v>
      </c>
      <c r="D173" s="561" t="s">
        <v>298</v>
      </c>
      <c r="E173" s="725" t="s">
        <v>318</v>
      </c>
      <c r="F173" s="726" t="s">
        <v>343</v>
      </c>
    </row>
    <row r="174" spans="1:6" x14ac:dyDescent="0.2">
      <c r="A174" s="317" t="s">
        <v>299</v>
      </c>
      <c r="B174" s="324" t="s">
        <v>244</v>
      </c>
      <c r="C174" s="286"/>
      <c r="D174" s="135"/>
      <c r="E174" s="286"/>
      <c r="F174" s="121"/>
    </row>
    <row r="175" spans="1:6" x14ac:dyDescent="0.2">
      <c r="A175" s="316" t="s">
        <v>300</v>
      </c>
      <c r="B175" s="181" t="s">
        <v>589</v>
      </c>
      <c r="C175" s="286">
        <f>'4_sz_ melléklet'!C69</f>
        <v>20574</v>
      </c>
      <c r="D175" s="135"/>
      <c r="E175" s="286"/>
      <c r="F175" s="135">
        <f>SUM(C175:E175)</f>
        <v>20574</v>
      </c>
    </row>
    <row r="176" spans="1:6" x14ac:dyDescent="0.2">
      <c r="A176" s="316" t="s">
        <v>301</v>
      </c>
      <c r="B176" s="200" t="s">
        <v>591</v>
      </c>
      <c r="C176" s="286">
        <f>'4_sz_ melléklet'!C70</f>
        <v>2742</v>
      </c>
      <c r="D176" s="135"/>
      <c r="E176" s="286"/>
      <c r="F176" s="135">
        <f>SUM(C176:E176)</f>
        <v>2742</v>
      </c>
    </row>
    <row r="177" spans="1:6" x14ac:dyDescent="0.2">
      <c r="A177" s="316" t="s">
        <v>302</v>
      </c>
      <c r="B177" s="200" t="s">
        <v>590</v>
      </c>
      <c r="C177" s="286">
        <f>'4_sz_ melléklet'!C71</f>
        <v>222600</v>
      </c>
      <c r="D177" s="135"/>
      <c r="E177" s="286"/>
      <c r="F177" s="135">
        <f>SUM(C177:E177)</f>
        <v>222600</v>
      </c>
    </row>
    <row r="178" spans="1:6" x14ac:dyDescent="0.2">
      <c r="A178" s="316" t="s">
        <v>303</v>
      </c>
      <c r="B178" s="200" t="s">
        <v>592</v>
      </c>
      <c r="C178" s="286"/>
      <c r="D178" s="135"/>
      <c r="E178" s="286"/>
      <c r="F178" s="135">
        <f>SUM(C178:E178)</f>
        <v>0</v>
      </c>
    </row>
    <row r="179" spans="1:6" x14ac:dyDescent="0.2">
      <c r="A179" s="316" t="s">
        <v>304</v>
      </c>
      <c r="B179" s="200" t="s">
        <v>593</v>
      </c>
      <c r="C179" s="286"/>
      <c r="D179" s="135"/>
      <c r="E179" s="286"/>
      <c r="F179" s="135">
        <f>SUM(C179:E179)</f>
        <v>0</v>
      </c>
    </row>
    <row r="180" spans="1:6" x14ac:dyDescent="0.2">
      <c r="A180" s="316" t="s">
        <v>305</v>
      </c>
      <c r="B180" s="200" t="s">
        <v>594</v>
      </c>
      <c r="C180" s="286">
        <f>C181+C182+C183+C184+C185+C186+C187</f>
        <v>0</v>
      </c>
      <c r="D180" s="286">
        <f>D181+D182+D183+D184+D185+D186+D187</f>
        <v>0</v>
      </c>
      <c r="E180" s="286">
        <f>E181+E182+E183+E184+E185+E186+E187</f>
        <v>0</v>
      </c>
      <c r="F180" s="135">
        <f>F181+F182+F183+F184+F185+F186+F187</f>
        <v>0</v>
      </c>
    </row>
    <row r="181" spans="1:6" x14ac:dyDescent="0.2">
      <c r="A181" s="316" t="s">
        <v>306</v>
      </c>
      <c r="B181" s="200" t="s">
        <v>598</v>
      </c>
      <c r="C181" s="286"/>
      <c r="D181" s="135">
        <v>0</v>
      </c>
      <c r="E181" s="286">
        <v>0</v>
      </c>
      <c r="F181" s="135">
        <f>E181+D181+C181</f>
        <v>0</v>
      </c>
    </row>
    <row r="182" spans="1:6" x14ac:dyDescent="0.2">
      <c r="A182" s="316" t="s">
        <v>307</v>
      </c>
      <c r="B182" s="200" t="s">
        <v>599</v>
      </c>
      <c r="C182" s="286"/>
      <c r="D182" s="135"/>
      <c r="E182" s="286"/>
      <c r="F182" s="135">
        <f t="shared" ref="F182:F188" si="9">E182+D182+C182</f>
        <v>0</v>
      </c>
    </row>
    <row r="183" spans="1:6" x14ac:dyDescent="0.2">
      <c r="A183" s="316" t="s">
        <v>308</v>
      </c>
      <c r="B183" s="200" t="s">
        <v>600</v>
      </c>
      <c r="C183" s="286"/>
      <c r="D183" s="135"/>
      <c r="E183" s="286"/>
      <c r="F183" s="135">
        <f t="shared" si="9"/>
        <v>0</v>
      </c>
    </row>
    <row r="184" spans="1:6" x14ac:dyDescent="0.2">
      <c r="A184" s="316" t="s">
        <v>309</v>
      </c>
      <c r="B184" s="325" t="s">
        <v>596</v>
      </c>
      <c r="C184" s="230"/>
      <c r="D184" s="139"/>
      <c r="E184" s="286"/>
      <c r="F184" s="135">
        <f t="shared" si="9"/>
        <v>0</v>
      </c>
    </row>
    <row r="185" spans="1:6" x14ac:dyDescent="0.2">
      <c r="A185" s="316" t="s">
        <v>310</v>
      </c>
      <c r="B185" s="748" t="s">
        <v>597</v>
      </c>
      <c r="C185" s="289"/>
      <c r="D185" s="136"/>
      <c r="E185" s="286"/>
      <c r="F185" s="135">
        <f t="shared" si="9"/>
        <v>0</v>
      </c>
    </row>
    <row r="186" spans="1:6" x14ac:dyDescent="0.2">
      <c r="A186" s="316" t="s">
        <v>311</v>
      </c>
      <c r="B186" s="749" t="s">
        <v>1051</v>
      </c>
      <c r="C186" s="289"/>
      <c r="D186" s="136"/>
      <c r="E186" s="286"/>
      <c r="F186" s="135">
        <f t="shared" si="9"/>
        <v>0</v>
      </c>
    </row>
    <row r="187" spans="1:6" x14ac:dyDescent="0.2">
      <c r="A187" s="316" t="s">
        <v>312</v>
      </c>
      <c r="B187" s="270" t="s">
        <v>827</v>
      </c>
      <c r="C187" s="289"/>
      <c r="D187" s="136"/>
      <c r="E187" s="286"/>
      <c r="F187" s="140"/>
    </row>
    <row r="188" spans="1:6" ht="13.5" thickBot="1" x14ac:dyDescent="0.25">
      <c r="A188" s="316" t="s">
        <v>313</v>
      </c>
      <c r="B188" s="202" t="s">
        <v>602</v>
      </c>
      <c r="C188" s="287"/>
      <c r="D188" s="140"/>
      <c r="E188" s="286"/>
      <c r="F188" s="284">
        <f t="shared" si="9"/>
        <v>0</v>
      </c>
    </row>
    <row r="189" spans="1:6" ht="13.5" thickBot="1" x14ac:dyDescent="0.25">
      <c r="A189" s="554" t="s">
        <v>314</v>
      </c>
      <c r="B189" s="555" t="s">
        <v>6</v>
      </c>
      <c r="C189" s="563">
        <f>C175+C176+C177+C178+C180+C188</f>
        <v>245916</v>
      </c>
      <c r="D189" s="563">
        <f>D175+D176+D177+D178+D180+D188</f>
        <v>0</v>
      </c>
      <c r="E189" s="563">
        <f>E175+E176+E177+E178+E180+E188</f>
        <v>0</v>
      </c>
      <c r="F189" s="564">
        <f>F175+F176+F177+F178+F180+F188</f>
        <v>245916</v>
      </c>
    </row>
    <row r="190" spans="1:6" ht="8.25" customHeight="1" thickTop="1" x14ac:dyDescent="0.2">
      <c r="A190" s="544"/>
      <c r="B190" s="324"/>
      <c r="C190" s="229"/>
      <c r="D190" s="229"/>
      <c r="E190" s="229"/>
      <c r="F190" s="143"/>
    </row>
    <row r="191" spans="1:6" x14ac:dyDescent="0.2">
      <c r="A191" s="317" t="s">
        <v>315</v>
      </c>
      <c r="B191" s="326" t="s">
        <v>245</v>
      </c>
      <c r="C191" s="288"/>
      <c r="D191" s="138"/>
      <c r="E191" s="288"/>
      <c r="F191" s="187"/>
    </row>
    <row r="192" spans="1:6" x14ac:dyDescent="0.2">
      <c r="A192" s="317" t="s">
        <v>316</v>
      </c>
      <c r="B192" s="200" t="s">
        <v>603</v>
      </c>
      <c r="C192" s="286">
        <f>'4_sz_ melléklet'!C86</f>
        <v>1816786</v>
      </c>
      <c r="D192" s="135">
        <v>0</v>
      </c>
      <c r="E192" s="286"/>
      <c r="F192" s="135">
        <f>SUM(C192:E192)</f>
        <v>1816786</v>
      </c>
    </row>
    <row r="193" spans="1:6" x14ac:dyDescent="0.2">
      <c r="A193" s="317" t="s">
        <v>317</v>
      </c>
      <c r="B193" s="200" t="s">
        <v>604</v>
      </c>
      <c r="C193" s="286">
        <f>'32_sz_ melléklet'!C40</f>
        <v>0</v>
      </c>
      <c r="D193" s="135"/>
      <c r="E193" s="286"/>
      <c r="F193" s="135">
        <f>SUM(C193:E193)</f>
        <v>0</v>
      </c>
    </row>
    <row r="194" spans="1:6" x14ac:dyDescent="0.2">
      <c r="A194" s="317" t="s">
        <v>319</v>
      </c>
      <c r="B194" s="200" t="s">
        <v>605</v>
      </c>
      <c r="C194" s="230">
        <f>C195+C196+C197</f>
        <v>0</v>
      </c>
      <c r="D194" s="230">
        <f>D195+D196+D197</f>
        <v>0</v>
      </c>
      <c r="E194" s="230">
        <f>E195+E196+E197</f>
        <v>0</v>
      </c>
      <c r="F194" s="139">
        <f>F195+F196+F197</f>
        <v>0</v>
      </c>
    </row>
    <row r="195" spans="1:6" x14ac:dyDescent="0.2">
      <c r="A195" s="317" t="s">
        <v>320</v>
      </c>
      <c r="B195" s="325" t="s">
        <v>606</v>
      </c>
      <c r="C195" s="286"/>
      <c r="D195" s="135"/>
      <c r="E195" s="286"/>
      <c r="F195" s="135">
        <f>SUM(C195:E195)</f>
        <v>0</v>
      </c>
    </row>
    <row r="196" spans="1:6" x14ac:dyDescent="0.2">
      <c r="A196" s="317" t="s">
        <v>321</v>
      </c>
      <c r="B196" s="325" t="s">
        <v>607</v>
      </c>
      <c r="C196" s="286"/>
      <c r="D196" s="135"/>
      <c r="E196" s="286"/>
      <c r="F196" s="135">
        <f t="shared" ref="F196:F201" si="10">SUM(C196:E196)</f>
        <v>0</v>
      </c>
    </row>
    <row r="197" spans="1:6" x14ac:dyDescent="0.2">
      <c r="A197" s="317" t="s">
        <v>322</v>
      </c>
      <c r="B197" s="325" t="s">
        <v>608</v>
      </c>
      <c r="C197" s="286"/>
      <c r="D197" s="135"/>
      <c r="E197" s="286"/>
      <c r="F197" s="135">
        <f t="shared" si="10"/>
        <v>0</v>
      </c>
    </row>
    <row r="198" spans="1:6" x14ac:dyDescent="0.2">
      <c r="A198" s="317" t="s">
        <v>323</v>
      </c>
      <c r="B198" s="325" t="s">
        <v>609</v>
      </c>
      <c r="C198" s="286"/>
      <c r="D198" s="135"/>
      <c r="E198" s="286"/>
      <c r="F198" s="135">
        <f t="shared" si="10"/>
        <v>0</v>
      </c>
    </row>
    <row r="199" spans="1:6" x14ac:dyDescent="0.2">
      <c r="A199" s="317" t="s">
        <v>324</v>
      </c>
      <c r="B199" s="748" t="s">
        <v>610</v>
      </c>
      <c r="C199" s="286"/>
      <c r="D199" s="135"/>
      <c r="E199" s="286"/>
      <c r="F199" s="135">
        <f t="shared" si="10"/>
        <v>0</v>
      </c>
    </row>
    <row r="200" spans="1:6" x14ac:dyDescent="0.2">
      <c r="A200" s="317" t="s">
        <v>325</v>
      </c>
      <c r="B200" s="270" t="s">
        <v>611</v>
      </c>
      <c r="C200" s="286"/>
      <c r="D200" s="135"/>
      <c r="E200" s="286"/>
      <c r="F200" s="135">
        <f t="shared" si="10"/>
        <v>0</v>
      </c>
    </row>
    <row r="201" spans="1:6" x14ac:dyDescent="0.2">
      <c r="A201" s="317" t="s">
        <v>326</v>
      </c>
      <c r="B201" s="970" t="s">
        <v>612</v>
      </c>
      <c r="C201" s="286"/>
      <c r="D201" s="135"/>
      <c r="E201" s="286"/>
      <c r="F201" s="135">
        <f t="shared" si="10"/>
        <v>0</v>
      </c>
    </row>
    <row r="202" spans="1:6" x14ac:dyDescent="0.2">
      <c r="A202" s="317" t="s">
        <v>327</v>
      </c>
      <c r="B202" s="200"/>
      <c r="C202" s="286"/>
      <c r="D202" s="135"/>
      <c r="E202" s="286"/>
      <c r="F202" s="135"/>
    </row>
    <row r="203" spans="1:6" ht="13.5" thickBot="1" x14ac:dyDescent="0.25">
      <c r="A203" s="317" t="s">
        <v>328</v>
      </c>
      <c r="B203" s="202"/>
      <c r="C203" s="287"/>
      <c r="D203" s="287"/>
      <c r="E203" s="287"/>
      <c r="F203" s="135"/>
    </row>
    <row r="204" spans="1:6" ht="13.5" thickBot="1" x14ac:dyDescent="0.25">
      <c r="A204" s="554" t="s">
        <v>329</v>
      </c>
      <c r="B204" s="555" t="s">
        <v>7</v>
      </c>
      <c r="C204" s="563">
        <f>C192+C193+C194+C202+C203</f>
        <v>1816786</v>
      </c>
      <c r="D204" s="563">
        <f>D192+D193+D194+D202+D203</f>
        <v>0</v>
      </c>
      <c r="E204" s="563">
        <f>E192+E193+E194+E202+E203</f>
        <v>0</v>
      </c>
      <c r="F204" s="564">
        <f>F192+F193+F194+F202+F203</f>
        <v>1816786</v>
      </c>
    </row>
    <row r="205" spans="1:6" ht="27" thickTop="1" thickBot="1" x14ac:dyDescent="0.25">
      <c r="A205" s="554" t="s">
        <v>330</v>
      </c>
      <c r="B205" s="559" t="s">
        <v>448</v>
      </c>
      <c r="C205" s="566">
        <f>C189+C204</f>
        <v>2062702</v>
      </c>
      <c r="D205" s="566">
        <f>D189+D204</f>
        <v>0</v>
      </c>
      <c r="E205" s="566">
        <f>E189+E204</f>
        <v>0</v>
      </c>
      <c r="F205" s="567">
        <f>F189+F204</f>
        <v>2062702</v>
      </c>
    </row>
    <row r="206" spans="1:6" ht="9" customHeight="1" thickTop="1" x14ac:dyDescent="0.2">
      <c r="A206" s="544"/>
      <c r="B206" s="762"/>
      <c r="C206" s="235"/>
      <c r="D206" s="235"/>
      <c r="E206" s="235"/>
      <c r="F206" s="240"/>
    </row>
    <row r="207" spans="1:6" x14ac:dyDescent="0.2">
      <c r="A207" s="317" t="s">
        <v>331</v>
      </c>
      <c r="B207" s="433" t="s">
        <v>449</v>
      </c>
      <c r="C207" s="565"/>
      <c r="D207" s="138"/>
      <c r="E207" s="288"/>
      <c r="F207" s="187"/>
    </row>
    <row r="208" spans="1:6" x14ac:dyDescent="0.2">
      <c r="A208" s="316" t="s">
        <v>332</v>
      </c>
      <c r="B208" s="201" t="s">
        <v>1093</v>
      </c>
      <c r="C208" s="291"/>
      <c r="D208" s="135"/>
      <c r="E208" s="286"/>
      <c r="F208" s="135">
        <f>E208+D208+C208</f>
        <v>0</v>
      </c>
    </row>
    <row r="209" spans="1:6" x14ac:dyDescent="0.2">
      <c r="A209" s="316" t="s">
        <v>333</v>
      </c>
      <c r="B209" s="633" t="s">
        <v>627</v>
      </c>
      <c r="C209" s="755"/>
      <c r="D209" s="140"/>
      <c r="E209" s="287"/>
      <c r="F209" s="135">
        <f t="shared" ref="F209:F215" si="11">E209+D209+C209</f>
        <v>0</v>
      </c>
    </row>
    <row r="210" spans="1:6" x14ac:dyDescent="0.2">
      <c r="A210" s="316" t="s">
        <v>334</v>
      </c>
      <c r="B210" s="633" t="s">
        <v>626</v>
      </c>
      <c r="C210" s="755"/>
      <c r="D210" s="140"/>
      <c r="E210" s="287"/>
      <c r="F210" s="135">
        <f t="shared" si="11"/>
        <v>0</v>
      </c>
    </row>
    <row r="211" spans="1:6" x14ac:dyDescent="0.2">
      <c r="A211" s="316" t="s">
        <v>335</v>
      </c>
      <c r="B211" s="633" t="s">
        <v>628</v>
      </c>
      <c r="C211" s="755"/>
      <c r="D211" s="140"/>
      <c r="E211" s="287"/>
      <c r="F211" s="135">
        <f t="shared" si="11"/>
        <v>0</v>
      </c>
    </row>
    <row r="212" spans="1:6" x14ac:dyDescent="0.2">
      <c r="A212" s="316" t="s">
        <v>336</v>
      </c>
      <c r="B212" s="750" t="s">
        <v>629</v>
      </c>
      <c r="C212" s="755"/>
      <c r="D212" s="140"/>
      <c r="E212" s="287"/>
      <c r="F212" s="135">
        <f t="shared" si="11"/>
        <v>0</v>
      </c>
    </row>
    <row r="213" spans="1:6" x14ac:dyDescent="0.2">
      <c r="A213" s="316" t="s">
        <v>337</v>
      </c>
      <c r="B213" s="751" t="s">
        <v>632</v>
      </c>
      <c r="C213" s="755"/>
      <c r="D213" s="140"/>
      <c r="E213" s="287"/>
      <c r="F213" s="135">
        <f t="shared" si="11"/>
        <v>0</v>
      </c>
    </row>
    <row r="214" spans="1:6" x14ac:dyDescent="0.2">
      <c r="A214" s="316" t="s">
        <v>338</v>
      </c>
      <c r="B214" s="752" t="s">
        <v>631</v>
      </c>
      <c r="C214" s="755"/>
      <c r="D214" s="140"/>
      <c r="E214" s="287"/>
      <c r="F214" s="135">
        <f t="shared" si="11"/>
        <v>0</v>
      </c>
    </row>
    <row r="215" spans="1:6" ht="13.5" thickBot="1" x14ac:dyDescent="0.25">
      <c r="A215" s="316" t="s">
        <v>339</v>
      </c>
      <c r="B215" s="327" t="s">
        <v>630</v>
      </c>
      <c r="C215" s="755"/>
      <c r="D215" s="140"/>
      <c r="E215" s="287"/>
      <c r="F215" s="135">
        <f t="shared" si="11"/>
        <v>0</v>
      </c>
    </row>
    <row r="216" spans="1:6" ht="13.5" thickBot="1" x14ac:dyDescent="0.25">
      <c r="A216" s="340" t="s">
        <v>340</v>
      </c>
      <c r="B216" s="274" t="s">
        <v>450</v>
      </c>
      <c r="C216" s="756">
        <f>SUM(C208:C215)</f>
        <v>0</v>
      </c>
      <c r="D216" s="756">
        <f>SUM(D208:D215)</f>
        <v>0</v>
      </c>
      <c r="E216" s="756">
        <f>SUM(E208:E215)</f>
        <v>0</v>
      </c>
      <c r="F216" s="846">
        <f>SUM(F208:F215)</f>
        <v>0</v>
      </c>
    </row>
    <row r="217" spans="1:6" x14ac:dyDescent="0.2">
      <c r="A217" s="544"/>
      <c r="B217" s="36"/>
      <c r="C217" s="768"/>
      <c r="D217" s="770"/>
      <c r="E217" s="735"/>
      <c r="F217" s="629"/>
    </row>
    <row r="218" spans="1:6" ht="13.5" thickBot="1" x14ac:dyDescent="0.25">
      <c r="A218" s="403" t="s">
        <v>341</v>
      </c>
      <c r="B218" s="1194" t="s">
        <v>451</v>
      </c>
      <c r="C218" s="888">
        <f>C205+C216</f>
        <v>2062702</v>
      </c>
      <c r="D218" s="889">
        <f>D205+D216</f>
        <v>0</v>
      </c>
      <c r="E218" s="888">
        <f>E205+E216</f>
        <v>0</v>
      </c>
      <c r="F218" s="888">
        <f>F205+F216</f>
        <v>2062702</v>
      </c>
    </row>
    <row r="219" spans="1:6" x14ac:dyDescent="0.2">
      <c r="A219" s="1484">
        <v>5</v>
      </c>
      <c r="B219" s="1484"/>
      <c r="C219" s="1484"/>
      <c r="D219" s="1484"/>
      <c r="E219" s="1484"/>
      <c r="F219" s="1484"/>
    </row>
    <row r="220" spans="1:6" x14ac:dyDescent="0.2">
      <c r="A220" s="1463" t="s">
        <v>1381</v>
      </c>
      <c r="B220" s="1463"/>
      <c r="C220" s="1463"/>
      <c r="D220" s="1463"/>
      <c r="E220" s="1463"/>
    </row>
    <row r="221" spans="1:6" x14ac:dyDescent="0.2">
      <c r="A221" s="329"/>
      <c r="B221" s="329"/>
      <c r="C221" s="329"/>
      <c r="D221" s="329"/>
      <c r="E221" s="329"/>
    </row>
    <row r="222" spans="1:6" ht="14.25" x14ac:dyDescent="0.2">
      <c r="A222" s="1509" t="s">
        <v>1231</v>
      </c>
      <c r="B222" s="1605"/>
      <c r="C222" s="1605"/>
      <c r="D222" s="1605"/>
      <c r="E222" s="1605"/>
      <c r="F222" s="1605"/>
    </row>
    <row r="223" spans="1:6" ht="15.75" x14ac:dyDescent="0.25">
      <c r="B223" s="18"/>
      <c r="C223" s="18"/>
      <c r="D223" s="18"/>
      <c r="E223" s="18"/>
    </row>
    <row r="224" spans="1:6" ht="15.75" x14ac:dyDescent="0.25">
      <c r="B224" s="18" t="s">
        <v>482</v>
      </c>
      <c r="C224" s="18"/>
      <c r="D224" s="18"/>
      <c r="E224" s="18"/>
    </row>
    <row r="225" spans="1:6" ht="13.5" thickBot="1" x14ac:dyDescent="0.25">
      <c r="B225" s="1"/>
      <c r="C225" s="1"/>
      <c r="D225" s="1"/>
      <c r="E225" s="19" t="s">
        <v>8</v>
      </c>
    </row>
    <row r="226" spans="1:6" ht="45.75" customHeight="1" thickBot="1" x14ac:dyDescent="0.3">
      <c r="A226" s="344" t="s">
        <v>294</v>
      </c>
      <c r="B226" s="549" t="s">
        <v>13</v>
      </c>
      <c r="C226" s="332" t="s">
        <v>477</v>
      </c>
      <c r="D226" s="333" t="s">
        <v>478</v>
      </c>
      <c r="E226" s="332" t="s">
        <v>473</v>
      </c>
      <c r="F226" s="333" t="s">
        <v>472</v>
      </c>
    </row>
    <row r="227" spans="1:6" x14ac:dyDescent="0.2">
      <c r="A227" s="550" t="s">
        <v>295</v>
      </c>
      <c r="B227" s="551" t="s">
        <v>296</v>
      </c>
      <c r="C227" s="560" t="s">
        <v>297</v>
      </c>
      <c r="D227" s="561" t="s">
        <v>298</v>
      </c>
      <c r="E227" s="725" t="s">
        <v>318</v>
      </c>
      <c r="F227" s="726" t="s">
        <v>343</v>
      </c>
    </row>
    <row r="228" spans="1:6" x14ac:dyDescent="0.2">
      <c r="A228" s="317" t="s">
        <v>299</v>
      </c>
      <c r="B228" s="324" t="s">
        <v>244</v>
      </c>
      <c r="C228" s="286"/>
      <c r="D228" s="135"/>
      <c r="E228" s="286"/>
      <c r="F228" s="121"/>
    </row>
    <row r="229" spans="1:6" x14ac:dyDescent="0.2">
      <c r="A229" s="316" t="s">
        <v>300</v>
      </c>
      <c r="B229" s="181" t="s">
        <v>589</v>
      </c>
      <c r="C229" s="286"/>
      <c r="D229" s="135"/>
      <c r="E229" s="286"/>
      <c r="F229" s="135">
        <f>SUM(C229:E229)</f>
        <v>0</v>
      </c>
    </row>
    <row r="230" spans="1:6" x14ac:dyDescent="0.2">
      <c r="A230" s="316" t="s">
        <v>301</v>
      </c>
      <c r="B230" s="200" t="s">
        <v>591</v>
      </c>
      <c r="C230" s="286"/>
      <c r="D230" s="135"/>
      <c r="E230" s="286"/>
      <c r="F230" s="135">
        <f>SUM(C230:E230)</f>
        <v>0</v>
      </c>
    </row>
    <row r="231" spans="1:6" x14ac:dyDescent="0.2">
      <c r="A231" s="316" t="s">
        <v>302</v>
      </c>
      <c r="B231" s="200" t="s">
        <v>590</v>
      </c>
      <c r="C231" s="286"/>
      <c r="D231" s="135"/>
      <c r="E231" s="286"/>
      <c r="F231" s="135">
        <f>SUM(C231:E231)</f>
        <v>0</v>
      </c>
    </row>
    <row r="232" spans="1:6" x14ac:dyDescent="0.2">
      <c r="A232" s="316" t="s">
        <v>303</v>
      </c>
      <c r="B232" s="200" t="s">
        <v>592</v>
      </c>
      <c r="C232" s="286"/>
      <c r="D232" s="135"/>
      <c r="E232" s="286"/>
      <c r="F232" s="135">
        <f>SUM(C232:E232)</f>
        <v>0</v>
      </c>
    </row>
    <row r="233" spans="1:6" x14ac:dyDescent="0.2">
      <c r="A233" s="316" t="s">
        <v>304</v>
      </c>
      <c r="B233" s="200" t="s">
        <v>593</v>
      </c>
      <c r="C233" s="286"/>
      <c r="D233" s="135"/>
      <c r="E233" s="286"/>
      <c r="F233" s="135">
        <f>SUM(C233:E233)</f>
        <v>0</v>
      </c>
    </row>
    <row r="234" spans="1:6" x14ac:dyDescent="0.2">
      <c r="A234" s="316" t="s">
        <v>305</v>
      </c>
      <c r="B234" s="200" t="s">
        <v>594</v>
      </c>
      <c r="C234" s="286">
        <f>C235+C236+C237+C238+C239+C240+C241</f>
        <v>0</v>
      </c>
      <c r="D234" s="286">
        <f>D235+D236+D237+D238+D239+D240+D241</f>
        <v>0</v>
      </c>
      <c r="E234" s="286">
        <f>E235+E236+E237+E238+E239+E240+E241</f>
        <v>0</v>
      </c>
      <c r="F234" s="135">
        <f>F235+F236+F237+F238+F239+F240+F241</f>
        <v>0</v>
      </c>
    </row>
    <row r="235" spans="1:6" x14ac:dyDescent="0.2">
      <c r="A235" s="316" t="s">
        <v>306</v>
      </c>
      <c r="B235" s="200" t="s">
        <v>598</v>
      </c>
      <c r="C235" s="286">
        <v>0</v>
      </c>
      <c r="D235" s="135">
        <v>0</v>
      </c>
      <c r="E235" s="286">
        <v>0</v>
      </c>
      <c r="F235" s="135">
        <f>E235+D235+C235</f>
        <v>0</v>
      </c>
    </row>
    <row r="236" spans="1:6" x14ac:dyDescent="0.2">
      <c r="A236" s="316" t="s">
        <v>307</v>
      </c>
      <c r="B236" s="200" t="s">
        <v>599</v>
      </c>
      <c r="C236" s="286"/>
      <c r="D236" s="135"/>
      <c r="E236" s="286"/>
      <c r="F236" s="135">
        <f t="shared" ref="F236:F242" si="12">E236+D236+C236</f>
        <v>0</v>
      </c>
    </row>
    <row r="237" spans="1:6" x14ac:dyDescent="0.2">
      <c r="A237" s="316" t="s">
        <v>308</v>
      </c>
      <c r="B237" s="200" t="s">
        <v>600</v>
      </c>
      <c r="C237" s="286"/>
      <c r="D237" s="135"/>
      <c r="E237" s="286"/>
      <c r="F237" s="135">
        <f t="shared" si="12"/>
        <v>0</v>
      </c>
    </row>
    <row r="238" spans="1:6" x14ac:dyDescent="0.2">
      <c r="A238" s="316" t="s">
        <v>309</v>
      </c>
      <c r="B238" s="325" t="s">
        <v>596</v>
      </c>
      <c r="C238" s="230"/>
      <c r="D238" s="135"/>
      <c r="E238" s="286"/>
      <c r="F238" s="135">
        <f t="shared" si="12"/>
        <v>0</v>
      </c>
    </row>
    <row r="239" spans="1:6" x14ac:dyDescent="0.2">
      <c r="A239" s="316" t="s">
        <v>310</v>
      </c>
      <c r="B239" s="748" t="s">
        <v>597</v>
      </c>
      <c r="C239" s="289"/>
      <c r="D239" s="140"/>
      <c r="E239" s="286"/>
      <c r="F239" s="135">
        <f t="shared" si="12"/>
        <v>0</v>
      </c>
    </row>
    <row r="240" spans="1:6" x14ac:dyDescent="0.2">
      <c r="A240" s="316" t="s">
        <v>311</v>
      </c>
      <c r="B240" s="749" t="s">
        <v>1051</v>
      </c>
      <c r="C240" s="289"/>
      <c r="D240" s="136"/>
      <c r="E240" s="286"/>
      <c r="F240" s="135">
        <f t="shared" si="12"/>
        <v>0</v>
      </c>
    </row>
    <row r="241" spans="1:6" x14ac:dyDescent="0.2">
      <c r="A241" s="316" t="s">
        <v>312</v>
      </c>
      <c r="B241" s="270" t="s">
        <v>827</v>
      </c>
      <c r="C241" s="289"/>
      <c r="D241" s="136"/>
      <c r="E241" s="286"/>
      <c r="F241" s="140"/>
    </row>
    <row r="242" spans="1:6" ht="13.5" thickBot="1" x14ac:dyDescent="0.25">
      <c r="A242" s="316" t="s">
        <v>313</v>
      </c>
      <c r="B242" s="202" t="s">
        <v>602</v>
      </c>
      <c r="C242" s="287"/>
      <c r="D242" s="140"/>
      <c r="E242" s="286"/>
      <c r="F242" s="284">
        <f t="shared" si="12"/>
        <v>0</v>
      </c>
    </row>
    <row r="243" spans="1:6" ht="13.5" thickBot="1" x14ac:dyDescent="0.25">
      <c r="A243" s="554" t="s">
        <v>314</v>
      </c>
      <c r="B243" s="555" t="s">
        <v>6</v>
      </c>
      <c r="C243" s="563">
        <f>C229+C230+C231+C232+C234+C242</f>
        <v>0</v>
      </c>
      <c r="D243" s="563">
        <f>D229+D230+D231+D232+D234+D242</f>
        <v>0</v>
      </c>
      <c r="E243" s="563">
        <f>E229+E230+E231+E232+E234+E242</f>
        <v>0</v>
      </c>
      <c r="F243" s="564">
        <f>F229+F230+F231+F232+F234+F242</f>
        <v>0</v>
      </c>
    </row>
    <row r="244" spans="1:6" ht="9.75" customHeight="1" thickTop="1" x14ac:dyDescent="0.2">
      <c r="A244" s="544"/>
      <c r="B244" s="324"/>
      <c r="C244" s="229"/>
      <c r="D244" s="229"/>
      <c r="E244" s="229"/>
      <c r="F244" s="143"/>
    </row>
    <row r="245" spans="1:6" x14ac:dyDescent="0.2">
      <c r="A245" s="317" t="s">
        <v>315</v>
      </c>
      <c r="B245" s="326" t="s">
        <v>245</v>
      </c>
      <c r="C245" s="288"/>
      <c r="D245" s="138"/>
      <c r="E245" s="288"/>
      <c r="F245" s="187"/>
    </row>
    <row r="246" spans="1:6" x14ac:dyDescent="0.2">
      <c r="A246" s="317" t="s">
        <v>316</v>
      </c>
      <c r="B246" s="200" t="s">
        <v>603</v>
      </c>
      <c r="C246" s="286"/>
      <c r="D246" s="135"/>
      <c r="E246" s="286"/>
      <c r="F246" s="135">
        <f>SUM(C246:E246)</f>
        <v>0</v>
      </c>
    </row>
    <row r="247" spans="1:6" x14ac:dyDescent="0.2">
      <c r="A247" s="317" t="s">
        <v>317</v>
      </c>
      <c r="B247" s="200" t="s">
        <v>604</v>
      </c>
      <c r="C247" s="286"/>
      <c r="D247" s="135"/>
      <c r="E247" s="286"/>
      <c r="F247" s="135">
        <f>SUM(C247:E247)</f>
        <v>0</v>
      </c>
    </row>
    <row r="248" spans="1:6" x14ac:dyDescent="0.2">
      <c r="A248" s="317" t="s">
        <v>319</v>
      </c>
      <c r="B248" s="200" t="s">
        <v>605</v>
      </c>
      <c r="C248" s="230">
        <f>SUM(C249:C255)</f>
        <v>0</v>
      </c>
      <c r="D248" s="230">
        <f>SUM(D249:D255)</f>
        <v>23600</v>
      </c>
      <c r="E248" s="230">
        <f>SUM(E249:E255)</f>
        <v>0</v>
      </c>
      <c r="F248" s="139">
        <f>SUM(F249:F255)</f>
        <v>23600</v>
      </c>
    </row>
    <row r="249" spans="1:6" x14ac:dyDescent="0.2">
      <c r="A249" s="317" t="s">
        <v>320</v>
      </c>
      <c r="B249" s="325" t="s">
        <v>606</v>
      </c>
      <c r="C249" s="286"/>
      <c r="D249" s="135"/>
      <c r="E249" s="286"/>
      <c r="F249" s="135">
        <f>SUM(C249:E249)</f>
        <v>0</v>
      </c>
    </row>
    <row r="250" spans="1:6" x14ac:dyDescent="0.2">
      <c r="A250" s="317" t="s">
        <v>321</v>
      </c>
      <c r="B250" s="325" t="s">
        <v>607</v>
      </c>
      <c r="C250" s="286"/>
      <c r="D250" s="135"/>
      <c r="E250" s="286"/>
      <c r="F250" s="135">
        <f t="shared" ref="F250:F255" si="13">SUM(C250:E250)</f>
        <v>0</v>
      </c>
    </row>
    <row r="251" spans="1:6" x14ac:dyDescent="0.2">
      <c r="A251" s="317" t="s">
        <v>322</v>
      </c>
      <c r="B251" s="325" t="s">
        <v>608</v>
      </c>
      <c r="C251" s="286"/>
      <c r="D251" s="135"/>
      <c r="E251" s="286"/>
      <c r="F251" s="135">
        <f t="shared" si="13"/>
        <v>0</v>
      </c>
    </row>
    <row r="252" spans="1:6" x14ac:dyDescent="0.2">
      <c r="A252" s="317" t="s">
        <v>323</v>
      </c>
      <c r="B252" s="325" t="s">
        <v>609</v>
      </c>
      <c r="C252" s="286"/>
      <c r="D252" s="135"/>
      <c r="E252" s="286"/>
      <c r="F252" s="135">
        <f t="shared" si="13"/>
        <v>0</v>
      </c>
    </row>
    <row r="253" spans="1:6" x14ac:dyDescent="0.2">
      <c r="A253" s="317" t="s">
        <v>324</v>
      </c>
      <c r="B253" s="748" t="s">
        <v>610</v>
      </c>
      <c r="C253" s="286"/>
      <c r="D253" s="135">
        <f>'11 12 sz_melléklet'!C41</f>
        <v>15000</v>
      </c>
      <c r="E253" s="286"/>
      <c r="F253" s="135">
        <f t="shared" si="13"/>
        <v>15000</v>
      </c>
    </row>
    <row r="254" spans="1:6" x14ac:dyDescent="0.2">
      <c r="A254" s="317" t="s">
        <v>325</v>
      </c>
      <c r="B254" s="270" t="s">
        <v>611</v>
      </c>
      <c r="C254" s="286"/>
      <c r="D254" s="135">
        <f>'4_sz_ melléklet'!D94</f>
        <v>8600</v>
      </c>
      <c r="E254" s="286"/>
      <c r="F254" s="135">
        <f t="shared" si="13"/>
        <v>8600</v>
      </c>
    </row>
    <row r="255" spans="1:6" x14ac:dyDescent="0.2">
      <c r="A255" s="317" t="s">
        <v>326</v>
      </c>
      <c r="B255" s="970" t="s">
        <v>612</v>
      </c>
      <c r="C255" s="286"/>
      <c r="D255" s="135"/>
      <c r="E255" s="286"/>
      <c r="F255" s="135">
        <f t="shared" si="13"/>
        <v>0</v>
      </c>
    </row>
    <row r="256" spans="1:6" x14ac:dyDescent="0.2">
      <c r="A256" s="317" t="s">
        <v>327</v>
      </c>
      <c r="B256" s="200"/>
      <c r="C256" s="286"/>
      <c r="D256" s="135"/>
      <c r="E256" s="286"/>
      <c r="F256" s="135"/>
    </row>
    <row r="257" spans="1:6" ht="13.5" thickBot="1" x14ac:dyDescent="0.25">
      <c r="A257" s="317" t="s">
        <v>328</v>
      </c>
      <c r="B257" s="202"/>
      <c r="C257" s="289"/>
      <c r="D257" s="289"/>
      <c r="E257" s="289"/>
      <c r="F257" s="136"/>
    </row>
    <row r="258" spans="1:6" ht="13.5" thickBot="1" x14ac:dyDescent="0.25">
      <c r="A258" s="554" t="s">
        <v>329</v>
      </c>
      <c r="B258" s="555" t="s">
        <v>7</v>
      </c>
      <c r="C258" s="563">
        <f>C246+C247+C248+C256+C257</f>
        <v>0</v>
      </c>
      <c r="D258" s="563">
        <f>D246+D247+D248+D256+D257</f>
        <v>23600</v>
      </c>
      <c r="E258" s="563">
        <f>E246+E247+E248+E256+E257</f>
        <v>0</v>
      </c>
      <c r="F258" s="564">
        <f>F246+F247+F248+F256+F257</f>
        <v>23600</v>
      </c>
    </row>
    <row r="259" spans="1:6" ht="27" thickTop="1" thickBot="1" x14ac:dyDescent="0.25">
      <c r="A259" s="554" t="s">
        <v>330</v>
      </c>
      <c r="B259" s="559" t="s">
        <v>448</v>
      </c>
      <c r="C259" s="566">
        <f>C243+C258</f>
        <v>0</v>
      </c>
      <c r="D259" s="566">
        <f>D243+D258</f>
        <v>23600</v>
      </c>
      <c r="E259" s="566">
        <f>E243+E258</f>
        <v>0</v>
      </c>
      <c r="F259" s="567">
        <f>F243+F258</f>
        <v>23600</v>
      </c>
    </row>
    <row r="260" spans="1:6" ht="9.75" customHeight="1" thickTop="1" x14ac:dyDescent="0.2">
      <c r="A260" s="544"/>
      <c r="B260" s="762"/>
      <c r="C260" s="235"/>
      <c r="D260" s="235"/>
      <c r="E260" s="235"/>
      <c r="F260" s="240"/>
    </row>
    <row r="261" spans="1:6" x14ac:dyDescent="0.2">
      <c r="A261" s="317" t="s">
        <v>331</v>
      </c>
      <c r="B261" s="433" t="s">
        <v>449</v>
      </c>
      <c r="C261" s="565"/>
      <c r="D261" s="138"/>
      <c r="E261" s="288"/>
      <c r="F261" s="187"/>
    </row>
    <row r="262" spans="1:6" x14ac:dyDescent="0.2">
      <c r="A262" s="316" t="s">
        <v>332</v>
      </c>
      <c r="B262" s="201" t="s">
        <v>1093</v>
      </c>
      <c r="C262" s="291"/>
      <c r="D262" s="135"/>
      <c r="E262" s="286"/>
      <c r="F262" s="135">
        <f>SUM(C262:E262)</f>
        <v>0</v>
      </c>
    </row>
    <row r="263" spans="1:6" x14ac:dyDescent="0.2">
      <c r="A263" s="316" t="s">
        <v>333</v>
      </c>
      <c r="B263" s="633" t="s">
        <v>627</v>
      </c>
      <c r="C263" s="755"/>
      <c r="D263" s="140"/>
      <c r="E263" s="287"/>
      <c r="F263" s="135">
        <f t="shared" ref="F263:F269" si="14">SUM(C263:E263)</f>
        <v>0</v>
      </c>
    </row>
    <row r="264" spans="1:6" x14ac:dyDescent="0.2">
      <c r="A264" s="316" t="s">
        <v>334</v>
      </c>
      <c r="B264" s="633" t="s">
        <v>626</v>
      </c>
      <c r="C264" s="755"/>
      <c r="D264" s="140"/>
      <c r="E264" s="287"/>
      <c r="F264" s="135">
        <f t="shared" si="14"/>
        <v>0</v>
      </c>
    </row>
    <row r="265" spans="1:6" x14ac:dyDescent="0.2">
      <c r="A265" s="316" t="s">
        <v>335</v>
      </c>
      <c r="B265" s="633" t="s">
        <v>628</v>
      </c>
      <c r="C265" s="755"/>
      <c r="D265" s="140"/>
      <c r="E265" s="287"/>
      <c r="F265" s="135">
        <f t="shared" si="14"/>
        <v>0</v>
      </c>
    </row>
    <row r="266" spans="1:6" x14ac:dyDescent="0.2">
      <c r="A266" s="316" t="s">
        <v>336</v>
      </c>
      <c r="B266" s="750" t="s">
        <v>629</v>
      </c>
      <c r="C266" s="755"/>
      <c r="D266" s="140"/>
      <c r="E266" s="287"/>
      <c r="F266" s="135">
        <f t="shared" si="14"/>
        <v>0</v>
      </c>
    </row>
    <row r="267" spans="1:6" x14ac:dyDescent="0.2">
      <c r="A267" s="316" t="s">
        <v>337</v>
      </c>
      <c r="B267" s="751" t="s">
        <v>632</v>
      </c>
      <c r="C267" s="755"/>
      <c r="D267" s="140"/>
      <c r="E267" s="287"/>
      <c r="F267" s="135">
        <f t="shared" si="14"/>
        <v>0</v>
      </c>
    </row>
    <row r="268" spans="1:6" x14ac:dyDescent="0.2">
      <c r="A268" s="316" t="s">
        <v>338</v>
      </c>
      <c r="B268" s="752" t="s">
        <v>631</v>
      </c>
      <c r="C268" s="755"/>
      <c r="D268" s="140"/>
      <c r="E268" s="287"/>
      <c r="F268" s="135">
        <f t="shared" si="14"/>
        <v>0</v>
      </c>
    </row>
    <row r="269" spans="1:6" ht="13.5" thickBot="1" x14ac:dyDescent="0.25">
      <c r="A269" s="316" t="s">
        <v>339</v>
      </c>
      <c r="B269" s="327" t="s">
        <v>630</v>
      </c>
      <c r="C269" s="755"/>
      <c r="D269" s="140"/>
      <c r="E269" s="287"/>
      <c r="F269" s="135">
        <f t="shared" si="14"/>
        <v>0</v>
      </c>
    </row>
    <row r="270" spans="1:6" ht="13.5" thickBot="1" x14ac:dyDescent="0.25">
      <c r="A270" s="340" t="s">
        <v>340</v>
      </c>
      <c r="B270" s="274" t="s">
        <v>450</v>
      </c>
      <c r="C270" s="756">
        <f>SUM(C262:C269)</f>
        <v>0</v>
      </c>
      <c r="D270" s="756">
        <f>SUM(D262:D269)</f>
        <v>0</v>
      </c>
      <c r="E270" s="756">
        <f>SUM(E262:E269)</f>
        <v>0</v>
      </c>
      <c r="F270" s="846">
        <f>SUM(F262:F269)</f>
        <v>0</v>
      </c>
    </row>
    <row r="271" spans="1:6" x14ac:dyDescent="0.2">
      <c r="A271" s="544"/>
      <c r="B271" s="36"/>
      <c r="C271" s="768"/>
      <c r="D271" s="770"/>
      <c r="E271" s="735"/>
      <c r="F271" s="629"/>
    </row>
    <row r="272" spans="1:6" ht="13.5" thickBot="1" x14ac:dyDescent="0.25">
      <c r="A272" s="403" t="s">
        <v>341</v>
      </c>
      <c r="B272" s="1194" t="s">
        <v>451</v>
      </c>
      <c r="C272" s="888">
        <f>C259+C270</f>
        <v>0</v>
      </c>
      <c r="D272" s="889">
        <f>D259+D270</f>
        <v>23600</v>
      </c>
      <c r="E272" s="888">
        <f>E259+E270</f>
        <v>0</v>
      </c>
      <c r="F272" s="888">
        <f>F259+F270</f>
        <v>23600</v>
      </c>
    </row>
    <row r="273" spans="1:6" x14ac:dyDescent="0.2">
      <c r="A273" s="338"/>
      <c r="B273" s="745"/>
      <c r="C273" s="631"/>
      <c r="D273" s="631"/>
      <c r="E273" s="631"/>
      <c r="F273" s="631"/>
    </row>
    <row r="274" spans="1:6" x14ac:dyDescent="0.2">
      <c r="A274" s="1484">
        <v>6</v>
      </c>
      <c r="B274" s="1484"/>
      <c r="C274" s="1484"/>
      <c r="D274" s="1484"/>
      <c r="E274" s="1484"/>
      <c r="F274" s="1484"/>
    </row>
    <row r="275" spans="1:6" x14ac:dyDescent="0.2">
      <c r="A275" s="1463" t="s">
        <v>1381</v>
      </c>
      <c r="B275" s="1463"/>
      <c r="C275" s="1463"/>
      <c r="D275" s="1463"/>
      <c r="E275" s="1463"/>
    </row>
    <row r="276" spans="1:6" x14ac:dyDescent="0.2">
      <c r="A276" s="329"/>
      <c r="B276" s="329"/>
      <c r="C276" s="329"/>
      <c r="D276" s="329"/>
      <c r="E276" s="329"/>
    </row>
    <row r="277" spans="1:6" ht="14.25" x14ac:dyDescent="0.2">
      <c r="A277" s="1509" t="s">
        <v>1231</v>
      </c>
      <c r="B277" s="1605"/>
      <c r="C277" s="1605"/>
      <c r="D277" s="1605"/>
      <c r="E277" s="1605"/>
      <c r="F277" s="1605"/>
    </row>
    <row r="278" spans="1:6" ht="10.5" customHeight="1" x14ac:dyDescent="0.25">
      <c r="B278" s="18"/>
      <c r="C278" s="18"/>
      <c r="D278" s="18"/>
      <c r="E278" s="18"/>
    </row>
    <row r="279" spans="1:6" ht="15.75" x14ac:dyDescent="0.25">
      <c r="B279" s="18" t="s">
        <v>483</v>
      </c>
      <c r="C279" s="18"/>
      <c r="D279" s="18"/>
      <c r="E279" s="18"/>
    </row>
    <row r="280" spans="1:6" ht="13.5" thickBot="1" x14ac:dyDescent="0.25">
      <c r="B280" s="1"/>
      <c r="C280" s="1"/>
      <c r="D280" s="1"/>
      <c r="E280" s="19" t="s">
        <v>8</v>
      </c>
    </row>
    <row r="281" spans="1:6" ht="48.75" thickBot="1" x14ac:dyDescent="0.3">
      <c r="A281" s="344" t="s">
        <v>294</v>
      </c>
      <c r="B281" s="549" t="s">
        <v>13</v>
      </c>
      <c r="C281" s="332" t="s">
        <v>477</v>
      </c>
      <c r="D281" s="333" t="s">
        <v>478</v>
      </c>
      <c r="E281" s="332" t="s">
        <v>473</v>
      </c>
      <c r="F281" s="333" t="s">
        <v>472</v>
      </c>
    </row>
    <row r="282" spans="1:6" x14ac:dyDescent="0.2">
      <c r="A282" s="550" t="s">
        <v>295</v>
      </c>
      <c r="B282" s="551" t="s">
        <v>296</v>
      </c>
      <c r="C282" s="560" t="s">
        <v>297</v>
      </c>
      <c r="D282" s="561" t="s">
        <v>298</v>
      </c>
      <c r="E282" s="725" t="s">
        <v>318</v>
      </c>
      <c r="F282" s="726" t="s">
        <v>343</v>
      </c>
    </row>
    <row r="283" spans="1:6" x14ac:dyDescent="0.2">
      <c r="A283" s="317" t="s">
        <v>299</v>
      </c>
      <c r="B283" s="324" t="s">
        <v>244</v>
      </c>
      <c r="C283" s="286"/>
      <c r="D283" s="135"/>
      <c r="E283" s="286"/>
      <c r="F283" s="121"/>
    </row>
    <row r="284" spans="1:6" x14ac:dyDescent="0.2">
      <c r="A284" s="316" t="s">
        <v>300</v>
      </c>
      <c r="B284" s="181" t="s">
        <v>589</v>
      </c>
      <c r="C284" s="286"/>
      <c r="D284" s="135"/>
      <c r="E284" s="286"/>
      <c r="F284" s="135">
        <f>SUM(C284:E284)</f>
        <v>0</v>
      </c>
    </row>
    <row r="285" spans="1:6" x14ac:dyDescent="0.2">
      <c r="A285" s="316" t="s">
        <v>301</v>
      </c>
      <c r="B285" s="200" t="s">
        <v>591</v>
      </c>
      <c r="C285" s="286"/>
      <c r="D285" s="135"/>
      <c r="E285" s="286"/>
      <c r="F285" s="135">
        <f>SUM(C285:E285)</f>
        <v>0</v>
      </c>
    </row>
    <row r="286" spans="1:6" x14ac:dyDescent="0.2">
      <c r="A286" s="316" t="s">
        <v>302</v>
      </c>
      <c r="B286" s="200" t="s">
        <v>590</v>
      </c>
      <c r="C286" s="286"/>
      <c r="D286" s="135"/>
      <c r="E286" s="286"/>
      <c r="F286" s="135">
        <f>SUM(C286:E286)</f>
        <v>0</v>
      </c>
    </row>
    <row r="287" spans="1:6" x14ac:dyDescent="0.2">
      <c r="A287" s="316" t="s">
        <v>303</v>
      </c>
      <c r="B287" s="200" t="s">
        <v>592</v>
      </c>
      <c r="C287" s="286"/>
      <c r="D287" s="135"/>
      <c r="E287" s="286"/>
      <c r="F287" s="135">
        <f>SUM(C287:E287)</f>
        <v>0</v>
      </c>
    </row>
    <row r="288" spans="1:6" x14ac:dyDescent="0.2">
      <c r="A288" s="316" t="s">
        <v>304</v>
      </c>
      <c r="B288" s="200" t="s">
        <v>593</v>
      </c>
      <c r="C288" s="286"/>
      <c r="D288" s="135"/>
      <c r="E288" s="286"/>
      <c r="F288" s="135">
        <f>SUM(C288:E288)</f>
        <v>0</v>
      </c>
    </row>
    <row r="289" spans="1:6" x14ac:dyDescent="0.2">
      <c r="A289" s="316" t="s">
        <v>305</v>
      </c>
      <c r="B289" s="200" t="s">
        <v>594</v>
      </c>
      <c r="C289" s="286">
        <f>C290+C291+C292+C293+C294+C295+C296</f>
        <v>19000</v>
      </c>
      <c r="D289" s="286">
        <f>D290+D291+D292+D293+D294+D295+D296</f>
        <v>0</v>
      </c>
      <c r="E289" s="286">
        <f>E290+E291+E292+E293+E294+E295+E296</f>
        <v>0</v>
      </c>
      <c r="F289" s="135">
        <f>F290+F291+F292+F293+F294+F295+F296</f>
        <v>19000</v>
      </c>
    </row>
    <row r="290" spans="1:6" x14ac:dyDescent="0.2">
      <c r="A290" s="316" t="s">
        <v>306</v>
      </c>
      <c r="B290" s="200" t="s">
        <v>598</v>
      </c>
      <c r="C290" s="286">
        <v>0</v>
      </c>
      <c r="D290" s="135">
        <v>0</v>
      </c>
      <c r="E290" s="286">
        <v>0</v>
      </c>
      <c r="F290" s="135">
        <f>E290+D290+C290</f>
        <v>0</v>
      </c>
    </row>
    <row r="291" spans="1:6" x14ac:dyDescent="0.2">
      <c r="A291" s="316" t="s">
        <v>307</v>
      </c>
      <c r="B291" s="200" t="s">
        <v>599</v>
      </c>
      <c r="C291" s="286"/>
      <c r="D291" s="135"/>
      <c r="E291" s="286"/>
      <c r="F291" s="135">
        <f t="shared" ref="F291:F297" si="15">E291+D291+C291</f>
        <v>0</v>
      </c>
    </row>
    <row r="292" spans="1:6" x14ac:dyDescent="0.2">
      <c r="A292" s="316" t="s">
        <v>308</v>
      </c>
      <c r="B292" s="200" t="s">
        <v>600</v>
      </c>
      <c r="C292" s="286"/>
      <c r="D292" s="135"/>
      <c r="E292" s="286"/>
      <c r="F292" s="135">
        <f t="shared" si="15"/>
        <v>0</v>
      </c>
    </row>
    <row r="293" spans="1:6" x14ac:dyDescent="0.2">
      <c r="A293" s="316" t="s">
        <v>309</v>
      </c>
      <c r="B293" s="325" t="s">
        <v>596</v>
      </c>
      <c r="C293" s="286">
        <f>'6 7_sz_melléklet'!E40+'6 7_sz_melléklet'!E41</f>
        <v>19000</v>
      </c>
      <c r="D293" s="139"/>
      <c r="E293" s="286"/>
      <c r="F293" s="135">
        <f t="shared" si="15"/>
        <v>19000</v>
      </c>
    </row>
    <row r="294" spans="1:6" x14ac:dyDescent="0.2">
      <c r="A294" s="316" t="s">
        <v>310</v>
      </c>
      <c r="B294" s="748" t="s">
        <v>597</v>
      </c>
      <c r="C294" s="289"/>
      <c r="D294" s="136"/>
      <c r="E294" s="286"/>
      <c r="F294" s="135">
        <f t="shared" si="15"/>
        <v>0</v>
      </c>
    </row>
    <row r="295" spans="1:6" x14ac:dyDescent="0.2">
      <c r="A295" s="316" t="s">
        <v>311</v>
      </c>
      <c r="B295" s="749" t="s">
        <v>1051</v>
      </c>
      <c r="C295" s="289"/>
      <c r="D295" s="136"/>
      <c r="E295" s="286"/>
      <c r="F295" s="135">
        <f t="shared" si="15"/>
        <v>0</v>
      </c>
    </row>
    <row r="296" spans="1:6" x14ac:dyDescent="0.2">
      <c r="A296" s="316" t="s">
        <v>312</v>
      </c>
      <c r="B296" s="270" t="s">
        <v>827</v>
      </c>
      <c r="C296" s="289"/>
      <c r="D296" s="136"/>
      <c r="E296" s="286"/>
      <c r="F296" s="140"/>
    </row>
    <row r="297" spans="1:6" ht="13.5" thickBot="1" x14ac:dyDescent="0.25">
      <c r="A297" s="316" t="s">
        <v>313</v>
      </c>
      <c r="B297" s="202" t="s">
        <v>602</v>
      </c>
      <c r="C297" s="287"/>
      <c r="D297" s="140"/>
      <c r="E297" s="286"/>
      <c r="F297" s="284">
        <f t="shared" si="15"/>
        <v>0</v>
      </c>
    </row>
    <row r="298" spans="1:6" ht="13.5" thickBot="1" x14ac:dyDescent="0.25">
      <c r="A298" s="554" t="s">
        <v>314</v>
      </c>
      <c r="B298" s="555" t="s">
        <v>6</v>
      </c>
      <c r="C298" s="563">
        <f>C284+C285+C286+C287+C289+C297</f>
        <v>19000</v>
      </c>
      <c r="D298" s="563">
        <f>D284+D285+D286+D287+D289+D297</f>
        <v>0</v>
      </c>
      <c r="E298" s="563">
        <f>E284+E285+E286+E287+E289+E297</f>
        <v>0</v>
      </c>
      <c r="F298" s="564">
        <f>F284+F285+F286+F287+F289+F297</f>
        <v>19000</v>
      </c>
    </row>
    <row r="299" spans="1:6" ht="6" customHeight="1" thickTop="1" x14ac:dyDescent="0.2">
      <c r="A299" s="544"/>
      <c r="B299" s="324"/>
      <c r="C299" s="229"/>
      <c r="D299" s="229"/>
      <c r="E299" s="229"/>
      <c r="F299" s="143"/>
    </row>
    <row r="300" spans="1:6" x14ac:dyDescent="0.2">
      <c r="A300" s="317" t="s">
        <v>315</v>
      </c>
      <c r="B300" s="326" t="s">
        <v>245</v>
      </c>
      <c r="C300" s="288"/>
      <c r="D300" s="138"/>
      <c r="E300" s="288"/>
      <c r="F300" s="187"/>
    </row>
    <row r="301" spans="1:6" x14ac:dyDescent="0.2">
      <c r="A301" s="317" t="s">
        <v>316</v>
      </c>
      <c r="B301" s="200" t="s">
        <v>603</v>
      </c>
      <c r="C301" s="286"/>
      <c r="D301" s="135"/>
      <c r="E301" s="286"/>
      <c r="F301" s="135">
        <f>SUM(C301:E301)</f>
        <v>0</v>
      </c>
    </row>
    <row r="302" spans="1:6" x14ac:dyDescent="0.2">
      <c r="A302" s="317" t="s">
        <v>317</v>
      </c>
      <c r="B302" s="200" t="s">
        <v>604</v>
      </c>
      <c r="C302" s="286"/>
      <c r="D302" s="135"/>
      <c r="E302" s="286"/>
      <c r="F302" s="135">
        <f>SUM(C302:E302)</f>
        <v>0</v>
      </c>
    </row>
    <row r="303" spans="1:6" x14ac:dyDescent="0.2">
      <c r="A303" s="317" t="s">
        <v>319</v>
      </c>
      <c r="B303" s="200" t="s">
        <v>605</v>
      </c>
      <c r="C303" s="230">
        <f>SUM(C304:C310)</f>
        <v>0</v>
      </c>
      <c r="D303" s="230">
        <f>SUM(D304:D310)</f>
        <v>0</v>
      </c>
      <c r="E303" s="230">
        <f>SUM(E304:E310)</f>
        <v>0</v>
      </c>
      <c r="F303" s="139">
        <f>SUM(F304:F310)</f>
        <v>0</v>
      </c>
    </row>
    <row r="304" spans="1:6" x14ac:dyDescent="0.2">
      <c r="A304" s="317" t="s">
        <v>320</v>
      </c>
      <c r="B304" s="325" t="s">
        <v>606</v>
      </c>
      <c r="C304" s="286"/>
      <c r="D304" s="135"/>
      <c r="E304" s="286"/>
      <c r="F304" s="135">
        <f>SUM(C304:E304)</f>
        <v>0</v>
      </c>
    </row>
    <row r="305" spans="1:6" x14ac:dyDescent="0.2">
      <c r="A305" s="317" t="s">
        <v>321</v>
      </c>
      <c r="B305" s="325" t="s">
        <v>607</v>
      </c>
      <c r="C305" s="286"/>
      <c r="D305" s="135"/>
      <c r="E305" s="286"/>
      <c r="F305" s="135">
        <f t="shared" ref="F305:F310" si="16">SUM(C305:E305)</f>
        <v>0</v>
      </c>
    </row>
    <row r="306" spans="1:6" x14ac:dyDescent="0.2">
      <c r="A306" s="317" t="s">
        <v>322</v>
      </c>
      <c r="B306" s="325" t="s">
        <v>608</v>
      </c>
      <c r="C306" s="286"/>
      <c r="D306" s="135"/>
      <c r="E306" s="286"/>
      <c r="F306" s="135">
        <f t="shared" si="16"/>
        <v>0</v>
      </c>
    </row>
    <row r="307" spans="1:6" x14ac:dyDescent="0.2">
      <c r="A307" s="317" t="s">
        <v>323</v>
      </c>
      <c r="B307" s="325" t="s">
        <v>609</v>
      </c>
      <c r="C307" s="286"/>
      <c r="D307" s="135"/>
      <c r="E307" s="286"/>
      <c r="F307" s="135">
        <f t="shared" si="16"/>
        <v>0</v>
      </c>
    </row>
    <row r="308" spans="1:6" x14ac:dyDescent="0.2">
      <c r="A308" s="317" t="s">
        <v>324</v>
      </c>
      <c r="B308" s="748" t="s">
        <v>610</v>
      </c>
      <c r="C308" s="286"/>
      <c r="D308" s="135"/>
      <c r="E308" s="286"/>
      <c r="F308" s="135">
        <f t="shared" si="16"/>
        <v>0</v>
      </c>
    </row>
    <row r="309" spans="1:6" x14ac:dyDescent="0.2">
      <c r="A309" s="317" t="s">
        <v>325</v>
      </c>
      <c r="B309" s="270" t="s">
        <v>611</v>
      </c>
      <c r="C309" s="286"/>
      <c r="D309" s="135"/>
      <c r="E309" s="286"/>
      <c r="F309" s="135">
        <f t="shared" si="16"/>
        <v>0</v>
      </c>
    </row>
    <row r="310" spans="1:6" x14ac:dyDescent="0.2">
      <c r="A310" s="317" t="s">
        <v>326</v>
      </c>
      <c r="B310" s="970" t="s">
        <v>612</v>
      </c>
      <c r="C310" s="286"/>
      <c r="D310" s="135"/>
      <c r="E310" s="286"/>
      <c r="F310" s="135">
        <f t="shared" si="16"/>
        <v>0</v>
      </c>
    </row>
    <row r="311" spans="1:6" x14ac:dyDescent="0.2">
      <c r="A311" s="317" t="s">
        <v>327</v>
      </c>
      <c r="B311" s="200"/>
      <c r="C311" s="286"/>
      <c r="D311" s="135"/>
      <c r="E311" s="286"/>
      <c r="F311" s="135"/>
    </row>
    <row r="312" spans="1:6" ht="13.5" thickBot="1" x14ac:dyDescent="0.25">
      <c r="A312" s="317" t="s">
        <v>328</v>
      </c>
      <c r="B312" s="202"/>
      <c r="C312" s="289"/>
      <c r="D312" s="289"/>
      <c r="E312" s="289"/>
      <c r="F312" s="136"/>
    </row>
    <row r="313" spans="1:6" ht="13.5" thickBot="1" x14ac:dyDescent="0.25">
      <c r="A313" s="554" t="s">
        <v>329</v>
      </c>
      <c r="B313" s="555" t="s">
        <v>7</v>
      </c>
      <c r="C313" s="563">
        <f>C301+C302+C303+C311+C312</f>
        <v>0</v>
      </c>
      <c r="D313" s="563">
        <f>D301+D302+D303+D311+D312</f>
        <v>0</v>
      </c>
      <c r="E313" s="563">
        <f>E301+E302+E303+E311+E312</f>
        <v>0</v>
      </c>
      <c r="F313" s="564">
        <f>F301+F302+F303+F311+F312</f>
        <v>0</v>
      </c>
    </row>
    <row r="314" spans="1:6" ht="27" thickTop="1" thickBot="1" x14ac:dyDescent="0.25">
      <c r="A314" s="554" t="s">
        <v>330</v>
      </c>
      <c r="B314" s="559" t="s">
        <v>448</v>
      </c>
      <c r="C314" s="566">
        <f>C298+C313</f>
        <v>19000</v>
      </c>
      <c r="D314" s="566">
        <f>D298+D313</f>
        <v>0</v>
      </c>
      <c r="E314" s="566">
        <f>E298+E313</f>
        <v>0</v>
      </c>
      <c r="F314" s="567">
        <f>F298+F313</f>
        <v>19000</v>
      </c>
    </row>
    <row r="315" spans="1:6" ht="9.75" customHeight="1" thickTop="1" x14ac:dyDescent="0.2">
      <c r="A315" s="544"/>
      <c r="B315" s="762"/>
      <c r="C315" s="235"/>
      <c r="D315" s="235"/>
      <c r="E315" s="235"/>
      <c r="F315" s="240"/>
    </row>
    <row r="316" spans="1:6" x14ac:dyDescent="0.2">
      <c r="A316" s="317" t="s">
        <v>331</v>
      </c>
      <c r="B316" s="433" t="s">
        <v>449</v>
      </c>
      <c r="C316" s="565"/>
      <c r="D316" s="138"/>
      <c r="E316" s="288"/>
      <c r="F316" s="187"/>
    </row>
    <row r="317" spans="1:6" x14ac:dyDescent="0.2">
      <c r="A317" s="316" t="s">
        <v>332</v>
      </c>
      <c r="B317" s="201" t="s">
        <v>1093</v>
      </c>
      <c r="C317" s="291"/>
      <c r="D317" s="135"/>
      <c r="E317" s="286"/>
      <c r="F317" s="121"/>
    </row>
    <row r="318" spans="1:6" x14ac:dyDescent="0.2">
      <c r="A318" s="316" t="s">
        <v>333</v>
      </c>
      <c r="B318" s="633" t="s">
        <v>627</v>
      </c>
      <c r="C318" s="755"/>
      <c r="D318" s="140"/>
      <c r="E318" s="287"/>
      <c r="F318" s="283"/>
    </row>
    <row r="319" spans="1:6" x14ac:dyDescent="0.2">
      <c r="A319" s="316" t="s">
        <v>334</v>
      </c>
      <c r="B319" s="633" t="s">
        <v>626</v>
      </c>
      <c r="C319" s="755"/>
      <c r="D319" s="140"/>
      <c r="E319" s="287"/>
      <c r="F319" s="283"/>
    </row>
    <row r="320" spans="1:6" x14ac:dyDescent="0.2">
      <c r="A320" s="316" t="s">
        <v>335</v>
      </c>
      <c r="B320" s="633" t="s">
        <v>628</v>
      </c>
      <c r="C320" s="755"/>
      <c r="D320" s="140"/>
      <c r="E320" s="287"/>
      <c r="F320" s="283"/>
    </row>
    <row r="321" spans="1:6" x14ac:dyDescent="0.2">
      <c r="A321" s="316" t="s">
        <v>336</v>
      </c>
      <c r="B321" s="750" t="s">
        <v>629</v>
      </c>
      <c r="C321" s="755"/>
      <c r="D321" s="140"/>
      <c r="E321" s="287"/>
      <c r="F321" s="283"/>
    </row>
    <row r="322" spans="1:6" x14ac:dyDescent="0.2">
      <c r="A322" s="316" t="s">
        <v>337</v>
      </c>
      <c r="B322" s="751" t="s">
        <v>632</v>
      </c>
      <c r="C322" s="755"/>
      <c r="D322" s="140"/>
      <c r="E322" s="287"/>
      <c r="F322" s="283"/>
    </row>
    <row r="323" spans="1:6" x14ac:dyDescent="0.2">
      <c r="A323" s="316" t="s">
        <v>338</v>
      </c>
      <c r="B323" s="752" t="s">
        <v>631</v>
      </c>
      <c r="C323" s="755"/>
      <c r="D323" s="140"/>
      <c r="E323" s="287"/>
      <c r="F323" s="283"/>
    </row>
    <row r="324" spans="1:6" ht="13.5" thickBot="1" x14ac:dyDescent="0.25">
      <c r="A324" s="316" t="s">
        <v>339</v>
      </c>
      <c r="B324" s="327" t="s">
        <v>630</v>
      </c>
      <c r="C324" s="755"/>
      <c r="D324" s="140"/>
      <c r="E324" s="287"/>
      <c r="F324" s="283"/>
    </row>
    <row r="325" spans="1:6" ht="13.5" thickBot="1" x14ac:dyDescent="0.25">
      <c r="A325" s="340" t="s">
        <v>340</v>
      </c>
      <c r="B325" s="274" t="s">
        <v>450</v>
      </c>
      <c r="C325" s="756">
        <f>SUM(C317:C324)</f>
        <v>0</v>
      </c>
      <c r="D325" s="756">
        <f>SUM(D317:D324)</f>
        <v>0</v>
      </c>
      <c r="E325" s="756">
        <f>SUM(E317:E324)</f>
        <v>0</v>
      </c>
      <c r="F325" s="846">
        <f>SUM(F317:F324)</f>
        <v>0</v>
      </c>
    </row>
    <row r="326" spans="1:6" x14ac:dyDescent="0.2">
      <c r="A326" s="544"/>
      <c r="B326" s="36"/>
      <c r="C326" s="768"/>
      <c r="D326" s="770"/>
      <c r="E326" s="735"/>
      <c r="F326" s="629"/>
    </row>
    <row r="327" spans="1:6" ht="13.5" thickBot="1" x14ac:dyDescent="0.25">
      <c r="A327" s="403" t="s">
        <v>341</v>
      </c>
      <c r="B327" s="1194" t="s">
        <v>451</v>
      </c>
      <c r="C327" s="888">
        <f>C314+C325</f>
        <v>19000</v>
      </c>
      <c r="D327" s="889">
        <f>D314+D325</f>
        <v>0</v>
      </c>
      <c r="E327" s="888">
        <f>E314+E325</f>
        <v>0</v>
      </c>
      <c r="F327" s="888">
        <f>F314+F325</f>
        <v>19000</v>
      </c>
    </row>
    <row r="328" spans="1:6" x14ac:dyDescent="0.2">
      <c r="A328" s="338"/>
      <c r="B328" s="745"/>
      <c r="C328" s="631"/>
      <c r="D328" s="631"/>
      <c r="E328" s="631"/>
      <c r="F328" s="631"/>
    </row>
    <row r="329" spans="1:6" x14ac:dyDescent="0.2">
      <c r="A329" s="1484">
        <v>7</v>
      </c>
      <c r="B329" s="1484"/>
      <c r="C329" s="1484"/>
      <c r="D329" s="1484"/>
      <c r="E329" s="1484"/>
      <c r="F329" s="1484"/>
    </row>
    <row r="330" spans="1:6" x14ac:dyDescent="0.2">
      <c r="A330" s="1463" t="s">
        <v>1381</v>
      </c>
      <c r="B330" s="1463"/>
      <c r="C330" s="1463"/>
      <c r="D330" s="1463"/>
      <c r="E330" s="1463"/>
    </row>
    <row r="331" spans="1:6" x14ac:dyDescent="0.2">
      <c r="A331" s="329"/>
      <c r="B331" s="329"/>
      <c r="C331" s="329"/>
      <c r="D331" s="329"/>
      <c r="E331" s="329"/>
    </row>
    <row r="332" spans="1:6" ht="14.25" x14ac:dyDescent="0.2">
      <c r="A332" s="1509" t="s">
        <v>1231</v>
      </c>
      <c r="B332" s="1605"/>
      <c r="C332" s="1605"/>
      <c r="D332" s="1605"/>
      <c r="E332" s="1605"/>
      <c r="F332" s="1605"/>
    </row>
    <row r="333" spans="1:6" ht="11.25" customHeight="1" x14ac:dyDescent="0.25">
      <c r="B333" s="18"/>
      <c r="C333" s="18"/>
      <c r="D333" s="18"/>
      <c r="E333" s="18"/>
    </row>
    <row r="334" spans="1:6" ht="15.75" x14ac:dyDescent="0.25">
      <c r="B334" s="18" t="s">
        <v>484</v>
      </c>
      <c r="C334" s="18"/>
      <c r="D334" s="18"/>
      <c r="E334" s="18"/>
    </row>
    <row r="335" spans="1:6" ht="13.5" thickBot="1" x14ac:dyDescent="0.25">
      <c r="B335" s="1"/>
      <c r="C335" s="1"/>
      <c r="D335" s="1"/>
      <c r="E335" s="19" t="s">
        <v>8</v>
      </c>
    </row>
    <row r="336" spans="1:6" ht="48.75" thickBot="1" x14ac:dyDescent="0.3">
      <c r="A336" s="344" t="s">
        <v>294</v>
      </c>
      <c r="B336" s="549" t="s">
        <v>13</v>
      </c>
      <c r="C336" s="332" t="s">
        <v>477</v>
      </c>
      <c r="D336" s="333" t="s">
        <v>478</v>
      </c>
      <c r="E336" s="332" t="s">
        <v>473</v>
      </c>
      <c r="F336" s="333" t="s">
        <v>472</v>
      </c>
    </row>
    <row r="337" spans="1:6" x14ac:dyDescent="0.2">
      <c r="A337" s="550" t="s">
        <v>295</v>
      </c>
      <c r="B337" s="551" t="s">
        <v>296</v>
      </c>
      <c r="C337" s="560" t="s">
        <v>297</v>
      </c>
      <c r="D337" s="561" t="s">
        <v>298</v>
      </c>
      <c r="E337" s="725" t="s">
        <v>318</v>
      </c>
      <c r="F337" s="726" t="s">
        <v>343</v>
      </c>
    </row>
    <row r="338" spans="1:6" x14ac:dyDescent="0.2">
      <c r="A338" s="317" t="s">
        <v>299</v>
      </c>
      <c r="B338" s="324" t="s">
        <v>244</v>
      </c>
      <c r="C338" s="286"/>
      <c r="D338" s="135"/>
      <c r="E338" s="286"/>
      <c r="F338" s="121"/>
    </row>
    <row r="339" spans="1:6" x14ac:dyDescent="0.2">
      <c r="A339" s="316" t="s">
        <v>300</v>
      </c>
      <c r="B339" s="181" t="s">
        <v>589</v>
      </c>
      <c r="C339" s="286">
        <f>'4_sz_ melléklet'!C128</f>
        <v>71590</v>
      </c>
      <c r="D339" s="135"/>
      <c r="E339" s="286"/>
      <c r="F339" s="135">
        <f>SUM(C339:E339)</f>
        <v>71590</v>
      </c>
    </row>
    <row r="340" spans="1:6" x14ac:dyDescent="0.2">
      <c r="A340" s="316" t="s">
        <v>301</v>
      </c>
      <c r="B340" s="200" t="s">
        <v>591</v>
      </c>
      <c r="C340" s="286">
        <f>'4_sz_ melléklet'!C129</f>
        <v>5282</v>
      </c>
      <c r="D340" s="135"/>
      <c r="E340" s="286"/>
      <c r="F340" s="135">
        <f>SUM(C340:E340)</f>
        <v>5282</v>
      </c>
    </row>
    <row r="341" spans="1:6" x14ac:dyDescent="0.2">
      <c r="A341" s="316" t="s">
        <v>302</v>
      </c>
      <c r="B341" s="200" t="s">
        <v>590</v>
      </c>
      <c r="C341" s="286">
        <f>'4_sz_ melléklet'!C130</f>
        <v>12582</v>
      </c>
      <c r="D341" s="135"/>
      <c r="E341" s="286"/>
      <c r="F341" s="135">
        <f>SUM(C341:E341)</f>
        <v>12582</v>
      </c>
    </row>
    <row r="342" spans="1:6" x14ac:dyDescent="0.2">
      <c r="A342" s="316" t="s">
        <v>303</v>
      </c>
      <c r="B342" s="200" t="s">
        <v>592</v>
      </c>
      <c r="C342" s="286"/>
      <c r="D342" s="135"/>
      <c r="E342" s="286"/>
      <c r="F342" s="135">
        <f>SUM(C342:E342)</f>
        <v>0</v>
      </c>
    </row>
    <row r="343" spans="1:6" x14ac:dyDescent="0.2">
      <c r="A343" s="316" t="s">
        <v>304</v>
      </c>
      <c r="B343" s="200" t="s">
        <v>593</v>
      </c>
      <c r="C343" s="286"/>
      <c r="D343" s="135"/>
      <c r="E343" s="286"/>
      <c r="F343" s="135">
        <f>SUM(C343:E343)</f>
        <v>0</v>
      </c>
    </row>
    <row r="344" spans="1:6" x14ac:dyDescent="0.2">
      <c r="A344" s="316" t="s">
        <v>305</v>
      </c>
      <c r="B344" s="200" t="s">
        <v>594</v>
      </c>
      <c r="C344" s="286">
        <f>C345+C346+C347+C348+C349+C350+C351</f>
        <v>0</v>
      </c>
      <c r="D344" s="286">
        <f>D345+D346+D347+D348+D349+D350+D351</f>
        <v>0</v>
      </c>
      <c r="E344" s="286">
        <f>E345+E346+E347+E348+E349+E350+E351</f>
        <v>0</v>
      </c>
      <c r="F344" s="135">
        <f>F345+F346+F347+F348+F349+F350+F351</f>
        <v>0</v>
      </c>
    </row>
    <row r="345" spans="1:6" x14ac:dyDescent="0.2">
      <c r="A345" s="316" t="s">
        <v>306</v>
      </c>
      <c r="B345" s="200" t="s">
        <v>598</v>
      </c>
      <c r="C345" s="286">
        <v>0</v>
      </c>
      <c r="D345" s="135">
        <v>0</v>
      </c>
      <c r="E345" s="286">
        <v>0</v>
      </c>
      <c r="F345" s="135">
        <f>E345+D345+C345</f>
        <v>0</v>
      </c>
    </row>
    <row r="346" spans="1:6" x14ac:dyDescent="0.2">
      <c r="A346" s="316" t="s">
        <v>307</v>
      </c>
      <c r="B346" s="200" t="s">
        <v>599</v>
      </c>
      <c r="C346" s="286"/>
      <c r="D346" s="135"/>
      <c r="E346" s="286"/>
      <c r="F346" s="135">
        <f t="shared" ref="F346:F352" si="17">E346+D346+C346</f>
        <v>0</v>
      </c>
    </row>
    <row r="347" spans="1:6" x14ac:dyDescent="0.2">
      <c r="A347" s="316" t="s">
        <v>308</v>
      </c>
      <c r="B347" s="200" t="s">
        <v>600</v>
      </c>
      <c r="C347" s="286"/>
      <c r="D347" s="135"/>
      <c r="E347" s="286"/>
      <c r="F347" s="135">
        <f t="shared" si="17"/>
        <v>0</v>
      </c>
    </row>
    <row r="348" spans="1:6" x14ac:dyDescent="0.2">
      <c r="A348" s="316" t="s">
        <v>309</v>
      </c>
      <c r="B348" s="325" t="s">
        <v>596</v>
      </c>
      <c r="C348" s="230"/>
      <c r="D348" s="139"/>
      <c r="E348" s="286"/>
      <c r="F348" s="135">
        <f t="shared" si="17"/>
        <v>0</v>
      </c>
    </row>
    <row r="349" spans="1:6" x14ac:dyDescent="0.2">
      <c r="A349" s="316" t="s">
        <v>310</v>
      </c>
      <c r="B349" s="748" t="s">
        <v>597</v>
      </c>
      <c r="C349" s="289"/>
      <c r="D349" s="136"/>
      <c r="E349" s="286"/>
      <c r="F349" s="135">
        <f t="shared" si="17"/>
        <v>0</v>
      </c>
    </row>
    <row r="350" spans="1:6" x14ac:dyDescent="0.2">
      <c r="A350" s="316" t="s">
        <v>311</v>
      </c>
      <c r="B350" s="749" t="s">
        <v>1051</v>
      </c>
      <c r="C350" s="289"/>
      <c r="D350" s="136"/>
      <c r="E350" s="286"/>
      <c r="F350" s="135">
        <f t="shared" si="17"/>
        <v>0</v>
      </c>
    </row>
    <row r="351" spans="1:6" x14ac:dyDescent="0.2">
      <c r="A351" s="316" t="s">
        <v>312</v>
      </c>
      <c r="B351" s="270" t="s">
        <v>827</v>
      </c>
      <c r="C351" s="289"/>
      <c r="D351" s="136"/>
      <c r="E351" s="286"/>
      <c r="F351" s="140"/>
    </row>
    <row r="352" spans="1:6" ht="13.5" thickBot="1" x14ac:dyDescent="0.25">
      <c r="A352" s="316" t="s">
        <v>313</v>
      </c>
      <c r="B352" s="202" t="s">
        <v>602</v>
      </c>
      <c r="C352" s="287"/>
      <c r="D352" s="140"/>
      <c r="E352" s="286"/>
      <c r="F352" s="284">
        <f t="shared" si="17"/>
        <v>0</v>
      </c>
    </row>
    <row r="353" spans="1:6" ht="13.5" thickBot="1" x14ac:dyDescent="0.25">
      <c r="A353" s="554" t="s">
        <v>314</v>
      </c>
      <c r="B353" s="555" t="s">
        <v>6</v>
      </c>
      <c r="C353" s="563">
        <f>C339+C340+C341+C342+C344+C352</f>
        <v>89454</v>
      </c>
      <c r="D353" s="563">
        <f>D339+D340+D341+D342+D344+D352</f>
        <v>0</v>
      </c>
      <c r="E353" s="563">
        <f>E339+E340+E341+E342+E344+E352</f>
        <v>0</v>
      </c>
      <c r="F353" s="564">
        <f>F339+F340+F341+F342+F344+F352</f>
        <v>89454</v>
      </c>
    </row>
    <row r="354" spans="1:6" ht="9.75" customHeight="1" thickTop="1" x14ac:dyDescent="0.2">
      <c r="A354" s="544"/>
      <c r="B354" s="324"/>
      <c r="C354" s="229"/>
      <c r="D354" s="229"/>
      <c r="E354" s="229"/>
      <c r="F354" s="143"/>
    </row>
    <row r="355" spans="1:6" x14ac:dyDescent="0.2">
      <c r="A355" s="317" t="s">
        <v>315</v>
      </c>
      <c r="B355" s="326" t="s">
        <v>245</v>
      </c>
      <c r="C355" s="288"/>
      <c r="D355" s="138"/>
      <c r="E355" s="288"/>
      <c r="F355" s="187"/>
    </row>
    <row r="356" spans="1:6" x14ac:dyDescent="0.2">
      <c r="A356" s="317" t="s">
        <v>316</v>
      </c>
      <c r="B356" s="200" t="s">
        <v>603</v>
      </c>
      <c r="C356" s="286">
        <f>'33_sz_ melléklet'!C136</f>
        <v>1989</v>
      </c>
      <c r="D356" s="135"/>
      <c r="E356" s="286"/>
      <c r="F356" s="135">
        <f>SUM(C356:E356)</f>
        <v>1989</v>
      </c>
    </row>
    <row r="357" spans="1:6" x14ac:dyDescent="0.2">
      <c r="A357" s="317" t="s">
        <v>317</v>
      </c>
      <c r="B357" s="200" t="s">
        <v>604</v>
      </c>
      <c r="C357" s="286"/>
      <c r="D357" s="135"/>
      <c r="E357" s="286"/>
      <c r="F357" s="135">
        <f>SUM(C357:E357)</f>
        <v>0</v>
      </c>
    </row>
    <row r="358" spans="1:6" x14ac:dyDescent="0.2">
      <c r="A358" s="317" t="s">
        <v>319</v>
      </c>
      <c r="B358" s="200" t="s">
        <v>605</v>
      </c>
      <c r="C358" s="230">
        <f>SUM(C359:C365)</f>
        <v>0</v>
      </c>
      <c r="D358" s="230">
        <f>SUM(D359:D365)</f>
        <v>0</v>
      </c>
      <c r="E358" s="230">
        <f>SUM(E359:E365)</f>
        <v>0</v>
      </c>
      <c r="F358" s="139">
        <f>SUM(F359:F365)</f>
        <v>0</v>
      </c>
    </row>
    <row r="359" spans="1:6" x14ac:dyDescent="0.2">
      <c r="A359" s="317" t="s">
        <v>320</v>
      </c>
      <c r="B359" s="325" t="s">
        <v>606</v>
      </c>
      <c r="C359" s="286"/>
      <c r="D359" s="135"/>
      <c r="E359" s="286"/>
      <c r="F359" s="135">
        <f>SUM(C359:E359)</f>
        <v>0</v>
      </c>
    </row>
    <row r="360" spans="1:6" x14ac:dyDescent="0.2">
      <c r="A360" s="317" t="s">
        <v>321</v>
      </c>
      <c r="B360" s="325" t="s">
        <v>607</v>
      </c>
      <c r="C360" s="286"/>
      <c r="D360" s="135"/>
      <c r="E360" s="286"/>
      <c r="F360" s="135">
        <f t="shared" ref="F360:F366" si="18">SUM(C360:E360)</f>
        <v>0</v>
      </c>
    </row>
    <row r="361" spans="1:6" x14ac:dyDescent="0.2">
      <c r="A361" s="317" t="s">
        <v>322</v>
      </c>
      <c r="B361" s="325" t="s">
        <v>608</v>
      </c>
      <c r="C361" s="286"/>
      <c r="D361" s="135"/>
      <c r="E361" s="286"/>
      <c r="F361" s="135">
        <f t="shared" si="18"/>
        <v>0</v>
      </c>
    </row>
    <row r="362" spans="1:6" x14ac:dyDescent="0.2">
      <c r="A362" s="317" t="s">
        <v>323</v>
      </c>
      <c r="B362" s="325" t="s">
        <v>609</v>
      </c>
      <c r="C362" s="286"/>
      <c r="D362" s="135"/>
      <c r="E362" s="286"/>
      <c r="F362" s="135">
        <f t="shared" si="18"/>
        <v>0</v>
      </c>
    </row>
    <row r="363" spans="1:6" x14ac:dyDescent="0.2">
      <c r="A363" s="317" t="s">
        <v>324</v>
      </c>
      <c r="B363" s="748" t="s">
        <v>610</v>
      </c>
      <c r="C363" s="286"/>
      <c r="D363" s="135"/>
      <c r="E363" s="286"/>
      <c r="F363" s="135">
        <f t="shared" si="18"/>
        <v>0</v>
      </c>
    </row>
    <row r="364" spans="1:6" x14ac:dyDescent="0.2">
      <c r="A364" s="317" t="s">
        <v>325</v>
      </c>
      <c r="B364" s="270" t="s">
        <v>611</v>
      </c>
      <c r="C364" s="286"/>
      <c r="D364" s="135"/>
      <c r="E364" s="286"/>
      <c r="F364" s="135">
        <f t="shared" si="18"/>
        <v>0</v>
      </c>
    </row>
    <row r="365" spans="1:6" x14ac:dyDescent="0.2">
      <c r="A365" s="317" t="s">
        <v>326</v>
      </c>
      <c r="B365" s="970" t="s">
        <v>612</v>
      </c>
      <c r="C365" s="286"/>
      <c r="D365" s="135"/>
      <c r="E365" s="286"/>
      <c r="F365" s="135">
        <f t="shared" si="18"/>
        <v>0</v>
      </c>
    </row>
    <row r="366" spans="1:6" x14ac:dyDescent="0.2">
      <c r="A366" s="317" t="s">
        <v>327</v>
      </c>
      <c r="B366" s="200"/>
      <c r="C366" s="286"/>
      <c r="D366" s="135"/>
      <c r="E366" s="286"/>
      <c r="F366" s="135">
        <f t="shared" si="18"/>
        <v>0</v>
      </c>
    </row>
    <row r="367" spans="1:6" ht="13.5" thickBot="1" x14ac:dyDescent="0.25">
      <c r="A367" s="317" t="s">
        <v>328</v>
      </c>
      <c r="B367" s="202"/>
      <c r="C367" s="289">
        <f>-C342</f>
        <v>0</v>
      </c>
      <c r="D367" s="289">
        <f>-D342</f>
        <v>0</v>
      </c>
      <c r="E367" s="289">
        <f>-E342</f>
        <v>0</v>
      </c>
      <c r="F367" s="136">
        <f>-F342</f>
        <v>0</v>
      </c>
    </row>
    <row r="368" spans="1:6" ht="13.5" thickBot="1" x14ac:dyDescent="0.25">
      <c r="A368" s="554" t="s">
        <v>329</v>
      </c>
      <c r="B368" s="555" t="s">
        <v>7</v>
      </c>
      <c r="C368" s="563">
        <f>C356+C357+C358+C366+C367</f>
        <v>1989</v>
      </c>
      <c r="D368" s="563">
        <f>D356+D357+D358+D366+D367</f>
        <v>0</v>
      </c>
      <c r="E368" s="563">
        <f>E356+E357+E358+E366+E367</f>
        <v>0</v>
      </c>
      <c r="F368" s="564">
        <f>F356+F357+F358+F366+F367</f>
        <v>1989</v>
      </c>
    </row>
    <row r="369" spans="1:6" ht="27" thickTop="1" thickBot="1" x14ac:dyDescent="0.25">
      <c r="A369" s="554" t="s">
        <v>330</v>
      </c>
      <c r="B369" s="559" t="s">
        <v>448</v>
      </c>
      <c r="C369" s="566">
        <f>C353+C368</f>
        <v>91443</v>
      </c>
      <c r="D369" s="566">
        <f>D353+D368</f>
        <v>0</v>
      </c>
      <c r="E369" s="566">
        <f>E353+E368</f>
        <v>0</v>
      </c>
      <c r="F369" s="567">
        <f>F353+F368</f>
        <v>91443</v>
      </c>
    </row>
    <row r="370" spans="1:6" ht="7.5" customHeight="1" thickTop="1" x14ac:dyDescent="0.2">
      <c r="A370" s="544"/>
      <c r="B370" s="762"/>
      <c r="C370" s="235"/>
      <c r="D370" s="235"/>
      <c r="E370" s="235"/>
      <c r="F370" s="240"/>
    </row>
    <row r="371" spans="1:6" x14ac:dyDescent="0.2">
      <c r="A371" s="317" t="s">
        <v>331</v>
      </c>
      <c r="B371" s="433" t="s">
        <v>449</v>
      </c>
      <c r="C371" s="565"/>
      <c r="D371" s="138"/>
      <c r="E371" s="288"/>
      <c r="F371" s="187"/>
    </row>
    <row r="372" spans="1:6" x14ac:dyDescent="0.2">
      <c r="A372" s="316" t="s">
        <v>332</v>
      </c>
      <c r="B372" s="201" t="s">
        <v>1093</v>
      </c>
      <c r="C372" s="291"/>
      <c r="D372" s="135"/>
      <c r="E372" s="286"/>
      <c r="F372" s="135">
        <f t="shared" ref="F372:F379" si="19">SUM(C372:E372)</f>
        <v>0</v>
      </c>
    </row>
    <row r="373" spans="1:6" x14ac:dyDescent="0.2">
      <c r="A373" s="316" t="s">
        <v>333</v>
      </c>
      <c r="B373" s="633" t="s">
        <v>627</v>
      </c>
      <c r="C373" s="755"/>
      <c r="D373" s="140"/>
      <c r="E373" s="287"/>
      <c r="F373" s="135">
        <f t="shared" si="19"/>
        <v>0</v>
      </c>
    </row>
    <row r="374" spans="1:6" x14ac:dyDescent="0.2">
      <c r="A374" s="316" t="s">
        <v>334</v>
      </c>
      <c r="B374" s="633" t="s">
        <v>626</v>
      </c>
      <c r="C374" s="755"/>
      <c r="D374" s="140"/>
      <c r="E374" s="287"/>
      <c r="F374" s="135">
        <f t="shared" si="19"/>
        <v>0</v>
      </c>
    </row>
    <row r="375" spans="1:6" x14ac:dyDescent="0.2">
      <c r="A375" s="316" t="s">
        <v>335</v>
      </c>
      <c r="B375" s="633" t="s">
        <v>628</v>
      </c>
      <c r="C375" s="755"/>
      <c r="D375" s="140"/>
      <c r="E375" s="287"/>
      <c r="F375" s="135">
        <f t="shared" si="19"/>
        <v>0</v>
      </c>
    </row>
    <row r="376" spans="1:6" x14ac:dyDescent="0.2">
      <c r="A376" s="316" t="s">
        <v>336</v>
      </c>
      <c r="B376" s="750" t="s">
        <v>629</v>
      </c>
      <c r="C376" s="755"/>
      <c r="D376" s="140"/>
      <c r="E376" s="287"/>
      <c r="F376" s="135">
        <f t="shared" si="19"/>
        <v>0</v>
      </c>
    </row>
    <row r="377" spans="1:6" x14ac:dyDescent="0.2">
      <c r="A377" s="316" t="s">
        <v>337</v>
      </c>
      <c r="B377" s="751" t="s">
        <v>632</v>
      </c>
      <c r="C377" s="755"/>
      <c r="D377" s="140"/>
      <c r="E377" s="287"/>
      <c r="F377" s="135">
        <f t="shared" si="19"/>
        <v>0</v>
      </c>
    </row>
    <row r="378" spans="1:6" x14ac:dyDescent="0.2">
      <c r="A378" s="316" t="s">
        <v>338</v>
      </c>
      <c r="B378" s="752" t="s">
        <v>631</v>
      </c>
      <c r="C378" s="755"/>
      <c r="D378" s="140"/>
      <c r="E378" s="287"/>
      <c r="F378" s="135">
        <f t="shared" si="19"/>
        <v>0</v>
      </c>
    </row>
    <row r="379" spans="1:6" ht="13.5" thickBot="1" x14ac:dyDescent="0.25">
      <c r="A379" s="316" t="s">
        <v>339</v>
      </c>
      <c r="B379" s="327" t="s">
        <v>630</v>
      </c>
      <c r="C379" s="755"/>
      <c r="D379" s="140"/>
      <c r="E379" s="287"/>
      <c r="F379" s="135">
        <f t="shared" si="19"/>
        <v>0</v>
      </c>
    </row>
    <row r="380" spans="1:6" ht="13.5" thickBot="1" x14ac:dyDescent="0.25">
      <c r="A380" s="340" t="s">
        <v>340</v>
      </c>
      <c r="B380" s="274" t="s">
        <v>450</v>
      </c>
      <c r="C380" s="756">
        <f>SUM(C372:C379)</f>
        <v>0</v>
      </c>
      <c r="D380" s="756">
        <f>SUM(D372:D379)</f>
        <v>0</v>
      </c>
      <c r="E380" s="756">
        <f>SUM(E372:E379)</f>
        <v>0</v>
      </c>
      <c r="F380" s="846">
        <f>SUM(F372:F379)</f>
        <v>0</v>
      </c>
    </row>
    <row r="381" spans="1:6" x14ac:dyDescent="0.2">
      <c r="A381" s="544"/>
      <c r="B381" s="36"/>
      <c r="C381" s="768"/>
      <c r="D381" s="770"/>
      <c r="E381" s="735"/>
      <c r="F381" s="629"/>
    </row>
    <row r="382" spans="1:6" ht="13.5" thickBot="1" x14ac:dyDescent="0.25">
      <c r="A382" s="403" t="s">
        <v>341</v>
      </c>
      <c r="B382" s="1194" t="s">
        <v>451</v>
      </c>
      <c r="C382" s="888">
        <f>C369+C380</f>
        <v>91443</v>
      </c>
      <c r="D382" s="889">
        <f>D369+D380</f>
        <v>0</v>
      </c>
      <c r="E382" s="888">
        <f>E369+E380</f>
        <v>0</v>
      </c>
      <c r="F382" s="888">
        <f>F369+F380</f>
        <v>91443</v>
      </c>
    </row>
    <row r="383" spans="1:6" x14ac:dyDescent="0.2">
      <c r="A383" s="338"/>
      <c r="B383" s="745"/>
      <c r="C383" s="631"/>
      <c r="D383" s="631"/>
      <c r="E383" s="631"/>
      <c r="F383" s="631"/>
    </row>
    <row r="384" spans="1:6" x14ac:dyDescent="0.2">
      <c r="A384" s="1484">
        <v>8</v>
      </c>
      <c r="B384" s="1484"/>
      <c r="C384" s="1484"/>
      <c r="D384" s="1484"/>
      <c r="E384" s="1484"/>
      <c r="F384" s="1484"/>
    </row>
    <row r="385" spans="1:6" x14ac:dyDescent="0.2">
      <c r="A385" s="1463" t="s">
        <v>1381</v>
      </c>
      <c r="B385" s="1463"/>
      <c r="C385" s="1463"/>
      <c r="D385" s="1463"/>
      <c r="E385" s="1463"/>
    </row>
    <row r="386" spans="1:6" x14ac:dyDescent="0.2">
      <c r="A386" s="329"/>
      <c r="B386" s="329"/>
      <c r="C386" s="329"/>
      <c r="D386" s="329"/>
      <c r="E386" s="329"/>
    </row>
    <row r="387" spans="1:6" ht="14.25" x14ac:dyDescent="0.2">
      <c r="A387" s="1509" t="s">
        <v>1231</v>
      </c>
      <c r="B387" s="1605"/>
      <c r="C387" s="1605"/>
      <c r="D387" s="1605"/>
      <c r="E387" s="1605"/>
      <c r="F387" s="1605"/>
    </row>
    <row r="388" spans="1:6" ht="12.75" customHeight="1" x14ac:dyDescent="0.25">
      <c r="B388" s="18"/>
      <c r="C388" s="18"/>
      <c r="D388" s="18"/>
      <c r="E388" s="18"/>
    </row>
    <row r="389" spans="1:6" ht="15.75" x14ac:dyDescent="0.25">
      <c r="A389" s="1483" t="s">
        <v>848</v>
      </c>
      <c r="B389" s="1486"/>
      <c r="C389" s="1486"/>
      <c r="D389" s="18"/>
      <c r="E389" s="18"/>
    </row>
    <row r="390" spans="1:6" ht="13.5" thickBot="1" x14ac:dyDescent="0.25">
      <c r="B390" s="1"/>
      <c r="C390" s="1"/>
      <c r="D390" s="1"/>
      <c r="E390" s="19" t="s">
        <v>8</v>
      </c>
    </row>
    <row r="391" spans="1:6" ht="48.75" thickBot="1" x14ac:dyDescent="0.3">
      <c r="A391" s="344" t="s">
        <v>294</v>
      </c>
      <c r="B391" s="549" t="s">
        <v>13</v>
      </c>
      <c r="C391" s="332" t="s">
        <v>477</v>
      </c>
      <c r="D391" s="333" t="s">
        <v>478</v>
      </c>
      <c r="E391" s="332" t="s">
        <v>473</v>
      </c>
      <c r="F391" s="333" t="s">
        <v>472</v>
      </c>
    </row>
    <row r="392" spans="1:6" x14ac:dyDescent="0.2">
      <c r="A392" s="550" t="s">
        <v>295</v>
      </c>
      <c r="B392" s="551" t="s">
        <v>296</v>
      </c>
      <c r="C392" s="560" t="s">
        <v>297</v>
      </c>
      <c r="D392" s="561" t="s">
        <v>298</v>
      </c>
      <c r="E392" s="725" t="s">
        <v>318</v>
      </c>
      <c r="F392" s="726" t="s">
        <v>343</v>
      </c>
    </row>
    <row r="393" spans="1:6" x14ac:dyDescent="0.2">
      <c r="A393" s="317" t="s">
        <v>299</v>
      </c>
      <c r="B393" s="324" t="s">
        <v>244</v>
      </c>
      <c r="C393" s="286"/>
      <c r="D393" s="135"/>
      <c r="E393" s="286"/>
      <c r="F393" s="121"/>
    </row>
    <row r="394" spans="1:6" x14ac:dyDescent="0.2">
      <c r="A394" s="316" t="s">
        <v>300</v>
      </c>
      <c r="B394" s="181" t="s">
        <v>589</v>
      </c>
      <c r="C394" s="286">
        <f>'4_sz_ melléklet'!D128</f>
        <v>0</v>
      </c>
      <c r="D394" s="135"/>
      <c r="E394" s="286"/>
      <c r="F394" s="135">
        <f>SUM(C394:E394)</f>
        <v>0</v>
      </c>
    </row>
    <row r="395" spans="1:6" x14ac:dyDescent="0.2">
      <c r="A395" s="316" t="s">
        <v>301</v>
      </c>
      <c r="B395" s="200" t="s">
        <v>591</v>
      </c>
      <c r="C395" s="286">
        <f>'4_sz_ melléklet'!D129</f>
        <v>0</v>
      </c>
      <c r="D395" s="135"/>
      <c r="E395" s="286"/>
      <c r="F395" s="135">
        <f>SUM(C395:E395)</f>
        <v>0</v>
      </c>
    </row>
    <row r="396" spans="1:6" x14ac:dyDescent="0.2">
      <c r="A396" s="316" t="s">
        <v>302</v>
      </c>
      <c r="B396" s="200" t="s">
        <v>590</v>
      </c>
      <c r="C396" s="286">
        <f>'4_sz_ melléklet'!D130</f>
        <v>0</v>
      </c>
      <c r="D396" s="135"/>
      <c r="E396" s="286"/>
      <c r="F396" s="135">
        <f>SUM(C396:E396)</f>
        <v>0</v>
      </c>
    </row>
    <row r="397" spans="1:6" x14ac:dyDescent="0.2">
      <c r="A397" s="316" t="s">
        <v>303</v>
      </c>
      <c r="B397" s="200" t="s">
        <v>592</v>
      </c>
      <c r="C397" s="286"/>
      <c r="D397" s="135"/>
      <c r="E397" s="286"/>
      <c r="F397" s="135">
        <f>SUM(C397:E397)</f>
        <v>0</v>
      </c>
    </row>
    <row r="398" spans="1:6" x14ac:dyDescent="0.2">
      <c r="A398" s="316" t="s">
        <v>304</v>
      </c>
      <c r="B398" s="200" t="s">
        <v>593</v>
      </c>
      <c r="C398" s="286"/>
      <c r="D398" s="135"/>
      <c r="E398" s="286"/>
      <c r="F398" s="135">
        <f>SUM(C398:E398)</f>
        <v>0</v>
      </c>
    </row>
    <row r="399" spans="1:6" x14ac:dyDescent="0.2">
      <c r="A399" s="316" t="s">
        <v>305</v>
      </c>
      <c r="B399" s="200" t="s">
        <v>594</v>
      </c>
      <c r="C399" s="286">
        <f>C400+C401+C402+C403+C404+C405+C406</f>
        <v>0</v>
      </c>
      <c r="D399" s="286">
        <f>D400+D401+D402+D403+D404+D405+D406</f>
        <v>0</v>
      </c>
      <c r="E399" s="286">
        <f>E400+E401+E402+E403+E404+E405+E406</f>
        <v>0</v>
      </c>
      <c r="F399" s="135">
        <f>F400+F401+F402+F403+F404+F405+F406</f>
        <v>0</v>
      </c>
    </row>
    <row r="400" spans="1:6" x14ac:dyDescent="0.2">
      <c r="A400" s="316" t="s">
        <v>306</v>
      </c>
      <c r="B400" s="200" t="s">
        <v>598</v>
      </c>
      <c r="C400" s="286">
        <v>0</v>
      </c>
      <c r="D400" s="135">
        <v>0</v>
      </c>
      <c r="E400" s="286">
        <v>0</v>
      </c>
      <c r="F400" s="135">
        <f>E400+D400+C400</f>
        <v>0</v>
      </c>
    </row>
    <row r="401" spans="1:6" x14ac:dyDescent="0.2">
      <c r="A401" s="316" t="s">
        <v>307</v>
      </c>
      <c r="B401" s="200" t="s">
        <v>599</v>
      </c>
      <c r="C401" s="286"/>
      <c r="D401" s="135"/>
      <c r="E401" s="286"/>
      <c r="F401" s="135">
        <f t="shared" ref="F401:F407" si="20">E401+D401+C401</f>
        <v>0</v>
      </c>
    </row>
    <row r="402" spans="1:6" x14ac:dyDescent="0.2">
      <c r="A402" s="316" t="s">
        <v>308</v>
      </c>
      <c r="B402" s="200" t="s">
        <v>600</v>
      </c>
      <c r="C402" s="286"/>
      <c r="D402" s="135"/>
      <c r="E402" s="286"/>
      <c r="F402" s="135">
        <f t="shared" si="20"/>
        <v>0</v>
      </c>
    </row>
    <row r="403" spans="1:6" x14ac:dyDescent="0.2">
      <c r="A403" s="316" t="s">
        <v>309</v>
      </c>
      <c r="B403" s="325" t="s">
        <v>596</v>
      </c>
      <c r="C403" s="230"/>
      <c r="D403" s="139"/>
      <c r="E403" s="286"/>
      <c r="F403" s="135">
        <f t="shared" si="20"/>
        <v>0</v>
      </c>
    </row>
    <row r="404" spans="1:6" x14ac:dyDescent="0.2">
      <c r="A404" s="316" t="s">
        <v>310</v>
      </c>
      <c r="B404" s="748" t="s">
        <v>597</v>
      </c>
      <c r="C404" s="289"/>
      <c r="D404" s="136"/>
      <c r="E404" s="286"/>
      <c r="F404" s="135">
        <f t="shared" si="20"/>
        <v>0</v>
      </c>
    </row>
    <row r="405" spans="1:6" x14ac:dyDescent="0.2">
      <c r="A405" s="316" t="s">
        <v>311</v>
      </c>
      <c r="B405" s="749" t="s">
        <v>1051</v>
      </c>
      <c r="C405" s="289"/>
      <c r="D405" s="136"/>
      <c r="E405" s="286"/>
      <c r="F405" s="135">
        <f t="shared" si="20"/>
        <v>0</v>
      </c>
    </row>
    <row r="406" spans="1:6" x14ac:dyDescent="0.2">
      <c r="A406" s="316" t="s">
        <v>312</v>
      </c>
      <c r="B406" s="270" t="s">
        <v>827</v>
      </c>
      <c r="C406" s="289"/>
      <c r="D406" s="136"/>
      <c r="E406" s="286"/>
      <c r="F406" s="140"/>
    </row>
    <row r="407" spans="1:6" ht="13.5" thickBot="1" x14ac:dyDescent="0.25">
      <c r="A407" s="316" t="s">
        <v>313</v>
      </c>
      <c r="B407" s="202" t="s">
        <v>602</v>
      </c>
      <c r="C407" s="287"/>
      <c r="D407" s="140"/>
      <c r="E407" s="286"/>
      <c r="F407" s="284">
        <f t="shared" si="20"/>
        <v>0</v>
      </c>
    </row>
    <row r="408" spans="1:6" ht="13.5" thickBot="1" x14ac:dyDescent="0.25">
      <c r="A408" s="554" t="s">
        <v>314</v>
      </c>
      <c r="B408" s="555" t="s">
        <v>6</v>
      </c>
      <c r="C408" s="563">
        <f>C394+C395+C396+C397+C399+C407</f>
        <v>0</v>
      </c>
      <c r="D408" s="563">
        <f>D394+D395+D396+D397+D399+D407</f>
        <v>0</v>
      </c>
      <c r="E408" s="563">
        <f>E394+E395+E396+E397+E399+E407</f>
        <v>0</v>
      </c>
      <c r="F408" s="564">
        <f>F394+F395+F396+F397+F399+F407</f>
        <v>0</v>
      </c>
    </row>
    <row r="409" spans="1:6" ht="7.5" customHeight="1" thickTop="1" x14ac:dyDescent="0.2">
      <c r="A409" s="544"/>
      <c r="B409" s="324"/>
      <c r="C409" s="229"/>
      <c r="D409" s="229"/>
      <c r="E409" s="229"/>
      <c r="F409" s="143"/>
    </row>
    <row r="410" spans="1:6" x14ac:dyDescent="0.2">
      <c r="A410" s="317" t="s">
        <v>315</v>
      </c>
      <c r="B410" s="326" t="s">
        <v>245</v>
      </c>
      <c r="C410" s="288"/>
      <c r="D410" s="138"/>
      <c r="E410" s="288"/>
      <c r="F410" s="187"/>
    </row>
    <row r="411" spans="1:6" x14ac:dyDescent="0.2">
      <c r="A411" s="317" t="s">
        <v>316</v>
      </c>
      <c r="B411" s="200" t="s">
        <v>603</v>
      </c>
      <c r="C411" s="286">
        <f>'4_sz_ melléklet'!D145</f>
        <v>0</v>
      </c>
      <c r="D411" s="135"/>
      <c r="E411" s="286"/>
      <c r="F411" s="135">
        <f>SUM(C411:E411)</f>
        <v>0</v>
      </c>
    </row>
    <row r="412" spans="1:6" x14ac:dyDescent="0.2">
      <c r="A412" s="317" t="s">
        <v>317</v>
      </c>
      <c r="B412" s="200" t="s">
        <v>604</v>
      </c>
      <c r="C412" s="286">
        <f>'4_sz_ melléklet'!D146</f>
        <v>35000</v>
      </c>
      <c r="D412" s="135"/>
      <c r="E412" s="286"/>
      <c r="F412" s="135">
        <f>SUM(C412:E412)</f>
        <v>35000</v>
      </c>
    </row>
    <row r="413" spans="1:6" x14ac:dyDescent="0.2">
      <c r="A413" s="317" t="s">
        <v>319</v>
      </c>
      <c r="B413" s="200" t="s">
        <v>605</v>
      </c>
      <c r="C413" s="230">
        <f>C414+C415+C416+C417+C418+C419+C420</f>
        <v>0</v>
      </c>
      <c r="D413" s="230">
        <f>D414+D415+D416+D417+D418+D419+D420</f>
        <v>0</v>
      </c>
      <c r="E413" s="230">
        <f>E414+E415+E416+E417+E418+E419+E420</f>
        <v>0</v>
      </c>
      <c r="F413" s="139">
        <f>F414+F415+F416+F417+F418+F419+F420</f>
        <v>0</v>
      </c>
    </row>
    <row r="414" spans="1:6" x14ac:dyDescent="0.2">
      <c r="A414" s="317" t="s">
        <v>320</v>
      </c>
      <c r="B414" s="325" t="s">
        <v>606</v>
      </c>
      <c r="C414" s="286"/>
      <c r="D414" s="135"/>
      <c r="E414" s="286"/>
      <c r="F414" s="135">
        <f>SUM(C414:E414)</f>
        <v>0</v>
      </c>
    </row>
    <row r="415" spans="1:6" x14ac:dyDescent="0.2">
      <c r="A415" s="317" t="s">
        <v>321</v>
      </c>
      <c r="B415" s="325" t="s">
        <v>607</v>
      </c>
      <c r="C415" s="286"/>
      <c r="D415" s="135"/>
      <c r="E415" s="286"/>
      <c r="F415" s="135">
        <f t="shared" ref="F415:F421" si="21">SUM(C415:E415)</f>
        <v>0</v>
      </c>
    </row>
    <row r="416" spans="1:6" x14ac:dyDescent="0.2">
      <c r="A416" s="317" t="s">
        <v>322</v>
      </c>
      <c r="B416" s="325" t="s">
        <v>608</v>
      </c>
      <c r="C416" s="286"/>
      <c r="D416" s="135"/>
      <c r="E416" s="286"/>
      <c r="F416" s="135">
        <f t="shared" si="21"/>
        <v>0</v>
      </c>
    </row>
    <row r="417" spans="1:6" x14ac:dyDescent="0.2">
      <c r="A417" s="317" t="s">
        <v>323</v>
      </c>
      <c r="B417" s="325" t="s">
        <v>609</v>
      </c>
      <c r="C417" s="286"/>
      <c r="D417" s="135"/>
      <c r="E417" s="286"/>
      <c r="F417" s="135">
        <f t="shared" si="21"/>
        <v>0</v>
      </c>
    </row>
    <row r="418" spans="1:6" x14ac:dyDescent="0.2">
      <c r="A418" s="317" t="s">
        <v>324</v>
      </c>
      <c r="B418" s="748" t="s">
        <v>610</v>
      </c>
      <c r="C418" s="286"/>
      <c r="D418" s="135"/>
      <c r="E418" s="286"/>
      <c r="F418" s="135">
        <f t="shared" si="21"/>
        <v>0</v>
      </c>
    </row>
    <row r="419" spans="1:6" x14ac:dyDescent="0.2">
      <c r="A419" s="317" t="s">
        <v>325</v>
      </c>
      <c r="B419" s="270" t="s">
        <v>611</v>
      </c>
      <c r="C419" s="286"/>
      <c r="D419" s="135"/>
      <c r="E419" s="286"/>
      <c r="F419" s="135">
        <f t="shared" si="21"/>
        <v>0</v>
      </c>
    </row>
    <row r="420" spans="1:6" x14ac:dyDescent="0.2">
      <c r="A420" s="317" t="s">
        <v>326</v>
      </c>
      <c r="B420" s="970" t="s">
        <v>612</v>
      </c>
      <c r="C420" s="286"/>
      <c r="D420" s="135"/>
      <c r="E420" s="286"/>
      <c r="F420" s="135">
        <f t="shared" si="21"/>
        <v>0</v>
      </c>
    </row>
    <row r="421" spans="1:6" x14ac:dyDescent="0.2">
      <c r="A421" s="317" t="s">
        <v>327</v>
      </c>
      <c r="B421" s="200"/>
      <c r="C421" s="286"/>
      <c r="D421" s="135"/>
      <c r="E421" s="286"/>
      <c r="F421" s="135">
        <f t="shared" si="21"/>
        <v>0</v>
      </c>
    </row>
    <row r="422" spans="1:6" ht="13.5" thickBot="1" x14ac:dyDescent="0.25">
      <c r="A422" s="317" t="s">
        <v>328</v>
      </c>
      <c r="B422" s="202"/>
      <c r="C422" s="289">
        <f>-C397</f>
        <v>0</v>
      </c>
      <c r="D422" s="289">
        <f>-D397</f>
        <v>0</v>
      </c>
      <c r="E422" s="289">
        <f>-E397</f>
        <v>0</v>
      </c>
      <c r="F422" s="136">
        <f>-F397</f>
        <v>0</v>
      </c>
    </row>
    <row r="423" spans="1:6" ht="13.5" thickBot="1" x14ac:dyDescent="0.25">
      <c r="A423" s="554" t="s">
        <v>329</v>
      </c>
      <c r="B423" s="555" t="s">
        <v>7</v>
      </c>
      <c r="C423" s="563">
        <f>C411+C412+C413+C421+C422</f>
        <v>35000</v>
      </c>
      <c r="D423" s="563">
        <f>D411+D412+D413+D421+D422</f>
        <v>0</v>
      </c>
      <c r="E423" s="563">
        <f>E411+E412+E413+E421+E422</f>
        <v>0</v>
      </c>
      <c r="F423" s="564">
        <f>F411+F412+F413+F421+F422</f>
        <v>35000</v>
      </c>
    </row>
    <row r="424" spans="1:6" ht="27" thickTop="1" thickBot="1" x14ac:dyDescent="0.25">
      <c r="A424" s="554" t="s">
        <v>330</v>
      </c>
      <c r="B424" s="559" t="s">
        <v>448</v>
      </c>
      <c r="C424" s="566">
        <f>C408+C423</f>
        <v>35000</v>
      </c>
      <c r="D424" s="566">
        <f>D408+D423</f>
        <v>0</v>
      </c>
      <c r="E424" s="566">
        <f>E408+E423</f>
        <v>0</v>
      </c>
      <c r="F424" s="567">
        <f>F408+F423</f>
        <v>35000</v>
      </c>
    </row>
    <row r="425" spans="1:6" ht="11.25" customHeight="1" thickTop="1" x14ac:dyDescent="0.2">
      <c r="A425" s="544"/>
      <c r="B425" s="762"/>
      <c r="C425" s="235"/>
      <c r="D425" s="235"/>
      <c r="E425" s="235"/>
      <c r="F425" s="240"/>
    </row>
    <row r="426" spans="1:6" x14ac:dyDescent="0.2">
      <c r="A426" s="317" t="s">
        <v>331</v>
      </c>
      <c r="B426" s="433" t="s">
        <v>449</v>
      </c>
      <c r="C426" s="565"/>
      <c r="D426" s="138"/>
      <c r="E426" s="288"/>
      <c r="F426" s="187"/>
    </row>
    <row r="427" spans="1:6" x14ac:dyDescent="0.2">
      <c r="A427" s="316" t="s">
        <v>332</v>
      </c>
      <c r="B427" s="201" t="s">
        <v>1093</v>
      </c>
      <c r="C427" s="291"/>
      <c r="D427" s="135"/>
      <c r="E427" s="286"/>
      <c r="F427" s="135">
        <f t="shared" ref="F427:F434" si="22">SUM(C427:E427)</f>
        <v>0</v>
      </c>
    </row>
    <row r="428" spans="1:6" x14ac:dyDescent="0.2">
      <c r="A428" s="316" t="s">
        <v>333</v>
      </c>
      <c r="B428" s="633" t="s">
        <v>627</v>
      </c>
      <c r="C428" s="755"/>
      <c r="D428" s="140"/>
      <c r="E428" s="287"/>
      <c r="F428" s="135">
        <f t="shared" si="22"/>
        <v>0</v>
      </c>
    </row>
    <row r="429" spans="1:6" x14ac:dyDescent="0.2">
      <c r="A429" s="316" t="s">
        <v>334</v>
      </c>
      <c r="B429" s="633" t="s">
        <v>626</v>
      </c>
      <c r="C429" s="755"/>
      <c r="D429" s="140"/>
      <c r="E429" s="287"/>
      <c r="F429" s="135">
        <f t="shared" si="22"/>
        <v>0</v>
      </c>
    </row>
    <row r="430" spans="1:6" x14ac:dyDescent="0.2">
      <c r="A430" s="316" t="s">
        <v>335</v>
      </c>
      <c r="B430" s="633" t="s">
        <v>628</v>
      </c>
      <c r="C430" s="755"/>
      <c r="D430" s="140"/>
      <c r="E430" s="287"/>
      <c r="F430" s="135">
        <f t="shared" si="22"/>
        <v>0</v>
      </c>
    </row>
    <row r="431" spans="1:6" x14ac:dyDescent="0.2">
      <c r="A431" s="316" t="s">
        <v>336</v>
      </c>
      <c r="B431" s="750" t="s">
        <v>629</v>
      </c>
      <c r="C431" s="755"/>
      <c r="D431" s="140"/>
      <c r="E431" s="287"/>
      <c r="F431" s="135">
        <f t="shared" si="22"/>
        <v>0</v>
      </c>
    </row>
    <row r="432" spans="1:6" x14ac:dyDescent="0.2">
      <c r="A432" s="316" t="s">
        <v>337</v>
      </c>
      <c r="B432" s="751" t="s">
        <v>632</v>
      </c>
      <c r="C432" s="755"/>
      <c r="D432" s="140"/>
      <c r="E432" s="287"/>
      <c r="F432" s="135">
        <f t="shared" si="22"/>
        <v>0</v>
      </c>
    </row>
    <row r="433" spans="1:6" x14ac:dyDescent="0.2">
      <c r="A433" s="316" t="s">
        <v>338</v>
      </c>
      <c r="B433" s="752" t="s">
        <v>631</v>
      </c>
      <c r="C433" s="755"/>
      <c r="D433" s="140"/>
      <c r="E433" s="287"/>
      <c r="F433" s="135">
        <f t="shared" si="22"/>
        <v>0</v>
      </c>
    </row>
    <row r="434" spans="1:6" ht="13.5" thickBot="1" x14ac:dyDescent="0.25">
      <c r="A434" s="316" t="s">
        <v>339</v>
      </c>
      <c r="B434" s="327" t="s">
        <v>630</v>
      </c>
      <c r="C434" s="755"/>
      <c r="D434" s="140"/>
      <c r="E434" s="287"/>
      <c r="F434" s="135">
        <f t="shared" si="22"/>
        <v>0</v>
      </c>
    </row>
    <row r="435" spans="1:6" ht="13.5" thickBot="1" x14ac:dyDescent="0.25">
      <c r="A435" s="340" t="s">
        <v>340</v>
      </c>
      <c r="B435" s="274" t="s">
        <v>450</v>
      </c>
      <c r="C435" s="756">
        <f>SUM(C427:C434)</f>
        <v>0</v>
      </c>
      <c r="D435" s="756">
        <f>SUM(D427:D434)</f>
        <v>0</v>
      </c>
      <c r="E435" s="756">
        <f>SUM(E427:E434)</f>
        <v>0</v>
      </c>
      <c r="F435" s="846">
        <f>SUM(F427:F434)</f>
        <v>0</v>
      </c>
    </row>
    <row r="436" spans="1:6" x14ac:dyDescent="0.2">
      <c r="A436" s="544"/>
      <c r="B436" s="36"/>
      <c r="C436" s="768"/>
      <c r="D436" s="770"/>
      <c r="E436" s="735"/>
      <c r="F436" s="629"/>
    </row>
    <row r="437" spans="1:6" ht="13.5" thickBot="1" x14ac:dyDescent="0.25">
      <c r="A437" s="403" t="s">
        <v>341</v>
      </c>
      <c r="B437" s="1194" t="s">
        <v>451</v>
      </c>
      <c r="C437" s="888">
        <f>C424+C435</f>
        <v>35000</v>
      </c>
      <c r="D437" s="889">
        <f>D424+D435</f>
        <v>0</v>
      </c>
      <c r="E437" s="888">
        <f>E424+E435</f>
        <v>0</v>
      </c>
      <c r="F437" s="888">
        <f>F424+F435</f>
        <v>35000</v>
      </c>
    </row>
    <row r="438" spans="1:6" x14ac:dyDescent="0.2">
      <c r="A438" s="338"/>
      <c r="B438" s="745"/>
      <c r="C438" s="631"/>
      <c r="D438" s="631"/>
      <c r="E438" s="631"/>
      <c r="F438" s="631"/>
    </row>
    <row r="439" spans="1:6" x14ac:dyDescent="0.2">
      <c r="A439" s="1484">
        <v>9</v>
      </c>
      <c r="B439" s="1484"/>
      <c r="C439" s="1484"/>
      <c r="D439" s="1484"/>
      <c r="E439" s="1484"/>
      <c r="F439" s="1484"/>
    </row>
    <row r="440" spans="1:6" x14ac:dyDescent="0.2">
      <c r="A440" s="1463" t="s">
        <v>1381</v>
      </c>
      <c r="B440" s="1463"/>
      <c r="C440" s="1463"/>
      <c r="D440" s="1463"/>
      <c r="E440" s="1463"/>
    </row>
    <row r="441" spans="1:6" x14ac:dyDescent="0.2">
      <c r="A441" s="329"/>
      <c r="B441" s="329"/>
      <c r="C441" s="329"/>
      <c r="D441" s="329"/>
      <c r="E441" s="329"/>
    </row>
    <row r="442" spans="1:6" ht="14.25" x14ac:dyDescent="0.2">
      <c r="A442" s="1509" t="s">
        <v>1231</v>
      </c>
      <c r="B442" s="1605"/>
      <c r="C442" s="1605"/>
      <c r="D442" s="1605"/>
      <c r="E442" s="1605"/>
      <c r="F442" s="1605"/>
    </row>
    <row r="443" spans="1:6" ht="12" customHeight="1" x14ac:dyDescent="0.25">
      <c r="B443" s="18"/>
      <c r="C443" s="18"/>
      <c r="D443" s="18"/>
      <c r="E443" s="18"/>
    </row>
    <row r="444" spans="1:6" ht="15.75" x14ac:dyDescent="0.25">
      <c r="B444" s="18" t="s">
        <v>485</v>
      </c>
      <c r="C444" s="18"/>
      <c r="D444" s="18"/>
      <c r="E444" s="18"/>
    </row>
    <row r="445" spans="1:6" ht="13.5" thickBot="1" x14ac:dyDescent="0.25">
      <c r="B445" s="1"/>
      <c r="C445" s="1"/>
      <c r="D445" s="1"/>
      <c r="E445" s="19" t="s">
        <v>8</v>
      </c>
    </row>
    <row r="446" spans="1:6" ht="48.75" thickBot="1" x14ac:dyDescent="0.3">
      <c r="A446" s="344" t="s">
        <v>294</v>
      </c>
      <c r="B446" s="549" t="s">
        <v>13</v>
      </c>
      <c r="C446" s="332" t="s">
        <v>477</v>
      </c>
      <c r="D446" s="333" t="s">
        <v>478</v>
      </c>
      <c r="E446" s="332" t="s">
        <v>473</v>
      </c>
      <c r="F446" s="333" t="s">
        <v>472</v>
      </c>
    </row>
    <row r="447" spans="1:6" x14ac:dyDescent="0.2">
      <c r="A447" s="550" t="s">
        <v>295</v>
      </c>
      <c r="B447" s="551" t="s">
        <v>296</v>
      </c>
      <c r="C447" s="560" t="s">
        <v>297</v>
      </c>
      <c r="D447" s="561" t="s">
        <v>298</v>
      </c>
      <c r="E447" s="725" t="s">
        <v>318</v>
      </c>
      <c r="F447" s="726" t="s">
        <v>343</v>
      </c>
    </row>
    <row r="448" spans="1:6" x14ac:dyDescent="0.2">
      <c r="A448" s="317" t="s">
        <v>299</v>
      </c>
      <c r="B448" s="324" t="s">
        <v>244</v>
      </c>
      <c r="C448" s="286"/>
      <c r="D448" s="135"/>
      <c r="E448" s="286"/>
      <c r="F448" s="121"/>
    </row>
    <row r="449" spans="1:6" x14ac:dyDescent="0.2">
      <c r="A449" s="316" t="s">
        <v>300</v>
      </c>
      <c r="B449" s="181" t="s">
        <v>589</v>
      </c>
      <c r="C449" s="286">
        <f>'4_sz_ melléklet'!E128</f>
        <v>0</v>
      </c>
      <c r="D449" s="135"/>
      <c r="E449" s="286"/>
      <c r="F449" s="135">
        <f>SUM(C449:E449)</f>
        <v>0</v>
      </c>
    </row>
    <row r="450" spans="1:6" x14ac:dyDescent="0.2">
      <c r="A450" s="316" t="s">
        <v>301</v>
      </c>
      <c r="B450" s="200" t="s">
        <v>591</v>
      </c>
      <c r="C450" s="286">
        <f>'4_sz_ melléklet'!E129</f>
        <v>0</v>
      </c>
      <c r="D450" s="135"/>
      <c r="E450" s="286"/>
      <c r="F450" s="135">
        <f>SUM(C450:E450)</f>
        <v>0</v>
      </c>
    </row>
    <row r="451" spans="1:6" x14ac:dyDescent="0.2">
      <c r="A451" s="316" t="s">
        <v>302</v>
      </c>
      <c r="B451" s="200" t="s">
        <v>590</v>
      </c>
      <c r="C451" s="286">
        <f>'4_sz_ melléklet'!E130</f>
        <v>90000</v>
      </c>
      <c r="D451" s="135"/>
      <c r="E451" s="286"/>
      <c r="F451" s="135">
        <f>SUM(C451:E451)</f>
        <v>90000</v>
      </c>
    </row>
    <row r="452" spans="1:6" x14ac:dyDescent="0.2">
      <c r="A452" s="316" t="s">
        <v>303</v>
      </c>
      <c r="B452" s="200" t="s">
        <v>592</v>
      </c>
      <c r="C452" s="286"/>
      <c r="D452" s="135"/>
      <c r="E452" s="286"/>
      <c r="F452" s="135">
        <f>SUM(C452:E452)</f>
        <v>0</v>
      </c>
    </row>
    <row r="453" spans="1:6" x14ac:dyDescent="0.2">
      <c r="A453" s="316" t="s">
        <v>304</v>
      </c>
      <c r="B453" s="200" t="s">
        <v>593</v>
      </c>
      <c r="C453" s="286"/>
      <c r="D453" s="135"/>
      <c r="E453" s="286"/>
      <c r="F453" s="135">
        <f>SUM(C453:E453)</f>
        <v>0</v>
      </c>
    </row>
    <row r="454" spans="1:6" x14ac:dyDescent="0.2">
      <c r="A454" s="316" t="s">
        <v>305</v>
      </c>
      <c r="B454" s="200" t="s">
        <v>594</v>
      </c>
      <c r="C454" s="286">
        <f>C455+C456+C457+C458+C459+C460+C461</f>
        <v>0</v>
      </c>
      <c r="D454" s="286">
        <f>D455+D456+D457+D458+D459+D460+D461</f>
        <v>0</v>
      </c>
      <c r="E454" s="286">
        <f>E455+E456+E457+E458+E459+E460+E461</f>
        <v>0</v>
      </c>
      <c r="F454" s="135">
        <f>F455+F456+F457+F458+F459+F460+F461</f>
        <v>0</v>
      </c>
    </row>
    <row r="455" spans="1:6" x14ac:dyDescent="0.2">
      <c r="A455" s="316" t="s">
        <v>306</v>
      </c>
      <c r="B455" s="200" t="s">
        <v>598</v>
      </c>
      <c r="C455" s="286">
        <v>0</v>
      </c>
      <c r="D455" s="135">
        <v>0</v>
      </c>
      <c r="E455" s="286">
        <v>0</v>
      </c>
      <c r="F455" s="135">
        <f>E455+D455+C455</f>
        <v>0</v>
      </c>
    </row>
    <row r="456" spans="1:6" x14ac:dyDescent="0.2">
      <c r="A456" s="316" t="s">
        <v>307</v>
      </c>
      <c r="B456" s="200" t="s">
        <v>599</v>
      </c>
      <c r="C456" s="286"/>
      <c r="D456" s="135"/>
      <c r="E456" s="286"/>
      <c r="F456" s="135">
        <f t="shared" ref="F456:F462" si="23">E456+D456+C456</f>
        <v>0</v>
      </c>
    </row>
    <row r="457" spans="1:6" x14ac:dyDescent="0.2">
      <c r="A457" s="316" t="s">
        <v>308</v>
      </c>
      <c r="B457" s="200" t="s">
        <v>600</v>
      </c>
      <c r="C457" s="286"/>
      <c r="D457" s="135"/>
      <c r="E457" s="286"/>
      <c r="F457" s="135">
        <f t="shared" si="23"/>
        <v>0</v>
      </c>
    </row>
    <row r="458" spans="1:6" x14ac:dyDescent="0.2">
      <c r="A458" s="316" t="s">
        <v>309</v>
      </c>
      <c r="B458" s="325" t="s">
        <v>596</v>
      </c>
      <c r="C458" s="230"/>
      <c r="D458" s="139"/>
      <c r="E458" s="286"/>
      <c r="F458" s="135">
        <f t="shared" si="23"/>
        <v>0</v>
      </c>
    </row>
    <row r="459" spans="1:6" x14ac:dyDescent="0.2">
      <c r="A459" s="316" t="s">
        <v>310</v>
      </c>
      <c r="B459" s="748" t="s">
        <v>597</v>
      </c>
      <c r="C459" s="289"/>
      <c r="D459" s="136"/>
      <c r="E459" s="286"/>
      <c r="F459" s="135">
        <f t="shared" si="23"/>
        <v>0</v>
      </c>
    </row>
    <row r="460" spans="1:6" x14ac:dyDescent="0.2">
      <c r="A460" s="316" t="s">
        <v>311</v>
      </c>
      <c r="B460" s="749" t="s">
        <v>1051</v>
      </c>
      <c r="C460" s="289"/>
      <c r="D460" s="136"/>
      <c r="E460" s="286"/>
      <c r="F460" s="135">
        <f t="shared" si="23"/>
        <v>0</v>
      </c>
    </row>
    <row r="461" spans="1:6" x14ac:dyDescent="0.2">
      <c r="A461" s="316" t="s">
        <v>312</v>
      </c>
      <c r="B461" s="270" t="s">
        <v>827</v>
      </c>
      <c r="C461" s="289"/>
      <c r="D461" s="136"/>
      <c r="E461" s="286"/>
      <c r="F461" s="140"/>
    </row>
    <row r="462" spans="1:6" ht="13.5" thickBot="1" x14ac:dyDescent="0.25">
      <c r="A462" s="316" t="s">
        <v>313</v>
      </c>
      <c r="B462" s="202" t="s">
        <v>602</v>
      </c>
      <c r="C462" s="287"/>
      <c r="D462" s="140"/>
      <c r="E462" s="286"/>
      <c r="F462" s="284">
        <f t="shared" si="23"/>
        <v>0</v>
      </c>
    </row>
    <row r="463" spans="1:6" ht="13.5" thickBot="1" x14ac:dyDescent="0.25">
      <c r="A463" s="554" t="s">
        <v>314</v>
      </c>
      <c r="B463" s="555" t="s">
        <v>6</v>
      </c>
      <c r="C463" s="563">
        <f>C449+C450+C451+C452+C454+C462</f>
        <v>90000</v>
      </c>
      <c r="D463" s="563">
        <f>D449+D450+D451+D452+D454+D462</f>
        <v>0</v>
      </c>
      <c r="E463" s="563">
        <f>E449+E450+E451+E452+E454+E462</f>
        <v>0</v>
      </c>
      <c r="F463" s="564">
        <f>F449+F450+F451+F452+F454+F462</f>
        <v>90000</v>
      </c>
    </row>
    <row r="464" spans="1:6" ht="7.5" customHeight="1" thickTop="1" x14ac:dyDescent="0.2">
      <c r="A464" s="544"/>
      <c r="B464" s="324"/>
      <c r="C464" s="229"/>
      <c r="D464" s="229"/>
      <c r="E464" s="229"/>
      <c r="F464" s="143"/>
    </row>
    <row r="465" spans="1:6" x14ac:dyDescent="0.2">
      <c r="A465" s="317" t="s">
        <v>315</v>
      </c>
      <c r="B465" s="326" t="s">
        <v>245</v>
      </c>
      <c r="C465" s="288"/>
      <c r="D465" s="138"/>
      <c r="E465" s="288"/>
      <c r="F465" s="187"/>
    </row>
    <row r="466" spans="1:6" x14ac:dyDescent="0.2">
      <c r="A466" s="317" t="s">
        <v>316</v>
      </c>
      <c r="B466" s="200" t="s">
        <v>603</v>
      </c>
      <c r="C466" s="286">
        <f>'4_sz_ melléklet'!E145</f>
        <v>0</v>
      </c>
      <c r="D466" s="135"/>
      <c r="E466" s="286"/>
      <c r="F466" s="135">
        <f>SUM(C466:E466)</f>
        <v>0</v>
      </c>
    </row>
    <row r="467" spans="1:6" x14ac:dyDescent="0.2">
      <c r="A467" s="317" t="s">
        <v>317</v>
      </c>
      <c r="B467" s="200" t="s">
        <v>604</v>
      </c>
      <c r="C467" s="286"/>
      <c r="D467" s="135"/>
      <c r="E467" s="286"/>
      <c r="F467" s="135">
        <f>SUM(C467:E467)</f>
        <v>0</v>
      </c>
    </row>
    <row r="468" spans="1:6" x14ac:dyDescent="0.2">
      <c r="A468" s="317" t="s">
        <v>319</v>
      </c>
      <c r="B468" s="200" t="s">
        <v>605</v>
      </c>
      <c r="C468" s="230">
        <f>C469+C470+C471+C472+C473+C474+C475</f>
        <v>0</v>
      </c>
      <c r="D468" s="230">
        <f>D469+D470+D471+D472+D473+D474+D475</f>
        <v>0</v>
      </c>
      <c r="E468" s="230">
        <f>E469+E470+E471+E472+E473+E474+E475</f>
        <v>0</v>
      </c>
      <c r="F468" s="139">
        <f>F469+F470+F471+F472+F473+F474+F475</f>
        <v>0</v>
      </c>
    </row>
    <row r="469" spans="1:6" x14ac:dyDescent="0.2">
      <c r="A469" s="317" t="s">
        <v>320</v>
      </c>
      <c r="B469" s="325" t="s">
        <v>606</v>
      </c>
      <c r="C469" s="286"/>
      <c r="D469" s="135"/>
      <c r="E469" s="286"/>
      <c r="F469" s="135">
        <f>SUM(C469:E469)</f>
        <v>0</v>
      </c>
    </row>
    <row r="470" spans="1:6" x14ac:dyDescent="0.2">
      <c r="A470" s="317" t="s">
        <v>321</v>
      </c>
      <c r="B470" s="325" t="s">
        <v>607</v>
      </c>
      <c r="C470" s="286"/>
      <c r="D470" s="135"/>
      <c r="E470" s="286"/>
      <c r="F470" s="135">
        <f t="shared" ref="F470:F475" si="24">SUM(C470:E470)</f>
        <v>0</v>
      </c>
    </row>
    <row r="471" spans="1:6" x14ac:dyDescent="0.2">
      <c r="A471" s="317" t="s">
        <v>322</v>
      </c>
      <c r="B471" s="325" t="s">
        <v>608</v>
      </c>
      <c r="C471" s="286"/>
      <c r="D471" s="135"/>
      <c r="E471" s="286"/>
      <c r="F471" s="135">
        <f t="shared" si="24"/>
        <v>0</v>
      </c>
    </row>
    <row r="472" spans="1:6" x14ac:dyDescent="0.2">
      <c r="A472" s="317" t="s">
        <v>323</v>
      </c>
      <c r="B472" s="325" t="s">
        <v>609</v>
      </c>
      <c r="C472" s="286"/>
      <c r="D472" s="135"/>
      <c r="E472" s="286"/>
      <c r="F472" s="135">
        <f t="shared" si="24"/>
        <v>0</v>
      </c>
    </row>
    <row r="473" spans="1:6" x14ac:dyDescent="0.2">
      <c r="A473" s="317" t="s">
        <v>324</v>
      </c>
      <c r="B473" s="748" t="s">
        <v>610</v>
      </c>
      <c r="C473" s="286"/>
      <c r="D473" s="135"/>
      <c r="E473" s="286"/>
      <c r="F473" s="135">
        <f t="shared" si="24"/>
        <v>0</v>
      </c>
    </row>
    <row r="474" spans="1:6" x14ac:dyDescent="0.2">
      <c r="A474" s="317" t="s">
        <v>325</v>
      </c>
      <c r="B474" s="270" t="s">
        <v>611</v>
      </c>
      <c r="C474" s="286"/>
      <c r="D474" s="135"/>
      <c r="E474" s="286"/>
      <c r="F474" s="135">
        <f t="shared" si="24"/>
        <v>0</v>
      </c>
    </row>
    <row r="475" spans="1:6" x14ac:dyDescent="0.2">
      <c r="A475" s="317" t="s">
        <v>326</v>
      </c>
      <c r="B475" s="970" t="s">
        <v>612</v>
      </c>
      <c r="C475" s="286"/>
      <c r="D475" s="135"/>
      <c r="E475" s="286"/>
      <c r="F475" s="135">
        <f t="shared" si="24"/>
        <v>0</v>
      </c>
    </row>
    <row r="476" spans="1:6" x14ac:dyDescent="0.2">
      <c r="A476" s="317" t="s">
        <v>327</v>
      </c>
      <c r="B476" s="200"/>
      <c r="C476" s="286"/>
      <c r="D476" s="135"/>
      <c r="E476" s="286"/>
      <c r="F476" s="135"/>
    </row>
    <row r="477" spans="1:6" ht="13.5" thickBot="1" x14ac:dyDescent="0.25">
      <c r="A477" s="317" t="s">
        <v>328</v>
      </c>
      <c r="B477" s="202"/>
      <c r="C477" s="289"/>
      <c r="D477" s="289"/>
      <c r="E477" s="289"/>
      <c r="F477" s="136"/>
    </row>
    <row r="478" spans="1:6" ht="13.5" thickBot="1" x14ac:dyDescent="0.25">
      <c r="A478" s="554" t="s">
        <v>329</v>
      </c>
      <c r="B478" s="555" t="s">
        <v>7</v>
      </c>
      <c r="C478" s="563">
        <f>C466+C467+C468+C476+C477</f>
        <v>0</v>
      </c>
      <c r="D478" s="563">
        <f>D466+D467+D468+D476+D477</f>
        <v>0</v>
      </c>
      <c r="E478" s="563">
        <f>E466+E467+E468+E476+E477</f>
        <v>0</v>
      </c>
      <c r="F478" s="564">
        <f>F466+F467+F468+F476+F477</f>
        <v>0</v>
      </c>
    </row>
    <row r="479" spans="1:6" ht="27" thickTop="1" thickBot="1" x14ac:dyDescent="0.25">
      <c r="A479" s="554" t="s">
        <v>330</v>
      </c>
      <c r="B479" s="559" t="s">
        <v>448</v>
      </c>
      <c r="C479" s="566">
        <f>C463+C478</f>
        <v>90000</v>
      </c>
      <c r="D479" s="566">
        <f>D463+D478</f>
        <v>0</v>
      </c>
      <c r="E479" s="566">
        <f>E463+E478</f>
        <v>0</v>
      </c>
      <c r="F479" s="567">
        <f>F463+F478</f>
        <v>90000</v>
      </c>
    </row>
    <row r="480" spans="1:6" ht="9.75" customHeight="1" thickTop="1" x14ac:dyDescent="0.2">
      <c r="A480" s="544"/>
      <c r="B480" s="762"/>
      <c r="C480" s="235"/>
      <c r="D480" s="235"/>
      <c r="E480" s="235"/>
      <c r="F480" s="240"/>
    </row>
    <row r="481" spans="1:6" x14ac:dyDescent="0.2">
      <c r="A481" s="317" t="s">
        <v>331</v>
      </c>
      <c r="B481" s="433" t="s">
        <v>449</v>
      </c>
      <c r="C481" s="565"/>
      <c r="D481" s="138"/>
      <c r="E481" s="288"/>
      <c r="F481" s="187"/>
    </row>
    <row r="482" spans="1:6" x14ac:dyDescent="0.2">
      <c r="A482" s="316" t="s">
        <v>332</v>
      </c>
      <c r="B482" s="201" t="s">
        <v>1093</v>
      </c>
      <c r="C482" s="291"/>
      <c r="D482" s="135"/>
      <c r="E482" s="286"/>
      <c r="F482" s="135">
        <f>SUM(C482:E482)</f>
        <v>0</v>
      </c>
    </row>
    <row r="483" spans="1:6" x14ac:dyDescent="0.2">
      <c r="A483" s="316" t="s">
        <v>333</v>
      </c>
      <c r="B483" s="633" t="s">
        <v>627</v>
      </c>
      <c r="C483" s="755"/>
      <c r="D483" s="140"/>
      <c r="E483" s="287"/>
      <c r="F483" s="135">
        <f t="shared" ref="F483:F489" si="25">SUM(C483:E483)</f>
        <v>0</v>
      </c>
    </row>
    <row r="484" spans="1:6" x14ac:dyDescent="0.2">
      <c r="A484" s="316" t="s">
        <v>334</v>
      </c>
      <c r="B484" s="633" t="s">
        <v>626</v>
      </c>
      <c r="C484" s="755"/>
      <c r="D484" s="140"/>
      <c r="E484" s="287"/>
      <c r="F484" s="135">
        <f t="shared" si="25"/>
        <v>0</v>
      </c>
    </row>
    <row r="485" spans="1:6" x14ac:dyDescent="0.2">
      <c r="A485" s="316" t="s">
        <v>335</v>
      </c>
      <c r="B485" s="633" t="s">
        <v>628</v>
      </c>
      <c r="C485" s="755"/>
      <c r="D485" s="140"/>
      <c r="E485" s="287"/>
      <c r="F485" s="135">
        <f t="shared" si="25"/>
        <v>0</v>
      </c>
    </row>
    <row r="486" spans="1:6" x14ac:dyDescent="0.2">
      <c r="A486" s="316" t="s">
        <v>336</v>
      </c>
      <c r="B486" s="750" t="s">
        <v>629</v>
      </c>
      <c r="C486" s="755"/>
      <c r="D486" s="140"/>
      <c r="E486" s="287"/>
      <c r="F486" s="135">
        <f t="shared" si="25"/>
        <v>0</v>
      </c>
    </row>
    <row r="487" spans="1:6" x14ac:dyDescent="0.2">
      <c r="A487" s="316" t="s">
        <v>337</v>
      </c>
      <c r="B487" s="751" t="s">
        <v>632</v>
      </c>
      <c r="C487" s="755"/>
      <c r="D487" s="140"/>
      <c r="E487" s="287"/>
      <c r="F487" s="135">
        <f t="shared" si="25"/>
        <v>0</v>
      </c>
    </row>
    <row r="488" spans="1:6" x14ac:dyDescent="0.2">
      <c r="A488" s="316" t="s">
        <v>338</v>
      </c>
      <c r="B488" s="752" t="s">
        <v>631</v>
      </c>
      <c r="C488" s="755"/>
      <c r="D488" s="140"/>
      <c r="E488" s="287"/>
      <c r="F488" s="135">
        <f t="shared" si="25"/>
        <v>0</v>
      </c>
    </row>
    <row r="489" spans="1:6" ht="13.5" thickBot="1" x14ac:dyDescent="0.25">
      <c r="A489" s="316" t="s">
        <v>339</v>
      </c>
      <c r="B489" s="327" t="s">
        <v>630</v>
      </c>
      <c r="C489" s="755"/>
      <c r="D489" s="140"/>
      <c r="E489" s="287"/>
      <c r="F489" s="135">
        <f t="shared" si="25"/>
        <v>0</v>
      </c>
    </row>
    <row r="490" spans="1:6" ht="13.5" thickBot="1" x14ac:dyDescent="0.25">
      <c r="A490" s="340" t="s">
        <v>340</v>
      </c>
      <c r="B490" s="274" t="s">
        <v>450</v>
      </c>
      <c r="C490" s="756">
        <f>SUM(C482:C489)</f>
        <v>0</v>
      </c>
      <c r="D490" s="756">
        <f>SUM(D482:D489)</f>
        <v>0</v>
      </c>
      <c r="E490" s="756">
        <f>SUM(E482:E489)</f>
        <v>0</v>
      </c>
      <c r="F490" s="846">
        <f>SUM(F482:F489)</f>
        <v>0</v>
      </c>
    </row>
    <row r="491" spans="1:6" x14ac:dyDescent="0.2">
      <c r="A491" s="544"/>
      <c r="B491" s="36"/>
      <c r="C491" s="768"/>
      <c r="D491" s="770"/>
      <c r="E491" s="735"/>
      <c r="F491" s="629"/>
    </row>
    <row r="492" spans="1:6" ht="13.5" thickBot="1" x14ac:dyDescent="0.25">
      <c r="A492" s="403" t="s">
        <v>341</v>
      </c>
      <c r="B492" s="1194" t="s">
        <v>451</v>
      </c>
      <c r="C492" s="888">
        <f>C479+C490</f>
        <v>90000</v>
      </c>
      <c r="D492" s="889">
        <f>D479+D490</f>
        <v>0</v>
      </c>
      <c r="E492" s="888">
        <f>E479+E490</f>
        <v>0</v>
      </c>
      <c r="F492" s="888">
        <f>F479+F490</f>
        <v>90000</v>
      </c>
    </row>
    <row r="493" spans="1:6" x14ac:dyDescent="0.2">
      <c r="A493" s="338"/>
      <c r="B493" s="745"/>
      <c r="C493" s="631"/>
      <c r="D493" s="631"/>
      <c r="E493" s="631"/>
      <c r="F493" s="631"/>
    </row>
    <row r="494" spans="1:6" x14ac:dyDescent="0.2">
      <c r="A494" s="1484">
        <v>10</v>
      </c>
      <c r="B494" s="1484"/>
      <c r="C494" s="1484"/>
      <c r="D494" s="1484"/>
      <c r="E494" s="1484"/>
      <c r="F494" s="1484"/>
    </row>
    <row r="495" spans="1:6" x14ac:dyDescent="0.2">
      <c r="A495" s="1463" t="s">
        <v>1381</v>
      </c>
      <c r="B495" s="1463"/>
      <c r="C495" s="1463"/>
      <c r="D495" s="1463"/>
      <c r="E495" s="1463"/>
    </row>
    <row r="496" spans="1:6" x14ac:dyDescent="0.2">
      <c r="A496" s="329"/>
      <c r="B496" s="329"/>
      <c r="C496" s="329"/>
      <c r="D496" s="329"/>
      <c r="E496" s="329"/>
    </row>
    <row r="497" spans="1:6" ht="14.25" x14ac:dyDescent="0.2">
      <c r="A497" s="1509" t="s">
        <v>1231</v>
      </c>
      <c r="B497" s="1605"/>
      <c r="C497" s="1605"/>
      <c r="D497" s="1605"/>
      <c r="E497" s="1605"/>
      <c r="F497" s="1605"/>
    </row>
    <row r="498" spans="1:6" ht="12.75" customHeight="1" x14ac:dyDescent="0.25">
      <c r="B498" s="18"/>
      <c r="C498" s="18"/>
      <c r="D498" s="18"/>
      <c r="E498" s="18"/>
    </row>
    <row r="499" spans="1:6" ht="15.75" x14ac:dyDescent="0.25">
      <c r="B499" s="18" t="s">
        <v>486</v>
      </c>
      <c r="C499" s="18"/>
      <c r="D499" s="18"/>
      <c r="E499" s="18"/>
    </row>
    <row r="500" spans="1:6" ht="13.5" thickBot="1" x14ac:dyDescent="0.25">
      <c r="B500" s="1"/>
      <c r="C500" s="1"/>
      <c r="D500" s="1"/>
      <c r="E500" s="19" t="s">
        <v>8</v>
      </c>
    </row>
    <row r="501" spans="1:6" ht="48.75" thickBot="1" x14ac:dyDescent="0.3">
      <c r="A501" s="344" t="s">
        <v>294</v>
      </c>
      <c r="B501" s="549" t="s">
        <v>13</v>
      </c>
      <c r="C501" s="332" t="s">
        <v>477</v>
      </c>
      <c r="D501" s="333" t="s">
        <v>478</v>
      </c>
      <c r="E501" s="332" t="s">
        <v>473</v>
      </c>
      <c r="F501" s="333" t="s">
        <v>472</v>
      </c>
    </row>
    <row r="502" spans="1:6" x14ac:dyDescent="0.2">
      <c r="A502" s="550" t="s">
        <v>295</v>
      </c>
      <c r="B502" s="551" t="s">
        <v>296</v>
      </c>
      <c r="C502" s="560" t="s">
        <v>297</v>
      </c>
      <c r="D502" s="561" t="s">
        <v>298</v>
      </c>
      <c r="E502" s="725" t="s">
        <v>318</v>
      </c>
      <c r="F502" s="726" t="s">
        <v>343</v>
      </c>
    </row>
    <row r="503" spans="1:6" x14ac:dyDescent="0.2">
      <c r="A503" s="317" t="s">
        <v>299</v>
      </c>
      <c r="B503" s="324" t="s">
        <v>244</v>
      </c>
      <c r="C503" s="286"/>
      <c r="D503" s="135"/>
      <c r="E503" s="286"/>
      <c r="F503" s="121"/>
    </row>
    <row r="504" spans="1:6" x14ac:dyDescent="0.2">
      <c r="A504" s="316" t="s">
        <v>300</v>
      </c>
      <c r="B504" s="181" t="s">
        <v>589</v>
      </c>
      <c r="C504" s="286"/>
      <c r="D504" s="135"/>
      <c r="E504" s="286"/>
      <c r="F504" s="135">
        <f>SUM(C504:E504)</f>
        <v>0</v>
      </c>
    </row>
    <row r="505" spans="1:6" x14ac:dyDescent="0.2">
      <c r="A505" s="316" t="s">
        <v>301</v>
      </c>
      <c r="B505" s="200" t="s">
        <v>591</v>
      </c>
      <c r="C505" s="286"/>
      <c r="D505" s="135"/>
      <c r="E505" s="286"/>
      <c r="F505" s="135">
        <f>SUM(C505:E505)</f>
        <v>0</v>
      </c>
    </row>
    <row r="506" spans="1:6" x14ac:dyDescent="0.2">
      <c r="A506" s="316" t="s">
        <v>302</v>
      </c>
      <c r="B506" s="200" t="s">
        <v>590</v>
      </c>
      <c r="C506" s="286">
        <f>'4_sz_ melléklet'!C189</f>
        <v>0</v>
      </c>
      <c r="D506" s="135"/>
      <c r="E506" s="286"/>
      <c r="F506" s="135">
        <f>SUM(C506:E506)</f>
        <v>0</v>
      </c>
    </row>
    <row r="507" spans="1:6" x14ac:dyDescent="0.2">
      <c r="A507" s="316" t="s">
        <v>303</v>
      </c>
      <c r="B507" s="200" t="s">
        <v>592</v>
      </c>
      <c r="C507" s="286"/>
      <c r="D507" s="135"/>
      <c r="E507" s="286"/>
      <c r="F507" s="135">
        <f>SUM(C507:E507)</f>
        <v>0</v>
      </c>
    </row>
    <row r="508" spans="1:6" x14ac:dyDescent="0.2">
      <c r="A508" s="316" t="s">
        <v>304</v>
      </c>
      <c r="B508" s="200" t="s">
        <v>593</v>
      </c>
      <c r="C508" s="286"/>
      <c r="D508" s="135"/>
      <c r="E508" s="286"/>
      <c r="F508" s="135">
        <f>SUM(C508:E508)</f>
        <v>0</v>
      </c>
    </row>
    <row r="509" spans="1:6" x14ac:dyDescent="0.2">
      <c r="A509" s="316" t="s">
        <v>305</v>
      </c>
      <c r="B509" s="200" t="s">
        <v>594</v>
      </c>
      <c r="C509" s="286">
        <f>C510+C511+C512+C513+C514+C515+C516</f>
        <v>16906</v>
      </c>
      <c r="D509" s="286">
        <f>D510+D511+D512+D513+D514+D515+D516</f>
        <v>0</v>
      </c>
      <c r="E509" s="286">
        <f>E510+E511+E512+E513+E514+E515+E516</f>
        <v>0</v>
      </c>
      <c r="F509" s="135">
        <f>F510+F511+F512+F513+F514+F515+F516</f>
        <v>16906</v>
      </c>
    </row>
    <row r="510" spans="1:6" x14ac:dyDescent="0.2">
      <c r="A510" s="316" t="s">
        <v>306</v>
      </c>
      <c r="B510" s="200" t="s">
        <v>598</v>
      </c>
      <c r="C510" s="286">
        <v>0</v>
      </c>
      <c r="D510" s="135">
        <v>0</v>
      </c>
      <c r="E510" s="286">
        <v>0</v>
      </c>
      <c r="F510" s="135">
        <f>E510+D510+C510</f>
        <v>0</v>
      </c>
    </row>
    <row r="511" spans="1:6" x14ac:dyDescent="0.2">
      <c r="A511" s="316" t="s">
        <v>307</v>
      </c>
      <c r="B511" s="200" t="s">
        <v>599</v>
      </c>
      <c r="C511" s="286"/>
      <c r="D511" s="135"/>
      <c r="E511" s="286"/>
      <c r="F511" s="135">
        <f t="shared" ref="F511:F517" si="26">E511+D511+C511</f>
        <v>0</v>
      </c>
    </row>
    <row r="512" spans="1:6" x14ac:dyDescent="0.2">
      <c r="A512" s="316" t="s">
        <v>308</v>
      </c>
      <c r="B512" s="200" t="s">
        <v>600</v>
      </c>
      <c r="C512" s="286"/>
      <c r="D512" s="135"/>
      <c r="E512" s="286"/>
      <c r="F512" s="135">
        <f t="shared" si="26"/>
        <v>0</v>
      </c>
    </row>
    <row r="513" spans="1:6" x14ac:dyDescent="0.2">
      <c r="A513" s="316" t="s">
        <v>309</v>
      </c>
      <c r="B513" s="325" t="s">
        <v>1050</v>
      </c>
      <c r="C513" s="286">
        <f>'6 7_sz_melléklet'!F51</f>
        <v>16906</v>
      </c>
      <c r="D513" s="139"/>
      <c r="E513" s="286"/>
      <c r="F513" s="135">
        <f t="shared" si="26"/>
        <v>16906</v>
      </c>
    </row>
    <row r="514" spans="1:6" x14ac:dyDescent="0.2">
      <c r="A514" s="316" t="s">
        <v>310</v>
      </c>
      <c r="B514" s="748" t="s">
        <v>597</v>
      </c>
      <c r="C514" s="289"/>
      <c r="D514" s="136"/>
      <c r="E514" s="286"/>
      <c r="F514" s="135">
        <f t="shared" si="26"/>
        <v>0</v>
      </c>
    </row>
    <row r="515" spans="1:6" x14ac:dyDescent="0.2">
      <c r="A515" s="316" t="s">
        <v>311</v>
      </c>
      <c r="B515" s="749" t="s">
        <v>1051</v>
      </c>
      <c r="C515" s="289"/>
      <c r="D515" s="136"/>
      <c r="E515" s="286"/>
      <c r="F515" s="135">
        <f t="shared" si="26"/>
        <v>0</v>
      </c>
    </row>
    <row r="516" spans="1:6" x14ac:dyDescent="0.2">
      <c r="A516" s="316" t="s">
        <v>312</v>
      </c>
      <c r="B516" s="270" t="s">
        <v>827</v>
      </c>
      <c r="C516" s="289"/>
      <c r="D516" s="136"/>
      <c r="E516" s="286"/>
      <c r="F516" s="140"/>
    </row>
    <row r="517" spans="1:6" ht="13.5" thickBot="1" x14ac:dyDescent="0.25">
      <c r="A517" s="316" t="s">
        <v>313</v>
      </c>
      <c r="B517" s="202" t="s">
        <v>602</v>
      </c>
      <c r="C517" s="287"/>
      <c r="D517" s="140"/>
      <c r="E517" s="286"/>
      <c r="F517" s="284">
        <f t="shared" si="26"/>
        <v>0</v>
      </c>
    </row>
    <row r="518" spans="1:6" ht="13.5" thickBot="1" x14ac:dyDescent="0.25">
      <c r="A518" s="554" t="s">
        <v>314</v>
      </c>
      <c r="B518" s="555" t="s">
        <v>6</v>
      </c>
      <c r="C518" s="563">
        <f>C504+C505+C506+C507+C509+C517</f>
        <v>16906</v>
      </c>
      <c r="D518" s="563">
        <f>D504+D505+D506+D507+D509+D517</f>
        <v>0</v>
      </c>
      <c r="E518" s="563">
        <f>E504+E505+E506+E507+E509+E517</f>
        <v>0</v>
      </c>
      <c r="F518" s="564">
        <f>F504+F505+F506+F507+F509+F517</f>
        <v>16906</v>
      </c>
    </row>
    <row r="519" spans="1:6" ht="8.25" customHeight="1" thickTop="1" x14ac:dyDescent="0.2">
      <c r="A519" s="544"/>
      <c r="B519" s="324"/>
      <c r="C519" s="229"/>
      <c r="D519" s="229"/>
      <c r="E519" s="229"/>
      <c r="F519" s="143"/>
    </row>
    <row r="520" spans="1:6" x14ac:dyDescent="0.2">
      <c r="A520" s="317" t="s">
        <v>315</v>
      </c>
      <c r="B520" s="326" t="s">
        <v>245</v>
      </c>
      <c r="C520" s="288"/>
      <c r="D520" s="138"/>
      <c r="E520" s="288"/>
      <c r="F520" s="187"/>
    </row>
    <row r="521" spans="1:6" x14ac:dyDescent="0.2">
      <c r="A521" s="317" t="s">
        <v>316</v>
      </c>
      <c r="B521" s="200" t="s">
        <v>603</v>
      </c>
      <c r="C521" s="286"/>
      <c r="D521" s="135"/>
      <c r="E521" s="286"/>
      <c r="F521" s="135">
        <f>SUM(C521:E521)</f>
        <v>0</v>
      </c>
    </row>
    <row r="522" spans="1:6" x14ac:dyDescent="0.2">
      <c r="A522" s="317" t="s">
        <v>317</v>
      </c>
      <c r="B522" s="200" t="s">
        <v>604</v>
      </c>
      <c r="C522" s="286">
        <f>'32_sz_ melléklet'!C35</f>
        <v>69850</v>
      </c>
      <c r="D522" s="135"/>
      <c r="E522" s="286"/>
      <c r="F522" s="135">
        <f>SUM(C522:E522)</f>
        <v>69850</v>
      </c>
    </row>
    <row r="523" spans="1:6" x14ac:dyDescent="0.2">
      <c r="A523" s="317" t="s">
        <v>319</v>
      </c>
      <c r="B523" s="200" t="s">
        <v>605</v>
      </c>
      <c r="C523" s="230">
        <f>C524+C525+C526+C527+C528+C529+C530</f>
        <v>0</v>
      </c>
      <c r="D523" s="230">
        <f>D524+D525+D526+D527+D528+D529+D530</f>
        <v>0</v>
      </c>
      <c r="E523" s="230">
        <f>E524+E525+E526+E527+E528+E529+E530</f>
        <v>0</v>
      </c>
      <c r="F523" s="139">
        <f>F524+F525+F526+F527+F528+F529+F530</f>
        <v>0</v>
      </c>
    </row>
    <row r="524" spans="1:6" x14ac:dyDescent="0.2">
      <c r="A524" s="317" t="s">
        <v>320</v>
      </c>
      <c r="B524" s="325" t="s">
        <v>606</v>
      </c>
      <c r="C524" s="286"/>
      <c r="D524" s="135"/>
      <c r="E524" s="286"/>
      <c r="F524" s="135">
        <f>SUM(C524:E524)</f>
        <v>0</v>
      </c>
    </row>
    <row r="525" spans="1:6" x14ac:dyDescent="0.2">
      <c r="A525" s="317" t="s">
        <v>321</v>
      </c>
      <c r="B525" s="325" t="s">
        <v>607</v>
      </c>
      <c r="C525" s="286"/>
      <c r="D525" s="135"/>
      <c r="E525" s="286"/>
      <c r="F525" s="135">
        <f t="shared" ref="F525:F530" si="27">SUM(C525:E525)</f>
        <v>0</v>
      </c>
    </row>
    <row r="526" spans="1:6" x14ac:dyDescent="0.2">
      <c r="A526" s="317" t="s">
        <v>322</v>
      </c>
      <c r="B526" s="325" t="s">
        <v>608</v>
      </c>
      <c r="C526" s="286"/>
      <c r="D526" s="135"/>
      <c r="E526" s="286"/>
      <c r="F526" s="135">
        <f t="shared" si="27"/>
        <v>0</v>
      </c>
    </row>
    <row r="527" spans="1:6" x14ac:dyDescent="0.2">
      <c r="A527" s="317" t="s">
        <v>323</v>
      </c>
      <c r="B527" s="325" t="s">
        <v>609</v>
      </c>
      <c r="C527" s="286"/>
      <c r="D527" s="135"/>
      <c r="E527" s="286"/>
      <c r="F527" s="135">
        <f t="shared" si="27"/>
        <v>0</v>
      </c>
    </row>
    <row r="528" spans="1:6" x14ac:dyDescent="0.2">
      <c r="A528" s="317" t="s">
        <v>324</v>
      </c>
      <c r="B528" s="748" t="s">
        <v>610</v>
      </c>
      <c r="C528" s="286"/>
      <c r="D528" s="135"/>
      <c r="E528" s="286"/>
      <c r="F528" s="135">
        <f t="shared" si="27"/>
        <v>0</v>
      </c>
    </row>
    <row r="529" spans="1:6" x14ac:dyDescent="0.2">
      <c r="A529" s="317" t="s">
        <v>325</v>
      </c>
      <c r="B529" s="270" t="s">
        <v>611</v>
      </c>
      <c r="C529" s="286"/>
      <c r="D529" s="135"/>
      <c r="E529" s="286"/>
      <c r="F529" s="135">
        <f t="shared" si="27"/>
        <v>0</v>
      </c>
    </row>
    <row r="530" spans="1:6" x14ac:dyDescent="0.2">
      <c r="A530" s="317" t="s">
        <v>326</v>
      </c>
      <c r="B530" s="970" t="s">
        <v>612</v>
      </c>
      <c r="C530" s="286"/>
      <c r="D530" s="135"/>
      <c r="E530" s="286"/>
      <c r="F530" s="135">
        <f t="shared" si="27"/>
        <v>0</v>
      </c>
    </row>
    <row r="531" spans="1:6" x14ac:dyDescent="0.2">
      <c r="A531" s="317" t="s">
        <v>327</v>
      </c>
      <c r="B531" s="200"/>
      <c r="C531" s="286"/>
      <c r="D531" s="135"/>
      <c r="E531" s="286"/>
      <c r="F531" s="135"/>
    </row>
    <row r="532" spans="1:6" ht="13.5" thickBot="1" x14ac:dyDescent="0.25">
      <c r="A532" s="317" t="s">
        <v>328</v>
      </c>
      <c r="B532" s="202"/>
      <c r="C532" s="289"/>
      <c r="D532" s="289"/>
      <c r="E532" s="289"/>
      <c r="F532" s="136"/>
    </row>
    <row r="533" spans="1:6" ht="13.5" thickBot="1" x14ac:dyDescent="0.25">
      <c r="A533" s="554" t="s">
        <v>329</v>
      </c>
      <c r="B533" s="555" t="s">
        <v>7</v>
      </c>
      <c r="C533" s="563">
        <f>C521+C522+C523+C531+C532</f>
        <v>69850</v>
      </c>
      <c r="D533" s="563">
        <f>D521+D522+D523+D531+D532</f>
        <v>0</v>
      </c>
      <c r="E533" s="563">
        <f>E521+E522+E523+E531+E532</f>
        <v>0</v>
      </c>
      <c r="F533" s="564">
        <f>F521+F522+F523+F531+F532</f>
        <v>69850</v>
      </c>
    </row>
    <row r="534" spans="1:6" ht="27" thickTop="1" thickBot="1" x14ac:dyDescent="0.25">
      <c r="A534" s="554" t="s">
        <v>330</v>
      </c>
      <c r="B534" s="559" t="s">
        <v>448</v>
      </c>
      <c r="C534" s="566">
        <f>C518+C533</f>
        <v>86756</v>
      </c>
      <c r="D534" s="566">
        <f>D518+D533</f>
        <v>0</v>
      </c>
      <c r="E534" s="566">
        <f>E518+E533</f>
        <v>0</v>
      </c>
      <c r="F534" s="567">
        <f>F518+F533</f>
        <v>86756</v>
      </c>
    </row>
    <row r="535" spans="1:6" ht="9.75" customHeight="1" thickTop="1" x14ac:dyDescent="0.2">
      <c r="A535" s="544"/>
      <c r="B535" s="762"/>
      <c r="C535" s="235"/>
      <c r="D535" s="235"/>
      <c r="E535" s="235"/>
      <c r="F535" s="240"/>
    </row>
    <row r="536" spans="1:6" x14ac:dyDescent="0.2">
      <c r="A536" s="317" t="s">
        <v>331</v>
      </c>
      <c r="B536" s="433" t="s">
        <v>449</v>
      </c>
      <c r="C536" s="565"/>
      <c r="D536" s="138"/>
      <c r="E536" s="288"/>
      <c r="F536" s="187"/>
    </row>
    <row r="537" spans="1:6" x14ac:dyDescent="0.2">
      <c r="A537" s="316" t="s">
        <v>332</v>
      </c>
      <c r="B537" s="201" t="s">
        <v>1093</v>
      </c>
      <c r="C537" s="291"/>
      <c r="D537" s="135"/>
      <c r="E537" s="286"/>
      <c r="F537" s="135">
        <f>SUM(C537:E537)</f>
        <v>0</v>
      </c>
    </row>
    <row r="538" spans="1:6" x14ac:dyDescent="0.2">
      <c r="A538" s="316" t="s">
        <v>333</v>
      </c>
      <c r="B538" s="633" t="s">
        <v>627</v>
      </c>
      <c r="C538" s="755"/>
      <c r="D538" s="140"/>
      <c r="E538" s="287"/>
      <c r="F538" s="135">
        <f t="shared" ref="F538:F544" si="28">SUM(C538:E538)</f>
        <v>0</v>
      </c>
    </row>
    <row r="539" spans="1:6" x14ac:dyDescent="0.2">
      <c r="A539" s="316" t="s">
        <v>334</v>
      </c>
      <c r="B539" s="633" t="s">
        <v>626</v>
      </c>
      <c r="C539" s="755"/>
      <c r="D539" s="140"/>
      <c r="E539" s="287"/>
      <c r="F539" s="135">
        <f t="shared" si="28"/>
        <v>0</v>
      </c>
    </row>
    <row r="540" spans="1:6" x14ac:dyDescent="0.2">
      <c r="A540" s="316" t="s">
        <v>335</v>
      </c>
      <c r="B540" s="633" t="s">
        <v>628</v>
      </c>
      <c r="C540" s="755"/>
      <c r="D540" s="140"/>
      <c r="E540" s="287"/>
      <c r="F540" s="135">
        <f t="shared" si="28"/>
        <v>0</v>
      </c>
    </row>
    <row r="541" spans="1:6" x14ac:dyDescent="0.2">
      <c r="A541" s="316" t="s">
        <v>336</v>
      </c>
      <c r="B541" s="750" t="s">
        <v>629</v>
      </c>
      <c r="C541" s="755"/>
      <c r="D541" s="140"/>
      <c r="E541" s="287"/>
      <c r="F541" s="135">
        <f t="shared" si="28"/>
        <v>0</v>
      </c>
    </row>
    <row r="542" spans="1:6" x14ac:dyDescent="0.2">
      <c r="A542" s="316" t="s">
        <v>337</v>
      </c>
      <c r="B542" s="751" t="s">
        <v>632</v>
      </c>
      <c r="C542" s="755"/>
      <c r="D542" s="140"/>
      <c r="E542" s="287"/>
      <c r="F542" s="135">
        <f t="shared" si="28"/>
        <v>0</v>
      </c>
    </row>
    <row r="543" spans="1:6" x14ac:dyDescent="0.2">
      <c r="A543" s="316" t="s">
        <v>338</v>
      </c>
      <c r="B543" s="752" t="s">
        <v>631</v>
      </c>
      <c r="C543" s="755"/>
      <c r="D543" s="140"/>
      <c r="E543" s="287"/>
      <c r="F543" s="135">
        <f t="shared" si="28"/>
        <v>0</v>
      </c>
    </row>
    <row r="544" spans="1:6" ht="13.5" thickBot="1" x14ac:dyDescent="0.25">
      <c r="A544" s="316" t="s">
        <v>339</v>
      </c>
      <c r="B544" s="327" t="s">
        <v>630</v>
      </c>
      <c r="C544" s="755"/>
      <c r="D544" s="140"/>
      <c r="E544" s="287"/>
      <c r="F544" s="135">
        <f t="shared" si="28"/>
        <v>0</v>
      </c>
    </row>
    <row r="545" spans="1:6" ht="13.5" thickBot="1" x14ac:dyDescent="0.25">
      <c r="A545" s="340" t="s">
        <v>340</v>
      </c>
      <c r="B545" s="274" t="s">
        <v>450</v>
      </c>
      <c r="C545" s="756">
        <f>SUM(C537:C544)</f>
        <v>0</v>
      </c>
      <c r="D545" s="756">
        <f>SUM(D537:D544)</f>
        <v>0</v>
      </c>
      <c r="E545" s="756">
        <f>SUM(E537:E544)</f>
        <v>0</v>
      </c>
      <c r="F545" s="846">
        <f>SUM(F537:F544)</f>
        <v>0</v>
      </c>
    </row>
    <row r="546" spans="1:6" ht="9.75" customHeight="1" x14ac:dyDescent="0.2">
      <c r="A546" s="544"/>
      <c r="B546" s="36"/>
      <c r="C546" s="768"/>
      <c r="D546" s="770"/>
      <c r="E546" s="735"/>
      <c r="F546" s="629"/>
    </row>
    <row r="547" spans="1:6" ht="13.5" thickBot="1" x14ac:dyDescent="0.25">
      <c r="A547" s="403" t="s">
        <v>341</v>
      </c>
      <c r="B547" s="1194" t="s">
        <v>451</v>
      </c>
      <c r="C547" s="888">
        <f>C534+C545</f>
        <v>86756</v>
      </c>
      <c r="D547" s="889">
        <f>D534+D545</f>
        <v>0</v>
      </c>
      <c r="E547" s="888">
        <f>E534+E545</f>
        <v>0</v>
      </c>
      <c r="F547" s="888">
        <f>F534+F545</f>
        <v>86756</v>
      </c>
    </row>
    <row r="548" spans="1:6" x14ac:dyDescent="0.2">
      <c r="A548" s="338"/>
      <c r="B548" s="745"/>
      <c r="C548" s="631"/>
      <c r="D548" s="631"/>
      <c r="E548" s="631"/>
      <c r="F548" s="631"/>
    </row>
    <row r="549" spans="1:6" x14ac:dyDescent="0.2">
      <c r="A549" s="1484">
        <v>11</v>
      </c>
      <c r="B549" s="1484"/>
      <c r="C549" s="1484"/>
      <c r="D549" s="1484"/>
      <c r="E549" s="1484"/>
      <c r="F549" s="1484"/>
    </row>
    <row r="550" spans="1:6" x14ac:dyDescent="0.2">
      <c r="A550" s="1463" t="s">
        <v>1381</v>
      </c>
      <c r="B550" s="1463"/>
      <c r="C550" s="1463"/>
      <c r="D550" s="1463"/>
      <c r="E550" s="1463"/>
    </row>
    <row r="551" spans="1:6" x14ac:dyDescent="0.2">
      <c r="A551" s="329"/>
      <c r="B551" s="329"/>
      <c r="C551" s="329"/>
      <c r="D551" s="329"/>
      <c r="E551" s="329"/>
    </row>
    <row r="552" spans="1:6" ht="14.25" x14ac:dyDescent="0.2">
      <c r="A552" s="1509" t="s">
        <v>1231</v>
      </c>
      <c r="B552" s="1605"/>
      <c r="C552" s="1605"/>
      <c r="D552" s="1605"/>
      <c r="E552" s="1605"/>
      <c r="F552" s="1605"/>
    </row>
    <row r="553" spans="1:6" ht="10.5" customHeight="1" x14ac:dyDescent="0.25">
      <c r="B553" s="18"/>
      <c r="C553" s="18"/>
      <c r="D553" s="18"/>
      <c r="E553" s="18"/>
    </row>
    <row r="554" spans="1:6" ht="15.75" x14ac:dyDescent="0.25">
      <c r="B554" s="18" t="s">
        <v>487</v>
      </c>
      <c r="C554" s="18"/>
      <c r="D554" s="18"/>
      <c r="E554" s="18"/>
    </row>
    <row r="555" spans="1:6" ht="13.5" thickBot="1" x14ac:dyDescent="0.25">
      <c r="B555" s="1"/>
      <c r="C555" s="1"/>
      <c r="D555" s="1"/>
      <c r="E555" s="19" t="s">
        <v>8</v>
      </c>
    </row>
    <row r="556" spans="1:6" ht="48.75" thickBot="1" x14ac:dyDescent="0.3">
      <c r="A556" s="344" t="s">
        <v>294</v>
      </c>
      <c r="B556" s="549" t="s">
        <v>13</v>
      </c>
      <c r="C556" s="332" t="s">
        <v>477</v>
      </c>
      <c r="D556" s="333" t="s">
        <v>478</v>
      </c>
      <c r="E556" s="332" t="s">
        <v>473</v>
      </c>
      <c r="F556" s="333" t="s">
        <v>472</v>
      </c>
    </row>
    <row r="557" spans="1:6" x14ac:dyDescent="0.2">
      <c r="A557" s="550" t="s">
        <v>295</v>
      </c>
      <c r="B557" s="551" t="s">
        <v>296</v>
      </c>
      <c r="C557" s="560" t="s">
        <v>297</v>
      </c>
      <c r="D557" s="561" t="s">
        <v>298</v>
      </c>
      <c r="E557" s="725" t="s">
        <v>318</v>
      </c>
      <c r="F557" s="726" t="s">
        <v>343</v>
      </c>
    </row>
    <row r="558" spans="1:6" x14ac:dyDescent="0.2">
      <c r="A558" s="317" t="s">
        <v>299</v>
      </c>
      <c r="B558" s="324" t="s">
        <v>244</v>
      </c>
      <c r="C558" s="286"/>
      <c r="D558" s="135"/>
      <c r="E558" s="286"/>
      <c r="F558" s="121"/>
    </row>
    <row r="559" spans="1:6" x14ac:dyDescent="0.2">
      <c r="A559" s="316" t="s">
        <v>300</v>
      </c>
      <c r="B559" s="181" t="s">
        <v>589</v>
      </c>
      <c r="C559" s="286"/>
      <c r="D559" s="135"/>
      <c r="E559" s="286"/>
      <c r="F559" s="135">
        <f>SUM(C559:E559)</f>
        <v>0</v>
      </c>
    </row>
    <row r="560" spans="1:6" x14ac:dyDescent="0.2">
      <c r="A560" s="316" t="s">
        <v>301</v>
      </c>
      <c r="B560" s="200" t="s">
        <v>591</v>
      </c>
      <c r="C560" s="286"/>
      <c r="D560" s="135"/>
      <c r="E560" s="286"/>
      <c r="F560" s="135">
        <f>SUM(C560:E560)</f>
        <v>0</v>
      </c>
    </row>
    <row r="561" spans="1:6" x14ac:dyDescent="0.2">
      <c r="A561" s="316" t="s">
        <v>302</v>
      </c>
      <c r="B561" s="200" t="s">
        <v>590</v>
      </c>
      <c r="C561" s="286"/>
      <c r="D561" s="135"/>
      <c r="E561" s="286"/>
      <c r="F561" s="135">
        <f>SUM(C561:E561)</f>
        <v>0</v>
      </c>
    </row>
    <row r="562" spans="1:6" x14ac:dyDescent="0.2">
      <c r="A562" s="316" t="s">
        <v>303</v>
      </c>
      <c r="B562" s="200" t="s">
        <v>592</v>
      </c>
      <c r="C562" s="286"/>
      <c r="D562" s="135"/>
      <c r="E562" s="286"/>
      <c r="F562" s="135">
        <f>SUM(C562:E562)</f>
        <v>0</v>
      </c>
    </row>
    <row r="563" spans="1:6" x14ac:dyDescent="0.2">
      <c r="A563" s="316" t="s">
        <v>304</v>
      </c>
      <c r="B563" s="200" t="s">
        <v>593</v>
      </c>
      <c r="C563" s="286"/>
      <c r="D563" s="135"/>
      <c r="E563" s="286"/>
      <c r="F563" s="135">
        <f>SUM(C563:E563)</f>
        <v>0</v>
      </c>
    </row>
    <row r="564" spans="1:6" x14ac:dyDescent="0.2">
      <c r="A564" s="316" t="s">
        <v>305</v>
      </c>
      <c r="B564" s="200" t="s">
        <v>594</v>
      </c>
      <c r="C564" s="286">
        <f>C565+C566+C567+C568+C569+C570+C571</f>
        <v>0</v>
      </c>
      <c r="D564" s="286">
        <f>D565+D566+D567+D568+D569+D570+D571</f>
        <v>0</v>
      </c>
      <c r="E564" s="286">
        <f>E565+E566+E567+E568+E569+E570+E571</f>
        <v>0</v>
      </c>
      <c r="F564" s="135">
        <f>F565+F566+F567+F568+F569+F570+F571</f>
        <v>0</v>
      </c>
    </row>
    <row r="565" spans="1:6" x14ac:dyDescent="0.2">
      <c r="A565" s="316" t="s">
        <v>306</v>
      </c>
      <c r="B565" s="200" t="s">
        <v>598</v>
      </c>
      <c r="C565" s="286">
        <v>0</v>
      </c>
      <c r="D565" s="135">
        <v>0</v>
      </c>
      <c r="E565" s="286">
        <v>0</v>
      </c>
      <c r="F565" s="135">
        <f>E565+D565+C565</f>
        <v>0</v>
      </c>
    </row>
    <row r="566" spans="1:6" x14ac:dyDescent="0.2">
      <c r="A566" s="316" t="s">
        <v>307</v>
      </c>
      <c r="B566" s="200" t="s">
        <v>599</v>
      </c>
      <c r="C566" s="286"/>
      <c r="D566" s="135"/>
      <c r="E566" s="286"/>
      <c r="F566" s="135">
        <f t="shared" ref="F566:F572" si="29">E566+D566+C566</f>
        <v>0</v>
      </c>
    </row>
    <row r="567" spans="1:6" x14ac:dyDescent="0.2">
      <c r="A567" s="316" t="s">
        <v>308</v>
      </c>
      <c r="B567" s="200" t="s">
        <v>600</v>
      </c>
      <c r="C567" s="286"/>
      <c r="D567" s="135"/>
      <c r="E567" s="286"/>
      <c r="F567" s="135">
        <f t="shared" si="29"/>
        <v>0</v>
      </c>
    </row>
    <row r="568" spans="1:6" x14ac:dyDescent="0.2">
      <c r="A568" s="316" t="s">
        <v>309</v>
      </c>
      <c r="B568" s="325" t="s">
        <v>596</v>
      </c>
      <c r="C568" s="230"/>
      <c r="D568" s="139"/>
      <c r="E568" s="286"/>
      <c r="F568" s="135">
        <f t="shared" si="29"/>
        <v>0</v>
      </c>
    </row>
    <row r="569" spans="1:6" x14ac:dyDescent="0.2">
      <c r="A569" s="316" t="s">
        <v>310</v>
      </c>
      <c r="B569" s="748" t="s">
        <v>597</v>
      </c>
      <c r="C569" s="289"/>
      <c r="D569" s="136"/>
      <c r="E569" s="286"/>
      <c r="F569" s="135">
        <f t="shared" si="29"/>
        <v>0</v>
      </c>
    </row>
    <row r="570" spans="1:6" x14ac:dyDescent="0.2">
      <c r="A570" s="316" t="s">
        <v>311</v>
      </c>
      <c r="B570" s="749" t="s">
        <v>1051</v>
      </c>
      <c r="C570" s="289"/>
      <c r="D570" s="136"/>
      <c r="E570" s="286"/>
      <c r="F570" s="135">
        <f t="shared" si="29"/>
        <v>0</v>
      </c>
    </row>
    <row r="571" spans="1:6" x14ac:dyDescent="0.2">
      <c r="A571" s="316" t="s">
        <v>312</v>
      </c>
      <c r="B571" s="270" t="s">
        <v>827</v>
      </c>
      <c r="C571" s="289"/>
      <c r="D571" s="136"/>
      <c r="E571" s="286"/>
      <c r="F571" s="140"/>
    </row>
    <row r="572" spans="1:6" ht="13.5" thickBot="1" x14ac:dyDescent="0.25">
      <c r="A572" s="316" t="s">
        <v>313</v>
      </c>
      <c r="B572" s="202" t="s">
        <v>602</v>
      </c>
      <c r="C572" s="287"/>
      <c r="D572" s="140"/>
      <c r="E572" s="286"/>
      <c r="F572" s="284">
        <f t="shared" si="29"/>
        <v>0</v>
      </c>
    </row>
    <row r="573" spans="1:6" ht="13.5" thickBot="1" x14ac:dyDescent="0.25">
      <c r="A573" s="554" t="s">
        <v>314</v>
      </c>
      <c r="B573" s="555" t="s">
        <v>6</v>
      </c>
      <c r="C573" s="563">
        <f>C559+C560+C561+C562+C564+C572</f>
        <v>0</v>
      </c>
      <c r="D573" s="563">
        <f>D559+D560+D561+D562+D564+D572</f>
        <v>0</v>
      </c>
      <c r="E573" s="563">
        <f>E559+E560+E561+E562+E564+E572</f>
        <v>0</v>
      </c>
      <c r="F573" s="564">
        <f>F559+F560+F561+F562+F564+F572</f>
        <v>0</v>
      </c>
    </row>
    <row r="574" spans="1:6" ht="9.75" customHeight="1" thickTop="1" x14ac:dyDescent="0.2">
      <c r="A574" s="544"/>
      <c r="B574" s="324"/>
      <c r="C574" s="229"/>
      <c r="D574" s="229"/>
      <c r="E574" s="229"/>
      <c r="F574" s="143"/>
    </row>
    <row r="575" spans="1:6" x14ac:dyDescent="0.2">
      <c r="A575" s="317" t="s">
        <v>315</v>
      </c>
      <c r="B575" s="326" t="s">
        <v>245</v>
      </c>
      <c r="C575" s="288"/>
      <c r="D575" s="138"/>
      <c r="E575" s="288"/>
      <c r="F575" s="187"/>
    </row>
    <row r="576" spans="1:6" x14ac:dyDescent="0.2">
      <c r="A576" s="317" t="s">
        <v>316</v>
      </c>
      <c r="B576" s="200" t="s">
        <v>603</v>
      </c>
      <c r="C576" s="286">
        <f>'33_sz_ melléklet'!C102</f>
        <v>53733</v>
      </c>
      <c r="D576" s="135"/>
      <c r="E576" s="286"/>
      <c r="F576" s="135">
        <f>SUM(C576:E576)</f>
        <v>53733</v>
      </c>
    </row>
    <row r="577" spans="1:6" x14ac:dyDescent="0.2">
      <c r="A577" s="317" t="s">
        <v>317</v>
      </c>
      <c r="B577" s="200" t="s">
        <v>604</v>
      </c>
      <c r="C577" s="286">
        <f>'32_sz_ melléklet'!C36</f>
        <v>146050</v>
      </c>
      <c r="D577" s="135"/>
      <c r="E577" s="286"/>
      <c r="F577" s="135">
        <f>SUM(C577:E577)</f>
        <v>146050</v>
      </c>
    </row>
    <row r="578" spans="1:6" x14ac:dyDescent="0.2">
      <c r="A578" s="317" t="s">
        <v>319</v>
      </c>
      <c r="B578" s="200" t="s">
        <v>605</v>
      </c>
      <c r="C578" s="286">
        <f>C579+C580+C581+C582+C583+C584+C585</f>
        <v>0</v>
      </c>
      <c r="D578" s="230">
        <f>D579+D580+D581+D582+D583+D584+D585</f>
        <v>0</v>
      </c>
      <c r="E578" s="230">
        <f>E579+E580+E581+E582+E583+E584+E585</f>
        <v>0</v>
      </c>
      <c r="F578" s="135">
        <f>SUM(C578:E578)</f>
        <v>0</v>
      </c>
    </row>
    <row r="579" spans="1:6" x14ac:dyDescent="0.2">
      <c r="A579" s="317" t="s">
        <v>320</v>
      </c>
      <c r="B579" s="325" t="s">
        <v>606</v>
      </c>
      <c r="C579" s="286"/>
      <c r="D579" s="135"/>
      <c r="E579" s="286"/>
      <c r="F579" s="135">
        <f>SUM(C579:E579)</f>
        <v>0</v>
      </c>
    </row>
    <row r="580" spans="1:6" x14ac:dyDescent="0.2">
      <c r="A580" s="317" t="s">
        <v>321</v>
      </c>
      <c r="B580" s="325" t="s">
        <v>607</v>
      </c>
      <c r="C580" s="286"/>
      <c r="D580" s="135"/>
      <c r="E580" s="286"/>
      <c r="F580" s="135">
        <f t="shared" ref="F580:F585" si="30">SUM(C580:E580)</f>
        <v>0</v>
      </c>
    </row>
    <row r="581" spans="1:6" x14ac:dyDescent="0.2">
      <c r="A581" s="317" t="s">
        <v>322</v>
      </c>
      <c r="B581" s="325" t="s">
        <v>608</v>
      </c>
      <c r="C581" s="286"/>
      <c r="D581" s="135"/>
      <c r="E581" s="286"/>
      <c r="F581" s="135">
        <f t="shared" si="30"/>
        <v>0</v>
      </c>
    </row>
    <row r="582" spans="1:6" x14ac:dyDescent="0.2">
      <c r="A582" s="317" t="s">
        <v>323</v>
      </c>
      <c r="B582" s="325" t="s">
        <v>609</v>
      </c>
      <c r="C582" s="286"/>
      <c r="D582" s="135"/>
      <c r="E582" s="286"/>
      <c r="F582" s="135">
        <f t="shared" si="30"/>
        <v>0</v>
      </c>
    </row>
    <row r="583" spans="1:6" x14ac:dyDescent="0.2">
      <c r="A583" s="317" t="s">
        <v>324</v>
      </c>
      <c r="B583" s="748" t="s">
        <v>610</v>
      </c>
      <c r="C583" s="286"/>
      <c r="D583" s="135"/>
      <c r="E583" s="286"/>
      <c r="F583" s="135">
        <f t="shared" si="30"/>
        <v>0</v>
      </c>
    </row>
    <row r="584" spans="1:6" x14ac:dyDescent="0.2">
      <c r="A584" s="317" t="s">
        <v>325</v>
      </c>
      <c r="B584" s="270" t="s">
        <v>611</v>
      </c>
      <c r="C584" s="286"/>
      <c r="D584" s="135"/>
      <c r="E584" s="286"/>
      <c r="F584" s="135">
        <f t="shared" si="30"/>
        <v>0</v>
      </c>
    </row>
    <row r="585" spans="1:6" x14ac:dyDescent="0.2">
      <c r="A585" s="317" t="s">
        <v>326</v>
      </c>
      <c r="B585" s="970" t="s">
        <v>612</v>
      </c>
      <c r="C585" s="286"/>
      <c r="D585" s="135"/>
      <c r="E585" s="286"/>
      <c r="F585" s="135">
        <f t="shared" si="30"/>
        <v>0</v>
      </c>
    </row>
    <row r="586" spans="1:6" x14ac:dyDescent="0.2">
      <c r="A586" s="317" t="s">
        <v>327</v>
      </c>
      <c r="B586" s="200"/>
      <c r="C586" s="286"/>
      <c r="D586" s="135"/>
      <c r="E586" s="286"/>
      <c r="F586" s="135"/>
    </row>
    <row r="587" spans="1:6" ht="13.5" thickBot="1" x14ac:dyDescent="0.25">
      <c r="A587" s="317" t="s">
        <v>328</v>
      </c>
      <c r="B587" s="202"/>
      <c r="C587" s="287"/>
      <c r="D587" s="287"/>
      <c r="E587" s="287"/>
      <c r="F587" s="140"/>
    </row>
    <row r="588" spans="1:6" ht="13.5" thickBot="1" x14ac:dyDescent="0.25">
      <c r="A588" s="554" t="s">
        <v>329</v>
      </c>
      <c r="B588" s="555" t="s">
        <v>7</v>
      </c>
      <c r="C588" s="563">
        <f>C576+C577+C578+C586+C587</f>
        <v>199783</v>
      </c>
      <c r="D588" s="563">
        <f>D576+D577+D578+D586+D587</f>
        <v>0</v>
      </c>
      <c r="E588" s="563">
        <f>E576+E577+E578+E586+E587</f>
        <v>0</v>
      </c>
      <c r="F588" s="564">
        <f>F576+F577+F578+F586+F587</f>
        <v>199783</v>
      </c>
    </row>
    <row r="589" spans="1:6" ht="27" thickTop="1" thickBot="1" x14ac:dyDescent="0.25">
      <c r="A589" s="554" t="s">
        <v>330</v>
      </c>
      <c r="B589" s="559" t="s">
        <v>448</v>
      </c>
      <c r="C589" s="566">
        <f>C573+C588</f>
        <v>199783</v>
      </c>
      <c r="D589" s="566">
        <f>D573+D588</f>
        <v>0</v>
      </c>
      <c r="E589" s="566">
        <f>E573+E588</f>
        <v>0</v>
      </c>
      <c r="F589" s="567">
        <f>F573+F588</f>
        <v>199783</v>
      </c>
    </row>
    <row r="590" spans="1:6" ht="7.5" customHeight="1" thickTop="1" x14ac:dyDescent="0.2">
      <c r="A590" s="544"/>
      <c r="B590" s="762"/>
      <c r="C590" s="235"/>
      <c r="D590" s="235"/>
      <c r="E590" s="235"/>
      <c r="F590" s="240"/>
    </row>
    <row r="591" spans="1:6" x14ac:dyDescent="0.2">
      <c r="A591" s="317" t="s">
        <v>331</v>
      </c>
      <c r="B591" s="433" t="s">
        <v>449</v>
      </c>
      <c r="C591" s="565"/>
      <c r="D591" s="138"/>
      <c r="E591" s="288"/>
      <c r="F591" s="187"/>
    </row>
    <row r="592" spans="1:6" x14ac:dyDescent="0.2">
      <c r="A592" s="316" t="s">
        <v>332</v>
      </c>
      <c r="B592" s="201" t="s">
        <v>1093</v>
      </c>
      <c r="C592" s="291"/>
      <c r="D592" s="135"/>
      <c r="E592" s="286"/>
      <c r="F592" s="135">
        <f>SUM(C592:E592)</f>
        <v>0</v>
      </c>
    </row>
    <row r="593" spans="1:6" x14ac:dyDescent="0.2">
      <c r="A593" s="316" t="s">
        <v>333</v>
      </c>
      <c r="B593" s="633" t="s">
        <v>627</v>
      </c>
      <c r="C593" s="755"/>
      <c r="D593" s="140"/>
      <c r="E593" s="287"/>
      <c r="F593" s="135">
        <f t="shared" ref="F593:F599" si="31">SUM(C593:E593)</f>
        <v>0</v>
      </c>
    </row>
    <row r="594" spans="1:6" x14ac:dyDescent="0.2">
      <c r="A594" s="316" t="s">
        <v>334</v>
      </c>
      <c r="B594" s="633" t="s">
        <v>626</v>
      </c>
      <c r="C594" s="755"/>
      <c r="D594" s="140"/>
      <c r="E594" s="287"/>
      <c r="F594" s="135">
        <f t="shared" si="31"/>
        <v>0</v>
      </c>
    </row>
    <row r="595" spans="1:6" x14ac:dyDescent="0.2">
      <c r="A595" s="316" t="s">
        <v>335</v>
      </c>
      <c r="B595" s="633" t="s">
        <v>628</v>
      </c>
      <c r="C595" s="755"/>
      <c r="D595" s="140"/>
      <c r="E595" s="287"/>
      <c r="F595" s="135">
        <f t="shared" si="31"/>
        <v>0</v>
      </c>
    </row>
    <row r="596" spans="1:6" x14ac:dyDescent="0.2">
      <c r="A596" s="316" t="s">
        <v>336</v>
      </c>
      <c r="B596" s="750" t="s">
        <v>629</v>
      </c>
      <c r="C596" s="755"/>
      <c r="D596" s="140"/>
      <c r="E596" s="287"/>
      <c r="F596" s="135">
        <f t="shared" si="31"/>
        <v>0</v>
      </c>
    </row>
    <row r="597" spans="1:6" x14ac:dyDescent="0.2">
      <c r="A597" s="316" t="s">
        <v>337</v>
      </c>
      <c r="B597" s="751" t="s">
        <v>632</v>
      </c>
      <c r="C597" s="755"/>
      <c r="D597" s="140"/>
      <c r="E597" s="287"/>
      <c r="F597" s="135">
        <f t="shared" si="31"/>
        <v>0</v>
      </c>
    </row>
    <row r="598" spans="1:6" x14ac:dyDescent="0.2">
      <c r="A598" s="316" t="s">
        <v>338</v>
      </c>
      <c r="B598" s="752" t="s">
        <v>631</v>
      </c>
      <c r="C598" s="755"/>
      <c r="D598" s="140"/>
      <c r="E598" s="287"/>
      <c r="F598" s="135">
        <f t="shared" si="31"/>
        <v>0</v>
      </c>
    </row>
    <row r="599" spans="1:6" ht="13.5" thickBot="1" x14ac:dyDescent="0.25">
      <c r="A599" s="316" t="s">
        <v>339</v>
      </c>
      <c r="B599" s="327" t="s">
        <v>630</v>
      </c>
      <c r="C599" s="755"/>
      <c r="D599" s="140"/>
      <c r="E599" s="287"/>
      <c r="F599" s="135">
        <f t="shared" si="31"/>
        <v>0</v>
      </c>
    </row>
    <row r="600" spans="1:6" ht="13.5" thickBot="1" x14ac:dyDescent="0.25">
      <c r="A600" s="340" t="s">
        <v>340</v>
      </c>
      <c r="B600" s="274" t="s">
        <v>450</v>
      </c>
      <c r="C600" s="756">
        <f>SUM(C592:C599)</f>
        <v>0</v>
      </c>
      <c r="D600" s="756">
        <f>SUM(D592:D599)</f>
        <v>0</v>
      </c>
      <c r="E600" s="756">
        <f>SUM(E592:E599)</f>
        <v>0</v>
      </c>
      <c r="F600" s="846">
        <f>SUM(F592:F599)</f>
        <v>0</v>
      </c>
    </row>
    <row r="601" spans="1:6" x14ac:dyDescent="0.2">
      <c r="A601" s="544"/>
      <c r="B601" s="36"/>
      <c r="C601" s="768"/>
      <c r="D601" s="770"/>
      <c r="E601" s="735"/>
      <c r="F601" s="629"/>
    </row>
    <row r="602" spans="1:6" ht="13.5" thickBot="1" x14ac:dyDescent="0.25">
      <c r="A602" s="403" t="s">
        <v>341</v>
      </c>
      <c r="B602" s="1194" t="s">
        <v>451</v>
      </c>
      <c r="C602" s="888">
        <f>C589+C600</f>
        <v>199783</v>
      </c>
      <c r="D602" s="889">
        <f>D589+D600</f>
        <v>0</v>
      </c>
      <c r="E602" s="888">
        <f>E589+E600</f>
        <v>0</v>
      </c>
      <c r="F602" s="888">
        <f>F589+F600</f>
        <v>199783</v>
      </c>
    </row>
    <row r="603" spans="1:6" x14ac:dyDescent="0.2">
      <c r="A603" s="338"/>
      <c r="B603" s="745"/>
      <c r="C603" s="631"/>
      <c r="D603" s="631"/>
      <c r="E603" s="631"/>
      <c r="F603" s="631"/>
    </row>
    <row r="604" spans="1:6" x14ac:dyDescent="0.2">
      <c r="A604" s="1484">
        <v>12</v>
      </c>
      <c r="B604" s="1484"/>
      <c r="C604" s="1484"/>
      <c r="D604" s="1484"/>
      <c r="E604" s="1484"/>
      <c r="F604" s="1484"/>
    </row>
    <row r="605" spans="1:6" x14ac:dyDescent="0.2">
      <c r="A605" s="1463" t="s">
        <v>1381</v>
      </c>
      <c r="B605" s="1463"/>
      <c r="C605" s="1463"/>
      <c r="D605" s="1463"/>
      <c r="E605" s="1463"/>
    </row>
    <row r="606" spans="1:6" x14ac:dyDescent="0.2">
      <c r="A606" s="329"/>
      <c r="B606" s="329"/>
      <c r="C606" s="329"/>
      <c r="D606" s="329"/>
      <c r="E606" s="329"/>
    </row>
    <row r="607" spans="1:6" ht="14.25" x14ac:dyDescent="0.2">
      <c r="A607" s="1509" t="s">
        <v>1231</v>
      </c>
      <c r="B607" s="1605"/>
      <c r="C607" s="1605"/>
      <c r="D607" s="1605"/>
      <c r="E607" s="1605"/>
      <c r="F607" s="1605"/>
    </row>
    <row r="608" spans="1:6" ht="8.25" customHeight="1" x14ac:dyDescent="0.25">
      <c r="B608" s="18"/>
      <c r="C608" s="18"/>
      <c r="D608" s="18"/>
      <c r="E608" s="18"/>
    </row>
    <row r="609" spans="1:6" ht="15.75" x14ac:dyDescent="0.25">
      <c r="B609" s="18" t="s">
        <v>445</v>
      </c>
      <c r="C609" s="18"/>
      <c r="D609" s="18"/>
      <c r="E609" s="18"/>
    </row>
    <row r="610" spans="1:6" ht="13.5" thickBot="1" x14ac:dyDescent="0.25">
      <c r="B610" s="1"/>
      <c r="C610" s="1"/>
      <c r="D610" s="1"/>
      <c r="E610" s="19" t="s">
        <v>8</v>
      </c>
    </row>
    <row r="611" spans="1:6" ht="48.75" thickBot="1" x14ac:dyDescent="0.3">
      <c r="A611" s="344" t="s">
        <v>294</v>
      </c>
      <c r="B611" s="549" t="s">
        <v>13</v>
      </c>
      <c r="C611" s="332" t="s">
        <v>477</v>
      </c>
      <c r="D611" s="333" t="s">
        <v>478</v>
      </c>
      <c r="E611" s="332" t="s">
        <v>473</v>
      </c>
      <c r="F611" s="333" t="s">
        <v>472</v>
      </c>
    </row>
    <row r="612" spans="1:6" x14ac:dyDescent="0.2">
      <c r="A612" s="550" t="s">
        <v>295</v>
      </c>
      <c r="B612" s="551" t="s">
        <v>296</v>
      </c>
      <c r="C612" s="560" t="s">
        <v>297</v>
      </c>
      <c r="D612" s="561" t="s">
        <v>298</v>
      </c>
      <c r="E612" s="725" t="s">
        <v>318</v>
      </c>
      <c r="F612" s="726" t="s">
        <v>343</v>
      </c>
    </row>
    <row r="613" spans="1:6" x14ac:dyDescent="0.2">
      <c r="A613" s="317" t="s">
        <v>299</v>
      </c>
      <c r="B613" s="324" t="s">
        <v>244</v>
      </c>
      <c r="C613" s="286"/>
      <c r="D613" s="135"/>
      <c r="E613" s="286"/>
      <c r="F613" s="121"/>
    </row>
    <row r="614" spans="1:6" x14ac:dyDescent="0.2">
      <c r="A614" s="316" t="s">
        <v>300</v>
      </c>
      <c r="B614" s="181" t="s">
        <v>589</v>
      </c>
      <c r="C614" s="286"/>
      <c r="D614" s="135"/>
      <c r="E614" s="286"/>
      <c r="F614" s="135">
        <f>SUM(C614:E614)</f>
        <v>0</v>
      </c>
    </row>
    <row r="615" spans="1:6" x14ac:dyDescent="0.2">
      <c r="A615" s="316" t="s">
        <v>301</v>
      </c>
      <c r="B615" s="200" t="s">
        <v>591</v>
      </c>
      <c r="C615" s="286"/>
      <c r="D615" s="135"/>
      <c r="E615" s="286"/>
      <c r="F615" s="135">
        <f>SUM(C615:E615)</f>
        <v>0</v>
      </c>
    </row>
    <row r="616" spans="1:6" x14ac:dyDescent="0.2">
      <c r="A616" s="316" t="s">
        <v>302</v>
      </c>
      <c r="B616" s="200" t="s">
        <v>590</v>
      </c>
      <c r="C616" s="286">
        <f>'4_sz_ melléklet'!E189</f>
        <v>38600</v>
      </c>
      <c r="D616" s="135"/>
      <c r="E616" s="286"/>
      <c r="F616" s="135">
        <f>SUM(C616:E616)</f>
        <v>38600</v>
      </c>
    </row>
    <row r="617" spans="1:6" x14ac:dyDescent="0.2">
      <c r="A617" s="316" t="s">
        <v>303</v>
      </c>
      <c r="B617" s="200" t="s">
        <v>592</v>
      </c>
      <c r="C617" s="286"/>
      <c r="D617" s="135"/>
      <c r="E617" s="286"/>
      <c r="F617" s="135">
        <f>SUM(C617:E617)</f>
        <v>0</v>
      </c>
    </row>
    <row r="618" spans="1:6" x14ac:dyDescent="0.2">
      <c r="A618" s="316" t="s">
        <v>304</v>
      </c>
      <c r="B618" s="200" t="s">
        <v>593</v>
      </c>
      <c r="C618" s="286"/>
      <c r="D618" s="135"/>
      <c r="E618" s="286"/>
      <c r="F618" s="135">
        <f>SUM(C618:E618)</f>
        <v>0</v>
      </c>
    </row>
    <row r="619" spans="1:6" x14ac:dyDescent="0.2">
      <c r="A619" s="316" t="s">
        <v>305</v>
      </c>
      <c r="B619" s="200" t="s">
        <v>594</v>
      </c>
      <c r="C619" s="286">
        <f>C620+C621+C622+C623+C624+C625+C626</f>
        <v>0</v>
      </c>
      <c r="D619" s="286">
        <f>D620+D621+D622+D623+D624+D625+D626</f>
        <v>0</v>
      </c>
      <c r="E619" s="286">
        <f>E620+E621+E622+E623+E624+E625+E626</f>
        <v>0</v>
      </c>
      <c r="F619" s="135">
        <f>F620+F621+F622+F623+F624+F625+F626</f>
        <v>0</v>
      </c>
    </row>
    <row r="620" spans="1:6" x14ac:dyDescent="0.2">
      <c r="A620" s="316" t="s">
        <v>306</v>
      </c>
      <c r="B620" s="200" t="s">
        <v>598</v>
      </c>
      <c r="C620" s="286">
        <v>0</v>
      </c>
      <c r="D620" s="135">
        <v>0</v>
      </c>
      <c r="E620" s="286">
        <v>0</v>
      </c>
      <c r="F620" s="135">
        <f>E620+D620+C620</f>
        <v>0</v>
      </c>
    </row>
    <row r="621" spans="1:6" x14ac:dyDescent="0.2">
      <c r="A621" s="316" t="s">
        <v>307</v>
      </c>
      <c r="B621" s="200" t="s">
        <v>599</v>
      </c>
      <c r="C621" s="286"/>
      <c r="D621" s="135"/>
      <c r="E621" s="286"/>
      <c r="F621" s="135">
        <f t="shared" ref="F621:F627" si="32">E621+D621+C621</f>
        <v>0</v>
      </c>
    </row>
    <row r="622" spans="1:6" x14ac:dyDescent="0.2">
      <c r="A622" s="316" t="s">
        <v>308</v>
      </c>
      <c r="B622" s="200" t="s">
        <v>600</v>
      </c>
      <c r="C622" s="286"/>
      <c r="D622" s="135"/>
      <c r="E622" s="286"/>
      <c r="F622" s="135">
        <f t="shared" si="32"/>
        <v>0</v>
      </c>
    </row>
    <row r="623" spans="1:6" x14ac:dyDescent="0.2">
      <c r="A623" s="316" t="s">
        <v>309</v>
      </c>
      <c r="B623" s="325" t="s">
        <v>596</v>
      </c>
      <c r="C623" s="230"/>
      <c r="D623" s="139"/>
      <c r="E623" s="286"/>
      <c r="F623" s="135">
        <f t="shared" si="32"/>
        <v>0</v>
      </c>
    </row>
    <row r="624" spans="1:6" x14ac:dyDescent="0.2">
      <c r="A624" s="316" t="s">
        <v>310</v>
      </c>
      <c r="B624" s="748" t="s">
        <v>597</v>
      </c>
      <c r="C624" s="289"/>
      <c r="D624" s="136"/>
      <c r="E624" s="286"/>
      <c r="F624" s="135">
        <f t="shared" si="32"/>
        <v>0</v>
      </c>
    </row>
    <row r="625" spans="1:6" x14ac:dyDescent="0.2">
      <c r="A625" s="316" t="s">
        <v>311</v>
      </c>
      <c r="B625" s="749" t="s">
        <v>1051</v>
      </c>
      <c r="C625" s="289"/>
      <c r="D625" s="136"/>
      <c r="E625" s="286"/>
      <c r="F625" s="135">
        <f t="shared" si="32"/>
        <v>0</v>
      </c>
    </row>
    <row r="626" spans="1:6" x14ac:dyDescent="0.2">
      <c r="A626" s="316" t="s">
        <v>312</v>
      </c>
      <c r="B626" s="270" t="s">
        <v>827</v>
      </c>
      <c r="C626" s="289"/>
      <c r="D626" s="136"/>
      <c r="E626" s="286"/>
      <c r="F626" s="140"/>
    </row>
    <row r="627" spans="1:6" ht="13.5" thickBot="1" x14ac:dyDescent="0.25">
      <c r="A627" s="316" t="s">
        <v>313</v>
      </c>
      <c r="B627" s="202" t="s">
        <v>602</v>
      </c>
      <c r="C627" s="287"/>
      <c r="D627" s="140"/>
      <c r="E627" s="286"/>
      <c r="F627" s="284">
        <f t="shared" si="32"/>
        <v>0</v>
      </c>
    </row>
    <row r="628" spans="1:6" ht="13.5" thickBot="1" x14ac:dyDescent="0.25">
      <c r="A628" s="554" t="s">
        <v>314</v>
      </c>
      <c r="B628" s="555" t="s">
        <v>6</v>
      </c>
      <c r="C628" s="563">
        <f>C614+C615+C616+C617+C619+C627</f>
        <v>38600</v>
      </c>
      <c r="D628" s="563">
        <f>D614+D615+D616+D617+D619+D627</f>
        <v>0</v>
      </c>
      <c r="E628" s="563">
        <f>E614+E615+E616+E617+E619+E627</f>
        <v>0</v>
      </c>
      <c r="F628" s="564">
        <f>F614+F615+F616+F617+F619+F627</f>
        <v>38600</v>
      </c>
    </row>
    <row r="629" spans="1:6" ht="8.25" customHeight="1" thickTop="1" x14ac:dyDescent="0.2">
      <c r="A629" s="544"/>
      <c r="B629" s="324"/>
      <c r="C629" s="229"/>
      <c r="D629" s="229"/>
      <c r="E629" s="229"/>
      <c r="F629" s="143"/>
    </row>
    <row r="630" spans="1:6" x14ac:dyDescent="0.2">
      <c r="A630" s="317" t="s">
        <v>315</v>
      </c>
      <c r="B630" s="326" t="s">
        <v>245</v>
      </c>
      <c r="C630" s="288"/>
      <c r="D630" s="138"/>
      <c r="E630" s="288"/>
      <c r="F630" s="187"/>
    </row>
    <row r="631" spans="1:6" x14ac:dyDescent="0.2">
      <c r="A631" s="317" t="s">
        <v>316</v>
      </c>
      <c r="B631" s="200" t="s">
        <v>603</v>
      </c>
      <c r="C631" s="286">
        <f>'33_sz_ melléklet'!C76</f>
        <v>15000</v>
      </c>
      <c r="D631" s="135"/>
      <c r="E631" s="286"/>
      <c r="F631" s="135">
        <f>SUM(C631:E631)</f>
        <v>15000</v>
      </c>
    </row>
    <row r="632" spans="1:6" x14ac:dyDescent="0.2">
      <c r="A632" s="317" t="s">
        <v>317</v>
      </c>
      <c r="B632" s="200" t="s">
        <v>604</v>
      </c>
      <c r="C632" s="286"/>
      <c r="D632" s="135"/>
      <c r="E632" s="286"/>
      <c r="F632" s="135">
        <f>SUM(C632:E632)</f>
        <v>0</v>
      </c>
    </row>
    <row r="633" spans="1:6" x14ac:dyDescent="0.2">
      <c r="A633" s="317" t="s">
        <v>319</v>
      </c>
      <c r="B633" s="200" t="s">
        <v>605</v>
      </c>
      <c r="C633" s="286">
        <f>C634+C635+C636+C637+C638+C639+C640</f>
        <v>0</v>
      </c>
      <c r="D633" s="286">
        <f>D634+D635+D636+D637+D638+D639+D640</f>
        <v>0</v>
      </c>
      <c r="E633" s="286">
        <f>E634+E635+E636+E637+E638+E639+E640</f>
        <v>0</v>
      </c>
      <c r="F633" s="135">
        <f>F634+F635+F636+F637+F638+F639+F640</f>
        <v>0</v>
      </c>
    </row>
    <row r="634" spans="1:6" x14ac:dyDescent="0.2">
      <c r="A634" s="317" t="s">
        <v>320</v>
      </c>
      <c r="B634" s="325" t="s">
        <v>606</v>
      </c>
      <c r="C634" s="286"/>
      <c r="D634" s="135"/>
      <c r="E634" s="286"/>
      <c r="F634" s="135">
        <f>SUM(C634:E634)</f>
        <v>0</v>
      </c>
    </row>
    <row r="635" spans="1:6" x14ac:dyDescent="0.2">
      <c r="A635" s="317" t="s">
        <v>321</v>
      </c>
      <c r="B635" s="325" t="s">
        <v>607</v>
      </c>
      <c r="C635" s="286"/>
      <c r="D635" s="135"/>
      <c r="E635" s="286"/>
      <c r="F635" s="135">
        <f t="shared" ref="F635:F640" si="33">SUM(C635:E635)</f>
        <v>0</v>
      </c>
    </row>
    <row r="636" spans="1:6" x14ac:dyDescent="0.2">
      <c r="A636" s="317" t="s">
        <v>322</v>
      </c>
      <c r="B636" s="325" t="s">
        <v>608</v>
      </c>
      <c r="C636" s="286"/>
      <c r="D636" s="135"/>
      <c r="E636" s="286"/>
      <c r="F636" s="135">
        <f t="shared" si="33"/>
        <v>0</v>
      </c>
    </row>
    <row r="637" spans="1:6" x14ac:dyDescent="0.2">
      <c r="A637" s="317" t="s">
        <v>323</v>
      </c>
      <c r="B637" s="325" t="s">
        <v>609</v>
      </c>
      <c r="C637" s="286"/>
      <c r="D637" s="135"/>
      <c r="E637" s="286"/>
      <c r="F637" s="135">
        <f t="shared" si="33"/>
        <v>0</v>
      </c>
    </row>
    <row r="638" spans="1:6" x14ac:dyDescent="0.2">
      <c r="A638" s="317" t="s">
        <v>324</v>
      </c>
      <c r="B638" s="748" t="s">
        <v>610</v>
      </c>
      <c r="C638" s="286"/>
      <c r="D638" s="135"/>
      <c r="E638" s="286"/>
      <c r="F638" s="135">
        <f t="shared" si="33"/>
        <v>0</v>
      </c>
    </row>
    <row r="639" spans="1:6" x14ac:dyDescent="0.2">
      <c r="A639" s="317" t="s">
        <v>325</v>
      </c>
      <c r="B639" s="270" t="s">
        <v>611</v>
      </c>
      <c r="C639" s="286"/>
      <c r="D639" s="135"/>
      <c r="E639" s="286"/>
      <c r="F639" s="135">
        <f t="shared" si="33"/>
        <v>0</v>
      </c>
    </row>
    <row r="640" spans="1:6" x14ac:dyDescent="0.2">
      <c r="A640" s="317" t="s">
        <v>326</v>
      </c>
      <c r="B640" s="970" t="s">
        <v>612</v>
      </c>
      <c r="C640" s="286"/>
      <c r="D640" s="135"/>
      <c r="E640" s="286"/>
      <c r="F640" s="135">
        <f t="shared" si="33"/>
        <v>0</v>
      </c>
    </row>
    <row r="641" spans="1:6" x14ac:dyDescent="0.2">
      <c r="A641" s="317" t="s">
        <v>327</v>
      </c>
      <c r="B641" s="200"/>
      <c r="C641" s="286"/>
      <c r="D641" s="135"/>
      <c r="E641" s="286"/>
      <c r="F641" s="135"/>
    </row>
    <row r="642" spans="1:6" ht="13.5" thickBot="1" x14ac:dyDescent="0.25">
      <c r="A642" s="317" t="s">
        <v>328</v>
      </c>
      <c r="B642" s="202"/>
      <c r="C642" s="289"/>
      <c r="D642" s="289"/>
      <c r="E642" s="289"/>
      <c r="F642" s="136"/>
    </row>
    <row r="643" spans="1:6" ht="13.5" thickBot="1" x14ac:dyDescent="0.25">
      <c r="A643" s="554" t="s">
        <v>329</v>
      </c>
      <c r="B643" s="555" t="s">
        <v>7</v>
      </c>
      <c r="C643" s="563">
        <f>C631+C632+C633+C641+C642</f>
        <v>15000</v>
      </c>
      <c r="D643" s="563">
        <f>D631+D632+D633+D641+D642</f>
        <v>0</v>
      </c>
      <c r="E643" s="563">
        <f>E631+E632+E633+E641+E642</f>
        <v>0</v>
      </c>
      <c r="F643" s="564">
        <f>F631+F632+F633+F641+F642</f>
        <v>15000</v>
      </c>
    </row>
    <row r="644" spans="1:6" ht="27" thickTop="1" thickBot="1" x14ac:dyDescent="0.25">
      <c r="A644" s="554" t="s">
        <v>330</v>
      </c>
      <c r="B644" s="559" t="s">
        <v>448</v>
      </c>
      <c r="C644" s="566">
        <f>C628+C643</f>
        <v>53600</v>
      </c>
      <c r="D644" s="566">
        <f>D628+D643</f>
        <v>0</v>
      </c>
      <c r="E644" s="566">
        <f>E628+E643</f>
        <v>0</v>
      </c>
      <c r="F644" s="567">
        <f>F628+F643</f>
        <v>53600</v>
      </c>
    </row>
    <row r="645" spans="1:6" ht="9" customHeight="1" thickTop="1" x14ac:dyDescent="0.2">
      <c r="A645" s="544"/>
      <c r="B645" s="762"/>
      <c r="C645" s="235"/>
      <c r="D645" s="235"/>
      <c r="E645" s="235"/>
      <c r="F645" s="240"/>
    </row>
    <row r="646" spans="1:6" x14ac:dyDescent="0.2">
      <c r="A646" s="317" t="s">
        <v>331</v>
      </c>
      <c r="B646" s="433" t="s">
        <v>449</v>
      </c>
      <c r="C646" s="565"/>
      <c r="D646" s="138"/>
      <c r="E646" s="288"/>
      <c r="F646" s="187"/>
    </row>
    <row r="647" spans="1:6" x14ac:dyDescent="0.2">
      <c r="A647" s="316" t="s">
        <v>332</v>
      </c>
      <c r="B647" s="201" t="s">
        <v>1093</v>
      </c>
      <c r="C647" s="291"/>
      <c r="D647" s="135"/>
      <c r="E647" s="286"/>
      <c r="F647" s="135">
        <f>SUM(C647:E647)</f>
        <v>0</v>
      </c>
    </row>
    <row r="648" spans="1:6" x14ac:dyDescent="0.2">
      <c r="A648" s="316" t="s">
        <v>333</v>
      </c>
      <c r="B648" s="633" t="s">
        <v>627</v>
      </c>
      <c r="C648" s="755"/>
      <c r="D648" s="140"/>
      <c r="E648" s="287"/>
      <c r="F648" s="135">
        <f t="shared" ref="F648:F654" si="34">SUM(C648:E648)</f>
        <v>0</v>
      </c>
    </row>
    <row r="649" spans="1:6" x14ac:dyDescent="0.2">
      <c r="A649" s="316" t="s">
        <v>334</v>
      </c>
      <c r="B649" s="633" t="s">
        <v>626</v>
      </c>
      <c r="C649" s="755"/>
      <c r="D649" s="140"/>
      <c r="E649" s="287"/>
      <c r="F649" s="135">
        <f t="shared" si="34"/>
        <v>0</v>
      </c>
    </row>
    <row r="650" spans="1:6" x14ac:dyDescent="0.2">
      <c r="A650" s="316" t="s">
        <v>335</v>
      </c>
      <c r="B650" s="633" t="s">
        <v>628</v>
      </c>
      <c r="C650" s="755"/>
      <c r="D650" s="140"/>
      <c r="E650" s="287"/>
      <c r="F650" s="135">
        <f t="shared" si="34"/>
        <v>0</v>
      </c>
    </row>
    <row r="651" spans="1:6" x14ac:dyDescent="0.2">
      <c r="A651" s="316" t="s">
        <v>336</v>
      </c>
      <c r="B651" s="750" t="s">
        <v>629</v>
      </c>
      <c r="C651" s="755"/>
      <c r="D651" s="140"/>
      <c r="E651" s="287"/>
      <c r="F651" s="135">
        <f t="shared" si="34"/>
        <v>0</v>
      </c>
    </row>
    <row r="652" spans="1:6" x14ac:dyDescent="0.2">
      <c r="A652" s="316" t="s">
        <v>337</v>
      </c>
      <c r="B652" s="751" t="s">
        <v>632</v>
      </c>
      <c r="C652" s="755"/>
      <c r="D652" s="140"/>
      <c r="E652" s="287"/>
      <c r="F652" s="135">
        <f t="shared" si="34"/>
        <v>0</v>
      </c>
    </row>
    <row r="653" spans="1:6" x14ac:dyDescent="0.2">
      <c r="A653" s="316" t="s">
        <v>338</v>
      </c>
      <c r="B653" s="752" t="s">
        <v>631</v>
      </c>
      <c r="C653" s="755"/>
      <c r="D653" s="140"/>
      <c r="E653" s="287"/>
      <c r="F653" s="135">
        <f t="shared" si="34"/>
        <v>0</v>
      </c>
    </row>
    <row r="654" spans="1:6" ht="13.5" thickBot="1" x14ac:dyDescent="0.25">
      <c r="A654" s="316" t="s">
        <v>339</v>
      </c>
      <c r="B654" s="327" t="s">
        <v>630</v>
      </c>
      <c r="C654" s="755"/>
      <c r="D654" s="140"/>
      <c r="E654" s="287"/>
      <c r="F654" s="135">
        <f t="shared" si="34"/>
        <v>0</v>
      </c>
    </row>
    <row r="655" spans="1:6" ht="13.5" thickBot="1" x14ac:dyDescent="0.25">
      <c r="A655" s="340" t="s">
        <v>340</v>
      </c>
      <c r="B655" s="274" t="s">
        <v>450</v>
      </c>
      <c r="C655" s="756">
        <f>SUM(C647:C654)</f>
        <v>0</v>
      </c>
      <c r="D655" s="756">
        <f>SUM(D647:D654)</f>
        <v>0</v>
      </c>
      <c r="E655" s="756">
        <f>SUM(E647:E654)</f>
        <v>0</v>
      </c>
      <c r="F655" s="846">
        <f>SUM(F647:F654)</f>
        <v>0</v>
      </c>
    </row>
    <row r="656" spans="1:6" x14ac:dyDescent="0.2">
      <c r="A656" s="544"/>
      <c r="B656" s="36"/>
      <c r="C656" s="768"/>
      <c r="D656" s="770"/>
      <c r="E656" s="735"/>
      <c r="F656" s="629"/>
    </row>
    <row r="657" spans="1:6" ht="13.5" thickBot="1" x14ac:dyDescent="0.25">
      <c r="A657" s="403" t="s">
        <v>341</v>
      </c>
      <c r="B657" s="1194" t="s">
        <v>451</v>
      </c>
      <c r="C657" s="888">
        <f>C644+C655</f>
        <v>53600</v>
      </c>
      <c r="D657" s="889">
        <f>D644+D655</f>
        <v>0</v>
      </c>
      <c r="E657" s="888">
        <f>E644+E655</f>
        <v>0</v>
      </c>
      <c r="F657" s="888">
        <f>F644+F655</f>
        <v>53600</v>
      </c>
    </row>
    <row r="658" spans="1:6" x14ac:dyDescent="0.2">
      <c r="A658" s="338"/>
      <c r="B658" s="745"/>
      <c r="C658" s="631"/>
      <c r="D658" s="631"/>
      <c r="E658" s="631"/>
      <c r="F658" s="631"/>
    </row>
    <row r="659" spans="1:6" x14ac:dyDescent="0.2">
      <c r="A659" s="1484">
        <v>13</v>
      </c>
      <c r="B659" s="1484"/>
      <c r="C659" s="1484"/>
      <c r="D659" s="1484"/>
      <c r="E659" s="1484"/>
      <c r="F659" s="1484"/>
    </row>
    <row r="660" spans="1:6" x14ac:dyDescent="0.2">
      <c r="A660" s="1463" t="s">
        <v>1381</v>
      </c>
      <c r="B660" s="1463"/>
      <c r="C660" s="1463"/>
      <c r="D660" s="1463"/>
      <c r="E660" s="1463"/>
    </row>
    <row r="661" spans="1:6" x14ac:dyDescent="0.2">
      <c r="A661" s="329"/>
      <c r="B661" s="329"/>
      <c r="C661" s="329"/>
      <c r="D661" s="329"/>
      <c r="E661" s="329"/>
    </row>
    <row r="662" spans="1:6" ht="14.25" x14ac:dyDescent="0.2">
      <c r="A662" s="1509" t="s">
        <v>1231</v>
      </c>
      <c r="B662" s="1605"/>
      <c r="C662" s="1605"/>
      <c r="D662" s="1605"/>
      <c r="E662" s="1605"/>
      <c r="F662" s="1605"/>
    </row>
    <row r="663" spans="1:6" ht="12" customHeight="1" x14ac:dyDescent="0.25">
      <c r="B663" s="18"/>
      <c r="C663" s="18"/>
      <c r="D663" s="18"/>
      <c r="E663" s="18"/>
    </row>
    <row r="664" spans="1:6" ht="15.75" x14ac:dyDescent="0.25">
      <c r="B664" s="18" t="s">
        <v>815</v>
      </c>
      <c r="C664" s="18"/>
      <c r="D664" s="18"/>
      <c r="E664" s="18"/>
    </row>
    <row r="665" spans="1:6" ht="13.5" thickBot="1" x14ac:dyDescent="0.25">
      <c r="B665" s="1"/>
      <c r="C665" s="1"/>
      <c r="D665" s="1"/>
      <c r="E665" s="19" t="s">
        <v>8</v>
      </c>
    </row>
    <row r="666" spans="1:6" ht="48.75" thickBot="1" x14ac:dyDescent="0.3">
      <c r="A666" s="344" t="s">
        <v>294</v>
      </c>
      <c r="B666" s="549" t="s">
        <v>13</v>
      </c>
      <c r="C666" s="332" t="s">
        <v>477</v>
      </c>
      <c r="D666" s="333" t="s">
        <v>478</v>
      </c>
      <c r="E666" s="332" t="s">
        <v>473</v>
      </c>
      <c r="F666" s="333" t="s">
        <v>472</v>
      </c>
    </row>
    <row r="667" spans="1:6" x14ac:dyDescent="0.2">
      <c r="A667" s="550" t="s">
        <v>295</v>
      </c>
      <c r="B667" s="551" t="s">
        <v>296</v>
      </c>
      <c r="C667" s="560" t="s">
        <v>297</v>
      </c>
      <c r="D667" s="561" t="s">
        <v>298</v>
      </c>
      <c r="E667" s="725" t="s">
        <v>318</v>
      </c>
      <c r="F667" s="726" t="s">
        <v>343</v>
      </c>
    </row>
    <row r="668" spans="1:6" x14ac:dyDescent="0.2">
      <c r="A668" s="317" t="s">
        <v>299</v>
      </c>
      <c r="B668" s="324" t="s">
        <v>244</v>
      </c>
      <c r="C668" s="286"/>
      <c r="D668" s="135"/>
      <c r="E668" s="286"/>
      <c r="F668" s="121"/>
    </row>
    <row r="669" spans="1:6" x14ac:dyDescent="0.2">
      <c r="A669" s="316" t="s">
        <v>300</v>
      </c>
      <c r="B669" s="181" t="s">
        <v>589</v>
      </c>
      <c r="C669" s="286">
        <f>'4_sz_ melléklet'!C246</f>
        <v>0</v>
      </c>
      <c r="D669" s="135"/>
      <c r="E669" s="286"/>
      <c r="F669" s="135">
        <f>SUM(C669:E669)</f>
        <v>0</v>
      </c>
    </row>
    <row r="670" spans="1:6" x14ac:dyDescent="0.2">
      <c r="A670" s="316" t="s">
        <v>301</v>
      </c>
      <c r="B670" s="200" t="s">
        <v>591</v>
      </c>
      <c r="C670" s="286">
        <f>'4_sz_ melléklet'!C247</f>
        <v>0</v>
      </c>
      <c r="D670" s="135"/>
      <c r="E670" s="286"/>
      <c r="F670" s="135">
        <f>SUM(C670:E670)</f>
        <v>0</v>
      </c>
    </row>
    <row r="671" spans="1:6" x14ac:dyDescent="0.2">
      <c r="A671" s="316" t="s">
        <v>302</v>
      </c>
      <c r="B671" s="200" t="s">
        <v>590</v>
      </c>
      <c r="C671" s="286">
        <f>'4_sz_ melléklet'!C248</f>
        <v>140792</v>
      </c>
      <c r="D671" s="135"/>
      <c r="E671" s="286"/>
      <c r="F671" s="135">
        <f>SUM(C671:E671)</f>
        <v>140792</v>
      </c>
    </row>
    <row r="672" spans="1:6" x14ac:dyDescent="0.2">
      <c r="A672" s="316" t="s">
        <v>303</v>
      </c>
      <c r="B672" s="200" t="s">
        <v>592</v>
      </c>
      <c r="C672" s="286"/>
      <c r="D672" s="135"/>
      <c r="E672" s="286"/>
      <c r="F672" s="135">
        <f>SUM(C672:E672)</f>
        <v>0</v>
      </c>
    </row>
    <row r="673" spans="1:6" x14ac:dyDescent="0.2">
      <c r="A673" s="316" t="s">
        <v>304</v>
      </c>
      <c r="B673" s="200" t="s">
        <v>593</v>
      </c>
      <c r="C673" s="286"/>
      <c r="D673" s="135"/>
      <c r="E673" s="286"/>
      <c r="F673" s="135">
        <f>SUM(C673:E673)</f>
        <v>0</v>
      </c>
    </row>
    <row r="674" spans="1:6" x14ac:dyDescent="0.2">
      <c r="A674" s="316" t="s">
        <v>305</v>
      </c>
      <c r="B674" s="200" t="s">
        <v>594</v>
      </c>
      <c r="C674" s="286">
        <f>C675+C676+C677+C678+C679+C680+C681</f>
        <v>0</v>
      </c>
      <c r="D674" s="286">
        <f>D675+D676+D677+D678+D679+D680+D681</f>
        <v>0</v>
      </c>
      <c r="E674" s="286">
        <f>E675+E676+E677+E678+E679+E680+E681</f>
        <v>0</v>
      </c>
      <c r="F674" s="135">
        <f>F675+F676+F677+F678+F679+F680+F681</f>
        <v>0</v>
      </c>
    </row>
    <row r="675" spans="1:6" x14ac:dyDescent="0.2">
      <c r="A675" s="316" t="s">
        <v>306</v>
      </c>
      <c r="B675" s="200" t="s">
        <v>598</v>
      </c>
      <c r="C675" s="286">
        <v>0</v>
      </c>
      <c r="D675" s="135">
        <v>0</v>
      </c>
      <c r="E675" s="286">
        <v>0</v>
      </c>
      <c r="F675" s="135">
        <f>E675+D675+C675</f>
        <v>0</v>
      </c>
    </row>
    <row r="676" spans="1:6" x14ac:dyDescent="0.2">
      <c r="A676" s="316" t="s">
        <v>307</v>
      </c>
      <c r="B676" s="200" t="s">
        <v>599</v>
      </c>
      <c r="C676" s="286"/>
      <c r="D676" s="135"/>
      <c r="E676" s="286"/>
      <c r="F676" s="135">
        <f t="shared" ref="F676:F682" si="35">E676+D676+C676</f>
        <v>0</v>
      </c>
    </row>
    <row r="677" spans="1:6" x14ac:dyDescent="0.2">
      <c r="A677" s="316" t="s">
        <v>308</v>
      </c>
      <c r="B677" s="200" t="s">
        <v>600</v>
      </c>
      <c r="C677" s="286"/>
      <c r="D677" s="135"/>
      <c r="E677" s="286"/>
      <c r="F677" s="135">
        <f t="shared" si="35"/>
        <v>0</v>
      </c>
    </row>
    <row r="678" spans="1:6" x14ac:dyDescent="0.2">
      <c r="A678" s="316" t="s">
        <v>309</v>
      </c>
      <c r="B678" s="325" t="s">
        <v>596</v>
      </c>
      <c r="C678" s="230"/>
      <c r="D678" s="139"/>
      <c r="E678" s="286"/>
      <c r="F678" s="135">
        <f t="shared" si="35"/>
        <v>0</v>
      </c>
    </row>
    <row r="679" spans="1:6" x14ac:dyDescent="0.2">
      <c r="A679" s="316" t="s">
        <v>310</v>
      </c>
      <c r="B679" s="748" t="s">
        <v>597</v>
      </c>
      <c r="C679" s="289"/>
      <c r="D679" s="136"/>
      <c r="E679" s="286"/>
      <c r="F679" s="135">
        <f t="shared" si="35"/>
        <v>0</v>
      </c>
    </row>
    <row r="680" spans="1:6" x14ac:dyDescent="0.2">
      <c r="A680" s="316" t="s">
        <v>311</v>
      </c>
      <c r="B680" s="749" t="s">
        <v>1051</v>
      </c>
      <c r="C680" s="289"/>
      <c r="D680" s="136"/>
      <c r="E680" s="286"/>
      <c r="F680" s="135">
        <f t="shared" si="35"/>
        <v>0</v>
      </c>
    </row>
    <row r="681" spans="1:6" x14ac:dyDescent="0.2">
      <c r="A681" s="316" t="s">
        <v>312</v>
      </c>
      <c r="B681" s="270" t="s">
        <v>827</v>
      </c>
      <c r="C681" s="289"/>
      <c r="D681" s="136"/>
      <c r="E681" s="286"/>
      <c r="F681" s="140"/>
    </row>
    <row r="682" spans="1:6" ht="13.5" thickBot="1" x14ac:dyDescent="0.25">
      <c r="A682" s="316" t="s">
        <v>313</v>
      </c>
      <c r="B682" s="202" t="s">
        <v>602</v>
      </c>
      <c r="C682" s="287"/>
      <c r="D682" s="140"/>
      <c r="E682" s="286"/>
      <c r="F682" s="284">
        <f t="shared" si="35"/>
        <v>0</v>
      </c>
    </row>
    <row r="683" spans="1:6" ht="13.5" thickBot="1" x14ac:dyDescent="0.25">
      <c r="A683" s="554" t="s">
        <v>314</v>
      </c>
      <c r="B683" s="555" t="s">
        <v>6</v>
      </c>
      <c r="C683" s="563">
        <f>C669+C670+C671+C672+C674+C682</f>
        <v>140792</v>
      </c>
      <c r="D683" s="563">
        <f>D669+D670+D671+D672+D674+D682</f>
        <v>0</v>
      </c>
      <c r="E683" s="563">
        <f>E669+E670+E671+E672+E674+E682</f>
        <v>0</v>
      </c>
      <c r="F683" s="564">
        <f>F669+F670+F671+F672+F674+F682</f>
        <v>140792</v>
      </c>
    </row>
    <row r="684" spans="1:6" ht="9" customHeight="1" thickTop="1" x14ac:dyDescent="0.2">
      <c r="A684" s="544"/>
      <c r="B684" s="324"/>
      <c r="C684" s="229"/>
      <c r="D684" s="229"/>
      <c r="E684" s="229"/>
      <c r="F684" s="143"/>
    </row>
    <row r="685" spans="1:6" x14ac:dyDescent="0.2">
      <c r="A685" s="317" t="s">
        <v>315</v>
      </c>
      <c r="B685" s="326" t="s">
        <v>245</v>
      </c>
      <c r="C685" s="288"/>
      <c r="D685" s="138"/>
      <c r="E685" s="288"/>
      <c r="F685" s="187"/>
    </row>
    <row r="686" spans="1:6" x14ac:dyDescent="0.2">
      <c r="A686" s="317" t="s">
        <v>316</v>
      </c>
      <c r="B686" s="200" t="s">
        <v>603</v>
      </c>
      <c r="C686" s="286">
        <f>'33_sz_ melléklet'!C97</f>
        <v>0</v>
      </c>
      <c r="D686" s="135"/>
      <c r="E686" s="286"/>
      <c r="F686" s="135">
        <f>SUM(C686:E686)</f>
        <v>0</v>
      </c>
    </row>
    <row r="687" spans="1:6" x14ac:dyDescent="0.2">
      <c r="A687" s="317" t="s">
        <v>317</v>
      </c>
      <c r="B687" s="200" t="s">
        <v>604</v>
      </c>
      <c r="C687" s="286">
        <f>'4_sz_ melléklet'!C264</f>
        <v>10000</v>
      </c>
      <c r="D687" s="135"/>
      <c r="E687" s="286"/>
      <c r="F687" s="135">
        <f>SUM(C687:E687)</f>
        <v>10000</v>
      </c>
    </row>
    <row r="688" spans="1:6" x14ac:dyDescent="0.2">
      <c r="A688" s="317" t="s">
        <v>319</v>
      </c>
      <c r="B688" s="200" t="s">
        <v>605</v>
      </c>
      <c r="C688" s="286">
        <f>C689+C690+C691+C692+C693+C694+C695</f>
        <v>0</v>
      </c>
      <c r="D688" s="286">
        <f>D689+D690+D691+D692+D693+D694+D695</f>
        <v>0</v>
      </c>
      <c r="E688" s="286">
        <f>E689+E690+E691+E692+E693+E694+E695</f>
        <v>0</v>
      </c>
      <c r="F688" s="135">
        <f>F689+F690+F691+F692+F693+F694+F695</f>
        <v>0</v>
      </c>
    </row>
    <row r="689" spans="1:6" x14ac:dyDescent="0.2">
      <c r="A689" s="317" t="s">
        <v>320</v>
      </c>
      <c r="B689" s="325" t="s">
        <v>606</v>
      </c>
      <c r="C689" s="286"/>
      <c r="D689" s="135"/>
      <c r="E689" s="286"/>
      <c r="F689" s="135">
        <f>SUM(C689:E689)</f>
        <v>0</v>
      </c>
    </row>
    <row r="690" spans="1:6" x14ac:dyDescent="0.2">
      <c r="A690" s="317" t="s">
        <v>321</v>
      </c>
      <c r="B690" s="325" t="s">
        <v>607</v>
      </c>
      <c r="C690" s="286"/>
      <c r="D690" s="135"/>
      <c r="E690" s="286"/>
      <c r="F690" s="135">
        <f t="shared" ref="F690:F695" si="36">SUM(C690:E690)</f>
        <v>0</v>
      </c>
    </row>
    <row r="691" spans="1:6" x14ac:dyDescent="0.2">
      <c r="A691" s="317" t="s">
        <v>322</v>
      </c>
      <c r="B691" s="325" t="s">
        <v>608</v>
      </c>
      <c r="C691" s="286"/>
      <c r="D691" s="135"/>
      <c r="E691" s="286"/>
      <c r="F691" s="135">
        <f t="shared" si="36"/>
        <v>0</v>
      </c>
    </row>
    <row r="692" spans="1:6" x14ac:dyDescent="0.2">
      <c r="A692" s="317" t="s">
        <v>323</v>
      </c>
      <c r="B692" s="325" t="s">
        <v>609</v>
      </c>
      <c r="C692" s="286"/>
      <c r="D692" s="135"/>
      <c r="E692" s="286"/>
      <c r="F692" s="135">
        <f t="shared" si="36"/>
        <v>0</v>
      </c>
    </row>
    <row r="693" spans="1:6" x14ac:dyDescent="0.2">
      <c r="A693" s="317" t="s">
        <v>324</v>
      </c>
      <c r="B693" s="748" t="s">
        <v>610</v>
      </c>
      <c r="C693" s="286"/>
      <c r="D693" s="135"/>
      <c r="E693" s="286"/>
      <c r="F693" s="135">
        <f t="shared" si="36"/>
        <v>0</v>
      </c>
    </row>
    <row r="694" spans="1:6" x14ac:dyDescent="0.2">
      <c r="A694" s="317" t="s">
        <v>325</v>
      </c>
      <c r="B694" s="270" t="s">
        <v>611</v>
      </c>
      <c r="C694" s="286"/>
      <c r="D694" s="135"/>
      <c r="E694" s="286"/>
      <c r="F694" s="135">
        <f t="shared" si="36"/>
        <v>0</v>
      </c>
    </row>
    <row r="695" spans="1:6" x14ac:dyDescent="0.2">
      <c r="A695" s="317" t="s">
        <v>326</v>
      </c>
      <c r="B695" s="970" t="s">
        <v>612</v>
      </c>
      <c r="C695" s="286"/>
      <c r="D695" s="135"/>
      <c r="E695" s="286"/>
      <c r="F695" s="135">
        <f t="shared" si="36"/>
        <v>0</v>
      </c>
    </row>
    <row r="696" spans="1:6" x14ac:dyDescent="0.2">
      <c r="A696" s="317" t="s">
        <v>327</v>
      </c>
      <c r="B696" s="200"/>
      <c r="C696" s="286"/>
      <c r="D696" s="135"/>
      <c r="E696" s="286"/>
      <c r="F696" s="135"/>
    </row>
    <row r="697" spans="1:6" ht="13.5" thickBot="1" x14ac:dyDescent="0.25">
      <c r="A697" s="317" t="s">
        <v>328</v>
      </c>
      <c r="B697" s="202"/>
      <c r="C697" s="289"/>
      <c r="D697" s="289"/>
      <c r="E697" s="289"/>
      <c r="F697" s="136"/>
    </row>
    <row r="698" spans="1:6" ht="13.5" thickBot="1" x14ac:dyDescent="0.25">
      <c r="A698" s="554" t="s">
        <v>329</v>
      </c>
      <c r="B698" s="555" t="s">
        <v>7</v>
      </c>
      <c r="C698" s="563">
        <f>C686+C687+C688+C696+C697</f>
        <v>10000</v>
      </c>
      <c r="D698" s="563">
        <f>D686+D687+D688+D696+D697</f>
        <v>0</v>
      </c>
      <c r="E698" s="563">
        <f>E686+E687+E688+E696+E697</f>
        <v>0</v>
      </c>
      <c r="F698" s="564">
        <f>F686+F687+F688+F696+F697</f>
        <v>10000</v>
      </c>
    </row>
    <row r="699" spans="1:6" ht="27" thickTop="1" thickBot="1" x14ac:dyDescent="0.25">
      <c r="A699" s="554" t="s">
        <v>330</v>
      </c>
      <c r="B699" s="559" t="s">
        <v>448</v>
      </c>
      <c r="C699" s="566">
        <f>C683+C698</f>
        <v>150792</v>
      </c>
      <c r="D699" s="566">
        <f>D683+D698</f>
        <v>0</v>
      </c>
      <c r="E699" s="566">
        <f>E683+E698</f>
        <v>0</v>
      </c>
      <c r="F699" s="567">
        <f>F683+F698</f>
        <v>150792</v>
      </c>
    </row>
    <row r="700" spans="1:6" ht="8.25" customHeight="1" thickTop="1" x14ac:dyDescent="0.2">
      <c r="A700" s="544"/>
      <c r="B700" s="762"/>
      <c r="C700" s="235"/>
      <c r="D700" s="235"/>
      <c r="E700" s="235"/>
      <c r="F700" s="240"/>
    </row>
    <row r="701" spans="1:6" x14ac:dyDescent="0.2">
      <c r="A701" s="317" t="s">
        <v>331</v>
      </c>
      <c r="B701" s="433" t="s">
        <v>449</v>
      </c>
      <c r="C701" s="565"/>
      <c r="D701" s="138"/>
      <c r="E701" s="288"/>
      <c r="F701" s="187"/>
    </row>
    <row r="702" spans="1:6" x14ac:dyDescent="0.2">
      <c r="A702" s="316" t="s">
        <v>332</v>
      </c>
      <c r="B702" s="201" t="s">
        <v>1093</v>
      </c>
      <c r="C702" s="291"/>
      <c r="D702" s="135"/>
      <c r="E702" s="286"/>
      <c r="F702" s="135">
        <f>SUM(C702:E702)</f>
        <v>0</v>
      </c>
    </row>
    <row r="703" spans="1:6" x14ac:dyDescent="0.2">
      <c r="A703" s="316" t="s">
        <v>333</v>
      </c>
      <c r="B703" s="633" t="s">
        <v>627</v>
      </c>
      <c r="C703" s="755"/>
      <c r="D703" s="140"/>
      <c r="E703" s="287"/>
      <c r="F703" s="135">
        <f t="shared" ref="F703:F709" si="37">SUM(C703:E703)</f>
        <v>0</v>
      </c>
    </row>
    <row r="704" spans="1:6" x14ac:dyDescent="0.2">
      <c r="A704" s="316" t="s">
        <v>334</v>
      </c>
      <c r="B704" s="633" t="s">
        <v>626</v>
      </c>
      <c r="C704" s="755"/>
      <c r="D704" s="140"/>
      <c r="E704" s="287"/>
      <c r="F704" s="135">
        <f t="shared" si="37"/>
        <v>0</v>
      </c>
    </row>
    <row r="705" spans="1:6" x14ac:dyDescent="0.2">
      <c r="A705" s="316" t="s">
        <v>335</v>
      </c>
      <c r="B705" s="633" t="s">
        <v>628</v>
      </c>
      <c r="C705" s="755"/>
      <c r="D705" s="140"/>
      <c r="E705" s="287"/>
      <c r="F705" s="135">
        <f t="shared" si="37"/>
        <v>0</v>
      </c>
    </row>
    <row r="706" spans="1:6" x14ac:dyDescent="0.2">
      <c r="A706" s="316" t="s">
        <v>336</v>
      </c>
      <c r="B706" s="750" t="s">
        <v>629</v>
      </c>
      <c r="C706" s="755"/>
      <c r="D706" s="140"/>
      <c r="E706" s="287"/>
      <c r="F706" s="135">
        <f t="shared" si="37"/>
        <v>0</v>
      </c>
    </row>
    <row r="707" spans="1:6" x14ac:dyDescent="0.2">
      <c r="A707" s="316" t="s">
        <v>337</v>
      </c>
      <c r="B707" s="751" t="s">
        <v>632</v>
      </c>
      <c r="C707" s="755"/>
      <c r="D707" s="140"/>
      <c r="E707" s="287"/>
      <c r="F707" s="135">
        <f t="shared" si="37"/>
        <v>0</v>
      </c>
    </row>
    <row r="708" spans="1:6" x14ac:dyDescent="0.2">
      <c r="A708" s="316" t="s">
        <v>338</v>
      </c>
      <c r="B708" s="752" t="s">
        <v>631</v>
      </c>
      <c r="C708" s="755"/>
      <c r="D708" s="140"/>
      <c r="E708" s="287"/>
      <c r="F708" s="135">
        <f t="shared" si="37"/>
        <v>0</v>
      </c>
    </row>
    <row r="709" spans="1:6" ht="13.5" thickBot="1" x14ac:dyDescent="0.25">
      <c r="A709" s="316" t="s">
        <v>339</v>
      </c>
      <c r="B709" s="327" t="s">
        <v>630</v>
      </c>
      <c r="C709" s="755"/>
      <c r="D709" s="140"/>
      <c r="E709" s="287"/>
      <c r="F709" s="135">
        <f t="shared" si="37"/>
        <v>0</v>
      </c>
    </row>
    <row r="710" spans="1:6" ht="13.5" thickBot="1" x14ac:dyDescent="0.25">
      <c r="A710" s="340" t="s">
        <v>340</v>
      </c>
      <c r="B710" s="274" t="s">
        <v>450</v>
      </c>
      <c r="C710" s="756">
        <f>SUM(C702:C709)</f>
        <v>0</v>
      </c>
      <c r="D710" s="756">
        <f>SUM(D702:D709)</f>
        <v>0</v>
      </c>
      <c r="E710" s="756">
        <f>SUM(E702:E709)</f>
        <v>0</v>
      </c>
      <c r="F710" s="846">
        <f>SUM(F702:F709)</f>
        <v>0</v>
      </c>
    </row>
    <row r="711" spans="1:6" x14ac:dyDescent="0.2">
      <c r="A711" s="544"/>
      <c r="B711" s="36"/>
      <c r="C711" s="768"/>
      <c r="D711" s="770"/>
      <c r="E711" s="735"/>
      <c r="F711" s="629"/>
    </row>
    <row r="712" spans="1:6" ht="13.5" thickBot="1" x14ac:dyDescent="0.25">
      <c r="A712" s="403" t="s">
        <v>341</v>
      </c>
      <c r="B712" s="1194" t="s">
        <v>451</v>
      </c>
      <c r="C712" s="888">
        <f>C699+C710</f>
        <v>150792</v>
      </c>
      <c r="D712" s="889">
        <f>D699+D710</f>
        <v>0</v>
      </c>
      <c r="E712" s="888">
        <f>E699+E710</f>
        <v>0</v>
      </c>
      <c r="F712" s="888">
        <f>F699+F710</f>
        <v>150792</v>
      </c>
    </row>
    <row r="713" spans="1:6" x14ac:dyDescent="0.2">
      <c r="A713" s="338"/>
      <c r="B713" s="745"/>
      <c r="C713" s="631"/>
      <c r="D713" s="631"/>
      <c r="E713" s="631"/>
      <c r="F713" s="631"/>
    </row>
    <row r="714" spans="1:6" x14ac:dyDescent="0.2">
      <c r="A714" s="1484">
        <v>14</v>
      </c>
      <c r="B714" s="1484"/>
      <c r="C714" s="1484"/>
      <c r="D714" s="1484"/>
      <c r="E714" s="1484"/>
      <c r="F714" s="1484"/>
    </row>
    <row r="715" spans="1:6" x14ac:dyDescent="0.2">
      <c r="A715" s="1463" t="s">
        <v>1381</v>
      </c>
      <c r="B715" s="1463"/>
      <c r="C715" s="1463"/>
      <c r="D715" s="1463"/>
      <c r="E715" s="1463"/>
    </row>
    <row r="716" spans="1:6" x14ac:dyDescent="0.2">
      <c r="A716" s="329"/>
      <c r="B716" s="329"/>
      <c r="C716" s="329"/>
      <c r="D716" s="329"/>
      <c r="E716" s="329"/>
    </row>
    <row r="717" spans="1:6" ht="14.25" x14ac:dyDescent="0.2">
      <c r="A717" s="1509" t="s">
        <v>1231</v>
      </c>
      <c r="B717" s="1605"/>
      <c r="C717" s="1605"/>
      <c r="D717" s="1605"/>
      <c r="E717" s="1605"/>
      <c r="F717" s="1605"/>
    </row>
    <row r="718" spans="1:6" ht="12" customHeight="1" x14ac:dyDescent="0.25">
      <c r="B718" s="18"/>
      <c r="C718" s="18"/>
      <c r="D718" s="18"/>
      <c r="E718" s="18"/>
    </row>
    <row r="719" spans="1:6" ht="15.75" x14ac:dyDescent="0.25">
      <c r="B719" s="18" t="s">
        <v>490</v>
      </c>
      <c r="C719" s="18"/>
      <c r="D719" s="18"/>
      <c r="E719" s="18"/>
    </row>
    <row r="720" spans="1:6" ht="13.5" thickBot="1" x14ac:dyDescent="0.25">
      <c r="B720" s="1"/>
      <c r="C720" s="1"/>
      <c r="D720" s="1"/>
      <c r="E720" s="19" t="s">
        <v>8</v>
      </c>
    </row>
    <row r="721" spans="1:6" ht="48.75" thickBot="1" x14ac:dyDescent="0.3">
      <c r="A721" s="344" t="s">
        <v>294</v>
      </c>
      <c r="B721" s="549" t="s">
        <v>13</v>
      </c>
      <c r="C721" s="332" t="s">
        <v>488</v>
      </c>
      <c r="D721" s="333" t="s">
        <v>489</v>
      </c>
      <c r="E721" s="332" t="s">
        <v>473</v>
      </c>
      <c r="F721" s="333" t="s">
        <v>472</v>
      </c>
    </row>
    <row r="722" spans="1:6" x14ac:dyDescent="0.2">
      <c r="A722" s="550" t="s">
        <v>295</v>
      </c>
      <c r="B722" s="551" t="s">
        <v>296</v>
      </c>
      <c r="C722" s="560" t="s">
        <v>297</v>
      </c>
      <c r="D722" s="561" t="s">
        <v>298</v>
      </c>
      <c r="E722" s="725" t="s">
        <v>318</v>
      </c>
      <c r="F722" s="726" t="s">
        <v>343</v>
      </c>
    </row>
    <row r="723" spans="1:6" x14ac:dyDescent="0.2">
      <c r="A723" s="317" t="s">
        <v>299</v>
      </c>
      <c r="B723" s="324" t="s">
        <v>244</v>
      </c>
      <c r="C723" s="286"/>
      <c r="D723" s="135"/>
      <c r="E723" s="286"/>
      <c r="F723" s="121"/>
    </row>
    <row r="724" spans="1:6" x14ac:dyDescent="0.2">
      <c r="A724" s="316" t="s">
        <v>300</v>
      </c>
      <c r="B724" s="181" t="s">
        <v>589</v>
      </c>
      <c r="C724" s="286"/>
      <c r="D724" s="135"/>
      <c r="E724" s="286"/>
      <c r="F724" s="135">
        <f>SUM(C724:E724)</f>
        <v>0</v>
      </c>
    </row>
    <row r="725" spans="1:6" x14ac:dyDescent="0.2">
      <c r="A725" s="316" t="s">
        <v>301</v>
      </c>
      <c r="B725" s="200" t="s">
        <v>591</v>
      </c>
      <c r="C725" s="286"/>
      <c r="D725" s="135"/>
      <c r="E725" s="286"/>
      <c r="F725" s="135">
        <f>SUM(C725:E725)</f>
        <v>0</v>
      </c>
    </row>
    <row r="726" spans="1:6" x14ac:dyDescent="0.2">
      <c r="A726" s="316" t="s">
        <v>302</v>
      </c>
      <c r="B726" s="200" t="s">
        <v>590</v>
      </c>
      <c r="C726" s="286">
        <v>1337</v>
      </c>
      <c r="D726" s="135">
        <v>936</v>
      </c>
      <c r="E726" s="286"/>
      <c r="F726" s="135">
        <f>SUM(C726:E726)</f>
        <v>2273</v>
      </c>
    </row>
    <row r="727" spans="1:6" x14ac:dyDescent="0.2">
      <c r="A727" s="316" t="s">
        <v>303</v>
      </c>
      <c r="B727" s="200" t="s">
        <v>592</v>
      </c>
      <c r="C727" s="286"/>
      <c r="D727" s="135"/>
      <c r="E727" s="286"/>
      <c r="F727" s="135">
        <f>SUM(C727:E727)</f>
        <v>0</v>
      </c>
    </row>
    <row r="728" spans="1:6" x14ac:dyDescent="0.2">
      <c r="A728" s="316" t="s">
        <v>304</v>
      </c>
      <c r="B728" s="200" t="s">
        <v>593</v>
      </c>
      <c r="C728" s="286"/>
      <c r="D728" s="135"/>
      <c r="E728" s="286"/>
      <c r="F728" s="135">
        <f>SUM(C728:E728)</f>
        <v>0</v>
      </c>
    </row>
    <row r="729" spans="1:6" x14ac:dyDescent="0.2">
      <c r="A729" s="316" t="s">
        <v>305</v>
      </c>
      <c r="B729" s="200" t="s">
        <v>594</v>
      </c>
      <c r="C729" s="286">
        <f>C730+C731+C732+C733+C734+C735+C736</f>
        <v>0</v>
      </c>
      <c r="D729" s="286">
        <f>D730+D731+D732+D733+D734+D735+D736</f>
        <v>0</v>
      </c>
      <c r="E729" s="286">
        <f>E730+E731+E732+E733+E734+E735+E736</f>
        <v>0</v>
      </c>
      <c r="F729" s="135">
        <f>F730+F731+F732+F733+F734+F735+F736</f>
        <v>0</v>
      </c>
    </row>
    <row r="730" spans="1:6" x14ac:dyDescent="0.2">
      <c r="A730" s="316" t="s">
        <v>306</v>
      </c>
      <c r="B730" s="200" t="s">
        <v>598</v>
      </c>
      <c r="C730" s="286">
        <v>0</v>
      </c>
      <c r="D730" s="135">
        <v>0</v>
      </c>
      <c r="E730" s="286">
        <v>0</v>
      </c>
      <c r="F730" s="135">
        <f>E730+D730+C730</f>
        <v>0</v>
      </c>
    </row>
    <row r="731" spans="1:6" x14ac:dyDescent="0.2">
      <c r="A731" s="316" t="s">
        <v>307</v>
      </c>
      <c r="B731" s="200" t="s">
        <v>599</v>
      </c>
      <c r="C731" s="286"/>
      <c r="D731" s="135"/>
      <c r="E731" s="286"/>
      <c r="F731" s="135">
        <f t="shared" ref="F731:F737" si="38">E731+D731+C731</f>
        <v>0</v>
      </c>
    </row>
    <row r="732" spans="1:6" x14ac:dyDescent="0.2">
      <c r="A732" s="316" t="s">
        <v>308</v>
      </c>
      <c r="B732" s="200" t="s">
        <v>600</v>
      </c>
      <c r="C732" s="286"/>
      <c r="D732" s="135"/>
      <c r="E732" s="286"/>
      <c r="F732" s="135">
        <f t="shared" si="38"/>
        <v>0</v>
      </c>
    </row>
    <row r="733" spans="1:6" x14ac:dyDescent="0.2">
      <c r="A733" s="316" t="s">
        <v>309</v>
      </c>
      <c r="B733" s="325" t="s">
        <v>596</v>
      </c>
      <c r="C733" s="230"/>
      <c r="D733" s="139"/>
      <c r="E733" s="286"/>
      <c r="F733" s="135">
        <f t="shared" si="38"/>
        <v>0</v>
      </c>
    </row>
    <row r="734" spans="1:6" x14ac:dyDescent="0.2">
      <c r="A734" s="316" t="s">
        <v>310</v>
      </c>
      <c r="B734" s="748" t="s">
        <v>597</v>
      </c>
      <c r="C734" s="289"/>
      <c r="D734" s="136"/>
      <c r="E734" s="286"/>
      <c r="F734" s="135">
        <f t="shared" si="38"/>
        <v>0</v>
      </c>
    </row>
    <row r="735" spans="1:6" x14ac:dyDescent="0.2">
      <c r="A735" s="316" t="s">
        <v>311</v>
      </c>
      <c r="B735" s="749" t="s">
        <v>1051</v>
      </c>
      <c r="C735" s="289"/>
      <c r="D735" s="136"/>
      <c r="E735" s="286"/>
      <c r="F735" s="135">
        <f t="shared" si="38"/>
        <v>0</v>
      </c>
    </row>
    <row r="736" spans="1:6" x14ac:dyDescent="0.2">
      <c r="A736" s="316" t="s">
        <v>312</v>
      </c>
      <c r="B736" s="270" t="s">
        <v>827</v>
      </c>
      <c r="C736" s="289"/>
      <c r="D736" s="136"/>
      <c r="E736" s="286"/>
      <c r="F736" s="140"/>
    </row>
    <row r="737" spans="1:6" ht="13.5" thickBot="1" x14ac:dyDescent="0.25">
      <c r="A737" s="316" t="s">
        <v>313</v>
      </c>
      <c r="B737" s="202" t="s">
        <v>602</v>
      </c>
      <c r="C737" s="287"/>
      <c r="D737" s="140"/>
      <c r="E737" s="286"/>
      <c r="F737" s="284">
        <f t="shared" si="38"/>
        <v>0</v>
      </c>
    </row>
    <row r="738" spans="1:6" ht="13.5" thickBot="1" x14ac:dyDescent="0.25">
      <c r="A738" s="554" t="s">
        <v>314</v>
      </c>
      <c r="B738" s="555" t="s">
        <v>6</v>
      </c>
      <c r="C738" s="563">
        <f>C724+C725+C726+C727+C729+C737</f>
        <v>1337</v>
      </c>
      <c r="D738" s="563">
        <f>D724+D725+D726+D727+D729+D737</f>
        <v>936</v>
      </c>
      <c r="E738" s="563">
        <f>E724+E725+E726+E727+E729+E737</f>
        <v>0</v>
      </c>
      <c r="F738" s="564">
        <f>F724+F725+F726+F727+F729+F737</f>
        <v>2273</v>
      </c>
    </row>
    <row r="739" spans="1:6" ht="9" customHeight="1" thickTop="1" x14ac:dyDescent="0.2">
      <c r="A739" s="544"/>
      <c r="B739" s="324"/>
      <c r="C739" s="229"/>
      <c r="D739" s="229"/>
      <c r="E739" s="229"/>
      <c r="F739" s="143"/>
    </row>
    <row r="740" spans="1:6" x14ac:dyDescent="0.2">
      <c r="A740" s="317" t="s">
        <v>315</v>
      </c>
      <c r="B740" s="326" t="s">
        <v>245</v>
      </c>
      <c r="C740" s="288"/>
      <c r="D740" s="138"/>
      <c r="E740" s="288"/>
      <c r="F740" s="187"/>
    </row>
    <row r="741" spans="1:6" x14ac:dyDescent="0.2">
      <c r="A741" s="317" t="s">
        <v>316</v>
      </c>
      <c r="B741" s="200" t="s">
        <v>603</v>
      </c>
      <c r="C741" s="286"/>
      <c r="D741" s="135"/>
      <c r="E741" s="286"/>
      <c r="F741" s="135">
        <f>SUM(C741:E741)</f>
        <v>0</v>
      </c>
    </row>
    <row r="742" spans="1:6" x14ac:dyDescent="0.2">
      <c r="A742" s="317" t="s">
        <v>317</v>
      </c>
      <c r="B742" s="200" t="s">
        <v>604</v>
      </c>
      <c r="C742" s="286"/>
      <c r="D742" s="135"/>
      <c r="E742" s="286"/>
      <c r="F742" s="135">
        <f>SUM(C742:E742)</f>
        <v>0</v>
      </c>
    </row>
    <row r="743" spans="1:6" x14ac:dyDescent="0.2">
      <c r="A743" s="317" t="s">
        <v>319</v>
      </c>
      <c r="B743" s="200" t="s">
        <v>605</v>
      </c>
      <c r="C743" s="286">
        <f>C744+C745+C746+C747+C748+C749+C750</f>
        <v>0</v>
      </c>
      <c r="D743" s="286">
        <f>D744+D745+D746+D747+D748+D749+D750</f>
        <v>0</v>
      </c>
      <c r="E743" s="286">
        <f>E744+E745+E746+E747+E748+E749+E750</f>
        <v>0</v>
      </c>
      <c r="F743" s="135">
        <f>F744+F745+F746+F747+F748+F749+F750</f>
        <v>0</v>
      </c>
    </row>
    <row r="744" spans="1:6" x14ac:dyDescent="0.2">
      <c r="A744" s="317" t="s">
        <v>320</v>
      </c>
      <c r="B744" s="325" t="s">
        <v>606</v>
      </c>
      <c r="C744" s="286"/>
      <c r="D744" s="135"/>
      <c r="E744" s="286"/>
      <c r="F744" s="135">
        <f>SUM(C744:E744)</f>
        <v>0</v>
      </c>
    </row>
    <row r="745" spans="1:6" x14ac:dyDescent="0.2">
      <c r="A745" s="317" t="s">
        <v>321</v>
      </c>
      <c r="B745" s="325" t="s">
        <v>607</v>
      </c>
      <c r="C745" s="286"/>
      <c r="D745" s="135"/>
      <c r="E745" s="286"/>
      <c r="F745" s="135">
        <f t="shared" ref="F745:F751" si="39">SUM(C745:E745)</f>
        <v>0</v>
      </c>
    </row>
    <row r="746" spans="1:6" x14ac:dyDescent="0.2">
      <c r="A746" s="317" t="s">
        <v>322</v>
      </c>
      <c r="B746" s="325" t="s">
        <v>608</v>
      </c>
      <c r="C746" s="286"/>
      <c r="D746" s="135"/>
      <c r="E746" s="286"/>
      <c r="F746" s="135">
        <f t="shared" si="39"/>
        <v>0</v>
      </c>
    </row>
    <row r="747" spans="1:6" x14ac:dyDescent="0.2">
      <c r="A747" s="317" t="s">
        <v>323</v>
      </c>
      <c r="B747" s="325" t="s">
        <v>609</v>
      </c>
      <c r="C747" s="286"/>
      <c r="D747" s="135"/>
      <c r="E747" s="286"/>
      <c r="F747" s="135">
        <f t="shared" si="39"/>
        <v>0</v>
      </c>
    </row>
    <row r="748" spans="1:6" x14ac:dyDescent="0.2">
      <c r="A748" s="317" t="s">
        <v>324</v>
      </c>
      <c r="B748" s="748" t="s">
        <v>610</v>
      </c>
      <c r="C748" s="286"/>
      <c r="D748" s="135"/>
      <c r="E748" s="286"/>
      <c r="F748" s="135">
        <f t="shared" si="39"/>
        <v>0</v>
      </c>
    </row>
    <row r="749" spans="1:6" x14ac:dyDescent="0.2">
      <c r="A749" s="317" t="s">
        <v>325</v>
      </c>
      <c r="B749" s="270" t="s">
        <v>611</v>
      </c>
      <c r="C749" s="286"/>
      <c r="D749" s="135"/>
      <c r="E749" s="286"/>
      <c r="F749" s="135">
        <f t="shared" si="39"/>
        <v>0</v>
      </c>
    </row>
    <row r="750" spans="1:6" x14ac:dyDescent="0.2">
      <c r="A750" s="317" t="s">
        <v>326</v>
      </c>
      <c r="B750" s="970" t="s">
        <v>612</v>
      </c>
      <c r="C750" s="286"/>
      <c r="D750" s="135"/>
      <c r="E750" s="286"/>
      <c r="F750" s="135">
        <f t="shared" si="39"/>
        <v>0</v>
      </c>
    </row>
    <row r="751" spans="1:6" x14ac:dyDescent="0.2">
      <c r="A751" s="317" t="s">
        <v>327</v>
      </c>
      <c r="B751" s="200"/>
      <c r="C751" s="286"/>
      <c r="D751" s="135"/>
      <c r="E751" s="286"/>
      <c r="F751" s="135">
        <f t="shared" si="39"/>
        <v>0</v>
      </c>
    </row>
    <row r="752" spans="1:6" ht="13.5" thickBot="1" x14ac:dyDescent="0.25">
      <c r="A752" s="317" t="s">
        <v>328</v>
      </c>
      <c r="B752" s="202"/>
      <c r="C752" s="289">
        <f>-C727</f>
        <v>0</v>
      </c>
      <c r="D752" s="289">
        <f>-D727</f>
        <v>0</v>
      </c>
      <c r="E752" s="289">
        <f>-E727</f>
        <v>0</v>
      </c>
      <c r="F752" s="136">
        <f>-F727</f>
        <v>0</v>
      </c>
    </row>
    <row r="753" spans="1:6" ht="13.5" thickBot="1" x14ac:dyDescent="0.25">
      <c r="A753" s="554" t="s">
        <v>329</v>
      </c>
      <c r="B753" s="555" t="s">
        <v>7</v>
      </c>
      <c r="C753" s="563">
        <f>C741+C742+C743+C751+C752</f>
        <v>0</v>
      </c>
      <c r="D753" s="563">
        <f>D741+D742+D743+D751+D752</f>
        <v>0</v>
      </c>
      <c r="E753" s="563">
        <f>E741+E742+E743+E751+E752</f>
        <v>0</v>
      </c>
      <c r="F753" s="564">
        <f>F741+F742+F743+F751+F752</f>
        <v>0</v>
      </c>
    </row>
    <row r="754" spans="1:6" ht="27" thickTop="1" thickBot="1" x14ac:dyDescent="0.25">
      <c r="A754" s="554" t="s">
        <v>330</v>
      </c>
      <c r="B754" s="559" t="s">
        <v>448</v>
      </c>
      <c r="C754" s="566">
        <f>C738+C753</f>
        <v>1337</v>
      </c>
      <c r="D754" s="566">
        <f>D738+D753</f>
        <v>936</v>
      </c>
      <c r="E754" s="566">
        <f>E738+E753</f>
        <v>0</v>
      </c>
      <c r="F754" s="567">
        <f>F738+F753</f>
        <v>2273</v>
      </c>
    </row>
    <row r="755" spans="1:6" ht="9" customHeight="1" thickTop="1" x14ac:dyDescent="0.2">
      <c r="A755" s="544"/>
      <c r="B755" s="762"/>
      <c r="C755" s="235"/>
      <c r="D755" s="235"/>
      <c r="E755" s="235"/>
      <c r="F755" s="240"/>
    </row>
    <row r="756" spans="1:6" x14ac:dyDescent="0.2">
      <c r="A756" s="317" t="s">
        <v>331</v>
      </c>
      <c r="B756" s="433" t="s">
        <v>449</v>
      </c>
      <c r="C756" s="565"/>
      <c r="D756" s="138"/>
      <c r="E756" s="288"/>
      <c r="F756" s="187"/>
    </row>
    <row r="757" spans="1:6" x14ac:dyDescent="0.2">
      <c r="A757" s="316" t="s">
        <v>332</v>
      </c>
      <c r="B757" s="201" t="s">
        <v>1093</v>
      </c>
      <c r="C757" s="291"/>
      <c r="D757" s="135"/>
      <c r="E757" s="286"/>
      <c r="F757" s="135">
        <f>SUM(C757:E757)</f>
        <v>0</v>
      </c>
    </row>
    <row r="758" spans="1:6" x14ac:dyDescent="0.2">
      <c r="A758" s="316" t="s">
        <v>333</v>
      </c>
      <c r="B758" s="633" t="s">
        <v>627</v>
      </c>
      <c r="C758" s="755"/>
      <c r="D758" s="140"/>
      <c r="E758" s="287"/>
      <c r="F758" s="135">
        <f t="shared" ref="F758:F764" si="40">SUM(C758:E758)</f>
        <v>0</v>
      </c>
    </row>
    <row r="759" spans="1:6" x14ac:dyDescent="0.2">
      <c r="A759" s="316" t="s">
        <v>334</v>
      </c>
      <c r="B759" s="633" t="s">
        <v>626</v>
      </c>
      <c r="C759" s="755"/>
      <c r="D759" s="140"/>
      <c r="E759" s="287"/>
      <c r="F759" s="135">
        <f t="shared" si="40"/>
        <v>0</v>
      </c>
    </row>
    <row r="760" spans="1:6" x14ac:dyDescent="0.2">
      <c r="A760" s="316" t="s">
        <v>335</v>
      </c>
      <c r="B760" s="633" t="s">
        <v>628</v>
      </c>
      <c r="C760" s="755"/>
      <c r="D760" s="140"/>
      <c r="E760" s="287"/>
      <c r="F760" s="135">
        <f t="shared" si="40"/>
        <v>0</v>
      </c>
    </row>
    <row r="761" spans="1:6" x14ac:dyDescent="0.2">
      <c r="A761" s="316" t="s">
        <v>336</v>
      </c>
      <c r="B761" s="750" t="s">
        <v>629</v>
      </c>
      <c r="C761" s="755"/>
      <c r="D761" s="140"/>
      <c r="E761" s="287"/>
      <c r="F761" s="135">
        <f t="shared" si="40"/>
        <v>0</v>
      </c>
    </row>
    <row r="762" spans="1:6" x14ac:dyDescent="0.2">
      <c r="A762" s="316" t="s">
        <v>337</v>
      </c>
      <c r="B762" s="751" t="s">
        <v>632</v>
      </c>
      <c r="C762" s="755"/>
      <c r="D762" s="140"/>
      <c r="E762" s="287"/>
      <c r="F762" s="135">
        <f t="shared" si="40"/>
        <v>0</v>
      </c>
    </row>
    <row r="763" spans="1:6" x14ac:dyDescent="0.2">
      <c r="A763" s="316" t="s">
        <v>338</v>
      </c>
      <c r="B763" s="752" t="s">
        <v>631</v>
      </c>
      <c r="C763" s="755"/>
      <c r="D763" s="140"/>
      <c r="E763" s="287"/>
      <c r="F763" s="135">
        <f t="shared" si="40"/>
        <v>0</v>
      </c>
    </row>
    <row r="764" spans="1:6" ht="13.5" thickBot="1" x14ac:dyDescent="0.25">
      <c r="A764" s="316" t="s">
        <v>339</v>
      </c>
      <c r="B764" s="327" t="s">
        <v>630</v>
      </c>
      <c r="C764" s="755"/>
      <c r="D764" s="140"/>
      <c r="E764" s="287"/>
      <c r="F764" s="135">
        <f t="shared" si="40"/>
        <v>0</v>
      </c>
    </row>
    <row r="765" spans="1:6" ht="13.5" thickBot="1" x14ac:dyDescent="0.25">
      <c r="A765" s="340" t="s">
        <v>340</v>
      </c>
      <c r="B765" s="274" t="s">
        <v>450</v>
      </c>
      <c r="C765" s="756">
        <f>SUM(C757:C764)</f>
        <v>0</v>
      </c>
      <c r="D765" s="756">
        <f>SUM(D757:D764)</f>
        <v>0</v>
      </c>
      <c r="E765" s="756">
        <f>SUM(E757:E764)</f>
        <v>0</v>
      </c>
      <c r="F765" s="846">
        <f>SUM(F757:F764)</f>
        <v>0</v>
      </c>
    </row>
    <row r="766" spans="1:6" ht="9" customHeight="1" x14ac:dyDescent="0.2">
      <c r="A766" s="544"/>
      <c r="B766" s="36"/>
      <c r="C766" s="768"/>
      <c r="D766" s="770"/>
      <c r="E766" s="735"/>
      <c r="F766" s="629"/>
    </row>
    <row r="767" spans="1:6" ht="13.5" thickBot="1" x14ac:dyDescent="0.25">
      <c r="A767" s="403" t="s">
        <v>341</v>
      </c>
      <c r="B767" s="1194" t="s">
        <v>451</v>
      </c>
      <c r="C767" s="888">
        <f>C754+C765</f>
        <v>1337</v>
      </c>
      <c r="D767" s="889">
        <f>D754+D765</f>
        <v>936</v>
      </c>
      <c r="E767" s="888">
        <f>E754+E765</f>
        <v>0</v>
      </c>
      <c r="F767" s="888">
        <f>F754+F765</f>
        <v>2273</v>
      </c>
    </row>
    <row r="768" spans="1:6" x14ac:dyDescent="0.2">
      <c r="A768" s="338"/>
      <c r="B768" s="745"/>
      <c r="C768" s="631"/>
      <c r="D768" s="631"/>
      <c r="E768" s="631"/>
      <c r="F768" s="631"/>
    </row>
    <row r="769" spans="1:6" x14ac:dyDescent="0.2">
      <c r="A769" s="1484">
        <v>15</v>
      </c>
      <c r="B769" s="1484"/>
      <c r="C769" s="1484"/>
      <c r="D769" s="1484"/>
      <c r="E769" s="1484"/>
      <c r="F769" s="1484"/>
    </row>
    <row r="770" spans="1:6" x14ac:dyDescent="0.2">
      <c r="A770" s="1463" t="s">
        <v>1381</v>
      </c>
      <c r="B770" s="1463"/>
      <c r="C770" s="1463"/>
      <c r="D770" s="1463"/>
      <c r="E770" s="1463"/>
    </row>
    <row r="771" spans="1:6" x14ac:dyDescent="0.2">
      <c r="A771" s="329"/>
      <c r="B771" s="329"/>
      <c r="C771" s="329"/>
      <c r="D771" s="329"/>
      <c r="E771" s="329"/>
    </row>
    <row r="772" spans="1:6" ht="14.25" x14ac:dyDescent="0.2">
      <c r="A772" s="1509" t="s">
        <v>1231</v>
      </c>
      <c r="B772" s="1605"/>
      <c r="C772" s="1605"/>
      <c r="D772" s="1605"/>
      <c r="E772" s="1605"/>
      <c r="F772" s="1605"/>
    </row>
    <row r="773" spans="1:6" ht="10.5" customHeight="1" x14ac:dyDescent="0.25">
      <c r="B773" s="18"/>
      <c r="C773" s="18"/>
      <c r="D773" s="18"/>
      <c r="E773" s="18"/>
    </row>
    <row r="774" spans="1:6" ht="15.75" x14ac:dyDescent="0.25">
      <c r="B774" s="18" t="s">
        <v>491</v>
      </c>
      <c r="C774" s="18"/>
      <c r="D774" s="18"/>
      <c r="E774" s="18"/>
    </row>
    <row r="775" spans="1:6" ht="13.5" thickBot="1" x14ac:dyDescent="0.25">
      <c r="B775" s="1"/>
      <c r="C775" s="1"/>
      <c r="D775" s="1"/>
      <c r="E775" s="19" t="s">
        <v>8</v>
      </c>
    </row>
    <row r="776" spans="1:6" ht="48.75" thickBot="1" x14ac:dyDescent="0.3">
      <c r="A776" s="344" t="s">
        <v>294</v>
      </c>
      <c r="B776" s="549" t="s">
        <v>13</v>
      </c>
      <c r="C776" s="332" t="s">
        <v>477</v>
      </c>
      <c r="D776" s="333" t="s">
        <v>478</v>
      </c>
      <c r="E776" s="332" t="s">
        <v>473</v>
      </c>
      <c r="F776" s="333" t="s">
        <v>472</v>
      </c>
    </row>
    <row r="777" spans="1:6" x14ac:dyDescent="0.2">
      <c r="A777" s="550" t="s">
        <v>295</v>
      </c>
      <c r="B777" s="551" t="s">
        <v>296</v>
      </c>
      <c r="C777" s="560" t="s">
        <v>297</v>
      </c>
      <c r="D777" s="561" t="s">
        <v>298</v>
      </c>
      <c r="E777" s="725" t="s">
        <v>318</v>
      </c>
      <c r="F777" s="726" t="s">
        <v>343</v>
      </c>
    </row>
    <row r="778" spans="1:6" x14ac:dyDescent="0.2">
      <c r="A778" s="317" t="s">
        <v>299</v>
      </c>
      <c r="B778" s="324" t="s">
        <v>244</v>
      </c>
      <c r="C778" s="286"/>
      <c r="D778" s="135"/>
      <c r="E778" s="286"/>
      <c r="F778" s="121"/>
    </row>
    <row r="779" spans="1:6" x14ac:dyDescent="0.2">
      <c r="A779" s="316" t="s">
        <v>300</v>
      </c>
      <c r="B779" s="181" t="s">
        <v>589</v>
      </c>
      <c r="C779" s="286">
        <f>'4_sz_ melléklet'!E246</f>
        <v>0</v>
      </c>
      <c r="D779" s="135"/>
      <c r="E779" s="286"/>
      <c r="F779" s="135">
        <f>SUM(C779:E779)</f>
        <v>0</v>
      </c>
    </row>
    <row r="780" spans="1:6" x14ac:dyDescent="0.2">
      <c r="A780" s="316" t="s">
        <v>301</v>
      </c>
      <c r="B780" s="200" t="s">
        <v>591</v>
      </c>
      <c r="C780" s="286">
        <f>'4_sz_ melléklet'!E247</f>
        <v>0</v>
      </c>
      <c r="D780" s="135"/>
      <c r="E780" s="286"/>
      <c r="F780" s="135">
        <f>SUM(C780:E780)</f>
        <v>0</v>
      </c>
    </row>
    <row r="781" spans="1:6" x14ac:dyDescent="0.2">
      <c r="A781" s="316" t="s">
        <v>302</v>
      </c>
      <c r="B781" s="200" t="s">
        <v>590</v>
      </c>
      <c r="C781" s="286">
        <f>'4_sz_ melléklet'!E248</f>
        <v>0</v>
      </c>
      <c r="D781" s="135"/>
      <c r="E781" s="286"/>
      <c r="F781" s="135">
        <f>SUM(C781:E781)</f>
        <v>0</v>
      </c>
    </row>
    <row r="782" spans="1:6" x14ac:dyDescent="0.2">
      <c r="A782" s="316" t="s">
        <v>303</v>
      </c>
      <c r="B782" s="200" t="s">
        <v>592</v>
      </c>
      <c r="C782" s="286"/>
      <c r="D782" s="135"/>
      <c r="E782" s="286"/>
      <c r="F782" s="135">
        <f>SUM(C782:E782)</f>
        <v>0</v>
      </c>
    </row>
    <row r="783" spans="1:6" x14ac:dyDescent="0.2">
      <c r="A783" s="316" t="s">
        <v>304</v>
      </c>
      <c r="B783" s="200" t="s">
        <v>593</v>
      </c>
      <c r="C783" s="286"/>
      <c r="D783" s="135"/>
      <c r="E783" s="286"/>
      <c r="F783" s="135">
        <f>SUM(C783:E783)</f>
        <v>0</v>
      </c>
    </row>
    <row r="784" spans="1:6" x14ac:dyDescent="0.2">
      <c r="A784" s="316" t="s">
        <v>305</v>
      </c>
      <c r="B784" s="200" t="s">
        <v>594</v>
      </c>
      <c r="C784" s="286">
        <f>C785+C786+C787+C788+C789+C790+C791</f>
        <v>120865</v>
      </c>
      <c r="D784" s="286">
        <f>D785+D786+D787+D788+D789+D790+D791</f>
        <v>9533</v>
      </c>
      <c r="E784" s="286">
        <f>E785+E786+E787+E788+E789+E790+E791</f>
        <v>0</v>
      </c>
      <c r="F784" s="135">
        <f>F785+F786+F787+F788+F789+F790+F791</f>
        <v>130398</v>
      </c>
    </row>
    <row r="785" spans="1:6" x14ac:dyDescent="0.2">
      <c r="A785" s="316" t="s">
        <v>306</v>
      </c>
      <c r="B785" s="200" t="s">
        <v>598</v>
      </c>
      <c r="C785" s="286">
        <v>0</v>
      </c>
      <c r="D785" s="135">
        <v>0</v>
      </c>
      <c r="E785" s="286">
        <v>0</v>
      </c>
      <c r="F785" s="135">
        <f>E785+D785+C785</f>
        <v>0</v>
      </c>
    </row>
    <row r="786" spans="1:6" x14ac:dyDescent="0.2">
      <c r="A786" s="316" t="s">
        <v>307</v>
      </c>
      <c r="B786" s="200" t="s">
        <v>599</v>
      </c>
      <c r="C786" s="286"/>
      <c r="D786" s="135"/>
      <c r="E786" s="286"/>
      <c r="F786" s="135">
        <f t="shared" ref="F786:F792" si="41">E786+D786+C786</f>
        <v>0</v>
      </c>
    </row>
    <row r="787" spans="1:6" x14ac:dyDescent="0.2">
      <c r="A787" s="316" t="s">
        <v>308</v>
      </c>
      <c r="B787" s="200" t="s">
        <v>600</v>
      </c>
      <c r="C787" s="286"/>
      <c r="D787" s="135"/>
      <c r="E787" s="286"/>
      <c r="F787" s="135">
        <f t="shared" si="41"/>
        <v>0</v>
      </c>
    </row>
    <row r="788" spans="1:6" x14ac:dyDescent="0.2">
      <c r="A788" s="316" t="s">
        <v>309</v>
      </c>
      <c r="B788" s="325" t="s">
        <v>596</v>
      </c>
      <c r="C788" s="286">
        <f>'6 7_sz_melléklet'!E36</f>
        <v>120865</v>
      </c>
      <c r="D788" s="135">
        <f>'6 7_sz_melléklet'!E33</f>
        <v>9533</v>
      </c>
      <c r="E788" s="286"/>
      <c r="F788" s="135">
        <f t="shared" si="41"/>
        <v>130398</v>
      </c>
    </row>
    <row r="789" spans="1:6" x14ac:dyDescent="0.2">
      <c r="A789" s="316" t="s">
        <v>310</v>
      </c>
      <c r="B789" s="748" t="s">
        <v>597</v>
      </c>
      <c r="C789" s="287"/>
      <c r="D789" s="140"/>
      <c r="E789" s="286"/>
      <c r="F789" s="135">
        <f t="shared" si="41"/>
        <v>0</v>
      </c>
    </row>
    <row r="790" spans="1:6" x14ac:dyDescent="0.2">
      <c r="A790" s="316" t="s">
        <v>311</v>
      </c>
      <c r="B790" s="749" t="s">
        <v>1051</v>
      </c>
      <c r="C790" s="289"/>
      <c r="D790" s="136"/>
      <c r="E790" s="286"/>
      <c r="F790" s="135">
        <f t="shared" si="41"/>
        <v>0</v>
      </c>
    </row>
    <row r="791" spans="1:6" x14ac:dyDescent="0.2">
      <c r="A791" s="316" t="s">
        <v>312</v>
      </c>
      <c r="B791" s="270" t="s">
        <v>827</v>
      </c>
      <c r="C791" s="289"/>
      <c r="D791" s="136"/>
      <c r="E791" s="286"/>
      <c r="F791" s="140"/>
    </row>
    <row r="792" spans="1:6" ht="13.5" thickBot="1" x14ac:dyDescent="0.25">
      <c r="A792" s="316" t="s">
        <v>313</v>
      </c>
      <c r="B792" s="202" t="s">
        <v>602</v>
      </c>
      <c r="C792" s="287"/>
      <c r="D792" s="140"/>
      <c r="E792" s="286"/>
      <c r="F792" s="284">
        <f t="shared" si="41"/>
        <v>0</v>
      </c>
    </row>
    <row r="793" spans="1:6" ht="13.5" thickBot="1" x14ac:dyDescent="0.25">
      <c r="A793" s="554" t="s">
        <v>314</v>
      </c>
      <c r="B793" s="555" t="s">
        <v>6</v>
      </c>
      <c r="C793" s="563">
        <f>C779+C780+C781+C782+C784+C792</f>
        <v>120865</v>
      </c>
      <c r="D793" s="563">
        <f>D779+D780+D781+D782+D784+D792</f>
        <v>9533</v>
      </c>
      <c r="E793" s="563">
        <f>E779+E780+E781+E782+E784+E792</f>
        <v>0</v>
      </c>
      <c r="F793" s="564">
        <f>F779+F780+F781+F782+F784+F792</f>
        <v>130398</v>
      </c>
    </row>
    <row r="794" spans="1:6" ht="9.75" customHeight="1" thickTop="1" x14ac:dyDescent="0.2">
      <c r="A794" s="544"/>
      <c r="B794" s="324"/>
      <c r="C794" s="229"/>
      <c r="D794" s="229"/>
      <c r="E794" s="229"/>
      <c r="F794" s="143"/>
    </row>
    <row r="795" spans="1:6" x14ac:dyDescent="0.2">
      <c r="A795" s="317" t="s">
        <v>315</v>
      </c>
      <c r="B795" s="326" t="s">
        <v>245</v>
      </c>
      <c r="C795" s="288"/>
      <c r="D795" s="138"/>
      <c r="E795" s="288"/>
      <c r="F795" s="187"/>
    </row>
    <row r="796" spans="1:6" x14ac:dyDescent="0.2">
      <c r="A796" s="317" t="s">
        <v>316</v>
      </c>
      <c r="B796" s="200" t="s">
        <v>603</v>
      </c>
      <c r="C796" s="286">
        <f>'4_sz_ melléklet'!E263</f>
        <v>0</v>
      </c>
      <c r="D796" s="135"/>
      <c r="E796" s="286"/>
      <c r="F796" s="135">
        <f>SUM(C796:E796)</f>
        <v>0</v>
      </c>
    </row>
    <row r="797" spans="1:6" x14ac:dyDescent="0.2">
      <c r="A797" s="317" t="s">
        <v>317</v>
      </c>
      <c r="B797" s="200" t="s">
        <v>604</v>
      </c>
      <c r="C797" s="286"/>
      <c r="D797" s="135"/>
      <c r="E797" s="286"/>
      <c r="F797" s="135">
        <f>SUM(C797:E797)</f>
        <v>0</v>
      </c>
    </row>
    <row r="798" spans="1:6" x14ac:dyDescent="0.2">
      <c r="A798" s="317" t="s">
        <v>319</v>
      </c>
      <c r="B798" s="200" t="s">
        <v>605</v>
      </c>
      <c r="C798" s="286">
        <f>C799+C800+C801+C802+C803+C804+C805</f>
        <v>0</v>
      </c>
      <c r="D798" s="286">
        <f>D799+D800+D801+D802+D803+D804+D805</f>
        <v>0</v>
      </c>
      <c r="E798" s="286">
        <f>E799+E800+E801+E802+E803+E804+E805</f>
        <v>0</v>
      </c>
      <c r="F798" s="135">
        <f>F799+F800+F801+F802+F803+F804+F805</f>
        <v>0</v>
      </c>
    </row>
    <row r="799" spans="1:6" x14ac:dyDescent="0.2">
      <c r="A799" s="317" t="s">
        <v>320</v>
      </c>
      <c r="B799" s="325" t="s">
        <v>606</v>
      </c>
      <c r="C799" s="286"/>
      <c r="D799" s="135"/>
      <c r="E799" s="286"/>
      <c r="F799" s="135">
        <f>SUM(C799:E799)</f>
        <v>0</v>
      </c>
    </row>
    <row r="800" spans="1:6" x14ac:dyDescent="0.2">
      <c r="A800" s="317" t="s">
        <v>321</v>
      </c>
      <c r="B800" s="325" t="s">
        <v>607</v>
      </c>
      <c r="C800" s="286"/>
      <c r="D800" s="135"/>
      <c r="E800" s="286"/>
      <c r="F800" s="135">
        <f t="shared" ref="F800:F806" si="42">SUM(C800:E800)</f>
        <v>0</v>
      </c>
    </row>
    <row r="801" spans="1:6" x14ac:dyDescent="0.2">
      <c r="A801" s="317" t="s">
        <v>322</v>
      </c>
      <c r="B801" s="325" t="s">
        <v>608</v>
      </c>
      <c r="C801" s="286"/>
      <c r="D801" s="135"/>
      <c r="E801" s="286"/>
      <c r="F801" s="135">
        <f t="shared" si="42"/>
        <v>0</v>
      </c>
    </row>
    <row r="802" spans="1:6" x14ac:dyDescent="0.2">
      <c r="A802" s="317" t="s">
        <v>323</v>
      </c>
      <c r="B802" s="325" t="s">
        <v>609</v>
      </c>
      <c r="C802" s="286"/>
      <c r="D802" s="135"/>
      <c r="E802" s="286"/>
      <c r="F802" s="135">
        <f t="shared" si="42"/>
        <v>0</v>
      </c>
    </row>
    <row r="803" spans="1:6" x14ac:dyDescent="0.2">
      <c r="A803" s="317" t="s">
        <v>324</v>
      </c>
      <c r="B803" s="748" t="s">
        <v>610</v>
      </c>
      <c r="C803" s="286"/>
      <c r="D803" s="135"/>
      <c r="E803" s="286"/>
      <c r="F803" s="135">
        <f t="shared" si="42"/>
        <v>0</v>
      </c>
    </row>
    <row r="804" spans="1:6" x14ac:dyDescent="0.2">
      <c r="A804" s="317" t="s">
        <v>325</v>
      </c>
      <c r="B804" s="270" t="s">
        <v>611</v>
      </c>
      <c r="C804" s="286"/>
      <c r="D804" s="135"/>
      <c r="E804" s="286"/>
      <c r="F804" s="135">
        <f t="shared" si="42"/>
        <v>0</v>
      </c>
    </row>
    <row r="805" spans="1:6" x14ac:dyDescent="0.2">
      <c r="A805" s="317" t="s">
        <v>326</v>
      </c>
      <c r="B805" s="970" t="s">
        <v>612</v>
      </c>
      <c r="C805" s="286"/>
      <c r="D805" s="135"/>
      <c r="E805" s="286"/>
      <c r="F805" s="135">
        <f t="shared" si="42"/>
        <v>0</v>
      </c>
    </row>
    <row r="806" spans="1:6" x14ac:dyDescent="0.2">
      <c r="A806" s="317" t="s">
        <v>327</v>
      </c>
      <c r="B806" s="200"/>
      <c r="C806" s="286"/>
      <c r="D806" s="135"/>
      <c r="E806" s="286"/>
      <c r="F806" s="135">
        <f t="shared" si="42"/>
        <v>0</v>
      </c>
    </row>
    <row r="807" spans="1:6" ht="13.5" thickBot="1" x14ac:dyDescent="0.25">
      <c r="A807" s="317" t="s">
        <v>328</v>
      </c>
      <c r="B807" s="202"/>
      <c r="C807" s="289">
        <f>-C782</f>
        <v>0</v>
      </c>
      <c r="D807" s="289">
        <f>-D782</f>
        <v>0</v>
      </c>
      <c r="E807" s="289">
        <f>-E782</f>
        <v>0</v>
      </c>
      <c r="F807" s="136">
        <f>-F782</f>
        <v>0</v>
      </c>
    </row>
    <row r="808" spans="1:6" ht="13.5" thickBot="1" x14ac:dyDescent="0.25">
      <c r="A808" s="554" t="s">
        <v>329</v>
      </c>
      <c r="B808" s="555" t="s">
        <v>7</v>
      </c>
      <c r="C808" s="563">
        <f>C796+C797+C798+C806+C807</f>
        <v>0</v>
      </c>
      <c r="D808" s="563">
        <f>D796+D797+D798+D806+D807</f>
        <v>0</v>
      </c>
      <c r="E808" s="563">
        <f>E796+E797+E798+E806+E807</f>
        <v>0</v>
      </c>
      <c r="F808" s="564">
        <f>F796+F797+F798+F806+F807</f>
        <v>0</v>
      </c>
    </row>
    <row r="809" spans="1:6" ht="27" thickTop="1" thickBot="1" x14ac:dyDescent="0.25">
      <c r="A809" s="554" t="s">
        <v>330</v>
      </c>
      <c r="B809" s="559" t="s">
        <v>448</v>
      </c>
      <c r="C809" s="566">
        <f>C793+C808</f>
        <v>120865</v>
      </c>
      <c r="D809" s="566">
        <f>D793+D808</f>
        <v>9533</v>
      </c>
      <c r="E809" s="566">
        <f>E793+E808</f>
        <v>0</v>
      </c>
      <c r="F809" s="567">
        <f>F793+F808</f>
        <v>130398</v>
      </c>
    </row>
    <row r="810" spans="1:6" ht="6.75" customHeight="1" thickTop="1" x14ac:dyDescent="0.2">
      <c r="A810" s="544"/>
      <c r="B810" s="762"/>
      <c r="C810" s="235"/>
      <c r="D810" s="235"/>
      <c r="E810" s="235"/>
      <c r="F810" s="240"/>
    </row>
    <row r="811" spans="1:6" x14ac:dyDescent="0.2">
      <c r="A811" s="317" t="s">
        <v>331</v>
      </c>
      <c r="B811" s="433" t="s">
        <v>449</v>
      </c>
      <c r="C811" s="565"/>
      <c r="D811" s="138"/>
      <c r="E811" s="288"/>
      <c r="F811" s="187"/>
    </row>
    <row r="812" spans="1:6" x14ac:dyDescent="0.2">
      <c r="A812" s="316" t="s">
        <v>332</v>
      </c>
      <c r="B812" s="201" t="s">
        <v>1093</v>
      </c>
      <c r="C812" s="291"/>
      <c r="D812" s="135"/>
      <c r="E812" s="286"/>
      <c r="F812" s="135">
        <f>SUM(C812:E812)</f>
        <v>0</v>
      </c>
    </row>
    <row r="813" spans="1:6" x14ac:dyDescent="0.2">
      <c r="A813" s="316" t="s">
        <v>333</v>
      </c>
      <c r="B813" s="633" t="s">
        <v>627</v>
      </c>
      <c r="C813" s="755"/>
      <c r="D813" s="140"/>
      <c r="E813" s="287"/>
      <c r="F813" s="135">
        <f t="shared" ref="F813:F819" si="43">SUM(C813:E813)</f>
        <v>0</v>
      </c>
    </row>
    <row r="814" spans="1:6" x14ac:dyDescent="0.2">
      <c r="A814" s="316" t="s">
        <v>334</v>
      </c>
      <c r="B814" s="633" t="s">
        <v>626</v>
      </c>
      <c r="C814" s="755"/>
      <c r="D814" s="140"/>
      <c r="E814" s="287"/>
      <c r="F814" s="135">
        <f t="shared" si="43"/>
        <v>0</v>
      </c>
    </row>
    <row r="815" spans="1:6" x14ac:dyDescent="0.2">
      <c r="A815" s="316" t="s">
        <v>335</v>
      </c>
      <c r="B815" s="633" t="s">
        <v>628</v>
      </c>
      <c r="C815" s="755"/>
      <c r="D815" s="140"/>
      <c r="E815" s="287"/>
      <c r="F815" s="135">
        <f t="shared" si="43"/>
        <v>0</v>
      </c>
    </row>
    <row r="816" spans="1:6" x14ac:dyDescent="0.2">
      <c r="A816" s="316" t="s">
        <v>336</v>
      </c>
      <c r="B816" s="750" t="s">
        <v>629</v>
      </c>
      <c r="C816" s="755"/>
      <c r="D816" s="140"/>
      <c r="E816" s="287"/>
      <c r="F816" s="135">
        <f t="shared" si="43"/>
        <v>0</v>
      </c>
    </row>
    <row r="817" spans="1:6" x14ac:dyDescent="0.2">
      <c r="A817" s="316" t="s">
        <v>337</v>
      </c>
      <c r="B817" s="751" t="s">
        <v>632</v>
      </c>
      <c r="C817" s="755"/>
      <c r="D817" s="140"/>
      <c r="E817" s="287"/>
      <c r="F817" s="135">
        <f t="shared" si="43"/>
        <v>0</v>
      </c>
    </row>
    <row r="818" spans="1:6" x14ac:dyDescent="0.2">
      <c r="A818" s="316" t="s">
        <v>338</v>
      </c>
      <c r="B818" s="752" t="s">
        <v>631</v>
      </c>
      <c r="C818" s="755"/>
      <c r="D818" s="140"/>
      <c r="E818" s="287"/>
      <c r="F818" s="135">
        <f t="shared" si="43"/>
        <v>0</v>
      </c>
    </row>
    <row r="819" spans="1:6" ht="13.5" thickBot="1" x14ac:dyDescent="0.25">
      <c r="A819" s="316" t="s">
        <v>339</v>
      </c>
      <c r="B819" s="327" t="s">
        <v>630</v>
      </c>
      <c r="C819" s="755"/>
      <c r="D819" s="140"/>
      <c r="E819" s="287"/>
      <c r="F819" s="135">
        <f t="shared" si="43"/>
        <v>0</v>
      </c>
    </row>
    <row r="820" spans="1:6" ht="13.5" thickBot="1" x14ac:dyDescent="0.25">
      <c r="A820" s="340" t="s">
        <v>340</v>
      </c>
      <c r="B820" s="274" t="s">
        <v>450</v>
      </c>
      <c r="C820" s="756">
        <f>SUM(C812:C819)</f>
        <v>0</v>
      </c>
      <c r="D820" s="756">
        <f>SUM(D812:D819)</f>
        <v>0</v>
      </c>
      <c r="E820" s="756">
        <f>SUM(E812:E819)</f>
        <v>0</v>
      </c>
      <c r="F820" s="846">
        <f>SUM(F812:F819)</f>
        <v>0</v>
      </c>
    </row>
    <row r="821" spans="1:6" x14ac:dyDescent="0.2">
      <c r="A821" s="544"/>
      <c r="B821" s="36"/>
      <c r="C821" s="768"/>
      <c r="D821" s="770"/>
      <c r="E821" s="735"/>
      <c r="F821" s="629"/>
    </row>
    <row r="822" spans="1:6" ht="13.5" thickBot="1" x14ac:dyDescent="0.25">
      <c r="A822" s="403" t="s">
        <v>341</v>
      </c>
      <c r="B822" s="1194" t="s">
        <v>451</v>
      </c>
      <c r="C822" s="888">
        <f>C809+C820</f>
        <v>120865</v>
      </c>
      <c r="D822" s="889">
        <f>D809+D820</f>
        <v>9533</v>
      </c>
      <c r="E822" s="888">
        <f>E809+E820</f>
        <v>0</v>
      </c>
      <c r="F822" s="888">
        <f>F809+F820</f>
        <v>130398</v>
      </c>
    </row>
    <row r="823" spans="1:6" x14ac:dyDescent="0.2">
      <c r="A823" s="338"/>
      <c r="B823" s="745"/>
      <c r="C823" s="631"/>
      <c r="D823" s="631"/>
      <c r="E823" s="631"/>
      <c r="F823" s="631"/>
    </row>
    <row r="824" spans="1:6" x14ac:dyDescent="0.2">
      <c r="A824" s="1484">
        <v>16</v>
      </c>
      <c r="B824" s="1484"/>
      <c r="C824" s="1484"/>
      <c r="D824" s="1484"/>
      <c r="E824" s="1484"/>
      <c r="F824" s="1484"/>
    </row>
    <row r="825" spans="1:6" x14ac:dyDescent="0.2">
      <c r="A825" s="1463" t="s">
        <v>1381</v>
      </c>
      <c r="B825" s="1463"/>
      <c r="C825" s="1463"/>
      <c r="D825" s="1463"/>
      <c r="E825" s="1463"/>
    </row>
    <row r="826" spans="1:6" x14ac:dyDescent="0.2">
      <c r="A826" s="329"/>
      <c r="B826" s="329"/>
      <c r="C826" s="329"/>
      <c r="D826" s="329"/>
      <c r="E826" s="329"/>
    </row>
    <row r="827" spans="1:6" ht="14.25" x14ac:dyDescent="0.2">
      <c r="A827" s="1509" t="s">
        <v>1231</v>
      </c>
      <c r="B827" s="1605"/>
      <c r="C827" s="1605"/>
      <c r="D827" s="1605"/>
      <c r="E827" s="1605"/>
      <c r="F827" s="1605"/>
    </row>
    <row r="828" spans="1:6" ht="12" customHeight="1" x14ac:dyDescent="0.25">
      <c r="B828" s="18"/>
      <c r="C828" s="18"/>
      <c r="D828" s="18"/>
      <c r="E828" s="18"/>
    </row>
    <row r="829" spans="1:6" ht="15.75" x14ac:dyDescent="0.25">
      <c r="B829" s="18" t="s">
        <v>452</v>
      </c>
      <c r="C829" s="18"/>
      <c r="D829" s="18"/>
      <c r="E829" s="18"/>
    </row>
    <row r="830" spans="1:6" ht="13.5" thickBot="1" x14ac:dyDescent="0.25">
      <c r="B830" s="1"/>
      <c r="C830" s="1"/>
      <c r="D830" s="1"/>
      <c r="E830" s="19" t="s">
        <v>8</v>
      </c>
    </row>
    <row r="831" spans="1:6" ht="48.75" thickBot="1" x14ac:dyDescent="0.3">
      <c r="A831" s="344" t="s">
        <v>294</v>
      </c>
      <c r="B831" s="549" t="s">
        <v>13</v>
      </c>
      <c r="C831" s="332" t="s">
        <v>477</v>
      </c>
      <c r="D831" s="333" t="s">
        <v>478</v>
      </c>
      <c r="E831" s="332" t="s">
        <v>473</v>
      </c>
      <c r="F831" s="333" t="s">
        <v>472</v>
      </c>
    </row>
    <row r="832" spans="1:6" x14ac:dyDescent="0.2">
      <c r="A832" s="550" t="s">
        <v>295</v>
      </c>
      <c r="B832" s="551" t="s">
        <v>296</v>
      </c>
      <c r="C832" s="560" t="s">
        <v>297</v>
      </c>
      <c r="D832" s="561" t="s">
        <v>298</v>
      </c>
      <c r="E832" s="725" t="s">
        <v>318</v>
      </c>
      <c r="F832" s="726" t="s">
        <v>343</v>
      </c>
    </row>
    <row r="833" spans="1:6" x14ac:dyDescent="0.2">
      <c r="A833" s="317" t="s">
        <v>299</v>
      </c>
      <c r="B833" s="324" t="s">
        <v>244</v>
      </c>
      <c r="C833" s="286"/>
      <c r="D833" s="135"/>
      <c r="E833" s="286"/>
      <c r="F833" s="121"/>
    </row>
    <row r="834" spans="1:6" x14ac:dyDescent="0.2">
      <c r="A834" s="316" t="s">
        <v>300</v>
      </c>
      <c r="B834" s="181" t="s">
        <v>589</v>
      </c>
      <c r="C834" s="286"/>
      <c r="D834" s="135"/>
      <c r="E834" s="286"/>
      <c r="F834" s="135">
        <f>SUM(C834:E834)</f>
        <v>0</v>
      </c>
    </row>
    <row r="835" spans="1:6" x14ac:dyDescent="0.2">
      <c r="A835" s="316" t="s">
        <v>301</v>
      </c>
      <c r="B835" s="200" t="s">
        <v>591</v>
      </c>
      <c r="C835" s="286"/>
      <c r="D835" s="135"/>
      <c r="E835" s="286"/>
      <c r="F835" s="135">
        <f>SUM(C835:E835)</f>
        <v>0</v>
      </c>
    </row>
    <row r="836" spans="1:6" x14ac:dyDescent="0.2">
      <c r="A836" s="316" t="s">
        <v>302</v>
      </c>
      <c r="B836" s="200" t="s">
        <v>590</v>
      </c>
      <c r="C836" s="286">
        <v>5500</v>
      </c>
      <c r="D836" s="135"/>
      <c r="E836" s="286"/>
      <c r="F836" s="135">
        <f>SUM(C836:E836)</f>
        <v>5500</v>
      </c>
    </row>
    <row r="837" spans="1:6" x14ac:dyDescent="0.2">
      <c r="A837" s="316" t="s">
        <v>303</v>
      </c>
      <c r="B837" s="200" t="s">
        <v>592</v>
      </c>
      <c r="C837" s="286"/>
      <c r="D837" s="135"/>
      <c r="E837" s="286"/>
      <c r="F837" s="135">
        <f>SUM(C837:E837)</f>
        <v>0</v>
      </c>
    </row>
    <row r="838" spans="1:6" x14ac:dyDescent="0.2">
      <c r="A838" s="316" t="s">
        <v>304</v>
      </c>
      <c r="B838" s="200" t="s">
        <v>593</v>
      </c>
      <c r="C838" s="286"/>
      <c r="D838" s="135"/>
      <c r="E838" s="286"/>
      <c r="F838" s="135">
        <f>SUM(C838:E838)</f>
        <v>0</v>
      </c>
    </row>
    <row r="839" spans="1:6" x14ac:dyDescent="0.2">
      <c r="A839" s="316" t="s">
        <v>305</v>
      </c>
      <c r="B839" s="200" t="s">
        <v>594</v>
      </c>
      <c r="C839" s="286">
        <f>C840+C841+C842+C843+C844+C845+C846</f>
        <v>5000</v>
      </c>
      <c r="D839" s="286">
        <f>D840+D841+D842+D843+D844+D845+D846</f>
        <v>0</v>
      </c>
      <c r="E839" s="286">
        <f>E840+E841+E842+E843+E844+E845+E846</f>
        <v>0</v>
      </c>
      <c r="F839" s="135">
        <f>F840+F841+F842+F843+F844+F845+F846</f>
        <v>5000</v>
      </c>
    </row>
    <row r="840" spans="1:6" x14ac:dyDescent="0.2">
      <c r="A840" s="316" t="s">
        <v>306</v>
      </c>
      <c r="B840" s="200" t="s">
        <v>598</v>
      </c>
      <c r="C840" s="286">
        <f>'6 7_sz_melléklet'!E11</f>
        <v>5000</v>
      </c>
      <c r="D840" s="135">
        <v>0</v>
      </c>
      <c r="E840" s="286">
        <v>0</v>
      </c>
      <c r="F840" s="135">
        <f>E840+D840+C840</f>
        <v>5000</v>
      </c>
    </row>
    <row r="841" spans="1:6" x14ac:dyDescent="0.2">
      <c r="A841" s="316" t="s">
        <v>307</v>
      </c>
      <c r="B841" s="200" t="s">
        <v>599</v>
      </c>
      <c r="C841" s="286"/>
      <c r="D841" s="135"/>
      <c r="E841" s="286"/>
      <c r="F841" s="135">
        <f t="shared" ref="F841:F847" si="44">E841+D841+C841</f>
        <v>0</v>
      </c>
    </row>
    <row r="842" spans="1:6" x14ac:dyDescent="0.2">
      <c r="A842" s="316" t="s">
        <v>308</v>
      </c>
      <c r="B842" s="200" t="s">
        <v>600</v>
      </c>
      <c r="C842" s="286"/>
      <c r="D842" s="135"/>
      <c r="E842" s="286"/>
      <c r="F842" s="135">
        <f t="shared" si="44"/>
        <v>0</v>
      </c>
    </row>
    <row r="843" spans="1:6" x14ac:dyDescent="0.2">
      <c r="A843" s="316" t="s">
        <v>309</v>
      </c>
      <c r="B843" s="325" t="s">
        <v>596</v>
      </c>
      <c r="C843" s="230"/>
      <c r="D843" s="139"/>
      <c r="E843" s="286"/>
      <c r="F843" s="135">
        <f t="shared" si="44"/>
        <v>0</v>
      </c>
    </row>
    <row r="844" spans="1:6" x14ac:dyDescent="0.2">
      <c r="A844" s="316" t="s">
        <v>310</v>
      </c>
      <c r="B844" s="748" t="s">
        <v>597</v>
      </c>
      <c r="C844" s="289"/>
      <c r="D844" s="136"/>
      <c r="E844" s="286"/>
      <c r="F844" s="135">
        <f t="shared" si="44"/>
        <v>0</v>
      </c>
    </row>
    <row r="845" spans="1:6" x14ac:dyDescent="0.2">
      <c r="A845" s="316" t="s">
        <v>311</v>
      </c>
      <c r="B845" s="749" t="s">
        <v>1051</v>
      </c>
      <c r="C845" s="289"/>
      <c r="D845" s="136"/>
      <c r="E845" s="286"/>
      <c r="F845" s="135">
        <f t="shared" si="44"/>
        <v>0</v>
      </c>
    </row>
    <row r="846" spans="1:6" x14ac:dyDescent="0.2">
      <c r="A846" s="316" t="s">
        <v>312</v>
      </c>
      <c r="B846" s="270" t="s">
        <v>827</v>
      </c>
      <c r="C846" s="289"/>
      <c r="D846" s="136"/>
      <c r="E846" s="286"/>
      <c r="F846" s="140"/>
    </row>
    <row r="847" spans="1:6" ht="13.5" thickBot="1" x14ac:dyDescent="0.25">
      <c r="A847" s="316" t="s">
        <v>313</v>
      </c>
      <c r="B847" s="202" t="s">
        <v>602</v>
      </c>
      <c r="C847" s="287">
        <f>' 8 10 sz. melléklet'!E25</f>
        <v>80620</v>
      </c>
      <c r="D847" s="140"/>
      <c r="E847" s="286"/>
      <c r="F847" s="284">
        <f t="shared" si="44"/>
        <v>80620</v>
      </c>
    </row>
    <row r="848" spans="1:6" ht="13.5" thickBot="1" x14ac:dyDescent="0.25">
      <c r="A848" s="554" t="s">
        <v>314</v>
      </c>
      <c r="B848" s="555" t="s">
        <v>6</v>
      </c>
      <c r="C848" s="563">
        <f>C834+C835+C836+C837+C839+C847</f>
        <v>91120</v>
      </c>
      <c r="D848" s="563">
        <f>D834+D835+D836+D837+D839+D847</f>
        <v>0</v>
      </c>
      <c r="E848" s="563">
        <f>E834+E835+E836+E837+E839+E847</f>
        <v>0</v>
      </c>
      <c r="F848" s="564">
        <f>F834+F835+F836+F837+F839+F847</f>
        <v>91120</v>
      </c>
    </row>
    <row r="849" spans="1:6" ht="8.25" customHeight="1" thickTop="1" x14ac:dyDescent="0.2">
      <c r="A849" s="544"/>
      <c r="B849" s="324"/>
      <c r="C849" s="229"/>
      <c r="D849" s="229"/>
      <c r="E849" s="229"/>
      <c r="F849" s="143"/>
    </row>
    <row r="850" spans="1:6" x14ac:dyDescent="0.2">
      <c r="A850" s="317" t="s">
        <v>315</v>
      </c>
      <c r="B850" s="326" t="s">
        <v>245</v>
      </c>
      <c r="C850" s="288"/>
      <c r="D850" s="138"/>
      <c r="E850" s="288"/>
      <c r="F850" s="187"/>
    </row>
    <row r="851" spans="1:6" x14ac:dyDescent="0.2">
      <c r="A851" s="317" t="s">
        <v>316</v>
      </c>
      <c r="B851" s="200" t="s">
        <v>603</v>
      </c>
      <c r="C851" s="286"/>
      <c r="D851" s="135"/>
      <c r="E851" s="286"/>
      <c r="F851" s="135">
        <f>SUM(C851:E851)</f>
        <v>0</v>
      </c>
    </row>
    <row r="852" spans="1:6" x14ac:dyDescent="0.2">
      <c r="A852" s="317" t="s">
        <v>317</v>
      </c>
      <c r="B852" s="200" t="s">
        <v>604</v>
      </c>
      <c r="C852" s="286"/>
      <c r="D852" s="135"/>
      <c r="E852" s="286"/>
      <c r="F852" s="135">
        <f>SUM(C852:E852)</f>
        <v>0</v>
      </c>
    </row>
    <row r="853" spans="1:6" x14ac:dyDescent="0.2">
      <c r="A853" s="317" t="s">
        <v>319</v>
      </c>
      <c r="B853" s="200" t="s">
        <v>605</v>
      </c>
      <c r="C853" s="286">
        <f>C854+C855+C856+C857+C858+C859+C860</f>
        <v>0</v>
      </c>
      <c r="D853" s="286">
        <f>D854+D855+D856+D857+D858+D859+D860</f>
        <v>0</v>
      </c>
      <c r="E853" s="286">
        <f>E854+E855+E856+E857+E858+E859+E860</f>
        <v>0</v>
      </c>
      <c r="F853" s="135">
        <f>F854+F855+F856+F857+F858+F859+F860</f>
        <v>0</v>
      </c>
    </row>
    <row r="854" spans="1:6" x14ac:dyDescent="0.2">
      <c r="A854" s="317" t="s">
        <v>320</v>
      </c>
      <c r="B854" s="325" t="s">
        <v>606</v>
      </c>
      <c r="C854" s="286"/>
      <c r="D854" s="135"/>
      <c r="E854" s="286"/>
      <c r="F854" s="135">
        <f>SUM(C854:E854)</f>
        <v>0</v>
      </c>
    </row>
    <row r="855" spans="1:6" x14ac:dyDescent="0.2">
      <c r="A855" s="317" t="s">
        <v>321</v>
      </c>
      <c r="B855" s="325" t="s">
        <v>607</v>
      </c>
      <c r="C855" s="286"/>
      <c r="D855" s="135"/>
      <c r="E855" s="286"/>
      <c r="F855" s="135">
        <f t="shared" ref="F855:F861" si="45">SUM(C855:E855)</f>
        <v>0</v>
      </c>
    </row>
    <row r="856" spans="1:6" x14ac:dyDescent="0.2">
      <c r="A856" s="317" t="s">
        <v>322</v>
      </c>
      <c r="B856" s="325" t="s">
        <v>608</v>
      </c>
      <c r="C856" s="286"/>
      <c r="D856" s="135"/>
      <c r="E856" s="286"/>
      <c r="F856" s="135">
        <f t="shared" si="45"/>
        <v>0</v>
      </c>
    </row>
    <row r="857" spans="1:6" x14ac:dyDescent="0.2">
      <c r="A857" s="317" t="s">
        <v>323</v>
      </c>
      <c r="B857" s="325" t="s">
        <v>609</v>
      </c>
      <c r="C857" s="286"/>
      <c r="D857" s="135"/>
      <c r="E857" s="286"/>
      <c r="F857" s="135">
        <f t="shared" si="45"/>
        <v>0</v>
      </c>
    </row>
    <row r="858" spans="1:6" x14ac:dyDescent="0.2">
      <c r="A858" s="317" t="s">
        <v>324</v>
      </c>
      <c r="B858" s="748" t="s">
        <v>610</v>
      </c>
      <c r="C858" s="286"/>
      <c r="D858" s="135"/>
      <c r="E858" s="286"/>
      <c r="F858" s="135">
        <f t="shared" si="45"/>
        <v>0</v>
      </c>
    </row>
    <row r="859" spans="1:6" x14ac:dyDescent="0.2">
      <c r="A859" s="317" t="s">
        <v>325</v>
      </c>
      <c r="B859" s="270" t="s">
        <v>611</v>
      </c>
      <c r="C859" s="286"/>
      <c r="D859" s="135"/>
      <c r="E859" s="286"/>
      <c r="F859" s="135">
        <f t="shared" si="45"/>
        <v>0</v>
      </c>
    </row>
    <row r="860" spans="1:6" x14ac:dyDescent="0.2">
      <c r="A860" s="317" t="s">
        <v>326</v>
      </c>
      <c r="B860" s="970" t="s">
        <v>612</v>
      </c>
      <c r="C860" s="286"/>
      <c r="D860" s="135"/>
      <c r="E860" s="286"/>
      <c r="F860" s="135">
        <f t="shared" si="45"/>
        <v>0</v>
      </c>
    </row>
    <row r="861" spans="1:6" x14ac:dyDescent="0.2">
      <c r="A861" s="317" t="s">
        <v>327</v>
      </c>
      <c r="B861" s="200"/>
      <c r="C861" s="286"/>
      <c r="D861" s="135"/>
      <c r="E861" s="286"/>
      <c r="F861" s="135">
        <f t="shared" si="45"/>
        <v>0</v>
      </c>
    </row>
    <row r="862" spans="1:6" ht="13.5" thickBot="1" x14ac:dyDescent="0.25">
      <c r="A862" s="317" t="s">
        <v>328</v>
      </c>
      <c r="B862" s="202"/>
      <c r="C862" s="289">
        <f>-C837</f>
        <v>0</v>
      </c>
      <c r="D862" s="289">
        <f>-D837</f>
        <v>0</v>
      </c>
      <c r="E862" s="289">
        <f>-E837</f>
        <v>0</v>
      </c>
      <c r="F862" s="136">
        <f>-F837</f>
        <v>0</v>
      </c>
    </row>
    <row r="863" spans="1:6" ht="13.5" thickBot="1" x14ac:dyDescent="0.25">
      <c r="A863" s="554" t="s">
        <v>329</v>
      </c>
      <c r="B863" s="555" t="s">
        <v>7</v>
      </c>
      <c r="C863" s="563">
        <f>C851+C852+C853+C861+C862</f>
        <v>0</v>
      </c>
      <c r="D863" s="563">
        <f>D851+D852+D853+D861+D862</f>
        <v>0</v>
      </c>
      <c r="E863" s="563">
        <f>E851+E852+E853+E861+E862</f>
        <v>0</v>
      </c>
      <c r="F863" s="564">
        <f>F851+F852+F853+F861+F862</f>
        <v>0</v>
      </c>
    </row>
    <row r="864" spans="1:6" ht="27" thickTop="1" thickBot="1" x14ac:dyDescent="0.25">
      <c r="A864" s="554" t="s">
        <v>330</v>
      </c>
      <c r="B864" s="559" t="s">
        <v>448</v>
      </c>
      <c r="C864" s="566">
        <f>C848+C863</f>
        <v>91120</v>
      </c>
      <c r="D864" s="566">
        <f>D848+D863</f>
        <v>0</v>
      </c>
      <c r="E864" s="566">
        <f>E848+E863</f>
        <v>0</v>
      </c>
      <c r="F864" s="567">
        <f>F848+F863</f>
        <v>91120</v>
      </c>
    </row>
    <row r="865" spans="1:6" ht="8.25" customHeight="1" thickTop="1" x14ac:dyDescent="0.2">
      <c r="A865" s="544"/>
      <c r="B865" s="762"/>
      <c r="C865" s="235"/>
      <c r="D865" s="235"/>
      <c r="E865" s="235"/>
      <c r="F865" s="240"/>
    </row>
    <row r="866" spans="1:6" x14ac:dyDescent="0.2">
      <c r="A866" s="317" t="s">
        <v>331</v>
      </c>
      <c r="B866" s="433" t="s">
        <v>449</v>
      </c>
      <c r="C866" s="565"/>
      <c r="D866" s="138"/>
      <c r="E866" s="288"/>
      <c r="F866" s="187"/>
    </row>
    <row r="867" spans="1:6" x14ac:dyDescent="0.2">
      <c r="A867" s="316" t="s">
        <v>332</v>
      </c>
      <c r="B867" s="201" t="s">
        <v>1093</v>
      </c>
      <c r="C867" s="291"/>
      <c r="D867" s="135"/>
      <c r="E867" s="286"/>
      <c r="F867" s="135">
        <f>SUM(C867:E867)</f>
        <v>0</v>
      </c>
    </row>
    <row r="868" spans="1:6" x14ac:dyDescent="0.2">
      <c r="A868" s="316" t="s">
        <v>333</v>
      </c>
      <c r="B868" s="633" t="s">
        <v>627</v>
      </c>
      <c r="C868" s="755"/>
      <c r="D868" s="140"/>
      <c r="E868" s="287"/>
      <c r="F868" s="135">
        <f t="shared" ref="F868:F874" si="46">SUM(C868:E868)</f>
        <v>0</v>
      </c>
    </row>
    <row r="869" spans="1:6" x14ac:dyDescent="0.2">
      <c r="A869" s="316" t="s">
        <v>334</v>
      </c>
      <c r="B869" s="633" t="s">
        <v>626</v>
      </c>
      <c r="C869" s="755"/>
      <c r="D869" s="140"/>
      <c r="E869" s="287"/>
      <c r="F869" s="135">
        <f t="shared" si="46"/>
        <v>0</v>
      </c>
    </row>
    <row r="870" spans="1:6" x14ac:dyDescent="0.2">
      <c r="A870" s="316" t="s">
        <v>335</v>
      </c>
      <c r="B870" s="633" t="s">
        <v>628</v>
      </c>
      <c r="C870" s="755"/>
      <c r="D870" s="140"/>
      <c r="E870" s="287"/>
      <c r="F870" s="135">
        <f t="shared" si="46"/>
        <v>0</v>
      </c>
    </row>
    <row r="871" spans="1:6" x14ac:dyDescent="0.2">
      <c r="A871" s="316" t="s">
        <v>336</v>
      </c>
      <c r="B871" s="750" t="s">
        <v>629</v>
      </c>
      <c r="C871" s="755"/>
      <c r="D871" s="140"/>
      <c r="E871" s="287"/>
      <c r="F871" s="135">
        <f t="shared" si="46"/>
        <v>0</v>
      </c>
    </row>
    <row r="872" spans="1:6" x14ac:dyDescent="0.2">
      <c r="A872" s="316" t="s">
        <v>337</v>
      </c>
      <c r="B872" s="751" t="s">
        <v>632</v>
      </c>
      <c r="C872" s="755"/>
      <c r="D872" s="140"/>
      <c r="E872" s="287"/>
      <c r="F872" s="135">
        <f t="shared" si="46"/>
        <v>0</v>
      </c>
    </row>
    <row r="873" spans="1:6" x14ac:dyDescent="0.2">
      <c r="A873" s="316" t="s">
        <v>338</v>
      </c>
      <c r="B873" s="752" t="s">
        <v>631</v>
      </c>
      <c r="C873" s="755"/>
      <c r="D873" s="140"/>
      <c r="E873" s="287"/>
      <c r="F873" s="135">
        <f t="shared" si="46"/>
        <v>0</v>
      </c>
    </row>
    <row r="874" spans="1:6" ht="13.5" thickBot="1" x14ac:dyDescent="0.25">
      <c r="A874" s="316" t="s">
        <v>339</v>
      </c>
      <c r="B874" s="327" t="s">
        <v>630</v>
      </c>
      <c r="C874" s="755"/>
      <c r="D874" s="140"/>
      <c r="E874" s="287"/>
      <c r="F874" s="135">
        <f t="shared" si="46"/>
        <v>0</v>
      </c>
    </row>
    <row r="875" spans="1:6" ht="13.5" thickBot="1" x14ac:dyDescent="0.25">
      <c r="A875" s="340" t="s">
        <v>340</v>
      </c>
      <c r="B875" s="274" t="s">
        <v>450</v>
      </c>
      <c r="C875" s="756">
        <f>SUM(C867:C874)</f>
        <v>0</v>
      </c>
      <c r="D875" s="756">
        <f>SUM(D867:D874)</f>
        <v>0</v>
      </c>
      <c r="E875" s="756">
        <f>SUM(E867:E874)</f>
        <v>0</v>
      </c>
      <c r="F875" s="846">
        <f>SUM(F867:F874)</f>
        <v>0</v>
      </c>
    </row>
    <row r="876" spans="1:6" x14ac:dyDescent="0.2">
      <c r="A876" s="544"/>
      <c r="B876" s="36"/>
      <c r="C876" s="768"/>
      <c r="D876" s="770"/>
      <c r="E876" s="735"/>
      <c r="F876" s="629"/>
    </row>
    <row r="877" spans="1:6" ht="13.5" thickBot="1" x14ac:dyDescent="0.25">
      <c r="A877" s="403" t="s">
        <v>341</v>
      </c>
      <c r="B877" s="1194" t="s">
        <v>451</v>
      </c>
      <c r="C877" s="888">
        <f>C864+C875</f>
        <v>91120</v>
      </c>
      <c r="D877" s="889">
        <f>D864+D875</f>
        <v>0</v>
      </c>
      <c r="E877" s="888">
        <f>E864+E875</f>
        <v>0</v>
      </c>
      <c r="F877" s="888">
        <f>F864+F875</f>
        <v>91120</v>
      </c>
    </row>
    <row r="878" spans="1:6" x14ac:dyDescent="0.2">
      <c r="A878" s="338"/>
      <c r="B878" s="745"/>
      <c r="C878" s="631"/>
      <c r="D878" s="631"/>
      <c r="E878" s="631"/>
      <c r="F878" s="631"/>
    </row>
    <row r="879" spans="1:6" x14ac:dyDescent="0.2">
      <c r="A879" s="1484">
        <v>17</v>
      </c>
      <c r="B879" s="1484"/>
      <c r="C879" s="1484"/>
      <c r="D879" s="1484"/>
      <c r="E879" s="1484"/>
      <c r="F879" s="1484"/>
    </row>
    <row r="880" spans="1:6" x14ac:dyDescent="0.2">
      <c r="A880" s="1463" t="s">
        <v>1381</v>
      </c>
      <c r="B880" s="1463"/>
      <c r="C880" s="1463"/>
      <c r="D880" s="1463"/>
      <c r="E880" s="1463"/>
    </row>
    <row r="881" spans="1:6" x14ac:dyDescent="0.2">
      <c r="A881" s="329"/>
      <c r="B881" s="329"/>
      <c r="C881" s="329"/>
      <c r="D881" s="329"/>
      <c r="E881" s="329"/>
    </row>
    <row r="882" spans="1:6" ht="14.25" x14ac:dyDescent="0.2">
      <c r="A882" s="1509" t="s">
        <v>1231</v>
      </c>
      <c r="B882" s="1605"/>
      <c r="C882" s="1605"/>
      <c r="D882" s="1605"/>
      <c r="E882" s="1605"/>
      <c r="F882" s="1605"/>
    </row>
    <row r="883" spans="1:6" ht="15.75" x14ac:dyDescent="0.25">
      <c r="B883" s="18"/>
      <c r="C883" s="18"/>
      <c r="D883" s="18"/>
      <c r="E883" s="18"/>
    </row>
    <row r="884" spans="1:6" ht="15.75" x14ac:dyDescent="0.25">
      <c r="B884" s="18" t="s">
        <v>1282</v>
      </c>
      <c r="C884" s="18"/>
      <c r="D884" s="18"/>
      <c r="E884" s="18"/>
    </row>
    <row r="885" spans="1:6" ht="13.5" thickBot="1" x14ac:dyDescent="0.25">
      <c r="B885" s="1"/>
      <c r="C885" s="1"/>
      <c r="D885" s="1"/>
      <c r="E885" s="19" t="s">
        <v>8</v>
      </c>
    </row>
    <row r="886" spans="1:6" ht="48.75" thickBot="1" x14ac:dyDescent="0.3">
      <c r="A886" s="344" t="s">
        <v>294</v>
      </c>
      <c r="B886" s="549" t="s">
        <v>13</v>
      </c>
      <c r="C886" s="332" t="s">
        <v>477</v>
      </c>
      <c r="D886" s="333" t="s">
        <v>478</v>
      </c>
      <c r="E886" s="332" t="s">
        <v>473</v>
      </c>
      <c r="F886" s="333" t="s">
        <v>472</v>
      </c>
    </row>
    <row r="887" spans="1:6" x14ac:dyDescent="0.2">
      <c r="A887" s="550" t="s">
        <v>295</v>
      </c>
      <c r="B887" s="551" t="s">
        <v>296</v>
      </c>
      <c r="C887" s="560" t="s">
        <v>297</v>
      </c>
      <c r="D887" s="561" t="s">
        <v>298</v>
      </c>
      <c r="E887" s="725" t="s">
        <v>318</v>
      </c>
      <c r="F887" s="726" t="s">
        <v>343</v>
      </c>
    </row>
    <row r="888" spans="1:6" x14ac:dyDescent="0.2">
      <c r="A888" s="317" t="s">
        <v>299</v>
      </c>
      <c r="B888" s="324" t="s">
        <v>244</v>
      </c>
      <c r="C888" s="286"/>
      <c r="D888" s="135"/>
      <c r="E888" s="286"/>
      <c r="F888" s="121"/>
    </row>
    <row r="889" spans="1:6" x14ac:dyDescent="0.2">
      <c r="A889" s="316" t="s">
        <v>300</v>
      </c>
      <c r="B889" s="181" t="s">
        <v>589</v>
      </c>
      <c r="C889" s="286">
        <f>'4_sz_ melléklet'!D305</f>
        <v>0</v>
      </c>
      <c r="D889" s="135"/>
      <c r="E889" s="286"/>
      <c r="F889" s="135">
        <f>SUM(C889:E889)</f>
        <v>0</v>
      </c>
    </row>
    <row r="890" spans="1:6" x14ac:dyDescent="0.2">
      <c r="A890" s="316" t="s">
        <v>301</v>
      </c>
      <c r="B890" s="200" t="s">
        <v>591</v>
      </c>
      <c r="C890" s="286"/>
      <c r="D890" s="135"/>
      <c r="E890" s="286"/>
      <c r="F890" s="135">
        <f>SUM(C890:E890)</f>
        <v>0</v>
      </c>
    </row>
    <row r="891" spans="1:6" x14ac:dyDescent="0.2">
      <c r="A891" s="316" t="s">
        <v>302</v>
      </c>
      <c r="B891" s="200" t="s">
        <v>590</v>
      </c>
      <c r="C891" s="286"/>
      <c r="D891" s="135">
        <f>'4_sz_ melléklet'!D307</f>
        <v>2600</v>
      </c>
      <c r="E891" s="286"/>
      <c r="F891" s="135">
        <f>SUM(C891:E891)</f>
        <v>2600</v>
      </c>
    </row>
    <row r="892" spans="1:6" x14ac:dyDescent="0.2">
      <c r="A892" s="316" t="s">
        <v>303</v>
      </c>
      <c r="B892" s="200" t="s">
        <v>592</v>
      </c>
      <c r="C892" s="286"/>
      <c r="D892" s="135"/>
      <c r="E892" s="286"/>
      <c r="F892" s="135">
        <f>SUM(C892:E892)</f>
        <v>0</v>
      </c>
    </row>
    <row r="893" spans="1:6" x14ac:dyDescent="0.2">
      <c r="A893" s="316" t="s">
        <v>304</v>
      </c>
      <c r="B893" s="200" t="s">
        <v>593</v>
      </c>
      <c r="C893" s="286"/>
      <c r="D893" s="135"/>
      <c r="E893" s="286"/>
      <c r="F893" s="135">
        <f>SUM(C893:E893)</f>
        <v>0</v>
      </c>
    </row>
    <row r="894" spans="1:6" x14ac:dyDescent="0.2">
      <c r="A894" s="316" t="s">
        <v>305</v>
      </c>
      <c r="B894" s="200" t="s">
        <v>594</v>
      </c>
      <c r="C894" s="286">
        <f>C895+C896+C897+C898+C899+C900+C901</f>
        <v>38000</v>
      </c>
      <c r="D894" s="286">
        <f>D895+D896+D897+D898+D899+D900+D901</f>
        <v>20000</v>
      </c>
      <c r="E894" s="286">
        <f>E895+E896+E897+E898+E899+E900+E901</f>
        <v>0</v>
      </c>
      <c r="F894" s="135">
        <f>F895+F896+F897+F898+F899+F900+F901</f>
        <v>58000</v>
      </c>
    </row>
    <row r="895" spans="1:6" x14ac:dyDescent="0.2">
      <c r="A895" s="316" t="s">
        <v>306</v>
      </c>
      <c r="B895" s="200" t="s">
        <v>598</v>
      </c>
      <c r="C895" s="286">
        <v>0</v>
      </c>
      <c r="D895" s="135">
        <v>0</v>
      </c>
      <c r="E895" s="286">
        <v>0</v>
      </c>
      <c r="F895" s="135">
        <f>E895+D895+C895</f>
        <v>0</v>
      </c>
    </row>
    <row r="896" spans="1:6" x14ac:dyDescent="0.2">
      <c r="A896" s="316" t="s">
        <v>307</v>
      </c>
      <c r="B896" s="200" t="s">
        <v>599</v>
      </c>
      <c r="C896" s="286"/>
      <c r="D896" s="135"/>
      <c r="E896" s="286"/>
      <c r="F896" s="135">
        <f t="shared" ref="F896:F902" si="47">E896+D896+C896</f>
        <v>0</v>
      </c>
    </row>
    <row r="897" spans="1:6" x14ac:dyDescent="0.2">
      <c r="A897" s="316" t="s">
        <v>308</v>
      </c>
      <c r="B897" s="200" t="s">
        <v>600</v>
      </c>
      <c r="C897" s="286"/>
      <c r="D897" s="135"/>
      <c r="E897" s="286"/>
      <c r="F897" s="135">
        <f t="shared" si="47"/>
        <v>0</v>
      </c>
    </row>
    <row r="898" spans="1:6" x14ac:dyDescent="0.2">
      <c r="A898" s="316" t="s">
        <v>309</v>
      </c>
      <c r="B898" s="325" t="s">
        <v>596</v>
      </c>
      <c r="C898" s="286">
        <f>'6 7_sz_melléklet'!E37</f>
        <v>38000</v>
      </c>
      <c r="D898" s="135">
        <f>'6 7_sz_melléklet'!E49</f>
        <v>20000</v>
      </c>
      <c r="E898" s="286"/>
      <c r="F898" s="135">
        <f t="shared" si="47"/>
        <v>58000</v>
      </c>
    </row>
    <row r="899" spans="1:6" x14ac:dyDescent="0.2">
      <c r="A899" s="316" t="s">
        <v>310</v>
      </c>
      <c r="B899" s="748" t="s">
        <v>597</v>
      </c>
      <c r="C899" s="289"/>
      <c r="D899" s="136"/>
      <c r="E899" s="286"/>
      <c r="F899" s="135">
        <f t="shared" si="47"/>
        <v>0</v>
      </c>
    </row>
    <row r="900" spans="1:6" x14ac:dyDescent="0.2">
      <c r="A900" s="316" t="s">
        <v>311</v>
      </c>
      <c r="B900" s="749" t="s">
        <v>1051</v>
      </c>
      <c r="C900" s="289"/>
      <c r="D900" s="136"/>
      <c r="E900" s="286"/>
      <c r="F900" s="135">
        <f t="shared" si="47"/>
        <v>0</v>
      </c>
    </row>
    <row r="901" spans="1:6" x14ac:dyDescent="0.2">
      <c r="A901" s="316" t="s">
        <v>312</v>
      </c>
      <c r="B901" s="270" t="s">
        <v>827</v>
      </c>
      <c r="C901" s="289"/>
      <c r="D901" s="136"/>
      <c r="E901" s="286"/>
      <c r="F901" s="140"/>
    </row>
    <row r="902" spans="1:6" ht="13.5" thickBot="1" x14ac:dyDescent="0.25">
      <c r="A902" s="316" t="s">
        <v>313</v>
      </c>
      <c r="B902" s="202" t="s">
        <v>602</v>
      </c>
      <c r="C902" s="287"/>
      <c r="D902" s="140"/>
      <c r="E902" s="286"/>
      <c r="F902" s="284">
        <f t="shared" si="47"/>
        <v>0</v>
      </c>
    </row>
    <row r="903" spans="1:6" ht="13.5" thickBot="1" x14ac:dyDescent="0.25">
      <c r="A903" s="554" t="s">
        <v>314</v>
      </c>
      <c r="B903" s="555" t="s">
        <v>6</v>
      </c>
      <c r="C903" s="563">
        <f>C889+C890+C891+C892+C894+C902</f>
        <v>38000</v>
      </c>
      <c r="D903" s="563">
        <f>D889+D890+D891+D892+D894+D902</f>
        <v>22600</v>
      </c>
      <c r="E903" s="563">
        <f>E889+E890+E891+E892+E894+E902</f>
        <v>0</v>
      </c>
      <c r="F903" s="564">
        <f>F889+F890+F891+F892+F894+F902</f>
        <v>60600</v>
      </c>
    </row>
    <row r="904" spans="1:6" ht="10.5" customHeight="1" thickTop="1" x14ac:dyDescent="0.2">
      <c r="A904" s="544"/>
      <c r="B904" s="324"/>
      <c r="C904" s="229"/>
      <c r="D904" s="229"/>
      <c r="E904" s="229"/>
      <c r="F904" s="143"/>
    </row>
    <row r="905" spans="1:6" x14ac:dyDescent="0.2">
      <c r="A905" s="317" t="s">
        <v>315</v>
      </c>
      <c r="B905" s="326" t="s">
        <v>245</v>
      </c>
      <c r="C905" s="288"/>
      <c r="D905" s="138"/>
      <c r="E905" s="288"/>
      <c r="F905" s="187"/>
    </row>
    <row r="906" spans="1:6" x14ac:dyDescent="0.2">
      <c r="A906" s="317" t="s">
        <v>316</v>
      </c>
      <c r="B906" s="200" t="s">
        <v>603</v>
      </c>
      <c r="C906" s="286"/>
      <c r="D906" s="135"/>
      <c r="E906" s="286"/>
      <c r="F906" s="135">
        <f>SUM(C906:E906)</f>
        <v>0</v>
      </c>
    </row>
    <row r="907" spans="1:6" x14ac:dyDescent="0.2">
      <c r="A907" s="317" t="s">
        <v>317</v>
      </c>
      <c r="B907" s="200" t="s">
        <v>604</v>
      </c>
      <c r="C907" s="286">
        <f>'32_sz_ melléklet'!C51</f>
        <v>0</v>
      </c>
      <c r="D907" s="135"/>
      <c r="E907" s="286"/>
      <c r="F907" s="135">
        <f>SUM(C907:E907)</f>
        <v>0</v>
      </c>
    </row>
    <row r="908" spans="1:6" x14ac:dyDescent="0.2">
      <c r="A908" s="317" t="s">
        <v>319</v>
      </c>
      <c r="B908" s="200" t="s">
        <v>605</v>
      </c>
      <c r="C908" s="286">
        <f>C909+C910+C911+C912+C913+C914+C915</f>
        <v>0</v>
      </c>
      <c r="D908" s="286">
        <f>D909+D910+D911+D912+D913+D914+D915</f>
        <v>0</v>
      </c>
      <c r="E908" s="286">
        <f>E909+E910+E911+E912+E913+E914+E915</f>
        <v>0</v>
      </c>
      <c r="F908" s="135">
        <f>F909+F910+F911+F912+F913+F914+F915</f>
        <v>0</v>
      </c>
    </row>
    <row r="909" spans="1:6" x14ac:dyDescent="0.2">
      <c r="A909" s="317" t="s">
        <v>320</v>
      </c>
      <c r="B909" s="325" t="s">
        <v>606</v>
      </c>
      <c r="C909" s="286"/>
      <c r="D909" s="135"/>
      <c r="E909" s="286"/>
      <c r="F909" s="135">
        <f>SUM(C909:E909)</f>
        <v>0</v>
      </c>
    </row>
    <row r="910" spans="1:6" x14ac:dyDescent="0.2">
      <c r="A910" s="317" t="s">
        <v>321</v>
      </c>
      <c r="B910" s="325" t="s">
        <v>607</v>
      </c>
      <c r="C910" s="286"/>
      <c r="D910" s="135"/>
      <c r="E910" s="286"/>
      <c r="F910" s="135">
        <f t="shared" ref="F910:F916" si="48">SUM(C910:E910)</f>
        <v>0</v>
      </c>
    </row>
    <row r="911" spans="1:6" x14ac:dyDescent="0.2">
      <c r="A911" s="317" t="s">
        <v>322</v>
      </c>
      <c r="B911" s="325" t="s">
        <v>608</v>
      </c>
      <c r="C911" s="286"/>
      <c r="D911" s="135"/>
      <c r="E911" s="286"/>
      <c r="F911" s="135">
        <f t="shared" si="48"/>
        <v>0</v>
      </c>
    </row>
    <row r="912" spans="1:6" x14ac:dyDescent="0.2">
      <c r="A912" s="317" t="s">
        <v>323</v>
      </c>
      <c r="B912" s="325" t="s">
        <v>609</v>
      </c>
      <c r="C912" s="286"/>
      <c r="D912" s="135"/>
      <c r="E912" s="286"/>
      <c r="F912" s="135">
        <f t="shared" si="48"/>
        <v>0</v>
      </c>
    </row>
    <row r="913" spans="1:6" x14ac:dyDescent="0.2">
      <c r="A913" s="317" t="s">
        <v>324</v>
      </c>
      <c r="B913" s="748" t="s">
        <v>610</v>
      </c>
      <c r="C913" s="286"/>
      <c r="D913" s="135">
        <f>'11 12 sz_melléklet'!C44</f>
        <v>0</v>
      </c>
      <c r="E913" s="286"/>
      <c r="F913" s="135">
        <f t="shared" si="48"/>
        <v>0</v>
      </c>
    </row>
    <row r="914" spans="1:6" x14ac:dyDescent="0.2">
      <c r="A914" s="317" t="s">
        <v>325</v>
      </c>
      <c r="B914" s="270" t="s">
        <v>611</v>
      </c>
      <c r="C914" s="286"/>
      <c r="D914" s="135"/>
      <c r="E914" s="286"/>
      <c r="F914" s="135">
        <f t="shared" si="48"/>
        <v>0</v>
      </c>
    </row>
    <row r="915" spans="1:6" x14ac:dyDescent="0.2">
      <c r="A915" s="317" t="s">
        <v>326</v>
      </c>
      <c r="B915" s="970" t="s">
        <v>612</v>
      </c>
      <c r="C915" s="286"/>
      <c r="D915" s="135"/>
      <c r="E915" s="286"/>
      <c r="F915" s="135">
        <f t="shared" si="48"/>
        <v>0</v>
      </c>
    </row>
    <row r="916" spans="1:6" x14ac:dyDescent="0.2">
      <c r="A916" s="317" t="s">
        <v>327</v>
      </c>
      <c r="B916" s="200"/>
      <c r="C916" s="286"/>
      <c r="D916" s="135"/>
      <c r="E916" s="286"/>
      <c r="F916" s="135">
        <f t="shared" si="48"/>
        <v>0</v>
      </c>
    </row>
    <row r="917" spans="1:6" ht="13.5" thickBot="1" x14ac:dyDescent="0.25">
      <c r="A917" s="317" t="s">
        <v>328</v>
      </c>
      <c r="B917" s="202"/>
      <c r="C917" s="289">
        <f>-C892</f>
        <v>0</v>
      </c>
      <c r="D917" s="287">
        <f>-D892</f>
        <v>0</v>
      </c>
      <c r="E917" s="287">
        <f>-E892</f>
        <v>0</v>
      </c>
      <c r="F917" s="140">
        <f>-F892</f>
        <v>0</v>
      </c>
    </row>
    <row r="918" spans="1:6" ht="13.5" thickBot="1" x14ac:dyDescent="0.25">
      <c r="A918" s="554" t="s">
        <v>329</v>
      </c>
      <c r="B918" s="555" t="s">
        <v>7</v>
      </c>
      <c r="C918" s="563">
        <f>C906+C907+C908+C916+C917</f>
        <v>0</v>
      </c>
      <c r="D918" s="563">
        <f>D906+D907+D908+D916+D917</f>
        <v>0</v>
      </c>
      <c r="E918" s="563">
        <f>E906+E907+E908+E916+E917</f>
        <v>0</v>
      </c>
      <c r="F918" s="564">
        <f>F906+F907+F908+F916+F917</f>
        <v>0</v>
      </c>
    </row>
    <row r="919" spans="1:6" ht="27" thickTop="1" thickBot="1" x14ac:dyDescent="0.25">
      <c r="A919" s="554" t="s">
        <v>330</v>
      </c>
      <c r="B919" s="559" t="s">
        <v>448</v>
      </c>
      <c r="C919" s="566">
        <f>C903+C918</f>
        <v>38000</v>
      </c>
      <c r="D919" s="566">
        <f>D903+D918</f>
        <v>22600</v>
      </c>
      <c r="E919" s="566">
        <f>E903+E918</f>
        <v>0</v>
      </c>
      <c r="F919" s="567">
        <f>F903+F918</f>
        <v>60600</v>
      </c>
    </row>
    <row r="920" spans="1:6" ht="10.5" customHeight="1" thickTop="1" x14ac:dyDescent="0.2">
      <c r="A920" s="544"/>
      <c r="B920" s="762"/>
      <c r="C920" s="235"/>
      <c r="D920" s="235"/>
      <c r="E920" s="235"/>
      <c r="F920" s="240"/>
    </row>
    <row r="921" spans="1:6" x14ac:dyDescent="0.2">
      <c r="A921" s="317" t="s">
        <v>331</v>
      </c>
      <c r="B921" s="433" t="s">
        <v>449</v>
      </c>
      <c r="C921" s="565"/>
      <c r="D921" s="138"/>
      <c r="E921" s="288"/>
      <c r="F921" s="187"/>
    </row>
    <row r="922" spans="1:6" x14ac:dyDescent="0.2">
      <c r="A922" s="316" t="s">
        <v>332</v>
      </c>
      <c r="B922" s="201" t="s">
        <v>1093</v>
      </c>
      <c r="C922" s="291"/>
      <c r="D922" s="135"/>
      <c r="E922" s="286"/>
      <c r="F922" s="135">
        <f>SUM(C922:E922)</f>
        <v>0</v>
      </c>
    </row>
    <row r="923" spans="1:6" x14ac:dyDescent="0.2">
      <c r="A923" s="316" t="s">
        <v>333</v>
      </c>
      <c r="B923" s="633" t="s">
        <v>627</v>
      </c>
      <c r="C923" s="755"/>
      <c r="D923" s="140"/>
      <c r="E923" s="287"/>
      <c r="F923" s="135">
        <f t="shared" ref="F923:F929" si="49">SUM(C923:E923)</f>
        <v>0</v>
      </c>
    </row>
    <row r="924" spans="1:6" x14ac:dyDescent="0.2">
      <c r="A924" s="316" t="s">
        <v>334</v>
      </c>
      <c r="B924" s="633" t="s">
        <v>626</v>
      </c>
      <c r="C924" s="755"/>
      <c r="D924" s="140"/>
      <c r="E924" s="287"/>
      <c r="F924" s="135">
        <f t="shared" si="49"/>
        <v>0</v>
      </c>
    </row>
    <row r="925" spans="1:6" x14ac:dyDescent="0.2">
      <c r="A925" s="316" t="s">
        <v>335</v>
      </c>
      <c r="B925" s="633" t="s">
        <v>628</v>
      </c>
      <c r="C925" s="755"/>
      <c r="D925" s="140"/>
      <c r="E925" s="287"/>
      <c r="F925" s="135">
        <f t="shared" si="49"/>
        <v>0</v>
      </c>
    </row>
    <row r="926" spans="1:6" x14ac:dyDescent="0.2">
      <c r="A926" s="316" t="s">
        <v>336</v>
      </c>
      <c r="B926" s="750" t="s">
        <v>629</v>
      </c>
      <c r="C926" s="755"/>
      <c r="D926" s="140"/>
      <c r="E926" s="287"/>
      <c r="F926" s="135">
        <f t="shared" si="49"/>
        <v>0</v>
      </c>
    </row>
    <row r="927" spans="1:6" x14ac:dyDescent="0.2">
      <c r="A927" s="316" t="s">
        <v>337</v>
      </c>
      <c r="B927" s="751" t="s">
        <v>632</v>
      </c>
      <c r="C927" s="755"/>
      <c r="D927" s="140"/>
      <c r="E927" s="287"/>
      <c r="F927" s="135">
        <f t="shared" si="49"/>
        <v>0</v>
      </c>
    </row>
    <row r="928" spans="1:6" x14ac:dyDescent="0.2">
      <c r="A928" s="316" t="s">
        <v>338</v>
      </c>
      <c r="B928" s="752" t="s">
        <v>631</v>
      </c>
      <c r="C928" s="755"/>
      <c r="D928" s="140"/>
      <c r="E928" s="287"/>
      <c r="F928" s="135">
        <f t="shared" si="49"/>
        <v>0</v>
      </c>
    </row>
    <row r="929" spans="1:6" ht="13.5" thickBot="1" x14ac:dyDescent="0.25">
      <c r="A929" s="316" t="s">
        <v>339</v>
      </c>
      <c r="B929" s="327" t="s">
        <v>630</v>
      </c>
      <c r="C929" s="755"/>
      <c r="D929" s="140"/>
      <c r="E929" s="287"/>
      <c r="F929" s="135">
        <f t="shared" si="49"/>
        <v>0</v>
      </c>
    </row>
    <row r="930" spans="1:6" ht="13.5" thickBot="1" x14ac:dyDescent="0.25">
      <c r="A930" s="340" t="s">
        <v>340</v>
      </c>
      <c r="B930" s="274" t="s">
        <v>450</v>
      </c>
      <c r="C930" s="756">
        <f>SUM(C922:C929)</f>
        <v>0</v>
      </c>
      <c r="D930" s="756">
        <f>SUM(D922:D929)</f>
        <v>0</v>
      </c>
      <c r="E930" s="756">
        <f>SUM(E922:E929)</f>
        <v>0</v>
      </c>
      <c r="F930" s="846">
        <f>SUM(F922:F929)</f>
        <v>0</v>
      </c>
    </row>
    <row r="931" spans="1:6" x14ac:dyDescent="0.2">
      <c r="A931" s="544"/>
      <c r="B931" s="36"/>
      <c r="C931" s="768"/>
      <c r="D931" s="770"/>
      <c r="E931" s="735"/>
      <c r="F931" s="629"/>
    </row>
    <row r="932" spans="1:6" ht="13.5" thickBot="1" x14ac:dyDescent="0.25">
      <c r="A932" s="403" t="s">
        <v>341</v>
      </c>
      <c r="B932" s="1194" t="s">
        <v>451</v>
      </c>
      <c r="C932" s="888">
        <f>C919+C930</f>
        <v>38000</v>
      </c>
      <c r="D932" s="889">
        <f>D919+D930</f>
        <v>22600</v>
      </c>
      <c r="E932" s="888">
        <f>E919+E930</f>
        <v>0</v>
      </c>
      <c r="F932" s="888">
        <f>F919+F930</f>
        <v>60600</v>
      </c>
    </row>
    <row r="933" spans="1:6" x14ac:dyDescent="0.2">
      <c r="A933" s="1484">
        <v>18</v>
      </c>
      <c r="B933" s="1484"/>
      <c r="C933" s="1484"/>
      <c r="D933" s="1484"/>
      <c r="E933" s="1484"/>
      <c r="F933" s="1484"/>
    </row>
    <row r="934" spans="1:6" x14ac:dyDescent="0.2">
      <c r="A934" s="1463" t="s">
        <v>1381</v>
      </c>
      <c r="B934" s="1463"/>
      <c r="C934" s="1463"/>
      <c r="D934" s="1463"/>
      <c r="E934" s="1463"/>
    </row>
    <row r="935" spans="1:6" x14ac:dyDescent="0.2">
      <c r="A935" s="329"/>
      <c r="B935" s="329"/>
      <c r="C935" s="329"/>
      <c r="D935" s="329"/>
      <c r="E935" s="329"/>
    </row>
    <row r="936" spans="1:6" ht="14.25" x14ac:dyDescent="0.2">
      <c r="A936" s="1509" t="s">
        <v>1231</v>
      </c>
      <c r="B936" s="1605"/>
      <c r="C936" s="1605"/>
      <c r="D936" s="1605"/>
      <c r="E936" s="1605"/>
      <c r="F936" s="1605"/>
    </row>
    <row r="937" spans="1:6" ht="15.75" x14ac:dyDescent="0.25">
      <c r="B937" s="18"/>
      <c r="C937" s="18"/>
      <c r="D937" s="18"/>
      <c r="E937" s="18"/>
    </row>
    <row r="938" spans="1:6" ht="15.75" x14ac:dyDescent="0.25">
      <c r="B938" s="18" t="s">
        <v>986</v>
      </c>
      <c r="C938" s="18"/>
      <c r="D938" s="18"/>
      <c r="E938" s="18"/>
    </row>
    <row r="939" spans="1:6" ht="13.5" thickBot="1" x14ac:dyDescent="0.25">
      <c r="B939" s="1"/>
      <c r="C939" s="1"/>
      <c r="D939" s="1"/>
      <c r="E939" s="19" t="s">
        <v>8</v>
      </c>
    </row>
    <row r="940" spans="1:6" ht="48.75" thickBot="1" x14ac:dyDescent="0.3">
      <c r="A940" s="344" t="s">
        <v>294</v>
      </c>
      <c r="B940" s="549" t="s">
        <v>13</v>
      </c>
      <c r="C940" s="332" t="s">
        <v>477</v>
      </c>
      <c r="D940" s="333" t="s">
        <v>478</v>
      </c>
      <c r="E940" s="332" t="s">
        <v>473</v>
      </c>
      <c r="F940" s="333" t="s">
        <v>472</v>
      </c>
    </row>
    <row r="941" spans="1:6" x14ac:dyDescent="0.2">
      <c r="A941" s="550" t="s">
        <v>295</v>
      </c>
      <c r="B941" s="551" t="s">
        <v>296</v>
      </c>
      <c r="C941" s="560" t="s">
        <v>297</v>
      </c>
      <c r="D941" s="561" t="s">
        <v>298</v>
      </c>
      <c r="E941" s="725" t="s">
        <v>318</v>
      </c>
      <c r="F941" s="726" t="s">
        <v>343</v>
      </c>
    </row>
    <row r="942" spans="1:6" x14ac:dyDescent="0.2">
      <c r="A942" s="317" t="s">
        <v>299</v>
      </c>
      <c r="B942" s="324" t="s">
        <v>244</v>
      </c>
      <c r="C942" s="286"/>
      <c r="D942" s="135"/>
      <c r="E942" s="286"/>
      <c r="F942" s="121"/>
    </row>
    <row r="943" spans="1:6" x14ac:dyDescent="0.2">
      <c r="A943" s="316" t="s">
        <v>300</v>
      </c>
      <c r="B943" s="181" t="s">
        <v>589</v>
      </c>
      <c r="C943" s="286"/>
      <c r="D943" s="135"/>
      <c r="E943" s="286"/>
      <c r="F943" s="135">
        <f>SUM(C943:E943)</f>
        <v>0</v>
      </c>
    </row>
    <row r="944" spans="1:6" x14ac:dyDescent="0.2">
      <c r="A944" s="316" t="s">
        <v>301</v>
      </c>
      <c r="B944" s="200" t="s">
        <v>591</v>
      </c>
      <c r="C944" s="286"/>
      <c r="D944" s="135"/>
      <c r="E944" s="286"/>
      <c r="F944" s="135">
        <f>SUM(C944:E944)</f>
        <v>0</v>
      </c>
    </row>
    <row r="945" spans="1:6" x14ac:dyDescent="0.2">
      <c r="A945" s="316" t="s">
        <v>302</v>
      </c>
      <c r="B945" s="200" t="s">
        <v>590</v>
      </c>
      <c r="C945" s="286"/>
      <c r="D945" s="135"/>
      <c r="E945" s="286"/>
      <c r="F945" s="135">
        <f>SUM(C945:E945)</f>
        <v>0</v>
      </c>
    </row>
    <row r="946" spans="1:6" x14ac:dyDescent="0.2">
      <c r="A946" s="316" t="s">
        <v>303</v>
      </c>
      <c r="B946" s="200" t="s">
        <v>592</v>
      </c>
      <c r="C946" s="286"/>
      <c r="D946" s="135"/>
      <c r="E946" s="286"/>
      <c r="F946" s="135">
        <f>SUM(C946:E946)</f>
        <v>0</v>
      </c>
    </row>
    <row r="947" spans="1:6" x14ac:dyDescent="0.2">
      <c r="A947" s="316" t="s">
        <v>304</v>
      </c>
      <c r="B947" s="200" t="s">
        <v>593</v>
      </c>
      <c r="C947" s="286"/>
      <c r="D947" s="135"/>
      <c r="E947" s="286"/>
      <c r="F947" s="135">
        <f>SUM(C947:E947)</f>
        <v>0</v>
      </c>
    </row>
    <row r="948" spans="1:6" x14ac:dyDescent="0.2">
      <c r="A948" s="316" t="s">
        <v>305</v>
      </c>
      <c r="B948" s="200" t="s">
        <v>594</v>
      </c>
      <c r="C948" s="286">
        <f>C949+C950+C951+C952+C953+C954+C955</f>
        <v>0</v>
      </c>
      <c r="D948" s="286">
        <f>D949+D950+D951+D952+D953+D954+D955</f>
        <v>25575</v>
      </c>
      <c r="E948" s="286">
        <f>E949+E950+E951+E952+E953+E954+E955</f>
        <v>0</v>
      </c>
      <c r="F948" s="135">
        <f>F949+F950+F951+F952+F953+F954+F955</f>
        <v>25575</v>
      </c>
    </row>
    <row r="949" spans="1:6" x14ac:dyDescent="0.2">
      <c r="A949" s="316" t="s">
        <v>306</v>
      </c>
      <c r="B949" s="200" t="s">
        <v>598</v>
      </c>
      <c r="C949" s="286">
        <v>0</v>
      </c>
      <c r="D949" s="135">
        <v>0</v>
      </c>
      <c r="E949" s="286">
        <v>0</v>
      </c>
      <c r="F949" s="135">
        <f>E949+D949+C949</f>
        <v>0</v>
      </c>
    </row>
    <row r="950" spans="1:6" x14ac:dyDescent="0.2">
      <c r="A950" s="316" t="s">
        <v>307</v>
      </c>
      <c r="B950" s="200" t="s">
        <v>599</v>
      </c>
      <c r="C950" s="286"/>
      <c r="D950" s="135"/>
      <c r="E950" s="286"/>
      <c r="F950" s="135">
        <f t="shared" ref="F950:F956" si="50">E950+D950+C950</f>
        <v>0</v>
      </c>
    </row>
    <row r="951" spans="1:6" x14ac:dyDescent="0.2">
      <c r="A951" s="316" t="s">
        <v>308</v>
      </c>
      <c r="B951" s="200" t="s">
        <v>600</v>
      </c>
      <c r="C951" s="286"/>
      <c r="D951" s="135"/>
      <c r="E951" s="286"/>
      <c r="F951" s="135">
        <f t="shared" si="50"/>
        <v>0</v>
      </c>
    </row>
    <row r="952" spans="1:6" x14ac:dyDescent="0.2">
      <c r="A952" s="316" t="s">
        <v>309</v>
      </c>
      <c r="B952" s="325" t="s">
        <v>596</v>
      </c>
      <c r="C952" s="286"/>
      <c r="D952" s="135">
        <f>'6 7_sz_melléklet'!F38</f>
        <v>25575</v>
      </c>
      <c r="E952" s="286"/>
      <c r="F952" s="135">
        <f t="shared" si="50"/>
        <v>25575</v>
      </c>
    </row>
    <row r="953" spans="1:6" x14ac:dyDescent="0.2">
      <c r="A953" s="316" t="s">
        <v>310</v>
      </c>
      <c r="B953" s="748" t="s">
        <v>597</v>
      </c>
      <c r="C953" s="289"/>
      <c r="D953" s="136"/>
      <c r="E953" s="286"/>
      <c r="F953" s="135">
        <f t="shared" si="50"/>
        <v>0</v>
      </c>
    </row>
    <row r="954" spans="1:6" x14ac:dyDescent="0.2">
      <c r="A954" s="316" t="s">
        <v>311</v>
      </c>
      <c r="B954" s="749" t="s">
        <v>1051</v>
      </c>
      <c r="C954" s="289"/>
      <c r="D954" s="136"/>
      <c r="E954" s="286"/>
      <c r="F954" s="135">
        <f t="shared" si="50"/>
        <v>0</v>
      </c>
    </row>
    <row r="955" spans="1:6" x14ac:dyDescent="0.2">
      <c r="A955" s="316" t="s">
        <v>312</v>
      </c>
      <c r="B955" s="270" t="s">
        <v>827</v>
      </c>
      <c r="C955" s="289"/>
      <c r="D955" s="136"/>
      <c r="E955" s="286"/>
      <c r="F955" s="140"/>
    </row>
    <row r="956" spans="1:6" ht="13.5" thickBot="1" x14ac:dyDescent="0.25">
      <c r="A956" s="316" t="s">
        <v>313</v>
      </c>
      <c r="B956" s="202" t="s">
        <v>602</v>
      </c>
      <c r="C956" s="287"/>
      <c r="D956" s="140"/>
      <c r="E956" s="286"/>
      <c r="F956" s="284">
        <f t="shared" si="50"/>
        <v>0</v>
      </c>
    </row>
    <row r="957" spans="1:6" ht="13.5" thickBot="1" x14ac:dyDescent="0.25">
      <c r="A957" s="554" t="s">
        <v>314</v>
      </c>
      <c r="B957" s="555" t="s">
        <v>6</v>
      </c>
      <c r="C957" s="563">
        <f>C943+C944+C945+C946+C948+C956</f>
        <v>0</v>
      </c>
      <c r="D957" s="563">
        <f>D943+D944+D945+D946+D948+D956</f>
        <v>25575</v>
      </c>
      <c r="E957" s="563">
        <f>E943+E944+E945+E946+E948+E956</f>
        <v>0</v>
      </c>
      <c r="F957" s="564">
        <f>F943+F944+F945+F946+F948+F956</f>
        <v>25575</v>
      </c>
    </row>
    <row r="958" spans="1:6" ht="7.5" customHeight="1" thickTop="1" x14ac:dyDescent="0.2">
      <c r="A958" s="544"/>
      <c r="B958" s="324"/>
      <c r="C958" s="229"/>
      <c r="D958" s="229"/>
      <c r="E958" s="229"/>
      <c r="F958" s="143"/>
    </row>
    <row r="959" spans="1:6" x14ac:dyDescent="0.2">
      <c r="A959" s="317" t="s">
        <v>315</v>
      </c>
      <c r="B959" s="326" t="s">
        <v>245</v>
      </c>
      <c r="C959" s="288"/>
      <c r="D959" s="138"/>
      <c r="E959" s="288"/>
      <c r="F959" s="187"/>
    </row>
    <row r="960" spans="1:6" x14ac:dyDescent="0.2">
      <c r="A960" s="317" t="s">
        <v>316</v>
      </c>
      <c r="B960" s="200" t="s">
        <v>603</v>
      </c>
      <c r="C960" s="286"/>
      <c r="D960" s="135"/>
      <c r="E960" s="286"/>
      <c r="F960" s="135">
        <f>SUM(C960:E960)</f>
        <v>0</v>
      </c>
    </row>
    <row r="961" spans="1:6" x14ac:dyDescent="0.2">
      <c r="A961" s="317" t="s">
        <v>317</v>
      </c>
      <c r="B961" s="200" t="s">
        <v>604</v>
      </c>
      <c r="C961" s="286"/>
      <c r="D961" s="135"/>
      <c r="E961" s="286"/>
      <c r="F961" s="135">
        <f>SUM(C961:E961)</f>
        <v>0</v>
      </c>
    </row>
    <row r="962" spans="1:6" x14ac:dyDescent="0.2">
      <c r="A962" s="317" t="s">
        <v>319</v>
      </c>
      <c r="B962" s="200" t="s">
        <v>605</v>
      </c>
      <c r="C962" s="286">
        <f>C963+C964+C965+C966+C967+C968+C969</f>
        <v>0</v>
      </c>
      <c r="D962" s="286">
        <f>D963+D964+D965+D966+D967+D968+D969</f>
        <v>0</v>
      </c>
      <c r="E962" s="286">
        <f>E963+E964+E965+E966+E967+E968+E969</f>
        <v>0</v>
      </c>
      <c r="F962" s="135">
        <f>F963+F964+F965+F966+F967+F968+F969</f>
        <v>0</v>
      </c>
    </row>
    <row r="963" spans="1:6" x14ac:dyDescent="0.2">
      <c r="A963" s="317" t="s">
        <v>320</v>
      </c>
      <c r="B963" s="325" t="s">
        <v>606</v>
      </c>
      <c r="C963" s="286"/>
      <c r="D963" s="135"/>
      <c r="E963" s="286"/>
      <c r="F963" s="135">
        <f>SUM(C963:E963)</f>
        <v>0</v>
      </c>
    </row>
    <row r="964" spans="1:6" x14ac:dyDescent="0.2">
      <c r="A964" s="317" t="s">
        <v>321</v>
      </c>
      <c r="B964" s="325" t="s">
        <v>607</v>
      </c>
      <c r="C964" s="286"/>
      <c r="D964" s="135"/>
      <c r="E964" s="286"/>
      <c r="F964" s="135">
        <f t="shared" ref="F964:F969" si="51">SUM(C964:E964)</f>
        <v>0</v>
      </c>
    </row>
    <row r="965" spans="1:6" x14ac:dyDescent="0.2">
      <c r="A965" s="317" t="s">
        <v>322</v>
      </c>
      <c r="B965" s="325" t="s">
        <v>608</v>
      </c>
      <c r="C965" s="286"/>
      <c r="D965" s="135"/>
      <c r="E965" s="286"/>
      <c r="F965" s="135">
        <f t="shared" si="51"/>
        <v>0</v>
      </c>
    </row>
    <row r="966" spans="1:6" x14ac:dyDescent="0.2">
      <c r="A966" s="317" t="s">
        <v>323</v>
      </c>
      <c r="B966" s="325" t="s">
        <v>609</v>
      </c>
      <c r="C966" s="286"/>
      <c r="D966" s="135"/>
      <c r="E966" s="286"/>
      <c r="F966" s="135">
        <f t="shared" si="51"/>
        <v>0</v>
      </c>
    </row>
    <row r="967" spans="1:6" x14ac:dyDescent="0.2">
      <c r="A967" s="317" t="s">
        <v>324</v>
      </c>
      <c r="B967" s="748" t="s">
        <v>610</v>
      </c>
      <c r="C967" s="286"/>
      <c r="D967" s="135"/>
      <c r="E967" s="286"/>
      <c r="F967" s="135">
        <f t="shared" si="51"/>
        <v>0</v>
      </c>
    </row>
    <row r="968" spans="1:6" x14ac:dyDescent="0.2">
      <c r="A968" s="317" t="s">
        <v>325</v>
      </c>
      <c r="B968" s="270" t="s">
        <v>611</v>
      </c>
      <c r="C968" s="286"/>
      <c r="D968" s="135"/>
      <c r="E968" s="286"/>
      <c r="F968" s="135">
        <f t="shared" si="51"/>
        <v>0</v>
      </c>
    </row>
    <row r="969" spans="1:6" x14ac:dyDescent="0.2">
      <c r="A969" s="317" t="s">
        <v>326</v>
      </c>
      <c r="B969" s="970" t="s">
        <v>612</v>
      </c>
      <c r="C969" s="286"/>
      <c r="D969" s="135"/>
      <c r="E969" s="286"/>
      <c r="F969" s="135">
        <f t="shared" si="51"/>
        <v>0</v>
      </c>
    </row>
    <row r="970" spans="1:6" x14ac:dyDescent="0.2">
      <c r="A970" s="317" t="s">
        <v>327</v>
      </c>
      <c r="B970" s="200"/>
      <c r="C970" s="286"/>
      <c r="D970" s="135"/>
      <c r="E970" s="286"/>
      <c r="F970" s="135"/>
    </row>
    <row r="971" spans="1:6" ht="13.5" thickBot="1" x14ac:dyDescent="0.25">
      <c r="A971" s="317" t="s">
        <v>328</v>
      </c>
      <c r="B971" s="202"/>
      <c r="C971" s="287"/>
      <c r="D971" s="287"/>
      <c r="E971" s="287"/>
      <c r="F971" s="140"/>
    </row>
    <row r="972" spans="1:6" ht="13.5" thickBot="1" x14ac:dyDescent="0.25">
      <c r="A972" s="554" t="s">
        <v>329</v>
      </c>
      <c r="B972" s="555" t="s">
        <v>7</v>
      </c>
      <c r="C972" s="563">
        <f>C960+C961+C962+C970+C971</f>
        <v>0</v>
      </c>
      <c r="D972" s="563">
        <f>D960+D961+D962+D970+D971</f>
        <v>0</v>
      </c>
      <c r="E972" s="563">
        <f>E960+E961+E962+E970+E971</f>
        <v>0</v>
      </c>
      <c r="F972" s="564">
        <f>F960+F961+F962+F970+F971</f>
        <v>0</v>
      </c>
    </row>
    <row r="973" spans="1:6" ht="27" thickTop="1" thickBot="1" x14ac:dyDescent="0.25">
      <c r="A973" s="554" t="s">
        <v>330</v>
      </c>
      <c r="B973" s="559" t="s">
        <v>448</v>
      </c>
      <c r="C973" s="566">
        <f>C957+C972</f>
        <v>0</v>
      </c>
      <c r="D973" s="566">
        <f>D957+D972</f>
        <v>25575</v>
      </c>
      <c r="E973" s="566">
        <f>E957+E972</f>
        <v>0</v>
      </c>
      <c r="F973" s="567">
        <f>F957+F972</f>
        <v>25575</v>
      </c>
    </row>
    <row r="974" spans="1:6" ht="9" customHeight="1" thickTop="1" x14ac:dyDescent="0.2">
      <c r="A974" s="544"/>
      <c r="B974" s="762"/>
      <c r="C974" s="235"/>
      <c r="D974" s="235"/>
      <c r="E974" s="235"/>
      <c r="F974" s="240"/>
    </row>
    <row r="975" spans="1:6" x14ac:dyDescent="0.2">
      <c r="A975" s="317" t="s">
        <v>331</v>
      </c>
      <c r="B975" s="433" t="s">
        <v>449</v>
      </c>
      <c r="C975" s="565"/>
      <c r="D975" s="138"/>
      <c r="E975" s="288"/>
      <c r="F975" s="187"/>
    </row>
    <row r="976" spans="1:6" x14ac:dyDescent="0.2">
      <c r="A976" s="316" t="s">
        <v>332</v>
      </c>
      <c r="B976" s="201" t="s">
        <v>1093</v>
      </c>
      <c r="C976" s="291"/>
      <c r="D976" s="135"/>
      <c r="E976" s="286"/>
      <c r="F976" s="135">
        <f>SUM(C976:E976)</f>
        <v>0</v>
      </c>
    </row>
    <row r="977" spans="1:6" x14ac:dyDescent="0.2">
      <c r="A977" s="316" t="s">
        <v>333</v>
      </c>
      <c r="B977" s="633" t="s">
        <v>627</v>
      </c>
      <c r="C977" s="755"/>
      <c r="D977" s="140"/>
      <c r="E977" s="287"/>
      <c r="F977" s="135">
        <f t="shared" ref="F977:F983" si="52">SUM(C977:E977)</f>
        <v>0</v>
      </c>
    </row>
    <row r="978" spans="1:6" x14ac:dyDescent="0.2">
      <c r="A978" s="316" t="s">
        <v>334</v>
      </c>
      <c r="B978" s="633" t="s">
        <v>626</v>
      </c>
      <c r="C978" s="755"/>
      <c r="D978" s="140"/>
      <c r="E978" s="287"/>
      <c r="F978" s="135">
        <f t="shared" si="52"/>
        <v>0</v>
      </c>
    </row>
    <row r="979" spans="1:6" x14ac:dyDescent="0.2">
      <c r="A979" s="316" t="s">
        <v>335</v>
      </c>
      <c r="B979" s="633" t="s">
        <v>628</v>
      </c>
      <c r="C979" s="755"/>
      <c r="D979" s="140"/>
      <c r="E979" s="287"/>
      <c r="F979" s="135">
        <f t="shared" si="52"/>
        <v>0</v>
      </c>
    </row>
    <row r="980" spans="1:6" x14ac:dyDescent="0.2">
      <c r="A980" s="316" t="s">
        <v>336</v>
      </c>
      <c r="B980" s="750" t="s">
        <v>629</v>
      </c>
      <c r="C980" s="755"/>
      <c r="D980" s="140"/>
      <c r="E980" s="287"/>
      <c r="F980" s="135">
        <f t="shared" si="52"/>
        <v>0</v>
      </c>
    </row>
    <row r="981" spans="1:6" x14ac:dyDescent="0.2">
      <c r="A981" s="316" t="s">
        <v>337</v>
      </c>
      <c r="B981" s="751" t="s">
        <v>632</v>
      </c>
      <c r="C981" s="755"/>
      <c r="D981" s="140"/>
      <c r="E981" s="287"/>
      <c r="F981" s="135">
        <f t="shared" si="52"/>
        <v>0</v>
      </c>
    </row>
    <row r="982" spans="1:6" x14ac:dyDescent="0.2">
      <c r="A982" s="316" t="s">
        <v>338</v>
      </c>
      <c r="B982" s="752" t="s">
        <v>631</v>
      </c>
      <c r="C982" s="755"/>
      <c r="D982" s="140"/>
      <c r="E982" s="287"/>
      <c r="F982" s="135">
        <f t="shared" si="52"/>
        <v>0</v>
      </c>
    </row>
    <row r="983" spans="1:6" ht="13.5" thickBot="1" x14ac:dyDescent="0.25">
      <c r="A983" s="316" t="s">
        <v>339</v>
      </c>
      <c r="B983" s="327" t="s">
        <v>630</v>
      </c>
      <c r="C983" s="755"/>
      <c r="D983" s="140"/>
      <c r="E983" s="287"/>
      <c r="F983" s="135">
        <f t="shared" si="52"/>
        <v>0</v>
      </c>
    </row>
    <row r="984" spans="1:6" ht="13.5" thickBot="1" x14ac:dyDescent="0.25">
      <c r="A984" s="340" t="s">
        <v>340</v>
      </c>
      <c r="B984" s="274" t="s">
        <v>450</v>
      </c>
      <c r="C984" s="756">
        <f>SUM(C976:C983)</f>
        <v>0</v>
      </c>
      <c r="D984" s="756">
        <f>SUM(D976:D983)</f>
        <v>0</v>
      </c>
      <c r="E984" s="756">
        <f>SUM(E976:E983)</f>
        <v>0</v>
      </c>
      <c r="F984" s="846">
        <f>SUM(F976:F983)</f>
        <v>0</v>
      </c>
    </row>
    <row r="985" spans="1:6" x14ac:dyDescent="0.2">
      <c r="A985" s="544"/>
      <c r="B985" s="36"/>
      <c r="C985" s="768"/>
      <c r="D985" s="770"/>
      <c r="E985" s="735"/>
      <c r="F985" s="629"/>
    </row>
    <row r="986" spans="1:6" ht="13.5" thickBot="1" x14ac:dyDescent="0.25">
      <c r="A986" s="403" t="s">
        <v>341</v>
      </c>
      <c r="B986" s="1194" t="s">
        <v>451</v>
      </c>
      <c r="C986" s="888">
        <f>C973+C984</f>
        <v>0</v>
      </c>
      <c r="D986" s="889">
        <f>D973+D984</f>
        <v>25575</v>
      </c>
      <c r="E986" s="888">
        <f>E973+E984</f>
        <v>0</v>
      </c>
      <c r="F986" s="888">
        <f>F973+F984</f>
        <v>25575</v>
      </c>
    </row>
    <row r="987" spans="1:6" x14ac:dyDescent="0.2">
      <c r="A987" s="338"/>
      <c r="B987" s="745"/>
      <c r="C987" s="631"/>
      <c r="D987" s="631"/>
      <c r="E987" s="631"/>
      <c r="F987" s="631"/>
    </row>
    <row r="988" spans="1:6" x14ac:dyDescent="0.2">
      <c r="A988" s="1484">
        <v>19</v>
      </c>
      <c r="B988" s="1484"/>
      <c r="C988" s="1484"/>
      <c r="D988" s="1484"/>
      <c r="E988" s="1484"/>
      <c r="F988" s="1484"/>
    </row>
    <row r="989" spans="1:6" x14ac:dyDescent="0.2">
      <c r="A989" s="1463" t="s">
        <v>1381</v>
      </c>
      <c r="B989" s="1463"/>
      <c r="C989" s="1463"/>
      <c r="D989" s="1463"/>
      <c r="E989" s="1463"/>
    </row>
    <row r="990" spans="1:6" x14ac:dyDescent="0.2">
      <c r="A990" s="329"/>
      <c r="B990" s="329"/>
      <c r="C990" s="329"/>
      <c r="D990" s="329"/>
      <c r="E990" s="329"/>
    </row>
    <row r="991" spans="1:6" ht="14.25" x14ac:dyDescent="0.2">
      <c r="A991" s="1509" t="s">
        <v>1231</v>
      </c>
      <c r="B991" s="1605"/>
      <c r="C991" s="1605"/>
      <c r="D991" s="1605"/>
      <c r="E991" s="1605"/>
      <c r="F991" s="1605"/>
    </row>
    <row r="992" spans="1:6" ht="15.75" x14ac:dyDescent="0.25">
      <c r="B992" s="18"/>
      <c r="C992" s="18"/>
      <c r="D992" s="18"/>
      <c r="E992" s="18"/>
    </row>
    <row r="993" spans="1:6" ht="15.75" x14ac:dyDescent="0.25">
      <c r="A993" s="1483" t="s">
        <v>987</v>
      </c>
      <c r="B993" s="1486"/>
      <c r="C993" s="1486"/>
      <c r="D993" s="1486"/>
      <c r="E993" s="18"/>
    </row>
    <row r="994" spans="1:6" ht="13.5" thickBot="1" x14ac:dyDescent="0.25">
      <c r="B994" s="1"/>
      <c r="C994" s="1"/>
      <c r="D994" s="1"/>
      <c r="E994" s="19" t="s">
        <v>8</v>
      </c>
    </row>
    <row r="995" spans="1:6" ht="48.75" thickBot="1" x14ac:dyDescent="0.3">
      <c r="A995" s="344" t="s">
        <v>294</v>
      </c>
      <c r="B995" s="549" t="s">
        <v>13</v>
      </c>
      <c r="C995" s="332" t="s">
        <v>477</v>
      </c>
      <c r="D995" s="333" t="s">
        <v>478</v>
      </c>
      <c r="E995" s="332" t="s">
        <v>473</v>
      </c>
      <c r="F995" s="333" t="s">
        <v>472</v>
      </c>
    </row>
    <row r="996" spans="1:6" x14ac:dyDescent="0.2">
      <c r="A996" s="550" t="s">
        <v>295</v>
      </c>
      <c r="B996" s="551" t="s">
        <v>296</v>
      </c>
      <c r="C996" s="560" t="s">
        <v>297</v>
      </c>
      <c r="D996" s="561" t="s">
        <v>298</v>
      </c>
      <c r="E996" s="725" t="s">
        <v>318</v>
      </c>
      <c r="F996" s="726" t="s">
        <v>343</v>
      </c>
    </row>
    <row r="997" spans="1:6" x14ac:dyDescent="0.2">
      <c r="A997" s="317" t="s">
        <v>299</v>
      </c>
      <c r="B997" s="324" t="s">
        <v>244</v>
      </c>
      <c r="C997" s="286"/>
      <c r="D997" s="135"/>
      <c r="E997" s="286"/>
      <c r="F997" s="121"/>
    </row>
    <row r="998" spans="1:6" x14ac:dyDescent="0.2">
      <c r="A998" s="316" t="s">
        <v>300</v>
      </c>
      <c r="B998" s="181" t="s">
        <v>589</v>
      </c>
      <c r="C998" s="286">
        <f>'4_sz_ melléklet'!C365</f>
        <v>4886</v>
      </c>
      <c r="D998" s="135"/>
      <c r="E998" s="286"/>
      <c r="F998" s="135">
        <f>SUM(C998:E998)</f>
        <v>4886</v>
      </c>
    </row>
    <row r="999" spans="1:6" x14ac:dyDescent="0.2">
      <c r="A999" s="316" t="s">
        <v>301</v>
      </c>
      <c r="B999" s="200" t="s">
        <v>591</v>
      </c>
      <c r="C999" s="286">
        <f>'4_sz_ melléklet'!C366</f>
        <v>618</v>
      </c>
      <c r="D999" s="135"/>
      <c r="E999" s="286"/>
      <c r="F999" s="135">
        <f>SUM(C999:E999)</f>
        <v>618</v>
      </c>
    </row>
    <row r="1000" spans="1:6" x14ac:dyDescent="0.2">
      <c r="A1000" s="316" t="s">
        <v>302</v>
      </c>
      <c r="B1000" s="200" t="s">
        <v>590</v>
      </c>
      <c r="C1000" s="286">
        <f>'4_sz_ melléklet'!C367</f>
        <v>14850</v>
      </c>
      <c r="D1000" s="135"/>
      <c r="E1000" s="286"/>
      <c r="F1000" s="135">
        <f>SUM(C1000:E1000)</f>
        <v>14850</v>
      </c>
    </row>
    <row r="1001" spans="1:6" x14ac:dyDescent="0.2">
      <c r="A1001" s="316" t="s">
        <v>303</v>
      </c>
      <c r="B1001" s="200" t="s">
        <v>592</v>
      </c>
      <c r="C1001" s="286"/>
      <c r="D1001" s="135"/>
      <c r="E1001" s="286"/>
      <c r="F1001" s="135">
        <f>SUM(C1001:E1001)</f>
        <v>0</v>
      </c>
    </row>
    <row r="1002" spans="1:6" x14ac:dyDescent="0.2">
      <c r="A1002" s="316" t="s">
        <v>304</v>
      </c>
      <c r="B1002" s="200" t="s">
        <v>593</v>
      </c>
      <c r="C1002" s="286"/>
      <c r="D1002" s="135"/>
      <c r="E1002" s="286"/>
      <c r="F1002" s="135">
        <f>SUM(C1002:E1002)</f>
        <v>0</v>
      </c>
    </row>
    <row r="1003" spans="1:6" x14ac:dyDescent="0.2">
      <c r="A1003" s="316" t="s">
        <v>305</v>
      </c>
      <c r="B1003" s="200" t="s">
        <v>594</v>
      </c>
      <c r="C1003" s="286">
        <f>C1004+C1005+C1006+C1007+C1008+C1009+C1010</f>
        <v>1000</v>
      </c>
      <c r="D1003" s="286">
        <f>D1004+D1005+D1006+D1007+D1008+D1009+D1010</f>
        <v>0</v>
      </c>
      <c r="E1003" s="286">
        <f>E1004+E1005+E1006+E1007+E1008+E1009+E1010</f>
        <v>0</v>
      </c>
      <c r="F1003" s="135">
        <f>F1004+F1005+F1006+F1007+F1008+F1009+F1010</f>
        <v>1000</v>
      </c>
    </row>
    <row r="1004" spans="1:6" x14ac:dyDescent="0.2">
      <c r="A1004" s="316" t="s">
        <v>306</v>
      </c>
      <c r="B1004" s="200" t="s">
        <v>598</v>
      </c>
      <c r="C1004" s="286">
        <v>0</v>
      </c>
      <c r="D1004" s="135">
        <v>0</v>
      </c>
      <c r="E1004" s="286">
        <v>0</v>
      </c>
      <c r="F1004" s="135">
        <f>E1004+D1004+C1004</f>
        <v>0</v>
      </c>
    </row>
    <row r="1005" spans="1:6" x14ac:dyDescent="0.2">
      <c r="A1005" s="316" t="s">
        <v>307</v>
      </c>
      <c r="B1005" s="200" t="s">
        <v>599</v>
      </c>
      <c r="C1005" s="286"/>
      <c r="D1005" s="135"/>
      <c r="E1005" s="286"/>
      <c r="F1005" s="135">
        <f t="shared" ref="F1005:F1011" si="53">E1005+D1005+C1005</f>
        <v>0</v>
      </c>
    </row>
    <row r="1006" spans="1:6" x14ac:dyDescent="0.2">
      <c r="A1006" s="316" t="s">
        <v>308</v>
      </c>
      <c r="B1006" s="200" t="s">
        <v>600</v>
      </c>
      <c r="C1006" s="286"/>
      <c r="D1006" s="135"/>
      <c r="E1006" s="286"/>
      <c r="F1006" s="135">
        <f t="shared" si="53"/>
        <v>0</v>
      </c>
    </row>
    <row r="1007" spans="1:6" x14ac:dyDescent="0.2">
      <c r="A1007" s="316" t="s">
        <v>309</v>
      </c>
      <c r="B1007" s="325" t="s">
        <v>596</v>
      </c>
      <c r="C1007" s="286">
        <f>'6 7_sz_melléklet'!E46</f>
        <v>1000</v>
      </c>
      <c r="D1007" s="139"/>
      <c r="E1007" s="286"/>
      <c r="F1007" s="135">
        <f t="shared" si="53"/>
        <v>1000</v>
      </c>
    </row>
    <row r="1008" spans="1:6" x14ac:dyDescent="0.2">
      <c r="A1008" s="316" t="s">
        <v>310</v>
      </c>
      <c r="B1008" s="748" t="s">
        <v>597</v>
      </c>
      <c r="C1008" s="289"/>
      <c r="D1008" s="136"/>
      <c r="E1008" s="286"/>
      <c r="F1008" s="135">
        <f t="shared" si="53"/>
        <v>0</v>
      </c>
    </row>
    <row r="1009" spans="1:6" x14ac:dyDescent="0.2">
      <c r="A1009" s="316" t="s">
        <v>311</v>
      </c>
      <c r="B1009" s="749" t="s">
        <v>1051</v>
      </c>
      <c r="C1009" s="289"/>
      <c r="D1009" s="136"/>
      <c r="E1009" s="286"/>
      <c r="F1009" s="135">
        <f t="shared" si="53"/>
        <v>0</v>
      </c>
    </row>
    <row r="1010" spans="1:6" x14ac:dyDescent="0.2">
      <c r="A1010" s="316" t="s">
        <v>312</v>
      </c>
      <c r="B1010" s="270" t="s">
        <v>827</v>
      </c>
      <c r="C1010" s="289"/>
      <c r="D1010" s="136"/>
      <c r="E1010" s="286"/>
      <c r="F1010" s="140"/>
    </row>
    <row r="1011" spans="1:6" ht="13.5" thickBot="1" x14ac:dyDescent="0.25">
      <c r="A1011" s="316" t="s">
        <v>313</v>
      </c>
      <c r="B1011" s="202" t="s">
        <v>602</v>
      </c>
      <c r="C1011" s="287"/>
      <c r="D1011" s="140"/>
      <c r="E1011" s="286"/>
      <c r="F1011" s="284">
        <f t="shared" si="53"/>
        <v>0</v>
      </c>
    </row>
    <row r="1012" spans="1:6" ht="13.5" thickBot="1" x14ac:dyDescent="0.25">
      <c r="A1012" s="554" t="s">
        <v>314</v>
      </c>
      <c r="B1012" s="555" t="s">
        <v>6</v>
      </c>
      <c r="C1012" s="563">
        <f>C998+C999+C1000+C1001+C1003+C1011</f>
        <v>21354</v>
      </c>
      <c r="D1012" s="563">
        <f>D998+D999+D1000+D1001+D1003+D1011</f>
        <v>0</v>
      </c>
      <c r="E1012" s="563">
        <f>E998+E999+E1000+E1001+E1003+E1011</f>
        <v>0</v>
      </c>
      <c r="F1012" s="564">
        <f>F998+F999+F1000+F1001+F1003+F1011</f>
        <v>21354</v>
      </c>
    </row>
    <row r="1013" spans="1:6" ht="9" customHeight="1" thickTop="1" x14ac:dyDescent="0.2">
      <c r="A1013" s="544"/>
      <c r="B1013" s="324"/>
      <c r="C1013" s="229"/>
      <c r="D1013" s="229"/>
      <c r="E1013" s="229"/>
      <c r="F1013" s="143"/>
    </row>
    <row r="1014" spans="1:6" x14ac:dyDescent="0.2">
      <c r="A1014" s="317" t="s">
        <v>315</v>
      </c>
      <c r="B1014" s="326" t="s">
        <v>245</v>
      </c>
      <c r="C1014" s="288"/>
      <c r="D1014" s="138"/>
      <c r="E1014" s="288"/>
      <c r="F1014" s="187"/>
    </row>
    <row r="1015" spans="1:6" x14ac:dyDescent="0.2">
      <c r="A1015" s="317" t="s">
        <v>316</v>
      </c>
      <c r="B1015" s="200" t="s">
        <v>603</v>
      </c>
      <c r="C1015" s="286">
        <f>'33_sz_ melléklet'!C113</f>
        <v>524676</v>
      </c>
      <c r="D1015" s="135"/>
      <c r="E1015" s="286"/>
      <c r="F1015" s="135">
        <f>SUM(C1015:E1015)</f>
        <v>524676</v>
      </c>
    </row>
    <row r="1016" spans="1:6" x14ac:dyDescent="0.2">
      <c r="A1016" s="317" t="s">
        <v>317</v>
      </c>
      <c r="B1016" s="200" t="s">
        <v>604</v>
      </c>
      <c r="C1016" s="286"/>
      <c r="D1016" s="135"/>
      <c r="E1016" s="286"/>
      <c r="F1016" s="135">
        <f>SUM(C1016:E1016)</f>
        <v>0</v>
      </c>
    </row>
    <row r="1017" spans="1:6" x14ac:dyDescent="0.2">
      <c r="A1017" s="317" t="s">
        <v>319</v>
      </c>
      <c r="B1017" s="200" t="s">
        <v>605</v>
      </c>
      <c r="C1017" s="286">
        <f>C1018+C1019+C1020+C1021+C1022+C1023+C1024</f>
        <v>1000</v>
      </c>
      <c r="D1017" s="286">
        <f>D1018+D1019+D1020+D1021+D1022+D1023+D1024</f>
        <v>0</v>
      </c>
      <c r="E1017" s="286">
        <f>E1018+E1019+E1020+E1021+E1022+E1023+E1024</f>
        <v>0</v>
      </c>
      <c r="F1017" s="135">
        <f>F1018+F1019+F1020+F1021+F1022+F1023+F1024</f>
        <v>1000</v>
      </c>
    </row>
    <row r="1018" spans="1:6" x14ac:dyDescent="0.2">
      <c r="A1018" s="317" t="s">
        <v>320</v>
      </c>
      <c r="B1018" s="325" t="s">
        <v>606</v>
      </c>
      <c r="C1018" s="286"/>
      <c r="D1018" s="135"/>
      <c r="E1018" s="286"/>
      <c r="F1018" s="135">
        <f>SUM(C1018:E1018)</f>
        <v>0</v>
      </c>
    </row>
    <row r="1019" spans="1:6" x14ac:dyDescent="0.2">
      <c r="A1019" s="317" t="s">
        <v>321</v>
      </c>
      <c r="B1019" s="325" t="s">
        <v>607</v>
      </c>
      <c r="C1019" s="286"/>
      <c r="D1019" s="135"/>
      <c r="E1019" s="286"/>
      <c r="F1019" s="135">
        <f t="shared" ref="F1019:F1025" si="54">SUM(C1019:E1019)</f>
        <v>0</v>
      </c>
    </row>
    <row r="1020" spans="1:6" x14ac:dyDescent="0.2">
      <c r="A1020" s="317" t="s">
        <v>322</v>
      </c>
      <c r="B1020" s="325" t="s">
        <v>608</v>
      </c>
      <c r="C1020" s="286"/>
      <c r="D1020" s="135"/>
      <c r="E1020" s="286"/>
      <c r="F1020" s="135">
        <f t="shared" si="54"/>
        <v>0</v>
      </c>
    </row>
    <row r="1021" spans="1:6" x14ac:dyDescent="0.2">
      <c r="A1021" s="317" t="s">
        <v>323</v>
      </c>
      <c r="B1021" s="325" t="s">
        <v>609</v>
      </c>
      <c r="C1021" s="286">
        <f>' 8 10 sz. melléklet'!F48+' 8 10 sz. melléklet'!F49</f>
        <v>1000</v>
      </c>
      <c r="D1021" s="135"/>
      <c r="E1021" s="286"/>
      <c r="F1021" s="135">
        <f t="shared" si="54"/>
        <v>1000</v>
      </c>
    </row>
    <row r="1022" spans="1:6" x14ac:dyDescent="0.2">
      <c r="A1022" s="317" t="s">
        <v>324</v>
      </c>
      <c r="B1022" s="748" t="s">
        <v>610</v>
      </c>
      <c r="C1022" s="286">
        <v>0</v>
      </c>
      <c r="D1022" s="135"/>
      <c r="E1022" s="286"/>
      <c r="F1022" s="135">
        <f t="shared" si="54"/>
        <v>0</v>
      </c>
    </row>
    <row r="1023" spans="1:6" x14ac:dyDescent="0.2">
      <c r="A1023" s="317" t="s">
        <v>325</v>
      </c>
      <c r="B1023" s="270" t="s">
        <v>611</v>
      </c>
      <c r="C1023" s="286"/>
      <c r="D1023" s="135"/>
      <c r="E1023" s="286"/>
      <c r="F1023" s="135">
        <f t="shared" si="54"/>
        <v>0</v>
      </c>
    </row>
    <row r="1024" spans="1:6" x14ac:dyDescent="0.2">
      <c r="A1024" s="317" t="s">
        <v>326</v>
      </c>
      <c r="B1024" s="970" t="s">
        <v>612</v>
      </c>
      <c r="C1024" s="286"/>
      <c r="D1024" s="135"/>
      <c r="E1024" s="286"/>
      <c r="F1024" s="135">
        <f t="shared" si="54"/>
        <v>0</v>
      </c>
    </row>
    <row r="1025" spans="1:6" x14ac:dyDescent="0.2">
      <c r="A1025" s="317" t="s">
        <v>327</v>
      </c>
      <c r="B1025" s="200"/>
      <c r="C1025" s="286"/>
      <c r="D1025" s="135"/>
      <c r="E1025" s="286"/>
      <c r="F1025" s="135">
        <f t="shared" si="54"/>
        <v>0</v>
      </c>
    </row>
    <row r="1026" spans="1:6" ht="13.5" thickBot="1" x14ac:dyDescent="0.25">
      <c r="A1026" s="317" t="s">
        <v>328</v>
      </c>
      <c r="B1026" s="202"/>
      <c r="C1026" s="289">
        <f>-C1001</f>
        <v>0</v>
      </c>
      <c r="D1026" s="289">
        <f>-D1001</f>
        <v>0</v>
      </c>
      <c r="E1026" s="289">
        <f>-E1001</f>
        <v>0</v>
      </c>
      <c r="F1026" s="136">
        <f>-F1001</f>
        <v>0</v>
      </c>
    </row>
    <row r="1027" spans="1:6" ht="13.5" thickBot="1" x14ac:dyDescent="0.25">
      <c r="A1027" s="554" t="s">
        <v>329</v>
      </c>
      <c r="B1027" s="555" t="s">
        <v>7</v>
      </c>
      <c r="C1027" s="563">
        <f>C1015+C1016+C1017+C1025+C1026</f>
        <v>525676</v>
      </c>
      <c r="D1027" s="563">
        <f>D1015+D1016+D1017+D1025+D1026</f>
        <v>0</v>
      </c>
      <c r="E1027" s="563">
        <f>E1015+E1016+E1017+E1025+E1026</f>
        <v>0</v>
      </c>
      <c r="F1027" s="564">
        <f>F1015+F1016+F1017+F1025+F1026</f>
        <v>525676</v>
      </c>
    </row>
    <row r="1028" spans="1:6" ht="27" thickTop="1" thickBot="1" x14ac:dyDescent="0.25">
      <c r="A1028" s="554" t="s">
        <v>330</v>
      </c>
      <c r="B1028" s="559" t="s">
        <v>448</v>
      </c>
      <c r="C1028" s="566">
        <f>C1012+C1027</f>
        <v>547030</v>
      </c>
      <c r="D1028" s="566">
        <f>D1012+D1027</f>
        <v>0</v>
      </c>
      <c r="E1028" s="566">
        <f>E1012+E1027</f>
        <v>0</v>
      </c>
      <c r="F1028" s="567">
        <f>F1012+F1027</f>
        <v>547030</v>
      </c>
    </row>
    <row r="1029" spans="1:6" ht="9" customHeight="1" thickTop="1" x14ac:dyDescent="0.2">
      <c r="A1029" s="544"/>
      <c r="B1029" s="762"/>
      <c r="C1029" s="235"/>
      <c r="D1029" s="235"/>
      <c r="E1029" s="235"/>
      <c r="F1029" s="240"/>
    </row>
    <row r="1030" spans="1:6" x14ac:dyDescent="0.2">
      <c r="A1030" s="317" t="s">
        <v>331</v>
      </c>
      <c r="B1030" s="433" t="s">
        <v>449</v>
      </c>
      <c r="C1030" s="565"/>
      <c r="D1030" s="138"/>
      <c r="E1030" s="288"/>
      <c r="F1030" s="187"/>
    </row>
    <row r="1031" spans="1:6" x14ac:dyDescent="0.2">
      <c r="A1031" s="316" t="s">
        <v>332</v>
      </c>
      <c r="B1031" s="201" t="s">
        <v>1093</v>
      </c>
      <c r="C1031" s="291"/>
      <c r="D1031" s="135"/>
      <c r="E1031" s="286"/>
      <c r="F1031" s="135">
        <f>SUM(C1031:E1031)</f>
        <v>0</v>
      </c>
    </row>
    <row r="1032" spans="1:6" x14ac:dyDescent="0.2">
      <c r="A1032" s="316" t="s">
        <v>333</v>
      </c>
      <c r="B1032" s="633" t="s">
        <v>627</v>
      </c>
      <c r="C1032" s="755"/>
      <c r="D1032" s="140"/>
      <c r="E1032" s="287"/>
      <c r="F1032" s="135">
        <f t="shared" ref="F1032:F1038" si="55">SUM(C1032:E1032)</f>
        <v>0</v>
      </c>
    </row>
    <row r="1033" spans="1:6" x14ac:dyDescent="0.2">
      <c r="A1033" s="316" t="s">
        <v>334</v>
      </c>
      <c r="B1033" s="633" t="s">
        <v>626</v>
      </c>
      <c r="C1033" s="755"/>
      <c r="D1033" s="140"/>
      <c r="E1033" s="287"/>
      <c r="F1033" s="135">
        <f t="shared" si="55"/>
        <v>0</v>
      </c>
    </row>
    <row r="1034" spans="1:6" x14ac:dyDescent="0.2">
      <c r="A1034" s="316" t="s">
        <v>335</v>
      </c>
      <c r="B1034" s="633" t="s">
        <v>628</v>
      </c>
      <c r="C1034" s="755"/>
      <c r="D1034" s="140"/>
      <c r="E1034" s="287"/>
      <c r="F1034" s="135">
        <f t="shared" si="55"/>
        <v>0</v>
      </c>
    </row>
    <row r="1035" spans="1:6" x14ac:dyDescent="0.2">
      <c r="A1035" s="316" t="s">
        <v>336</v>
      </c>
      <c r="B1035" s="750" t="s">
        <v>629</v>
      </c>
      <c r="C1035" s="755"/>
      <c r="D1035" s="140"/>
      <c r="E1035" s="287"/>
      <c r="F1035" s="135">
        <f t="shared" si="55"/>
        <v>0</v>
      </c>
    </row>
    <row r="1036" spans="1:6" x14ac:dyDescent="0.2">
      <c r="A1036" s="316" t="s">
        <v>337</v>
      </c>
      <c r="B1036" s="751" t="s">
        <v>632</v>
      </c>
      <c r="C1036" s="755"/>
      <c r="D1036" s="140"/>
      <c r="E1036" s="287"/>
      <c r="F1036" s="135">
        <f t="shared" si="55"/>
        <v>0</v>
      </c>
    </row>
    <row r="1037" spans="1:6" x14ac:dyDescent="0.2">
      <c r="A1037" s="316" t="s">
        <v>338</v>
      </c>
      <c r="B1037" s="752" t="s">
        <v>631</v>
      </c>
      <c r="C1037" s="755"/>
      <c r="D1037" s="140"/>
      <c r="E1037" s="287"/>
      <c r="F1037" s="135">
        <f t="shared" si="55"/>
        <v>0</v>
      </c>
    </row>
    <row r="1038" spans="1:6" ht="13.5" thickBot="1" x14ac:dyDescent="0.25">
      <c r="A1038" s="316" t="s">
        <v>339</v>
      </c>
      <c r="B1038" s="327" t="s">
        <v>630</v>
      </c>
      <c r="C1038" s="755"/>
      <c r="D1038" s="140"/>
      <c r="E1038" s="287"/>
      <c r="F1038" s="135">
        <f t="shared" si="55"/>
        <v>0</v>
      </c>
    </row>
    <row r="1039" spans="1:6" ht="13.5" thickBot="1" x14ac:dyDescent="0.25">
      <c r="A1039" s="340" t="s">
        <v>340</v>
      </c>
      <c r="B1039" s="274" t="s">
        <v>450</v>
      </c>
      <c r="C1039" s="756">
        <f>SUM(C1031:C1038)</f>
        <v>0</v>
      </c>
      <c r="D1039" s="756">
        <f>SUM(D1031:D1038)</f>
        <v>0</v>
      </c>
      <c r="E1039" s="756">
        <f>SUM(E1031:E1038)</f>
        <v>0</v>
      </c>
      <c r="F1039" s="846">
        <f>SUM(F1031:F1038)</f>
        <v>0</v>
      </c>
    </row>
    <row r="1040" spans="1:6" x14ac:dyDescent="0.2">
      <c r="A1040" s="544"/>
      <c r="B1040" s="36"/>
      <c r="C1040" s="768"/>
      <c r="D1040" s="770"/>
      <c r="E1040" s="735"/>
      <c r="F1040" s="629"/>
    </row>
    <row r="1041" spans="1:6" ht="13.5" thickBot="1" x14ac:dyDescent="0.25">
      <c r="A1041" s="403" t="s">
        <v>341</v>
      </c>
      <c r="B1041" s="1194" t="s">
        <v>451</v>
      </c>
      <c r="C1041" s="888">
        <f>C1028+C1039</f>
        <v>547030</v>
      </c>
      <c r="D1041" s="889">
        <f>D1028+D1039</f>
        <v>0</v>
      </c>
      <c r="E1041" s="888">
        <f>E1028+E1039</f>
        <v>0</v>
      </c>
      <c r="F1041" s="888">
        <f>F1028+F1039</f>
        <v>547030</v>
      </c>
    </row>
    <row r="1042" spans="1:6" x14ac:dyDescent="0.2">
      <c r="A1042" s="1484">
        <v>20</v>
      </c>
      <c r="B1042" s="1484"/>
      <c r="C1042" s="1484"/>
      <c r="D1042" s="1484"/>
      <c r="E1042" s="1484"/>
      <c r="F1042" s="1484"/>
    </row>
    <row r="1043" spans="1:6" x14ac:dyDescent="0.2">
      <c r="A1043" s="1463" t="s">
        <v>1381</v>
      </c>
      <c r="B1043" s="1463"/>
      <c r="C1043" s="1463"/>
      <c r="D1043" s="1463"/>
      <c r="E1043" s="1463"/>
    </row>
    <row r="1044" spans="1:6" x14ac:dyDescent="0.2">
      <c r="A1044" s="329"/>
      <c r="B1044" s="329"/>
      <c r="C1044" s="329"/>
      <c r="D1044" s="329"/>
      <c r="E1044" s="329"/>
    </row>
    <row r="1045" spans="1:6" ht="14.25" x14ac:dyDescent="0.2">
      <c r="A1045" s="1509" t="s">
        <v>1231</v>
      </c>
      <c r="B1045" s="1605"/>
      <c r="C1045" s="1605"/>
      <c r="D1045" s="1605"/>
      <c r="E1045" s="1605"/>
      <c r="F1045" s="1605"/>
    </row>
    <row r="1046" spans="1:6" ht="11.25" customHeight="1" x14ac:dyDescent="0.25">
      <c r="B1046" s="18"/>
      <c r="C1046" s="18"/>
      <c r="D1046" s="18"/>
      <c r="E1046" s="18"/>
    </row>
    <row r="1047" spans="1:6" ht="15.75" x14ac:dyDescent="0.25">
      <c r="B1047" s="18" t="s">
        <v>1283</v>
      </c>
      <c r="C1047" s="18"/>
      <c r="D1047" s="18"/>
      <c r="E1047" s="18"/>
    </row>
    <row r="1048" spans="1:6" ht="13.5" thickBot="1" x14ac:dyDescent="0.25">
      <c r="B1048" s="1"/>
      <c r="C1048" s="1"/>
      <c r="D1048" s="1"/>
      <c r="E1048" s="19" t="s">
        <v>8</v>
      </c>
    </row>
    <row r="1049" spans="1:6" ht="48.75" thickBot="1" x14ac:dyDescent="0.3">
      <c r="A1049" s="344" t="s">
        <v>294</v>
      </c>
      <c r="B1049" s="549" t="s">
        <v>13</v>
      </c>
      <c r="C1049" s="332" t="s">
        <v>477</v>
      </c>
      <c r="D1049" s="333" t="s">
        <v>478</v>
      </c>
      <c r="E1049" s="332" t="s">
        <v>473</v>
      </c>
      <c r="F1049" s="333" t="s">
        <v>472</v>
      </c>
    </row>
    <row r="1050" spans="1:6" x14ac:dyDescent="0.2">
      <c r="A1050" s="550" t="s">
        <v>295</v>
      </c>
      <c r="B1050" s="551" t="s">
        <v>296</v>
      </c>
      <c r="C1050" s="560" t="s">
        <v>297</v>
      </c>
      <c r="D1050" s="561" t="s">
        <v>298</v>
      </c>
      <c r="E1050" s="725" t="s">
        <v>318</v>
      </c>
      <c r="F1050" s="726" t="s">
        <v>343</v>
      </c>
    </row>
    <row r="1051" spans="1:6" x14ac:dyDescent="0.2">
      <c r="A1051" s="317" t="s">
        <v>299</v>
      </c>
      <c r="B1051" s="324" t="s">
        <v>244</v>
      </c>
      <c r="C1051" s="286"/>
      <c r="D1051" s="135"/>
      <c r="E1051" s="286"/>
      <c r="F1051" s="121"/>
    </row>
    <row r="1052" spans="1:6" x14ac:dyDescent="0.2">
      <c r="A1052" s="316" t="s">
        <v>300</v>
      </c>
      <c r="B1052" s="181" t="s">
        <v>589</v>
      </c>
      <c r="C1052" s="286"/>
      <c r="D1052" s="135"/>
      <c r="E1052" s="286"/>
      <c r="F1052" s="135">
        <f>SUM(C1052:E1052)</f>
        <v>0</v>
      </c>
    </row>
    <row r="1053" spans="1:6" x14ac:dyDescent="0.2">
      <c r="A1053" s="316" t="s">
        <v>301</v>
      </c>
      <c r="B1053" s="200" t="s">
        <v>591</v>
      </c>
      <c r="C1053" s="286"/>
      <c r="D1053" s="135"/>
      <c r="E1053" s="286"/>
      <c r="F1053" s="135">
        <f>SUM(C1053:E1053)</f>
        <v>0</v>
      </c>
    </row>
    <row r="1054" spans="1:6" x14ac:dyDescent="0.2">
      <c r="A1054" s="316" t="s">
        <v>302</v>
      </c>
      <c r="B1054" s="200" t="s">
        <v>590</v>
      </c>
      <c r="C1054" s="286"/>
      <c r="D1054" s="135"/>
      <c r="E1054" s="286"/>
      <c r="F1054" s="135">
        <f>SUM(C1054:E1054)</f>
        <v>0</v>
      </c>
    </row>
    <row r="1055" spans="1:6" x14ac:dyDescent="0.2">
      <c r="A1055" s="316" t="s">
        <v>303</v>
      </c>
      <c r="B1055" s="200" t="s">
        <v>592</v>
      </c>
      <c r="C1055" s="286"/>
      <c r="D1055" s="135"/>
      <c r="E1055" s="286"/>
      <c r="F1055" s="135">
        <f>SUM(C1055:E1055)</f>
        <v>0</v>
      </c>
    </row>
    <row r="1056" spans="1:6" x14ac:dyDescent="0.2">
      <c r="A1056" s="316" t="s">
        <v>304</v>
      </c>
      <c r="B1056" s="200" t="s">
        <v>593</v>
      </c>
      <c r="C1056" s="286"/>
      <c r="D1056" s="135"/>
      <c r="E1056" s="286"/>
      <c r="F1056" s="135">
        <f>SUM(C1056:E1056)</f>
        <v>0</v>
      </c>
    </row>
    <row r="1057" spans="1:6" x14ac:dyDescent="0.2">
      <c r="A1057" s="316" t="s">
        <v>305</v>
      </c>
      <c r="B1057" s="200" t="s">
        <v>594</v>
      </c>
      <c r="C1057" s="286">
        <f>C1058+C1059+C1060+C1061+C1062+C1063+C1064</f>
        <v>208000</v>
      </c>
      <c r="D1057" s="286">
        <f>D1058+D1059+D1060+D1061+D1062+D1063+D1064</f>
        <v>0</v>
      </c>
      <c r="E1057" s="286">
        <f>E1058+E1059+E1060+E1061+E1062+E1063+E1064</f>
        <v>0</v>
      </c>
      <c r="F1057" s="135">
        <f>F1058+F1059+F1060+F1061+F1062+F1063+F1064</f>
        <v>208000</v>
      </c>
    </row>
    <row r="1058" spans="1:6" x14ac:dyDescent="0.2">
      <c r="A1058" s="316" t="s">
        <v>306</v>
      </c>
      <c r="B1058" s="200" t="s">
        <v>598</v>
      </c>
      <c r="C1058" s="286">
        <v>0</v>
      </c>
      <c r="D1058" s="135">
        <v>0</v>
      </c>
      <c r="E1058" s="286">
        <v>0</v>
      </c>
      <c r="F1058" s="135">
        <f>E1058+D1058+C1058</f>
        <v>0</v>
      </c>
    </row>
    <row r="1059" spans="1:6" x14ac:dyDescent="0.2">
      <c r="A1059" s="316" t="s">
        <v>307</v>
      </c>
      <c r="B1059" s="200" t="s">
        <v>599</v>
      </c>
      <c r="C1059" s="286"/>
      <c r="D1059" s="135"/>
      <c r="E1059" s="286"/>
      <c r="F1059" s="135">
        <f t="shared" ref="F1059:F1065" si="56">E1059+D1059+C1059</f>
        <v>0</v>
      </c>
    </row>
    <row r="1060" spans="1:6" x14ac:dyDescent="0.2">
      <c r="A1060" s="316" t="s">
        <v>308</v>
      </c>
      <c r="B1060" s="200" t="s">
        <v>600</v>
      </c>
      <c r="C1060" s="286"/>
      <c r="D1060" s="135"/>
      <c r="E1060" s="286"/>
      <c r="F1060" s="135">
        <f t="shared" si="56"/>
        <v>0</v>
      </c>
    </row>
    <row r="1061" spans="1:6" x14ac:dyDescent="0.2">
      <c r="A1061" s="316" t="s">
        <v>309</v>
      </c>
      <c r="B1061" s="325" t="s">
        <v>596</v>
      </c>
      <c r="C1061" s="286">
        <f>'6 7_sz_melléklet'!E42+'6 7_sz_melléklet'!E43+'6 7_sz_melléklet'!E44</f>
        <v>208000</v>
      </c>
      <c r="D1061" s="139"/>
      <c r="E1061" s="286"/>
      <c r="F1061" s="135">
        <f t="shared" si="56"/>
        <v>208000</v>
      </c>
    </row>
    <row r="1062" spans="1:6" x14ac:dyDescent="0.2">
      <c r="A1062" s="316" t="s">
        <v>310</v>
      </c>
      <c r="B1062" s="748" t="s">
        <v>597</v>
      </c>
      <c r="C1062" s="287"/>
      <c r="D1062" s="140"/>
      <c r="E1062" s="286"/>
      <c r="F1062" s="135">
        <f t="shared" si="56"/>
        <v>0</v>
      </c>
    </row>
    <row r="1063" spans="1:6" x14ac:dyDescent="0.2">
      <c r="A1063" s="316" t="s">
        <v>311</v>
      </c>
      <c r="B1063" s="749" t="s">
        <v>1051</v>
      </c>
      <c r="C1063" s="289"/>
      <c r="D1063" s="136"/>
      <c r="E1063" s="286"/>
      <c r="F1063" s="135">
        <f t="shared" si="56"/>
        <v>0</v>
      </c>
    </row>
    <row r="1064" spans="1:6" x14ac:dyDescent="0.2">
      <c r="A1064" s="316" t="s">
        <v>312</v>
      </c>
      <c r="B1064" s="270" t="s">
        <v>827</v>
      </c>
      <c r="C1064" s="289"/>
      <c r="D1064" s="136"/>
      <c r="E1064" s="286"/>
      <c r="F1064" s="140"/>
    </row>
    <row r="1065" spans="1:6" ht="13.5" thickBot="1" x14ac:dyDescent="0.25">
      <c r="A1065" s="316" t="s">
        <v>313</v>
      </c>
      <c r="B1065" s="202" t="s">
        <v>602</v>
      </c>
      <c r="C1065" s="287"/>
      <c r="D1065" s="140"/>
      <c r="E1065" s="286"/>
      <c r="F1065" s="284">
        <f t="shared" si="56"/>
        <v>0</v>
      </c>
    </row>
    <row r="1066" spans="1:6" ht="13.5" thickBot="1" x14ac:dyDescent="0.25">
      <c r="A1066" s="554" t="s">
        <v>314</v>
      </c>
      <c r="B1066" s="555" t="s">
        <v>6</v>
      </c>
      <c r="C1066" s="563">
        <f>C1052+C1053+C1054+C1055+C1057+C1065</f>
        <v>208000</v>
      </c>
      <c r="D1066" s="563">
        <f>D1052+D1053+D1054+D1055+D1057+D1065</f>
        <v>0</v>
      </c>
      <c r="E1066" s="563">
        <f>E1052+E1053+E1054+E1055+E1057+E1065</f>
        <v>0</v>
      </c>
      <c r="F1066" s="564">
        <f>F1052+F1053+F1054+F1055+F1057+F1065</f>
        <v>208000</v>
      </c>
    </row>
    <row r="1067" spans="1:6" ht="8.25" customHeight="1" thickTop="1" x14ac:dyDescent="0.2">
      <c r="A1067" s="544"/>
      <c r="B1067" s="324"/>
      <c r="C1067" s="229"/>
      <c r="D1067" s="229"/>
      <c r="E1067" s="229"/>
      <c r="F1067" s="143"/>
    </row>
    <row r="1068" spans="1:6" x14ac:dyDescent="0.2">
      <c r="A1068" s="317" t="s">
        <v>315</v>
      </c>
      <c r="B1068" s="326" t="s">
        <v>245</v>
      </c>
      <c r="C1068" s="288"/>
      <c r="D1068" s="138"/>
      <c r="E1068" s="288"/>
      <c r="F1068" s="187"/>
    </row>
    <row r="1069" spans="1:6" x14ac:dyDescent="0.2">
      <c r="A1069" s="317" t="s">
        <v>316</v>
      </c>
      <c r="B1069" s="200" t="s">
        <v>603</v>
      </c>
      <c r="C1069" s="286">
        <f>'33_sz_ melléklet'!C132</f>
        <v>0</v>
      </c>
      <c r="D1069" s="135"/>
      <c r="E1069" s="286"/>
      <c r="F1069" s="135">
        <f>SUM(C1069:E1069)</f>
        <v>0</v>
      </c>
    </row>
    <row r="1070" spans="1:6" x14ac:dyDescent="0.2">
      <c r="A1070" s="317" t="s">
        <v>317</v>
      </c>
      <c r="B1070" s="200" t="s">
        <v>604</v>
      </c>
      <c r="C1070" s="286">
        <f>'32_sz_ melléklet'!C47</f>
        <v>0</v>
      </c>
      <c r="D1070" s="135"/>
      <c r="E1070" s="286"/>
      <c r="F1070" s="135">
        <f>SUM(C1070:E1070)</f>
        <v>0</v>
      </c>
    </row>
    <row r="1071" spans="1:6" x14ac:dyDescent="0.2">
      <c r="A1071" s="317" t="s">
        <v>319</v>
      </c>
      <c r="B1071" s="200" t="s">
        <v>605</v>
      </c>
      <c r="C1071" s="286">
        <f>C1072+C1073+C1074+C1075+C1076+C1077+C1078</f>
        <v>14000</v>
      </c>
      <c r="D1071" s="286">
        <f>D1072+D1073+D1074+D1075+D1076+D1077+D1078</f>
        <v>0</v>
      </c>
      <c r="E1071" s="286">
        <f>E1072+E1073+E1074+E1075+E1076+E1077+E1078</f>
        <v>0</v>
      </c>
      <c r="F1071" s="135">
        <f>F1072+F1073+F1074+F1075+F1076+F1077+F1078</f>
        <v>14000</v>
      </c>
    </row>
    <row r="1072" spans="1:6" x14ac:dyDescent="0.2">
      <c r="A1072" s="317" t="s">
        <v>320</v>
      </c>
      <c r="B1072" s="325" t="s">
        <v>606</v>
      </c>
      <c r="C1072" s="286"/>
      <c r="D1072" s="135"/>
      <c r="E1072" s="286"/>
      <c r="F1072" s="135">
        <f>SUM(C1072:E1072)</f>
        <v>0</v>
      </c>
    </row>
    <row r="1073" spans="1:6" x14ac:dyDescent="0.2">
      <c r="A1073" s="317" t="s">
        <v>321</v>
      </c>
      <c r="B1073" s="325" t="s">
        <v>607</v>
      </c>
      <c r="C1073" s="286"/>
      <c r="D1073" s="135"/>
      <c r="E1073" s="286"/>
      <c r="F1073" s="135">
        <f t="shared" ref="F1073:F1079" si="57">SUM(C1073:E1073)</f>
        <v>0</v>
      </c>
    </row>
    <row r="1074" spans="1:6" x14ac:dyDescent="0.2">
      <c r="A1074" s="317" t="s">
        <v>322</v>
      </c>
      <c r="B1074" s="325" t="s">
        <v>608</v>
      </c>
      <c r="C1074" s="286"/>
      <c r="D1074" s="135"/>
      <c r="E1074" s="286"/>
      <c r="F1074" s="135">
        <f t="shared" si="57"/>
        <v>0</v>
      </c>
    </row>
    <row r="1075" spans="1:6" x14ac:dyDescent="0.2">
      <c r="A1075" s="317" t="s">
        <v>323</v>
      </c>
      <c r="B1075" s="325" t="s">
        <v>609</v>
      </c>
      <c r="C1075" s="286">
        <f>' 8 10 sz. melléklet'!F47</f>
        <v>14000</v>
      </c>
      <c r="D1075" s="135"/>
      <c r="E1075" s="286"/>
      <c r="F1075" s="135">
        <f t="shared" si="57"/>
        <v>14000</v>
      </c>
    </row>
    <row r="1076" spans="1:6" x14ac:dyDescent="0.2">
      <c r="A1076" s="317" t="s">
        <v>324</v>
      </c>
      <c r="B1076" s="748" t="s">
        <v>610</v>
      </c>
      <c r="C1076" s="286"/>
      <c r="D1076" s="135"/>
      <c r="E1076" s="286"/>
      <c r="F1076" s="135">
        <f t="shared" si="57"/>
        <v>0</v>
      </c>
    </row>
    <row r="1077" spans="1:6" x14ac:dyDescent="0.2">
      <c r="A1077" s="317" t="s">
        <v>325</v>
      </c>
      <c r="B1077" s="270" t="s">
        <v>611</v>
      </c>
      <c r="C1077" s="286"/>
      <c r="D1077" s="135"/>
      <c r="E1077" s="286"/>
      <c r="F1077" s="135">
        <f t="shared" si="57"/>
        <v>0</v>
      </c>
    </row>
    <row r="1078" spans="1:6" x14ac:dyDescent="0.2">
      <c r="A1078" s="317" t="s">
        <v>326</v>
      </c>
      <c r="B1078" s="970" t="s">
        <v>612</v>
      </c>
      <c r="C1078" s="286"/>
      <c r="D1078" s="135"/>
      <c r="E1078" s="286"/>
      <c r="F1078" s="135">
        <f t="shared" si="57"/>
        <v>0</v>
      </c>
    </row>
    <row r="1079" spans="1:6" x14ac:dyDescent="0.2">
      <c r="A1079" s="317" t="s">
        <v>327</v>
      </c>
      <c r="B1079" s="200"/>
      <c r="C1079" s="286"/>
      <c r="D1079" s="135"/>
      <c r="E1079" s="286"/>
      <c r="F1079" s="135">
        <f t="shared" si="57"/>
        <v>0</v>
      </c>
    </row>
    <row r="1080" spans="1:6" ht="13.5" thickBot="1" x14ac:dyDescent="0.25">
      <c r="A1080" s="317" t="s">
        <v>328</v>
      </c>
      <c r="B1080" s="202"/>
      <c r="C1080" s="289">
        <f>-C1055</f>
        <v>0</v>
      </c>
      <c r="D1080" s="289">
        <f>-D1055</f>
        <v>0</v>
      </c>
      <c r="E1080" s="289">
        <f>-E1055</f>
        <v>0</v>
      </c>
      <c r="F1080" s="136">
        <f>-F1055</f>
        <v>0</v>
      </c>
    </row>
    <row r="1081" spans="1:6" ht="13.5" thickBot="1" x14ac:dyDescent="0.25">
      <c r="A1081" s="554" t="s">
        <v>329</v>
      </c>
      <c r="B1081" s="555" t="s">
        <v>7</v>
      </c>
      <c r="C1081" s="563">
        <f>C1069+C1070+C1071+C1079+C1080</f>
        <v>14000</v>
      </c>
      <c r="D1081" s="563">
        <f>D1069+D1070+D1071+D1079+D1080</f>
        <v>0</v>
      </c>
      <c r="E1081" s="563">
        <f>E1069+E1070+E1071+E1079+E1080</f>
        <v>0</v>
      </c>
      <c r="F1081" s="564">
        <f>F1069+F1070+F1071+F1079+F1080</f>
        <v>14000</v>
      </c>
    </row>
    <row r="1082" spans="1:6" ht="27" thickTop="1" thickBot="1" x14ac:dyDescent="0.25">
      <c r="A1082" s="554" t="s">
        <v>330</v>
      </c>
      <c r="B1082" s="559" t="s">
        <v>448</v>
      </c>
      <c r="C1082" s="566">
        <f>C1066+C1081</f>
        <v>222000</v>
      </c>
      <c r="D1082" s="566">
        <f>D1066+D1081</f>
        <v>0</v>
      </c>
      <c r="E1082" s="566">
        <f>E1066+E1081</f>
        <v>0</v>
      </c>
      <c r="F1082" s="567">
        <f>F1066+F1081</f>
        <v>222000</v>
      </c>
    </row>
    <row r="1083" spans="1:6" ht="9" customHeight="1" thickTop="1" x14ac:dyDescent="0.2">
      <c r="A1083" s="544"/>
      <c r="B1083" s="762"/>
      <c r="C1083" s="235"/>
      <c r="D1083" s="235"/>
      <c r="E1083" s="235"/>
      <c r="F1083" s="240"/>
    </row>
    <row r="1084" spans="1:6" x14ac:dyDescent="0.2">
      <c r="A1084" s="317" t="s">
        <v>331</v>
      </c>
      <c r="B1084" s="433" t="s">
        <v>449</v>
      </c>
      <c r="C1084" s="565"/>
      <c r="D1084" s="138"/>
      <c r="E1084" s="288"/>
      <c r="F1084" s="187"/>
    </row>
    <row r="1085" spans="1:6" x14ac:dyDescent="0.2">
      <c r="A1085" s="316" t="s">
        <v>332</v>
      </c>
      <c r="B1085" s="201" t="s">
        <v>1093</v>
      </c>
      <c r="C1085" s="291"/>
      <c r="D1085" s="135"/>
      <c r="E1085" s="286"/>
      <c r="F1085" s="135">
        <f>SUM(C1085:E1085)</f>
        <v>0</v>
      </c>
    </row>
    <row r="1086" spans="1:6" x14ac:dyDescent="0.2">
      <c r="A1086" s="316" t="s">
        <v>333</v>
      </c>
      <c r="B1086" s="633" t="s">
        <v>627</v>
      </c>
      <c r="C1086" s="755"/>
      <c r="D1086" s="140"/>
      <c r="E1086" s="287"/>
      <c r="F1086" s="135">
        <f t="shared" ref="F1086:F1092" si="58">SUM(C1086:E1086)</f>
        <v>0</v>
      </c>
    </row>
    <row r="1087" spans="1:6" x14ac:dyDescent="0.2">
      <c r="A1087" s="316" t="s">
        <v>334</v>
      </c>
      <c r="B1087" s="633" t="s">
        <v>626</v>
      </c>
      <c r="C1087" s="755"/>
      <c r="D1087" s="140"/>
      <c r="E1087" s="287"/>
      <c r="F1087" s="135">
        <f t="shared" si="58"/>
        <v>0</v>
      </c>
    </row>
    <row r="1088" spans="1:6" x14ac:dyDescent="0.2">
      <c r="A1088" s="316" t="s">
        <v>335</v>
      </c>
      <c r="B1088" s="633" t="s">
        <v>628</v>
      </c>
      <c r="C1088" s="755"/>
      <c r="D1088" s="140"/>
      <c r="E1088" s="287"/>
      <c r="F1088" s="135">
        <f t="shared" si="58"/>
        <v>0</v>
      </c>
    </row>
    <row r="1089" spans="1:6" x14ac:dyDescent="0.2">
      <c r="A1089" s="316" t="s">
        <v>336</v>
      </c>
      <c r="B1089" s="750" t="s">
        <v>629</v>
      </c>
      <c r="C1089" s="755"/>
      <c r="D1089" s="140"/>
      <c r="E1089" s="287"/>
      <c r="F1089" s="135">
        <f t="shared" si="58"/>
        <v>0</v>
      </c>
    </row>
    <row r="1090" spans="1:6" x14ac:dyDescent="0.2">
      <c r="A1090" s="316" t="s">
        <v>337</v>
      </c>
      <c r="B1090" s="751" t="s">
        <v>632</v>
      </c>
      <c r="C1090" s="755"/>
      <c r="D1090" s="140"/>
      <c r="E1090" s="287"/>
      <c r="F1090" s="135">
        <f t="shared" si="58"/>
        <v>0</v>
      </c>
    </row>
    <row r="1091" spans="1:6" x14ac:dyDescent="0.2">
      <c r="A1091" s="316" t="s">
        <v>338</v>
      </c>
      <c r="B1091" s="752" t="s">
        <v>631</v>
      </c>
      <c r="C1091" s="755"/>
      <c r="D1091" s="140"/>
      <c r="E1091" s="287"/>
      <c r="F1091" s="135">
        <f t="shared" si="58"/>
        <v>0</v>
      </c>
    </row>
    <row r="1092" spans="1:6" ht="13.5" thickBot="1" x14ac:dyDescent="0.25">
      <c r="A1092" s="316" t="s">
        <v>339</v>
      </c>
      <c r="B1092" s="327" t="s">
        <v>630</v>
      </c>
      <c r="C1092" s="755"/>
      <c r="D1092" s="140"/>
      <c r="E1092" s="287"/>
      <c r="F1092" s="135">
        <f t="shared" si="58"/>
        <v>0</v>
      </c>
    </row>
    <row r="1093" spans="1:6" ht="13.5" thickBot="1" x14ac:dyDescent="0.25">
      <c r="A1093" s="340" t="s">
        <v>340</v>
      </c>
      <c r="B1093" s="274" t="s">
        <v>450</v>
      </c>
      <c r="C1093" s="756">
        <f>SUM(C1085:C1092)</f>
        <v>0</v>
      </c>
      <c r="D1093" s="756">
        <f>SUM(D1085:D1092)</f>
        <v>0</v>
      </c>
      <c r="E1093" s="756">
        <f>SUM(E1085:E1092)</f>
        <v>0</v>
      </c>
      <c r="F1093" s="846">
        <f>SUM(F1085:F1092)</f>
        <v>0</v>
      </c>
    </row>
    <row r="1094" spans="1:6" x14ac:dyDescent="0.2">
      <c r="A1094" s="544"/>
      <c r="B1094" s="36"/>
      <c r="C1094" s="768"/>
      <c r="D1094" s="770"/>
      <c r="E1094" s="735"/>
      <c r="F1094" s="629"/>
    </row>
    <row r="1095" spans="1:6" ht="13.5" thickBot="1" x14ac:dyDescent="0.25">
      <c r="A1095" s="403" t="s">
        <v>341</v>
      </c>
      <c r="B1095" s="1194" t="s">
        <v>451</v>
      </c>
      <c r="C1095" s="888">
        <f>C1082+C1093</f>
        <v>222000</v>
      </c>
      <c r="D1095" s="889">
        <f>D1082+D1093</f>
        <v>0</v>
      </c>
      <c r="E1095" s="888">
        <f>E1082+E1093</f>
        <v>0</v>
      </c>
      <c r="F1095" s="888">
        <f>F1082+F1093</f>
        <v>222000</v>
      </c>
    </row>
    <row r="1096" spans="1:6" x14ac:dyDescent="0.2">
      <c r="A1096" s="338"/>
      <c r="B1096" s="745"/>
      <c r="C1096" s="631"/>
      <c r="D1096" s="631"/>
      <c r="E1096" s="631"/>
      <c r="F1096" s="631"/>
    </row>
    <row r="1097" spans="1:6" x14ac:dyDescent="0.2">
      <c r="A1097" s="1484">
        <v>21</v>
      </c>
      <c r="B1097" s="1484"/>
      <c r="C1097" s="1484"/>
      <c r="D1097" s="1484"/>
      <c r="E1097" s="1484"/>
      <c r="F1097" s="1484"/>
    </row>
    <row r="1098" spans="1:6" x14ac:dyDescent="0.2">
      <c r="A1098" s="1463" t="s">
        <v>1381</v>
      </c>
      <c r="B1098" s="1463"/>
      <c r="C1098" s="1463"/>
      <c r="D1098" s="1463"/>
      <c r="E1098" s="1463"/>
    </row>
    <row r="1099" spans="1:6" x14ac:dyDescent="0.2">
      <c r="A1099" s="329"/>
      <c r="B1099" s="329"/>
      <c r="C1099" s="329"/>
      <c r="D1099" s="329"/>
      <c r="E1099" s="329"/>
    </row>
    <row r="1100" spans="1:6" ht="14.25" x14ac:dyDescent="0.2">
      <c r="A1100" s="1509" t="s">
        <v>1231</v>
      </c>
      <c r="B1100" s="1605"/>
      <c r="C1100" s="1605"/>
      <c r="D1100" s="1605"/>
      <c r="E1100" s="1605"/>
      <c r="F1100" s="1605"/>
    </row>
    <row r="1101" spans="1:6" ht="10.5" customHeight="1" x14ac:dyDescent="0.25">
      <c r="B1101" s="18"/>
      <c r="C1101" s="18"/>
      <c r="D1101" s="18"/>
      <c r="E1101" s="18"/>
    </row>
    <row r="1102" spans="1:6" ht="15.75" x14ac:dyDescent="0.25">
      <c r="B1102" s="18" t="s">
        <v>422</v>
      </c>
      <c r="C1102" s="18"/>
      <c r="D1102" s="18"/>
      <c r="E1102" s="18"/>
    </row>
    <row r="1103" spans="1:6" ht="13.5" thickBot="1" x14ac:dyDescent="0.25">
      <c r="B1103" s="1"/>
      <c r="C1103" s="1"/>
      <c r="D1103" s="1"/>
      <c r="E1103" s="19" t="s">
        <v>8</v>
      </c>
    </row>
    <row r="1104" spans="1:6" ht="48.75" thickBot="1" x14ac:dyDescent="0.3">
      <c r="A1104" s="344" t="s">
        <v>294</v>
      </c>
      <c r="B1104" s="549" t="s">
        <v>13</v>
      </c>
      <c r="C1104" s="332" t="s">
        <v>477</v>
      </c>
      <c r="D1104" s="333" t="s">
        <v>478</v>
      </c>
      <c r="E1104" s="332" t="s">
        <v>473</v>
      </c>
      <c r="F1104" s="333" t="s">
        <v>472</v>
      </c>
    </row>
    <row r="1105" spans="1:6" x14ac:dyDescent="0.2">
      <c r="A1105" s="550" t="s">
        <v>295</v>
      </c>
      <c r="B1105" s="551" t="s">
        <v>296</v>
      </c>
      <c r="C1105" s="560" t="s">
        <v>297</v>
      </c>
      <c r="D1105" s="561" t="s">
        <v>298</v>
      </c>
      <c r="E1105" s="725" t="s">
        <v>318</v>
      </c>
      <c r="F1105" s="726" t="s">
        <v>343</v>
      </c>
    </row>
    <row r="1106" spans="1:6" x14ac:dyDescent="0.2">
      <c r="A1106" s="317" t="s">
        <v>299</v>
      </c>
      <c r="B1106" s="324" t="s">
        <v>244</v>
      </c>
      <c r="C1106" s="286"/>
      <c r="D1106" s="135"/>
      <c r="E1106" s="286"/>
      <c r="F1106" s="121"/>
    </row>
    <row r="1107" spans="1:6" x14ac:dyDescent="0.2">
      <c r="A1107" s="316" t="s">
        <v>300</v>
      </c>
      <c r="B1107" s="181" t="s">
        <v>589</v>
      </c>
      <c r="C1107" s="286">
        <f>'4_sz_ melléklet'!E365</f>
        <v>1560</v>
      </c>
      <c r="D1107" s="135"/>
      <c r="E1107" s="286"/>
      <c r="F1107" s="135">
        <f>SUM(C1107:E1107)</f>
        <v>1560</v>
      </c>
    </row>
    <row r="1108" spans="1:6" x14ac:dyDescent="0.2">
      <c r="A1108" s="316" t="s">
        <v>301</v>
      </c>
      <c r="B1108" s="200" t="s">
        <v>591</v>
      </c>
      <c r="C1108" s="286">
        <f>'4_sz_ melléklet'!E366</f>
        <v>203</v>
      </c>
      <c r="D1108" s="135"/>
      <c r="E1108" s="286"/>
      <c r="F1108" s="135">
        <f>SUM(C1108:E1108)</f>
        <v>203</v>
      </c>
    </row>
    <row r="1109" spans="1:6" x14ac:dyDescent="0.2">
      <c r="A1109" s="316" t="s">
        <v>302</v>
      </c>
      <c r="B1109" s="200" t="s">
        <v>590</v>
      </c>
      <c r="C1109" s="286">
        <v>11505</v>
      </c>
      <c r="D1109" s="135"/>
      <c r="E1109" s="286"/>
      <c r="F1109" s="135">
        <f>SUM(C1109:E1109)</f>
        <v>11505</v>
      </c>
    </row>
    <row r="1110" spans="1:6" x14ac:dyDescent="0.2">
      <c r="A1110" s="316" t="s">
        <v>303</v>
      </c>
      <c r="B1110" s="200" t="s">
        <v>592</v>
      </c>
      <c r="C1110" s="286"/>
      <c r="D1110" s="135"/>
      <c r="E1110" s="286"/>
      <c r="F1110" s="135">
        <f>SUM(C1110:E1110)</f>
        <v>0</v>
      </c>
    </row>
    <row r="1111" spans="1:6" x14ac:dyDescent="0.2">
      <c r="A1111" s="316" t="s">
        <v>304</v>
      </c>
      <c r="B1111" s="200" t="s">
        <v>593</v>
      </c>
      <c r="C1111" s="286"/>
      <c r="D1111" s="135"/>
      <c r="E1111" s="286"/>
      <c r="F1111" s="135">
        <f>SUM(C1111:E1111)</f>
        <v>0</v>
      </c>
    </row>
    <row r="1112" spans="1:6" x14ac:dyDescent="0.2">
      <c r="A1112" s="316" t="s">
        <v>305</v>
      </c>
      <c r="B1112" s="200" t="s">
        <v>594</v>
      </c>
      <c r="C1112" s="286">
        <f>C1113+C1114+C1115+C1116+C1117+C1118+C1119</f>
        <v>1440</v>
      </c>
      <c r="D1112" s="286">
        <f>D1113+D1114+D1115+D1116+D1117+D1118+D1119</f>
        <v>0</v>
      </c>
      <c r="E1112" s="286">
        <f>E1113+E1114+E1115+E1116+E1117+E1118+E1119</f>
        <v>0</v>
      </c>
      <c r="F1112" s="135">
        <f>F1113+F1114+F1115+F1116+F1117+F1118+F1119</f>
        <v>1440</v>
      </c>
    </row>
    <row r="1113" spans="1:6" x14ac:dyDescent="0.2">
      <c r="A1113" s="316" t="s">
        <v>306</v>
      </c>
      <c r="B1113" s="200" t="s">
        <v>598</v>
      </c>
      <c r="C1113" s="286">
        <v>0</v>
      </c>
      <c r="D1113" s="135">
        <v>0</v>
      </c>
      <c r="E1113" s="286">
        <v>0</v>
      </c>
      <c r="F1113" s="135">
        <f>E1113+D1113+C1113</f>
        <v>0</v>
      </c>
    </row>
    <row r="1114" spans="1:6" x14ac:dyDescent="0.2">
      <c r="A1114" s="316" t="s">
        <v>307</v>
      </c>
      <c r="B1114" s="200" t="s">
        <v>599</v>
      </c>
      <c r="C1114" s="286"/>
      <c r="D1114" s="135"/>
      <c r="E1114" s="286"/>
      <c r="F1114" s="135">
        <f t="shared" ref="F1114:F1120" si="59">E1114+D1114+C1114</f>
        <v>0</v>
      </c>
    </row>
    <row r="1115" spans="1:6" x14ac:dyDescent="0.2">
      <c r="A1115" s="316" t="s">
        <v>308</v>
      </c>
      <c r="B1115" s="200" t="s">
        <v>600</v>
      </c>
      <c r="C1115" s="286"/>
      <c r="D1115" s="135"/>
      <c r="E1115" s="286"/>
      <c r="F1115" s="135">
        <f t="shared" si="59"/>
        <v>0</v>
      </c>
    </row>
    <row r="1116" spans="1:6" x14ac:dyDescent="0.2">
      <c r="A1116" s="316" t="s">
        <v>309</v>
      </c>
      <c r="B1116" s="325" t="s">
        <v>596</v>
      </c>
      <c r="C1116" s="135">
        <f>'6 7_sz_melléklet'!E47</f>
        <v>1440</v>
      </c>
      <c r="D1116" s="135"/>
      <c r="E1116" s="286"/>
      <c r="F1116" s="135">
        <f t="shared" si="59"/>
        <v>1440</v>
      </c>
    </row>
    <row r="1117" spans="1:6" x14ac:dyDescent="0.2">
      <c r="A1117" s="316" t="s">
        <v>310</v>
      </c>
      <c r="B1117" s="748" t="s">
        <v>597</v>
      </c>
      <c r="C1117" s="287"/>
      <c r="D1117" s="140"/>
      <c r="E1117" s="286"/>
      <c r="F1117" s="135">
        <f t="shared" si="59"/>
        <v>0</v>
      </c>
    </row>
    <row r="1118" spans="1:6" x14ac:dyDescent="0.2">
      <c r="A1118" s="316" t="s">
        <v>311</v>
      </c>
      <c r="B1118" s="749" t="s">
        <v>1051</v>
      </c>
      <c r="C1118" s="289"/>
      <c r="D1118" s="136"/>
      <c r="E1118" s="286"/>
      <c r="F1118" s="135">
        <f t="shared" si="59"/>
        <v>0</v>
      </c>
    </row>
    <row r="1119" spans="1:6" x14ac:dyDescent="0.2">
      <c r="A1119" s="316" t="s">
        <v>312</v>
      </c>
      <c r="B1119" s="270" t="s">
        <v>827</v>
      </c>
      <c r="C1119" s="289"/>
      <c r="D1119" s="136"/>
      <c r="E1119" s="286"/>
      <c r="F1119" s="140"/>
    </row>
    <row r="1120" spans="1:6" ht="13.5" thickBot="1" x14ac:dyDescent="0.25">
      <c r="A1120" s="316" t="s">
        <v>313</v>
      </c>
      <c r="B1120" s="202" t="s">
        <v>602</v>
      </c>
      <c r="C1120" s="287"/>
      <c r="D1120" s="140"/>
      <c r="E1120" s="286"/>
      <c r="F1120" s="284">
        <f t="shared" si="59"/>
        <v>0</v>
      </c>
    </row>
    <row r="1121" spans="1:6" ht="13.5" thickBot="1" x14ac:dyDescent="0.25">
      <c r="A1121" s="554" t="s">
        <v>314</v>
      </c>
      <c r="B1121" s="555" t="s">
        <v>6</v>
      </c>
      <c r="C1121" s="563">
        <f>C1107+C1108+C1109+C1110+C1112+C1120</f>
        <v>14708</v>
      </c>
      <c r="D1121" s="563">
        <f>D1107+D1108+D1109+D1110+D1112+D1120</f>
        <v>0</v>
      </c>
      <c r="E1121" s="563">
        <f>E1107+E1108+E1109+E1110+E1112+E1120</f>
        <v>0</v>
      </c>
      <c r="F1121" s="564">
        <f>F1107+F1108+F1109+F1110+F1112+F1120</f>
        <v>14708</v>
      </c>
    </row>
    <row r="1122" spans="1:6" ht="7.5" customHeight="1" thickTop="1" x14ac:dyDescent="0.2">
      <c r="A1122" s="544"/>
      <c r="B1122" s="324"/>
      <c r="C1122" s="229"/>
      <c r="D1122" s="229"/>
      <c r="E1122" s="229"/>
      <c r="F1122" s="143"/>
    </row>
    <row r="1123" spans="1:6" x14ac:dyDescent="0.2">
      <c r="A1123" s="317" t="s">
        <v>315</v>
      </c>
      <c r="B1123" s="326" t="s">
        <v>245</v>
      </c>
      <c r="C1123" s="288"/>
      <c r="D1123" s="138"/>
      <c r="E1123" s="288"/>
      <c r="F1123" s="187"/>
    </row>
    <row r="1124" spans="1:6" x14ac:dyDescent="0.2">
      <c r="A1124" s="317" t="s">
        <v>316</v>
      </c>
      <c r="B1124" s="200" t="s">
        <v>603</v>
      </c>
      <c r="C1124" s="286">
        <f>'33_sz_ melléklet'!C145</f>
        <v>0</v>
      </c>
      <c r="D1124" s="135"/>
      <c r="E1124" s="286"/>
      <c r="F1124" s="135">
        <f>SUM(C1124:E1124)</f>
        <v>0</v>
      </c>
    </row>
    <row r="1125" spans="1:6" x14ac:dyDescent="0.2">
      <c r="A1125" s="317" t="s">
        <v>317</v>
      </c>
      <c r="B1125" s="200" t="s">
        <v>604</v>
      </c>
      <c r="C1125" s="286"/>
      <c r="D1125" s="135"/>
      <c r="E1125" s="286"/>
      <c r="F1125" s="135">
        <f>SUM(C1125:E1125)</f>
        <v>0</v>
      </c>
    </row>
    <row r="1126" spans="1:6" x14ac:dyDescent="0.2">
      <c r="A1126" s="317" t="s">
        <v>319</v>
      </c>
      <c r="B1126" s="200" t="s">
        <v>605</v>
      </c>
      <c r="C1126" s="286">
        <f>C1127+C1128+C1129+C1130+C1131+C1132+C1133</f>
        <v>0</v>
      </c>
      <c r="D1126" s="286">
        <f>D1127+D1128+D1129+D1130+D1131+D1132+D1133</f>
        <v>2400</v>
      </c>
      <c r="E1126" s="286">
        <f>E1127+E1128+E1129+E1130+E1131+E1132+E1133</f>
        <v>0</v>
      </c>
      <c r="F1126" s="135">
        <f>F1127+F1128+F1129+F1130+F1131+F1132+F1133</f>
        <v>2400</v>
      </c>
    </row>
    <row r="1127" spans="1:6" x14ac:dyDescent="0.2">
      <c r="A1127" s="317" t="s">
        <v>320</v>
      </c>
      <c r="B1127" s="325" t="s">
        <v>606</v>
      </c>
      <c r="C1127" s="286"/>
      <c r="D1127" s="135"/>
      <c r="E1127" s="286"/>
      <c r="F1127" s="135">
        <f>SUM(C1127:E1127)</f>
        <v>0</v>
      </c>
    </row>
    <row r="1128" spans="1:6" x14ac:dyDescent="0.2">
      <c r="A1128" s="317" t="s">
        <v>321</v>
      </c>
      <c r="B1128" s="325" t="s">
        <v>607</v>
      </c>
      <c r="C1128" s="286"/>
      <c r="D1128" s="135"/>
      <c r="E1128" s="286"/>
      <c r="F1128" s="135">
        <f t="shared" ref="F1128:F1134" si="60">SUM(C1128:E1128)</f>
        <v>0</v>
      </c>
    </row>
    <row r="1129" spans="1:6" x14ac:dyDescent="0.2">
      <c r="A1129" s="317" t="s">
        <v>322</v>
      </c>
      <c r="B1129" s="325" t="s">
        <v>608</v>
      </c>
      <c r="C1129" s="286"/>
      <c r="D1129" s="135"/>
      <c r="E1129" s="286"/>
      <c r="F1129" s="135">
        <f t="shared" si="60"/>
        <v>0</v>
      </c>
    </row>
    <row r="1130" spans="1:6" x14ac:dyDescent="0.2">
      <c r="A1130" s="317" t="s">
        <v>323</v>
      </c>
      <c r="B1130" s="325" t="s">
        <v>609</v>
      </c>
      <c r="C1130" s="286"/>
      <c r="D1130" s="135"/>
      <c r="E1130" s="286"/>
      <c r="F1130" s="135">
        <f t="shared" si="60"/>
        <v>0</v>
      </c>
    </row>
    <row r="1131" spans="1:6" x14ac:dyDescent="0.2">
      <c r="A1131" s="317" t="s">
        <v>324</v>
      </c>
      <c r="B1131" s="748" t="s">
        <v>610</v>
      </c>
      <c r="C1131" s="286"/>
      <c r="D1131" s="135">
        <f>'11 12 sz_melléklet'!C43</f>
        <v>2400</v>
      </c>
      <c r="E1131" s="286"/>
      <c r="F1131" s="135">
        <f t="shared" si="60"/>
        <v>2400</v>
      </c>
    </row>
    <row r="1132" spans="1:6" x14ac:dyDescent="0.2">
      <c r="A1132" s="317" t="s">
        <v>325</v>
      </c>
      <c r="B1132" s="270" t="s">
        <v>611</v>
      </c>
      <c r="C1132" s="286"/>
      <c r="D1132" s="135"/>
      <c r="E1132" s="286"/>
      <c r="F1132" s="135">
        <f t="shared" si="60"/>
        <v>0</v>
      </c>
    </row>
    <row r="1133" spans="1:6" x14ac:dyDescent="0.2">
      <c r="A1133" s="317" t="s">
        <v>326</v>
      </c>
      <c r="B1133" s="970" t="s">
        <v>612</v>
      </c>
      <c r="C1133" s="286"/>
      <c r="D1133" s="135"/>
      <c r="E1133" s="286"/>
      <c r="F1133" s="135">
        <f t="shared" si="60"/>
        <v>0</v>
      </c>
    </row>
    <row r="1134" spans="1:6" x14ac:dyDescent="0.2">
      <c r="A1134" s="317" t="s">
        <v>327</v>
      </c>
      <c r="B1134" s="200"/>
      <c r="C1134" s="286"/>
      <c r="D1134" s="135"/>
      <c r="E1134" s="286"/>
      <c r="F1134" s="135">
        <f t="shared" si="60"/>
        <v>0</v>
      </c>
    </row>
    <row r="1135" spans="1:6" ht="13.5" thickBot="1" x14ac:dyDescent="0.25">
      <c r="A1135" s="317" t="s">
        <v>328</v>
      </c>
      <c r="B1135" s="202"/>
      <c r="C1135" s="289">
        <f>-C1110</f>
        <v>0</v>
      </c>
      <c r="D1135" s="289">
        <f>-D1110</f>
        <v>0</v>
      </c>
      <c r="E1135" s="289">
        <f>-E1110</f>
        <v>0</v>
      </c>
      <c r="F1135" s="136">
        <f>-F1110</f>
        <v>0</v>
      </c>
    </row>
    <row r="1136" spans="1:6" ht="13.5" thickBot="1" x14ac:dyDescent="0.25">
      <c r="A1136" s="554" t="s">
        <v>329</v>
      </c>
      <c r="B1136" s="555" t="s">
        <v>7</v>
      </c>
      <c r="C1136" s="563">
        <f>C1124+C1125+C1126+C1134+C1135</f>
        <v>0</v>
      </c>
      <c r="D1136" s="563">
        <f>D1124+D1125+D1126+D1134+D1135</f>
        <v>2400</v>
      </c>
      <c r="E1136" s="563">
        <f>E1124+E1125+E1126+E1134+E1135</f>
        <v>0</v>
      </c>
      <c r="F1136" s="564">
        <f>F1124+F1125+F1126+F1134+F1135</f>
        <v>2400</v>
      </c>
    </row>
    <row r="1137" spans="1:6" ht="27" thickTop="1" thickBot="1" x14ac:dyDescent="0.25">
      <c r="A1137" s="554" t="s">
        <v>330</v>
      </c>
      <c r="B1137" s="559" t="s">
        <v>448</v>
      </c>
      <c r="C1137" s="566">
        <f>C1121+C1136</f>
        <v>14708</v>
      </c>
      <c r="D1137" s="566">
        <f>D1121+D1136</f>
        <v>2400</v>
      </c>
      <c r="E1137" s="566">
        <f>E1121+E1136</f>
        <v>0</v>
      </c>
      <c r="F1137" s="567">
        <f>F1121+F1136</f>
        <v>17108</v>
      </c>
    </row>
    <row r="1138" spans="1:6" ht="10.5" customHeight="1" thickTop="1" x14ac:dyDescent="0.2">
      <c r="A1138" s="544"/>
      <c r="B1138" s="762"/>
      <c r="C1138" s="235"/>
      <c r="D1138" s="235"/>
      <c r="E1138" s="235"/>
      <c r="F1138" s="240"/>
    </row>
    <row r="1139" spans="1:6" x14ac:dyDescent="0.2">
      <c r="A1139" s="317" t="s">
        <v>331</v>
      </c>
      <c r="B1139" s="433" t="s">
        <v>449</v>
      </c>
      <c r="C1139" s="565"/>
      <c r="D1139" s="138"/>
      <c r="E1139" s="288"/>
      <c r="F1139" s="187"/>
    </row>
    <row r="1140" spans="1:6" x14ac:dyDescent="0.2">
      <c r="A1140" s="316" t="s">
        <v>332</v>
      </c>
      <c r="B1140" s="201" t="s">
        <v>1093</v>
      </c>
      <c r="C1140" s="291"/>
      <c r="D1140" s="135"/>
      <c r="E1140" s="286"/>
      <c r="F1140" s="135">
        <f>SUM(C1140:E1140)</f>
        <v>0</v>
      </c>
    </row>
    <row r="1141" spans="1:6" x14ac:dyDescent="0.2">
      <c r="A1141" s="316" t="s">
        <v>333</v>
      </c>
      <c r="B1141" s="633" t="s">
        <v>627</v>
      </c>
      <c r="C1141" s="755"/>
      <c r="D1141" s="140"/>
      <c r="E1141" s="287"/>
      <c r="F1141" s="135">
        <f t="shared" ref="F1141:F1147" si="61">SUM(C1141:E1141)</f>
        <v>0</v>
      </c>
    </row>
    <row r="1142" spans="1:6" x14ac:dyDescent="0.2">
      <c r="A1142" s="316" t="s">
        <v>334</v>
      </c>
      <c r="B1142" s="633" t="s">
        <v>626</v>
      </c>
      <c r="C1142" s="755"/>
      <c r="D1142" s="140"/>
      <c r="E1142" s="287"/>
      <c r="F1142" s="135">
        <f t="shared" si="61"/>
        <v>0</v>
      </c>
    </row>
    <row r="1143" spans="1:6" x14ac:dyDescent="0.2">
      <c r="A1143" s="316" t="s">
        <v>335</v>
      </c>
      <c r="B1143" s="633" t="s">
        <v>628</v>
      </c>
      <c r="C1143" s="755"/>
      <c r="D1143" s="140"/>
      <c r="E1143" s="287"/>
      <c r="F1143" s="135">
        <f t="shared" si="61"/>
        <v>0</v>
      </c>
    </row>
    <row r="1144" spans="1:6" x14ac:dyDescent="0.2">
      <c r="A1144" s="316" t="s">
        <v>336</v>
      </c>
      <c r="B1144" s="750" t="s">
        <v>629</v>
      </c>
      <c r="C1144" s="755"/>
      <c r="D1144" s="140"/>
      <c r="E1144" s="287"/>
      <c r="F1144" s="135">
        <f t="shared" si="61"/>
        <v>0</v>
      </c>
    </row>
    <row r="1145" spans="1:6" x14ac:dyDescent="0.2">
      <c r="A1145" s="316" t="s">
        <v>337</v>
      </c>
      <c r="B1145" s="751" t="s">
        <v>632</v>
      </c>
      <c r="C1145" s="755"/>
      <c r="D1145" s="140"/>
      <c r="E1145" s="287"/>
      <c r="F1145" s="135">
        <f t="shared" si="61"/>
        <v>0</v>
      </c>
    </row>
    <row r="1146" spans="1:6" x14ac:dyDescent="0.2">
      <c r="A1146" s="316" t="s">
        <v>338</v>
      </c>
      <c r="B1146" s="752" t="s">
        <v>631</v>
      </c>
      <c r="C1146" s="755"/>
      <c r="D1146" s="140"/>
      <c r="E1146" s="287"/>
      <c r="F1146" s="135">
        <f t="shared" si="61"/>
        <v>0</v>
      </c>
    </row>
    <row r="1147" spans="1:6" ht="13.5" thickBot="1" x14ac:dyDescent="0.25">
      <c r="A1147" s="316" t="s">
        <v>339</v>
      </c>
      <c r="B1147" s="327" t="s">
        <v>630</v>
      </c>
      <c r="C1147" s="755"/>
      <c r="D1147" s="140"/>
      <c r="E1147" s="287"/>
      <c r="F1147" s="135">
        <f t="shared" si="61"/>
        <v>0</v>
      </c>
    </row>
    <row r="1148" spans="1:6" ht="13.5" thickBot="1" x14ac:dyDescent="0.25">
      <c r="A1148" s="340" t="s">
        <v>340</v>
      </c>
      <c r="B1148" s="274" t="s">
        <v>450</v>
      </c>
      <c r="C1148" s="756">
        <f>SUM(C1140:C1147)</f>
        <v>0</v>
      </c>
      <c r="D1148" s="756">
        <f>SUM(D1140:D1147)</f>
        <v>0</v>
      </c>
      <c r="E1148" s="756">
        <f>SUM(E1140:E1147)</f>
        <v>0</v>
      </c>
      <c r="F1148" s="846">
        <f>SUM(F1140:F1147)</f>
        <v>0</v>
      </c>
    </row>
    <row r="1149" spans="1:6" x14ac:dyDescent="0.2">
      <c r="A1149" s="544"/>
      <c r="B1149" s="36"/>
      <c r="C1149" s="768"/>
      <c r="D1149" s="770"/>
      <c r="E1149" s="735"/>
      <c r="F1149" s="629"/>
    </row>
    <row r="1150" spans="1:6" ht="13.5" thickBot="1" x14ac:dyDescent="0.25">
      <c r="A1150" s="403" t="s">
        <v>341</v>
      </c>
      <c r="B1150" s="1194" t="s">
        <v>451</v>
      </c>
      <c r="C1150" s="888">
        <f>C1137+C1148</f>
        <v>14708</v>
      </c>
      <c r="D1150" s="889">
        <f>D1137+D1148</f>
        <v>2400</v>
      </c>
      <c r="E1150" s="888">
        <f>E1137+E1148</f>
        <v>0</v>
      </c>
      <c r="F1150" s="888">
        <f>F1137+F1148</f>
        <v>17108</v>
      </c>
    </row>
    <row r="1151" spans="1:6" x14ac:dyDescent="0.2">
      <c r="A1151" s="338"/>
      <c r="B1151" s="745"/>
      <c r="C1151" s="631"/>
      <c r="D1151" s="631"/>
      <c r="E1151" s="631"/>
      <c r="F1151" s="631"/>
    </row>
    <row r="1152" spans="1:6" x14ac:dyDescent="0.2">
      <c r="A1152" s="1484">
        <v>22</v>
      </c>
      <c r="B1152" s="1484"/>
      <c r="C1152" s="1484"/>
      <c r="D1152" s="1484"/>
      <c r="E1152" s="1484"/>
      <c r="F1152" s="1484"/>
    </row>
    <row r="1153" spans="1:6" x14ac:dyDescent="0.2">
      <c r="A1153" s="1463" t="s">
        <v>1381</v>
      </c>
      <c r="B1153" s="1463"/>
      <c r="C1153" s="1463"/>
      <c r="D1153" s="1463"/>
      <c r="E1153" s="1463"/>
    </row>
    <row r="1154" spans="1:6" x14ac:dyDescent="0.2">
      <c r="A1154" s="329"/>
      <c r="B1154" s="329"/>
      <c r="C1154" s="329"/>
      <c r="D1154" s="329"/>
      <c r="E1154" s="329"/>
    </row>
    <row r="1155" spans="1:6" ht="14.25" x14ac:dyDescent="0.2">
      <c r="A1155" s="1509" t="s">
        <v>1231</v>
      </c>
      <c r="B1155" s="1605"/>
      <c r="C1155" s="1605"/>
      <c r="D1155" s="1605"/>
      <c r="E1155" s="1605"/>
      <c r="F1155" s="1605"/>
    </row>
    <row r="1156" spans="1:6" ht="12.75" customHeight="1" x14ac:dyDescent="0.25">
      <c r="B1156" s="18"/>
      <c r="C1156" s="18"/>
      <c r="D1156" s="18"/>
      <c r="E1156" s="18"/>
    </row>
    <row r="1157" spans="1:6" ht="15.75" x14ac:dyDescent="0.25">
      <c r="B1157" s="18" t="s">
        <v>423</v>
      </c>
      <c r="C1157" s="18"/>
      <c r="D1157" s="18"/>
      <c r="E1157" s="18"/>
    </row>
    <row r="1158" spans="1:6" ht="13.5" thickBot="1" x14ac:dyDescent="0.25">
      <c r="B1158" s="1"/>
      <c r="C1158" s="1"/>
      <c r="D1158" s="1"/>
      <c r="E1158" s="19" t="s">
        <v>8</v>
      </c>
    </row>
    <row r="1159" spans="1:6" ht="48.75" thickBot="1" x14ac:dyDescent="0.3">
      <c r="A1159" s="344" t="s">
        <v>294</v>
      </c>
      <c r="B1159" s="549" t="s">
        <v>13</v>
      </c>
      <c r="C1159" s="332" t="s">
        <v>477</v>
      </c>
      <c r="D1159" s="333" t="s">
        <v>478</v>
      </c>
      <c r="E1159" s="332" t="s">
        <v>473</v>
      </c>
      <c r="F1159" s="333" t="s">
        <v>472</v>
      </c>
    </row>
    <row r="1160" spans="1:6" x14ac:dyDescent="0.2">
      <c r="A1160" s="550" t="s">
        <v>295</v>
      </c>
      <c r="B1160" s="551" t="s">
        <v>296</v>
      </c>
      <c r="C1160" s="560" t="s">
        <v>297</v>
      </c>
      <c r="D1160" s="561" t="s">
        <v>298</v>
      </c>
      <c r="E1160" s="725" t="s">
        <v>318</v>
      </c>
      <c r="F1160" s="726" t="s">
        <v>343</v>
      </c>
    </row>
    <row r="1161" spans="1:6" x14ac:dyDescent="0.2">
      <c r="A1161" s="317" t="s">
        <v>299</v>
      </c>
      <c r="B1161" s="324" t="s">
        <v>244</v>
      </c>
      <c r="C1161" s="286"/>
      <c r="D1161" s="135"/>
      <c r="E1161" s="286"/>
      <c r="F1161" s="121"/>
    </row>
    <row r="1162" spans="1:6" x14ac:dyDescent="0.2">
      <c r="A1162" s="316" t="s">
        <v>300</v>
      </c>
      <c r="B1162" s="181" t="s">
        <v>589</v>
      </c>
      <c r="C1162" s="286">
        <f>'4_sz_ melléklet'!C424</f>
        <v>0</v>
      </c>
      <c r="D1162" s="135"/>
      <c r="E1162" s="286"/>
      <c r="F1162" s="135">
        <f>SUM(C1162:E1162)</f>
        <v>0</v>
      </c>
    </row>
    <row r="1163" spans="1:6" x14ac:dyDescent="0.2">
      <c r="A1163" s="316" t="s">
        <v>301</v>
      </c>
      <c r="B1163" s="200" t="s">
        <v>591</v>
      </c>
      <c r="C1163" s="286">
        <f>'4_sz_ melléklet'!C425</f>
        <v>0</v>
      </c>
      <c r="D1163" s="135"/>
      <c r="E1163" s="286"/>
      <c r="F1163" s="135">
        <f>SUM(C1163:E1163)</f>
        <v>0</v>
      </c>
    </row>
    <row r="1164" spans="1:6" x14ac:dyDescent="0.2">
      <c r="A1164" s="316" t="s">
        <v>302</v>
      </c>
      <c r="B1164" s="200" t="s">
        <v>590</v>
      </c>
      <c r="C1164" s="286">
        <f>'4_sz_ melléklet'!C426</f>
        <v>0</v>
      </c>
      <c r="D1164" s="135"/>
      <c r="E1164" s="286"/>
      <c r="F1164" s="135">
        <f>SUM(C1164:E1164)</f>
        <v>0</v>
      </c>
    </row>
    <row r="1165" spans="1:6" x14ac:dyDescent="0.2">
      <c r="A1165" s="316" t="s">
        <v>303</v>
      </c>
      <c r="B1165" s="200" t="s">
        <v>592</v>
      </c>
      <c r="C1165" s="286"/>
      <c r="D1165" s="135"/>
      <c r="E1165" s="286"/>
      <c r="F1165" s="135">
        <f>SUM(C1165:E1165)</f>
        <v>0</v>
      </c>
    </row>
    <row r="1166" spans="1:6" x14ac:dyDescent="0.2">
      <c r="A1166" s="316" t="s">
        <v>304</v>
      </c>
      <c r="B1166" s="200" t="s">
        <v>593</v>
      </c>
      <c r="C1166" s="286"/>
      <c r="D1166" s="135"/>
      <c r="E1166" s="286"/>
      <c r="F1166" s="135">
        <f>SUM(C1166:E1166)</f>
        <v>0</v>
      </c>
    </row>
    <row r="1167" spans="1:6" x14ac:dyDescent="0.2">
      <c r="A1167" s="316" t="s">
        <v>305</v>
      </c>
      <c r="B1167" s="200" t="s">
        <v>594</v>
      </c>
      <c r="C1167" s="286">
        <f>C1168+C1169+C1170+C1171+C1172+C1173+C1174</f>
        <v>51320</v>
      </c>
      <c r="D1167" s="286">
        <f>D1168+D1169+D1170+D1171+D1172+D1173+D1174</f>
        <v>0</v>
      </c>
      <c r="E1167" s="286">
        <f>E1168+E1169+E1170+E1171+E1172+E1173+E1174</f>
        <v>0</v>
      </c>
      <c r="F1167" s="135">
        <f>F1168+F1169+F1170+F1171+F1172+F1173+F1174</f>
        <v>51320</v>
      </c>
    </row>
    <row r="1168" spans="1:6" x14ac:dyDescent="0.2">
      <c r="A1168" s="316" t="s">
        <v>306</v>
      </c>
      <c r="B1168" s="200" t="s">
        <v>598</v>
      </c>
      <c r="C1168" s="286">
        <v>0</v>
      </c>
      <c r="D1168" s="135">
        <v>0</v>
      </c>
      <c r="E1168" s="286">
        <v>0</v>
      </c>
      <c r="F1168" s="135">
        <f>E1168+D1168+C1168</f>
        <v>0</v>
      </c>
    </row>
    <row r="1169" spans="1:6" x14ac:dyDescent="0.2">
      <c r="A1169" s="316" t="s">
        <v>307</v>
      </c>
      <c r="B1169" s="200" t="s">
        <v>599</v>
      </c>
      <c r="C1169" s="286"/>
      <c r="D1169" s="135"/>
      <c r="E1169" s="286"/>
      <c r="F1169" s="135">
        <f t="shared" ref="F1169:F1175" si="62">E1169+D1169+C1169</f>
        <v>0</v>
      </c>
    </row>
    <row r="1170" spans="1:6" x14ac:dyDescent="0.2">
      <c r="A1170" s="316" t="s">
        <v>308</v>
      </c>
      <c r="B1170" s="200" t="s">
        <v>600</v>
      </c>
      <c r="C1170" s="286"/>
      <c r="D1170" s="135"/>
      <c r="E1170" s="286"/>
      <c r="F1170" s="135">
        <f t="shared" si="62"/>
        <v>0</v>
      </c>
    </row>
    <row r="1171" spans="1:6" x14ac:dyDescent="0.2">
      <c r="A1171" s="316" t="s">
        <v>309</v>
      </c>
      <c r="B1171" s="325" t="s">
        <v>596</v>
      </c>
      <c r="C1171" s="286">
        <f>'6 7_sz_melléklet'!E35</f>
        <v>51320</v>
      </c>
      <c r="D1171" s="139"/>
      <c r="E1171" s="286"/>
      <c r="F1171" s="135">
        <f t="shared" si="62"/>
        <v>51320</v>
      </c>
    </row>
    <row r="1172" spans="1:6" x14ac:dyDescent="0.2">
      <c r="A1172" s="316" t="s">
        <v>310</v>
      </c>
      <c r="B1172" s="748" t="s">
        <v>597</v>
      </c>
      <c r="C1172" s="287"/>
      <c r="D1172" s="136"/>
      <c r="E1172" s="286"/>
      <c r="F1172" s="135">
        <f t="shared" si="62"/>
        <v>0</v>
      </c>
    </row>
    <row r="1173" spans="1:6" x14ac:dyDescent="0.2">
      <c r="A1173" s="316" t="s">
        <v>311</v>
      </c>
      <c r="B1173" s="749" t="s">
        <v>1051</v>
      </c>
      <c r="C1173" s="289"/>
      <c r="D1173" s="136"/>
      <c r="E1173" s="286"/>
      <c r="F1173" s="135">
        <f t="shared" si="62"/>
        <v>0</v>
      </c>
    </row>
    <row r="1174" spans="1:6" x14ac:dyDescent="0.2">
      <c r="A1174" s="316" t="s">
        <v>312</v>
      </c>
      <c r="B1174" s="270" t="s">
        <v>827</v>
      </c>
      <c r="C1174" s="289"/>
      <c r="D1174" s="136"/>
      <c r="E1174" s="286"/>
      <c r="F1174" s="140"/>
    </row>
    <row r="1175" spans="1:6" ht="13.5" thickBot="1" x14ac:dyDescent="0.25">
      <c r="A1175" s="316" t="s">
        <v>313</v>
      </c>
      <c r="B1175" s="202" t="s">
        <v>602</v>
      </c>
      <c r="C1175" s="287"/>
      <c r="D1175" s="140"/>
      <c r="E1175" s="286"/>
      <c r="F1175" s="284">
        <f t="shared" si="62"/>
        <v>0</v>
      </c>
    </row>
    <row r="1176" spans="1:6" ht="13.5" thickBot="1" x14ac:dyDescent="0.25">
      <c r="A1176" s="554" t="s">
        <v>314</v>
      </c>
      <c r="B1176" s="555" t="s">
        <v>6</v>
      </c>
      <c r="C1176" s="563">
        <f>C1162+C1163+C1164+C1165+C1167+C1175</f>
        <v>51320</v>
      </c>
      <c r="D1176" s="563">
        <f>D1162+D1163+D1164+D1165+D1167+D1175</f>
        <v>0</v>
      </c>
      <c r="E1176" s="563">
        <f>E1162+E1163+E1164+E1165+E1167+E1175</f>
        <v>0</v>
      </c>
      <c r="F1176" s="564">
        <f>F1162+F1163+F1164+F1165+F1167+F1175</f>
        <v>51320</v>
      </c>
    </row>
    <row r="1177" spans="1:6" ht="11.25" customHeight="1" thickTop="1" x14ac:dyDescent="0.2">
      <c r="A1177" s="544"/>
      <c r="B1177" s="324"/>
      <c r="C1177" s="229"/>
      <c r="D1177" s="229"/>
      <c r="E1177" s="229"/>
      <c r="F1177" s="143"/>
    </row>
    <row r="1178" spans="1:6" x14ac:dyDescent="0.2">
      <c r="A1178" s="317" t="s">
        <v>315</v>
      </c>
      <c r="B1178" s="326" t="s">
        <v>245</v>
      </c>
      <c r="C1178" s="288"/>
      <c r="D1178" s="138"/>
      <c r="E1178" s="288"/>
      <c r="F1178" s="187"/>
    </row>
    <row r="1179" spans="1:6" x14ac:dyDescent="0.2">
      <c r="A1179" s="317" t="s">
        <v>316</v>
      </c>
      <c r="B1179" s="200" t="s">
        <v>603</v>
      </c>
      <c r="C1179" s="286">
        <f>'4_sz_ melléklet'!C441</f>
        <v>0</v>
      </c>
      <c r="D1179" s="135"/>
      <c r="E1179" s="286"/>
      <c r="F1179" s="135">
        <f>SUM(C1179:E1179)</f>
        <v>0</v>
      </c>
    </row>
    <row r="1180" spans="1:6" x14ac:dyDescent="0.2">
      <c r="A1180" s="317" t="s">
        <v>317</v>
      </c>
      <c r="B1180" s="200" t="s">
        <v>604</v>
      </c>
      <c r="C1180" s="286"/>
      <c r="D1180" s="135"/>
      <c r="E1180" s="286"/>
      <c r="F1180" s="135">
        <f>SUM(C1180:E1180)</f>
        <v>0</v>
      </c>
    </row>
    <row r="1181" spans="1:6" x14ac:dyDescent="0.2">
      <c r="A1181" s="317" t="s">
        <v>319</v>
      </c>
      <c r="B1181" s="200" t="s">
        <v>605</v>
      </c>
      <c r="C1181" s="286">
        <f>C1182+C1183+C1184+C1185+C1186+C1187+C1188</f>
        <v>0</v>
      </c>
      <c r="D1181" s="286">
        <f>D1182+D1183+D1184+D1185+D1186+D1187+D1188</f>
        <v>0</v>
      </c>
      <c r="E1181" s="286">
        <f>E1182+E1183+E1184+E1185+E1186+E1187+E1188</f>
        <v>0</v>
      </c>
      <c r="F1181" s="135">
        <f>F1182+F1183+F1184+F1185+F1186+F1187+F1188</f>
        <v>0</v>
      </c>
    </row>
    <row r="1182" spans="1:6" x14ac:dyDescent="0.2">
      <c r="A1182" s="317" t="s">
        <v>320</v>
      </c>
      <c r="B1182" s="325" t="s">
        <v>606</v>
      </c>
      <c r="C1182" s="286"/>
      <c r="D1182" s="135"/>
      <c r="E1182" s="286"/>
      <c r="F1182" s="135">
        <f>SUM(C1182:E1182)</f>
        <v>0</v>
      </c>
    </row>
    <row r="1183" spans="1:6" x14ac:dyDescent="0.2">
      <c r="A1183" s="317" t="s">
        <v>321</v>
      </c>
      <c r="B1183" s="325" t="s">
        <v>607</v>
      </c>
      <c r="C1183" s="286"/>
      <c r="D1183" s="135"/>
      <c r="E1183" s="286"/>
      <c r="F1183" s="135">
        <f t="shared" ref="F1183:F1189" si="63">SUM(C1183:E1183)</f>
        <v>0</v>
      </c>
    </row>
    <row r="1184" spans="1:6" x14ac:dyDescent="0.2">
      <c r="A1184" s="317" t="s">
        <v>322</v>
      </c>
      <c r="B1184" s="325" t="s">
        <v>608</v>
      </c>
      <c r="C1184" s="286"/>
      <c r="D1184" s="135"/>
      <c r="E1184" s="286"/>
      <c r="F1184" s="135">
        <f t="shared" si="63"/>
        <v>0</v>
      </c>
    </row>
    <row r="1185" spans="1:6" x14ac:dyDescent="0.2">
      <c r="A1185" s="317" t="s">
        <v>323</v>
      </c>
      <c r="B1185" s="325" t="s">
        <v>609</v>
      </c>
      <c r="C1185" s="286"/>
      <c r="D1185" s="135"/>
      <c r="E1185" s="286"/>
      <c r="F1185" s="135">
        <f t="shared" si="63"/>
        <v>0</v>
      </c>
    </row>
    <row r="1186" spans="1:6" x14ac:dyDescent="0.2">
      <c r="A1186" s="317" t="s">
        <v>324</v>
      </c>
      <c r="B1186" s="748" t="s">
        <v>610</v>
      </c>
      <c r="C1186" s="286"/>
      <c r="D1186" s="135"/>
      <c r="E1186" s="286"/>
      <c r="F1186" s="135">
        <f t="shared" si="63"/>
        <v>0</v>
      </c>
    </row>
    <row r="1187" spans="1:6" x14ac:dyDescent="0.2">
      <c r="A1187" s="317" t="s">
        <v>325</v>
      </c>
      <c r="B1187" s="270" t="s">
        <v>611</v>
      </c>
      <c r="C1187" s="286"/>
      <c r="D1187" s="135"/>
      <c r="E1187" s="286"/>
      <c r="F1187" s="135">
        <f t="shared" si="63"/>
        <v>0</v>
      </c>
    </row>
    <row r="1188" spans="1:6" x14ac:dyDescent="0.2">
      <c r="A1188" s="317" t="s">
        <v>326</v>
      </c>
      <c r="B1188" s="970" t="s">
        <v>612</v>
      </c>
      <c r="C1188" s="286"/>
      <c r="D1188" s="135"/>
      <c r="E1188" s="286"/>
      <c r="F1188" s="135">
        <f t="shared" si="63"/>
        <v>0</v>
      </c>
    </row>
    <row r="1189" spans="1:6" x14ac:dyDescent="0.2">
      <c r="A1189" s="317" t="s">
        <v>327</v>
      </c>
      <c r="B1189" s="200"/>
      <c r="C1189" s="286"/>
      <c r="D1189" s="135"/>
      <c r="E1189" s="286"/>
      <c r="F1189" s="135">
        <f t="shared" si="63"/>
        <v>0</v>
      </c>
    </row>
    <row r="1190" spans="1:6" ht="13.5" thickBot="1" x14ac:dyDescent="0.25">
      <c r="A1190" s="317" t="s">
        <v>328</v>
      </c>
      <c r="B1190" s="202"/>
      <c r="C1190" s="289">
        <f>-C1165</f>
        <v>0</v>
      </c>
      <c r="D1190" s="289">
        <f>-D1165</f>
        <v>0</v>
      </c>
      <c r="E1190" s="289">
        <f>-E1165</f>
        <v>0</v>
      </c>
      <c r="F1190" s="136">
        <f>-F1165</f>
        <v>0</v>
      </c>
    </row>
    <row r="1191" spans="1:6" ht="13.5" thickBot="1" x14ac:dyDescent="0.25">
      <c r="A1191" s="554" t="s">
        <v>329</v>
      </c>
      <c r="B1191" s="555" t="s">
        <v>7</v>
      </c>
      <c r="C1191" s="563">
        <f>C1179+C1180+C1181+C1189+C1190</f>
        <v>0</v>
      </c>
      <c r="D1191" s="563">
        <f>D1179+D1180+D1181+D1189+D1190</f>
        <v>0</v>
      </c>
      <c r="E1191" s="563">
        <f>E1179+E1180+E1181+E1189+E1190</f>
        <v>0</v>
      </c>
      <c r="F1191" s="564">
        <f>F1179+F1180+F1181+F1189+F1190</f>
        <v>0</v>
      </c>
    </row>
    <row r="1192" spans="1:6" ht="27" thickTop="1" thickBot="1" x14ac:dyDescent="0.25">
      <c r="A1192" s="554" t="s">
        <v>330</v>
      </c>
      <c r="B1192" s="559" t="s">
        <v>448</v>
      </c>
      <c r="C1192" s="566">
        <f>C1176+C1191</f>
        <v>51320</v>
      </c>
      <c r="D1192" s="566">
        <f>D1176+D1191</f>
        <v>0</v>
      </c>
      <c r="E1192" s="566">
        <f>E1176+E1191</f>
        <v>0</v>
      </c>
      <c r="F1192" s="567">
        <f>F1176+F1191</f>
        <v>51320</v>
      </c>
    </row>
    <row r="1193" spans="1:6" ht="9.75" customHeight="1" thickTop="1" x14ac:dyDescent="0.2">
      <c r="A1193" s="544"/>
      <c r="B1193" s="762"/>
      <c r="C1193" s="235"/>
      <c r="D1193" s="235"/>
      <c r="E1193" s="235"/>
      <c r="F1193" s="240"/>
    </row>
    <row r="1194" spans="1:6" x14ac:dyDescent="0.2">
      <c r="A1194" s="317" t="s">
        <v>331</v>
      </c>
      <c r="B1194" s="433" t="s">
        <v>449</v>
      </c>
      <c r="C1194" s="565"/>
      <c r="D1194" s="138"/>
      <c r="E1194" s="288"/>
      <c r="F1194" s="187"/>
    </row>
    <row r="1195" spans="1:6" x14ac:dyDescent="0.2">
      <c r="A1195" s="316" t="s">
        <v>332</v>
      </c>
      <c r="B1195" s="201" t="s">
        <v>1093</v>
      </c>
      <c r="C1195" s="291"/>
      <c r="D1195" s="135"/>
      <c r="E1195" s="286"/>
      <c r="F1195" s="135">
        <f>SUM(C1195:E1195)</f>
        <v>0</v>
      </c>
    </row>
    <row r="1196" spans="1:6" x14ac:dyDescent="0.2">
      <c r="A1196" s="316" t="s">
        <v>333</v>
      </c>
      <c r="B1196" s="633" t="s">
        <v>627</v>
      </c>
      <c r="C1196" s="755"/>
      <c r="D1196" s="140"/>
      <c r="E1196" s="287"/>
      <c r="F1196" s="135">
        <f t="shared" ref="F1196:F1202" si="64">SUM(C1196:E1196)</f>
        <v>0</v>
      </c>
    </row>
    <row r="1197" spans="1:6" x14ac:dyDescent="0.2">
      <c r="A1197" s="316" t="s">
        <v>334</v>
      </c>
      <c r="B1197" s="633" t="s">
        <v>626</v>
      </c>
      <c r="C1197" s="755"/>
      <c r="D1197" s="140"/>
      <c r="E1197" s="287"/>
      <c r="F1197" s="135">
        <f t="shared" si="64"/>
        <v>0</v>
      </c>
    </row>
    <row r="1198" spans="1:6" x14ac:dyDescent="0.2">
      <c r="A1198" s="316" t="s">
        <v>335</v>
      </c>
      <c r="B1198" s="633" t="s">
        <v>628</v>
      </c>
      <c r="C1198" s="755"/>
      <c r="D1198" s="140"/>
      <c r="E1198" s="287"/>
      <c r="F1198" s="135">
        <f t="shared" si="64"/>
        <v>0</v>
      </c>
    </row>
    <row r="1199" spans="1:6" x14ac:dyDescent="0.2">
      <c r="A1199" s="316" t="s">
        <v>336</v>
      </c>
      <c r="B1199" s="750" t="s">
        <v>629</v>
      </c>
      <c r="C1199" s="755"/>
      <c r="D1199" s="140"/>
      <c r="E1199" s="287"/>
      <c r="F1199" s="135">
        <f t="shared" si="64"/>
        <v>0</v>
      </c>
    </row>
    <row r="1200" spans="1:6" x14ac:dyDescent="0.2">
      <c r="A1200" s="316" t="s">
        <v>337</v>
      </c>
      <c r="B1200" s="751" t="s">
        <v>632</v>
      </c>
      <c r="C1200" s="755"/>
      <c r="D1200" s="140"/>
      <c r="E1200" s="287"/>
      <c r="F1200" s="135">
        <f t="shared" si="64"/>
        <v>0</v>
      </c>
    </row>
    <row r="1201" spans="1:6" x14ac:dyDescent="0.2">
      <c r="A1201" s="316" t="s">
        <v>338</v>
      </c>
      <c r="B1201" s="752" t="s">
        <v>631</v>
      </c>
      <c r="C1201" s="755"/>
      <c r="D1201" s="140"/>
      <c r="E1201" s="287"/>
      <c r="F1201" s="135">
        <f t="shared" si="64"/>
        <v>0</v>
      </c>
    </row>
    <row r="1202" spans="1:6" ht="13.5" thickBot="1" x14ac:dyDescent="0.25">
      <c r="A1202" s="316" t="s">
        <v>339</v>
      </c>
      <c r="B1202" s="327" t="s">
        <v>630</v>
      </c>
      <c r="C1202" s="755"/>
      <c r="D1202" s="140"/>
      <c r="E1202" s="287"/>
      <c r="F1202" s="135">
        <f t="shared" si="64"/>
        <v>0</v>
      </c>
    </row>
    <row r="1203" spans="1:6" ht="13.5" thickBot="1" x14ac:dyDescent="0.25">
      <c r="A1203" s="340" t="s">
        <v>340</v>
      </c>
      <c r="B1203" s="274" t="s">
        <v>450</v>
      </c>
      <c r="C1203" s="756">
        <f>SUM(C1195:C1202)</f>
        <v>0</v>
      </c>
      <c r="D1203" s="756">
        <f>SUM(D1195:D1202)</f>
        <v>0</v>
      </c>
      <c r="E1203" s="756">
        <f>SUM(E1195:E1202)</f>
        <v>0</v>
      </c>
      <c r="F1203" s="846">
        <f>SUM(F1195:F1202)</f>
        <v>0</v>
      </c>
    </row>
    <row r="1204" spans="1:6" x14ac:dyDescent="0.2">
      <c r="A1204" s="544"/>
      <c r="B1204" s="36"/>
      <c r="C1204" s="768"/>
      <c r="D1204" s="770"/>
      <c r="E1204" s="735"/>
      <c r="F1204" s="629"/>
    </row>
    <row r="1205" spans="1:6" ht="13.5" thickBot="1" x14ac:dyDescent="0.25">
      <c r="A1205" s="403" t="s">
        <v>341</v>
      </c>
      <c r="B1205" s="1194" t="s">
        <v>451</v>
      </c>
      <c r="C1205" s="888">
        <f>C1192+C1203</f>
        <v>51320</v>
      </c>
      <c r="D1205" s="889">
        <f>D1192+D1203</f>
        <v>0</v>
      </c>
      <c r="E1205" s="888">
        <f>E1192+E1203</f>
        <v>0</v>
      </c>
      <c r="F1205" s="888">
        <f>F1192+F1203</f>
        <v>51320</v>
      </c>
    </row>
    <row r="1206" spans="1:6" x14ac:dyDescent="0.2">
      <c r="A1206" s="1484">
        <v>23</v>
      </c>
      <c r="B1206" s="1484"/>
      <c r="C1206" s="1484"/>
      <c r="D1206" s="1484"/>
      <c r="E1206" s="1484"/>
      <c r="F1206" s="1484"/>
    </row>
    <row r="1207" spans="1:6" x14ac:dyDescent="0.2">
      <c r="A1207" s="1463" t="s">
        <v>1381</v>
      </c>
      <c r="B1207" s="1463"/>
      <c r="C1207" s="1463"/>
      <c r="D1207" s="1463"/>
      <c r="E1207" s="1463"/>
    </row>
    <row r="1208" spans="1:6" x14ac:dyDescent="0.2">
      <c r="A1208" s="329"/>
      <c r="B1208" s="329"/>
      <c r="C1208" s="329"/>
      <c r="D1208" s="329"/>
      <c r="E1208" s="329"/>
    </row>
    <row r="1209" spans="1:6" ht="14.25" x14ac:dyDescent="0.2">
      <c r="A1209" s="1509" t="s">
        <v>1231</v>
      </c>
      <c r="B1209" s="1605"/>
      <c r="C1209" s="1605"/>
      <c r="D1209" s="1605"/>
      <c r="E1209" s="1605"/>
      <c r="F1209" s="1605"/>
    </row>
    <row r="1210" spans="1:6" ht="9.75" customHeight="1" x14ac:dyDescent="0.25">
      <c r="B1210" s="18"/>
      <c r="C1210" s="18"/>
      <c r="D1210" s="18"/>
      <c r="E1210" s="18"/>
    </row>
    <row r="1211" spans="1:6" ht="15.75" x14ac:dyDescent="0.25">
      <c r="B1211" s="18" t="s">
        <v>1284</v>
      </c>
      <c r="C1211" s="18"/>
      <c r="D1211" s="18"/>
      <c r="E1211" s="18"/>
    </row>
    <row r="1212" spans="1:6" ht="13.5" thickBot="1" x14ac:dyDescent="0.25">
      <c r="B1212" s="1"/>
      <c r="C1212" s="1"/>
      <c r="D1212" s="1"/>
      <c r="E1212" s="19" t="s">
        <v>8</v>
      </c>
    </row>
    <row r="1213" spans="1:6" ht="48.75" thickBot="1" x14ac:dyDescent="0.3">
      <c r="A1213" s="344" t="s">
        <v>294</v>
      </c>
      <c r="B1213" s="549" t="s">
        <v>13</v>
      </c>
      <c r="C1213" s="332" t="s">
        <v>477</v>
      </c>
      <c r="D1213" s="333" t="s">
        <v>478</v>
      </c>
      <c r="E1213" s="332" t="s">
        <v>473</v>
      </c>
      <c r="F1213" s="333" t="s">
        <v>472</v>
      </c>
    </row>
    <row r="1214" spans="1:6" x14ac:dyDescent="0.2">
      <c r="A1214" s="550" t="s">
        <v>295</v>
      </c>
      <c r="B1214" s="1188" t="s">
        <v>296</v>
      </c>
      <c r="C1214" s="725" t="s">
        <v>297</v>
      </c>
      <c r="D1214" s="578" t="s">
        <v>298</v>
      </c>
      <c r="E1214" s="725" t="s">
        <v>318</v>
      </c>
      <c r="F1214" s="726" t="s">
        <v>343</v>
      </c>
    </row>
    <row r="1215" spans="1:6" x14ac:dyDescent="0.2">
      <c r="A1215" s="317" t="s">
        <v>299</v>
      </c>
      <c r="B1215" s="324" t="s">
        <v>244</v>
      </c>
      <c r="C1215" s="286"/>
      <c r="D1215" s="135"/>
      <c r="E1215" s="286"/>
      <c r="F1215" s="121"/>
    </row>
    <row r="1216" spans="1:6" x14ac:dyDescent="0.2">
      <c r="A1216" s="316" t="s">
        <v>300</v>
      </c>
      <c r="B1216" s="181" t="s">
        <v>589</v>
      </c>
      <c r="C1216" s="286">
        <f>'4_sz_ melléklet'!D9</f>
        <v>0</v>
      </c>
      <c r="D1216" s="135"/>
      <c r="E1216" s="286"/>
      <c r="F1216" s="135">
        <f>SUM(C1216:E1216)</f>
        <v>0</v>
      </c>
    </row>
    <row r="1217" spans="1:6" x14ac:dyDescent="0.2">
      <c r="A1217" s="316" t="s">
        <v>301</v>
      </c>
      <c r="B1217" s="200" t="s">
        <v>591</v>
      </c>
      <c r="C1217" s="286">
        <f>'4_sz_ melléklet'!D10</f>
        <v>0</v>
      </c>
      <c r="D1217" s="135"/>
      <c r="E1217" s="286"/>
      <c r="F1217" s="135">
        <f>SUM(C1217:E1217)</f>
        <v>0</v>
      </c>
    </row>
    <row r="1218" spans="1:6" x14ac:dyDescent="0.2">
      <c r="A1218" s="316" t="s">
        <v>302</v>
      </c>
      <c r="B1218" s="200" t="s">
        <v>590</v>
      </c>
      <c r="C1218" s="286">
        <f>'4_sz_ melléklet'!D11</f>
        <v>0</v>
      </c>
      <c r="D1218" s="135"/>
      <c r="E1218" s="286"/>
      <c r="F1218" s="135">
        <f>SUM(C1218:E1218)</f>
        <v>0</v>
      </c>
    </row>
    <row r="1219" spans="1:6" x14ac:dyDescent="0.2">
      <c r="A1219" s="316" t="s">
        <v>303</v>
      </c>
      <c r="B1219" s="200" t="s">
        <v>592</v>
      </c>
      <c r="C1219" s="286">
        <f>'4_sz_ melléklet'!D12</f>
        <v>0</v>
      </c>
      <c r="D1219" s="135"/>
      <c r="E1219" s="286"/>
      <c r="F1219" s="135">
        <f>SUM(C1219:E1219)</f>
        <v>0</v>
      </c>
    </row>
    <row r="1220" spans="1:6" x14ac:dyDescent="0.2">
      <c r="A1220" s="316" t="s">
        <v>304</v>
      </c>
      <c r="B1220" s="200" t="s">
        <v>593</v>
      </c>
      <c r="C1220" s="286"/>
      <c r="D1220" s="135"/>
      <c r="E1220" s="286"/>
      <c r="F1220" s="135">
        <f>SUM(C1220:E1220)</f>
        <v>0</v>
      </c>
    </row>
    <row r="1221" spans="1:6" x14ac:dyDescent="0.2">
      <c r="A1221" s="316" t="s">
        <v>305</v>
      </c>
      <c r="B1221" s="200" t="s">
        <v>594</v>
      </c>
      <c r="C1221" s="286">
        <f>C1222+C1223+C1224+C1225+C1226+C1227+C1228</f>
        <v>433557.56</v>
      </c>
      <c r="D1221" s="286">
        <f>D1222+D1223+D1224+D1225+D1226+D1227+D1228</f>
        <v>0</v>
      </c>
      <c r="E1221" s="286">
        <f>E1222+E1223+E1224+E1225+E1226+E1227+E1228</f>
        <v>0</v>
      </c>
      <c r="F1221" s="135">
        <f>F1222+F1223+F1224+F1225+F1226+F1227+F1228</f>
        <v>433557.56</v>
      </c>
    </row>
    <row r="1222" spans="1:6" x14ac:dyDescent="0.2">
      <c r="A1222" s="316" t="s">
        <v>306</v>
      </c>
      <c r="B1222" s="200" t="s">
        <v>598</v>
      </c>
      <c r="C1222" s="286">
        <f>'6 7_sz_melléklet'!E7+'6 7_sz_melléklet'!F9+'6 7_sz_melléklet'!F10</f>
        <v>433557.56</v>
      </c>
      <c r="D1222" s="135">
        <v>0</v>
      </c>
      <c r="E1222" s="286">
        <v>0</v>
      </c>
      <c r="F1222" s="135">
        <f>E1222+D1222+C1222</f>
        <v>433557.56</v>
      </c>
    </row>
    <row r="1223" spans="1:6" x14ac:dyDescent="0.2">
      <c r="A1223" s="316" t="s">
        <v>307</v>
      </c>
      <c r="B1223" s="200" t="s">
        <v>599</v>
      </c>
      <c r="C1223" s="286"/>
      <c r="D1223" s="135"/>
      <c r="E1223" s="286"/>
      <c r="F1223" s="135">
        <f t="shared" ref="F1223:F1229" si="65">E1223+D1223+C1223</f>
        <v>0</v>
      </c>
    </row>
    <row r="1224" spans="1:6" x14ac:dyDescent="0.2">
      <c r="A1224" s="316" t="s">
        <v>308</v>
      </c>
      <c r="B1224" s="200" t="s">
        <v>600</v>
      </c>
      <c r="C1224" s="286"/>
      <c r="D1224" s="135"/>
      <c r="E1224" s="286"/>
      <c r="F1224" s="135">
        <f t="shared" si="65"/>
        <v>0</v>
      </c>
    </row>
    <row r="1225" spans="1:6" x14ac:dyDescent="0.2">
      <c r="A1225" s="316" t="s">
        <v>309</v>
      </c>
      <c r="B1225" s="325" t="s">
        <v>596</v>
      </c>
      <c r="C1225" s="230"/>
      <c r="D1225" s="139"/>
      <c r="E1225" s="286"/>
      <c r="F1225" s="135">
        <f t="shared" si="65"/>
        <v>0</v>
      </c>
    </row>
    <row r="1226" spans="1:6" x14ac:dyDescent="0.2">
      <c r="A1226" s="316" t="s">
        <v>310</v>
      </c>
      <c r="B1226" s="748" t="s">
        <v>597</v>
      </c>
      <c r="C1226" s="287"/>
      <c r="D1226" s="136"/>
      <c r="E1226" s="286"/>
      <c r="F1226" s="135">
        <f t="shared" si="65"/>
        <v>0</v>
      </c>
    </row>
    <row r="1227" spans="1:6" x14ac:dyDescent="0.2">
      <c r="A1227" s="316" t="s">
        <v>311</v>
      </c>
      <c r="B1227" s="749" t="s">
        <v>1051</v>
      </c>
      <c r="C1227" s="289"/>
      <c r="D1227" s="136"/>
      <c r="E1227" s="286"/>
      <c r="F1227" s="135">
        <f t="shared" si="65"/>
        <v>0</v>
      </c>
    </row>
    <row r="1228" spans="1:6" x14ac:dyDescent="0.2">
      <c r="A1228" s="316" t="s">
        <v>312</v>
      </c>
      <c r="B1228" s="270" t="s">
        <v>827</v>
      </c>
      <c r="C1228" s="287"/>
      <c r="D1228" s="136"/>
      <c r="E1228" s="286"/>
      <c r="F1228" s="135">
        <f t="shared" si="65"/>
        <v>0</v>
      </c>
    </row>
    <row r="1229" spans="1:6" ht="13.5" thickBot="1" x14ac:dyDescent="0.25">
      <c r="A1229" s="328" t="s">
        <v>313</v>
      </c>
      <c r="B1229" s="1189" t="s">
        <v>602</v>
      </c>
      <c r="C1229" s="1190"/>
      <c r="D1229" s="284"/>
      <c r="E1229" s="1190"/>
      <c r="F1229" s="284">
        <f t="shared" si="65"/>
        <v>0</v>
      </c>
    </row>
    <row r="1230" spans="1:6" ht="13.5" thickBot="1" x14ac:dyDescent="0.25">
      <c r="A1230" s="554" t="s">
        <v>314</v>
      </c>
      <c r="B1230" s="555" t="s">
        <v>6</v>
      </c>
      <c r="C1230" s="563">
        <f>C1216+C1217+C1218+C1219+C1221+C1229</f>
        <v>433557.56</v>
      </c>
      <c r="D1230" s="563">
        <f>D1216+D1217+D1218+D1219+D1221+D1229</f>
        <v>0</v>
      </c>
      <c r="E1230" s="563">
        <f>E1216+E1217+E1218+E1219+E1221+E1229</f>
        <v>0</v>
      </c>
      <c r="F1230" s="564">
        <f>F1216+F1217+F1218+F1219+F1221+F1229</f>
        <v>433557.56</v>
      </c>
    </row>
    <row r="1231" spans="1:6" ht="9.75" customHeight="1" thickTop="1" x14ac:dyDescent="0.2">
      <c r="A1231" s="544"/>
      <c r="B1231" s="324"/>
      <c r="C1231" s="229"/>
      <c r="D1231" s="229"/>
      <c r="E1231" s="229"/>
      <c r="F1231" s="143"/>
    </row>
    <row r="1232" spans="1:6" x14ac:dyDescent="0.2">
      <c r="A1232" s="317" t="s">
        <v>315</v>
      </c>
      <c r="B1232" s="326" t="s">
        <v>245</v>
      </c>
      <c r="C1232" s="288"/>
      <c r="D1232" s="138"/>
      <c r="E1232" s="288"/>
      <c r="F1232" s="187"/>
    </row>
    <row r="1233" spans="1:6" x14ac:dyDescent="0.2">
      <c r="A1233" s="317" t="s">
        <v>316</v>
      </c>
      <c r="B1233" s="200" t="s">
        <v>603</v>
      </c>
      <c r="C1233" s="286">
        <f>'4_sz_ melléklet'!D26</f>
        <v>0</v>
      </c>
      <c r="D1233" s="135"/>
      <c r="E1233" s="286"/>
      <c r="F1233" s="135">
        <f>SUM(C1233:E1233)</f>
        <v>0</v>
      </c>
    </row>
    <row r="1234" spans="1:6" x14ac:dyDescent="0.2">
      <c r="A1234" s="317" t="s">
        <v>317</v>
      </c>
      <c r="B1234" s="200" t="s">
        <v>604</v>
      </c>
      <c r="C1234" s="286"/>
      <c r="D1234" s="135"/>
      <c r="E1234" s="286"/>
      <c r="F1234" s="135">
        <f>SUM(C1234:E1234)</f>
        <v>0</v>
      </c>
    </row>
    <row r="1235" spans="1:6" x14ac:dyDescent="0.2">
      <c r="A1235" s="317" t="s">
        <v>319</v>
      </c>
      <c r="B1235" s="200" t="s">
        <v>605</v>
      </c>
      <c r="C1235" s="286">
        <f>C1236+C1237+C1238+C1239+C1240+C1241+C1242</f>
        <v>0</v>
      </c>
      <c r="D1235" s="286">
        <f>D1236+D1237+D1238+D1239+D1240+D1241+D1242</f>
        <v>0</v>
      </c>
      <c r="E1235" s="286">
        <f>E1236+E1237+E1238+E1239+E1240+E1241+E1242</f>
        <v>0</v>
      </c>
      <c r="F1235" s="135">
        <f>F1236+F1237+F1238+F1239+F1240+F1241+F1242</f>
        <v>0</v>
      </c>
    </row>
    <row r="1236" spans="1:6" x14ac:dyDescent="0.2">
      <c r="A1236" s="317" t="s">
        <v>320</v>
      </c>
      <c r="B1236" s="325" t="s">
        <v>606</v>
      </c>
      <c r="C1236" s="286"/>
      <c r="D1236" s="135"/>
      <c r="E1236" s="286"/>
      <c r="F1236" s="135">
        <f>SUM(C1236:E1236)</f>
        <v>0</v>
      </c>
    </row>
    <row r="1237" spans="1:6" x14ac:dyDescent="0.2">
      <c r="A1237" s="317" t="s">
        <v>321</v>
      </c>
      <c r="B1237" s="325" t="s">
        <v>607</v>
      </c>
      <c r="C1237" s="286"/>
      <c r="D1237" s="135"/>
      <c r="E1237" s="286"/>
      <c r="F1237" s="135">
        <f t="shared" ref="F1237:F1243" si="66">SUM(C1237:E1237)</f>
        <v>0</v>
      </c>
    </row>
    <row r="1238" spans="1:6" x14ac:dyDescent="0.2">
      <c r="A1238" s="317" t="s">
        <v>322</v>
      </c>
      <c r="B1238" s="325" t="s">
        <v>608</v>
      </c>
      <c r="C1238" s="286"/>
      <c r="D1238" s="135"/>
      <c r="E1238" s="286"/>
      <c r="F1238" s="135">
        <f t="shared" si="66"/>
        <v>0</v>
      </c>
    </row>
    <row r="1239" spans="1:6" x14ac:dyDescent="0.2">
      <c r="A1239" s="317" t="s">
        <v>323</v>
      </c>
      <c r="B1239" s="325" t="s">
        <v>609</v>
      </c>
      <c r="C1239" s="286"/>
      <c r="D1239" s="135"/>
      <c r="E1239" s="286"/>
      <c r="F1239" s="135">
        <f t="shared" si="66"/>
        <v>0</v>
      </c>
    </row>
    <row r="1240" spans="1:6" x14ac:dyDescent="0.2">
      <c r="A1240" s="317" t="s">
        <v>324</v>
      </c>
      <c r="B1240" s="748" t="s">
        <v>610</v>
      </c>
      <c r="C1240" s="286"/>
      <c r="D1240" s="135"/>
      <c r="E1240" s="286"/>
      <c r="F1240" s="135">
        <f t="shared" si="66"/>
        <v>0</v>
      </c>
    </row>
    <row r="1241" spans="1:6" x14ac:dyDescent="0.2">
      <c r="A1241" s="317" t="s">
        <v>325</v>
      </c>
      <c r="B1241" s="270" t="s">
        <v>611</v>
      </c>
      <c r="C1241" s="286"/>
      <c r="D1241" s="135"/>
      <c r="E1241" s="286"/>
      <c r="F1241" s="135">
        <f t="shared" si="66"/>
        <v>0</v>
      </c>
    </row>
    <row r="1242" spans="1:6" x14ac:dyDescent="0.2">
      <c r="A1242" s="317" t="s">
        <v>326</v>
      </c>
      <c r="B1242" s="970" t="s">
        <v>612</v>
      </c>
      <c r="C1242" s="286"/>
      <c r="D1242" s="135"/>
      <c r="E1242" s="286"/>
      <c r="F1242" s="135">
        <f t="shared" si="66"/>
        <v>0</v>
      </c>
    </row>
    <row r="1243" spans="1:6" x14ac:dyDescent="0.2">
      <c r="A1243" s="317" t="s">
        <v>327</v>
      </c>
      <c r="B1243" s="200"/>
      <c r="C1243" s="286"/>
      <c r="D1243" s="135"/>
      <c r="E1243" s="286"/>
      <c r="F1243" s="135">
        <f t="shared" si="66"/>
        <v>0</v>
      </c>
    </row>
    <row r="1244" spans="1:6" ht="13.5" thickBot="1" x14ac:dyDescent="0.25">
      <c r="A1244" s="317" t="s">
        <v>328</v>
      </c>
      <c r="B1244" s="202"/>
      <c r="C1244" s="289">
        <f>-C1219</f>
        <v>0</v>
      </c>
      <c r="D1244" s="289">
        <f>-D1219</f>
        <v>0</v>
      </c>
      <c r="E1244" s="289">
        <f>-E1219</f>
        <v>0</v>
      </c>
      <c r="F1244" s="136">
        <f>-F1219</f>
        <v>0</v>
      </c>
    </row>
    <row r="1245" spans="1:6" ht="13.5" thickBot="1" x14ac:dyDescent="0.25">
      <c r="A1245" s="554" t="s">
        <v>329</v>
      </c>
      <c r="B1245" s="555" t="s">
        <v>7</v>
      </c>
      <c r="C1245" s="563">
        <f>C1233+C1234+C1235+C1243+C1244</f>
        <v>0</v>
      </c>
      <c r="D1245" s="563">
        <f>D1233+D1234+D1235+D1243+D1244</f>
        <v>0</v>
      </c>
      <c r="E1245" s="563">
        <f>E1233+E1234+E1235+E1243+E1244</f>
        <v>0</v>
      </c>
      <c r="F1245" s="564">
        <f>F1233+F1234+F1235+F1243+F1244</f>
        <v>0</v>
      </c>
    </row>
    <row r="1246" spans="1:6" ht="27" thickTop="1" thickBot="1" x14ac:dyDescent="0.25">
      <c r="A1246" s="554" t="s">
        <v>330</v>
      </c>
      <c r="B1246" s="559" t="s">
        <v>448</v>
      </c>
      <c r="C1246" s="566">
        <f>C1230+C1245</f>
        <v>433557.56</v>
      </c>
      <c r="D1246" s="566">
        <f>D1230+D1245</f>
        <v>0</v>
      </c>
      <c r="E1246" s="566">
        <f>E1230+E1245</f>
        <v>0</v>
      </c>
      <c r="F1246" s="567">
        <f>F1230+F1245</f>
        <v>433557.56</v>
      </c>
    </row>
    <row r="1247" spans="1:6" ht="6.75" customHeight="1" thickTop="1" x14ac:dyDescent="0.2">
      <c r="A1247" s="544"/>
      <c r="B1247" s="762"/>
      <c r="C1247" s="235"/>
      <c r="D1247" s="235"/>
      <c r="E1247" s="235"/>
      <c r="F1247" s="240"/>
    </row>
    <row r="1248" spans="1:6" x14ac:dyDescent="0.2">
      <c r="A1248" s="317" t="s">
        <v>331</v>
      </c>
      <c r="B1248" s="433" t="s">
        <v>449</v>
      </c>
      <c r="C1248" s="565"/>
      <c r="D1248" s="138"/>
      <c r="E1248" s="288"/>
      <c r="F1248" s="187"/>
    </row>
    <row r="1249" spans="1:6" x14ac:dyDescent="0.2">
      <c r="A1249" s="316" t="s">
        <v>332</v>
      </c>
      <c r="B1249" s="201" t="s">
        <v>1093</v>
      </c>
      <c r="C1249" s="291"/>
      <c r="D1249" s="135"/>
      <c r="E1249" s="286"/>
      <c r="F1249" s="135">
        <f>SUM(C1249:E1249)</f>
        <v>0</v>
      </c>
    </row>
    <row r="1250" spans="1:6" x14ac:dyDescent="0.2">
      <c r="A1250" s="316" t="s">
        <v>333</v>
      </c>
      <c r="B1250" s="633" t="s">
        <v>627</v>
      </c>
      <c r="C1250" s="755"/>
      <c r="D1250" s="140"/>
      <c r="E1250" s="287"/>
      <c r="F1250" s="135">
        <f t="shared" ref="F1250:F1256" si="67">SUM(C1250:E1250)</f>
        <v>0</v>
      </c>
    </row>
    <row r="1251" spans="1:6" x14ac:dyDescent="0.2">
      <c r="A1251" s="316" t="s">
        <v>334</v>
      </c>
      <c r="B1251" s="633" t="s">
        <v>626</v>
      </c>
      <c r="C1251" s="755"/>
      <c r="D1251" s="140"/>
      <c r="E1251" s="287"/>
      <c r="F1251" s="135">
        <f t="shared" si="67"/>
        <v>0</v>
      </c>
    </row>
    <row r="1252" spans="1:6" x14ac:dyDescent="0.2">
      <c r="A1252" s="316" t="s">
        <v>335</v>
      </c>
      <c r="B1252" s="633" t="s">
        <v>628</v>
      </c>
      <c r="C1252" s="755"/>
      <c r="D1252" s="140"/>
      <c r="E1252" s="287"/>
      <c r="F1252" s="135">
        <f t="shared" si="67"/>
        <v>0</v>
      </c>
    </row>
    <row r="1253" spans="1:6" x14ac:dyDescent="0.2">
      <c r="A1253" s="316" t="s">
        <v>336</v>
      </c>
      <c r="B1253" s="750" t="s">
        <v>629</v>
      </c>
      <c r="C1253" s="755"/>
      <c r="D1253" s="140"/>
      <c r="E1253" s="287"/>
      <c r="F1253" s="135">
        <f t="shared" si="67"/>
        <v>0</v>
      </c>
    </row>
    <row r="1254" spans="1:6" x14ac:dyDescent="0.2">
      <c r="A1254" s="316" t="s">
        <v>337</v>
      </c>
      <c r="B1254" s="751" t="s">
        <v>632</v>
      </c>
      <c r="C1254" s="755"/>
      <c r="D1254" s="140"/>
      <c r="E1254" s="287"/>
      <c r="F1254" s="135">
        <f t="shared" si="67"/>
        <v>0</v>
      </c>
    </row>
    <row r="1255" spans="1:6" x14ac:dyDescent="0.2">
      <c r="A1255" s="316" t="s">
        <v>338</v>
      </c>
      <c r="B1255" s="752" t="s">
        <v>631</v>
      </c>
      <c r="C1255" s="755"/>
      <c r="D1255" s="140"/>
      <c r="E1255" s="287"/>
      <c r="F1255" s="135">
        <f t="shared" si="67"/>
        <v>0</v>
      </c>
    </row>
    <row r="1256" spans="1:6" ht="13.5" thickBot="1" x14ac:dyDescent="0.25">
      <c r="A1256" s="316" t="s">
        <v>339</v>
      </c>
      <c r="B1256" s="327" t="s">
        <v>630</v>
      </c>
      <c r="C1256" s="755"/>
      <c r="D1256" s="140"/>
      <c r="E1256" s="287"/>
      <c r="F1256" s="135">
        <f t="shared" si="67"/>
        <v>0</v>
      </c>
    </row>
    <row r="1257" spans="1:6" ht="13.5" thickBot="1" x14ac:dyDescent="0.25">
      <c r="A1257" s="340" t="s">
        <v>340</v>
      </c>
      <c r="B1257" s="274" t="s">
        <v>450</v>
      </c>
      <c r="C1257" s="756">
        <f>SUM(C1249:C1256)</f>
        <v>0</v>
      </c>
      <c r="D1257" s="756">
        <f>SUM(D1249:D1256)</f>
        <v>0</v>
      </c>
      <c r="E1257" s="756">
        <f>SUM(E1249:E1256)</f>
        <v>0</v>
      </c>
      <c r="F1257" s="846">
        <f>SUM(F1249:F1256)</f>
        <v>0</v>
      </c>
    </row>
    <row r="1258" spans="1:6" x14ac:dyDescent="0.2">
      <c r="A1258" s="544"/>
      <c r="B1258" s="36"/>
      <c r="C1258" s="768"/>
      <c r="D1258" s="770"/>
      <c r="E1258" s="735"/>
      <c r="F1258" s="629"/>
    </row>
    <row r="1259" spans="1:6" ht="13.5" thickBot="1" x14ac:dyDescent="0.25">
      <c r="A1259" s="403" t="s">
        <v>341</v>
      </c>
      <c r="B1259" s="1194" t="s">
        <v>451</v>
      </c>
      <c r="C1259" s="888">
        <f>C1246+C1257</f>
        <v>433557.56</v>
      </c>
      <c r="D1259" s="889">
        <f>D1246+D1257</f>
        <v>0</v>
      </c>
      <c r="E1259" s="888">
        <f>E1246+E1257</f>
        <v>0</v>
      </c>
      <c r="F1259" s="888">
        <f>F1246+F1257</f>
        <v>433557.56</v>
      </c>
    </row>
    <row r="1260" spans="1:6" x14ac:dyDescent="0.2">
      <c r="A1260" s="338"/>
      <c r="B1260" s="745"/>
      <c r="C1260" s="631"/>
      <c r="D1260" s="631"/>
      <c r="E1260" s="631"/>
      <c r="F1260" s="631"/>
    </row>
    <row r="1261" spans="1:6" x14ac:dyDescent="0.2">
      <c r="A1261" s="1484">
        <v>24</v>
      </c>
      <c r="B1261" s="1484"/>
      <c r="C1261" s="1484"/>
      <c r="D1261" s="1484"/>
      <c r="E1261" s="1484"/>
      <c r="F1261" s="1484"/>
    </row>
    <row r="1262" spans="1:6" x14ac:dyDescent="0.2">
      <c r="A1262" s="1463" t="s">
        <v>1381</v>
      </c>
      <c r="B1262" s="1463"/>
      <c r="C1262" s="1463"/>
      <c r="D1262" s="1463"/>
      <c r="E1262" s="1463"/>
    </row>
    <row r="1263" spans="1:6" x14ac:dyDescent="0.2">
      <c r="A1263" s="329"/>
      <c r="B1263" s="329"/>
      <c r="C1263" s="329"/>
      <c r="D1263" s="329"/>
      <c r="E1263" s="329"/>
    </row>
    <row r="1264" spans="1:6" ht="14.25" x14ac:dyDescent="0.2">
      <c r="A1264" s="1509" t="s">
        <v>1231</v>
      </c>
      <c r="B1264" s="1605"/>
      <c r="C1264" s="1605"/>
      <c r="D1264" s="1605"/>
      <c r="E1264" s="1605"/>
      <c r="F1264" s="1605"/>
    </row>
    <row r="1265" spans="1:6" ht="15.75" x14ac:dyDescent="0.25">
      <c r="B1265" s="18"/>
      <c r="C1265" s="18"/>
      <c r="D1265" s="18"/>
      <c r="E1265" s="18"/>
    </row>
    <row r="1266" spans="1:6" ht="15.75" x14ac:dyDescent="0.25">
      <c r="B1266" s="18" t="s">
        <v>1025</v>
      </c>
      <c r="C1266" s="18"/>
      <c r="D1266" s="18"/>
      <c r="E1266" s="18"/>
    </row>
    <row r="1267" spans="1:6" ht="13.5" thickBot="1" x14ac:dyDescent="0.25">
      <c r="B1267" s="1"/>
      <c r="C1267" s="1"/>
      <c r="D1267" s="1"/>
      <c r="E1267" s="19" t="s">
        <v>8</v>
      </c>
    </row>
    <row r="1268" spans="1:6" ht="48.75" thickBot="1" x14ac:dyDescent="0.3">
      <c r="A1268" s="344" t="s">
        <v>294</v>
      </c>
      <c r="B1268" s="549" t="s">
        <v>13</v>
      </c>
      <c r="C1268" s="332" t="s">
        <v>477</v>
      </c>
      <c r="D1268" s="333" t="s">
        <v>478</v>
      </c>
      <c r="E1268" s="332" t="s">
        <v>473</v>
      </c>
      <c r="F1268" s="333" t="s">
        <v>472</v>
      </c>
    </row>
    <row r="1269" spans="1:6" x14ac:dyDescent="0.2">
      <c r="A1269" s="550" t="s">
        <v>295</v>
      </c>
      <c r="B1269" s="551" t="s">
        <v>296</v>
      </c>
      <c r="C1269" s="560" t="s">
        <v>297</v>
      </c>
      <c r="D1269" s="561" t="s">
        <v>298</v>
      </c>
      <c r="E1269" s="725" t="s">
        <v>318</v>
      </c>
      <c r="F1269" s="726" t="s">
        <v>343</v>
      </c>
    </row>
    <row r="1270" spans="1:6" x14ac:dyDescent="0.2">
      <c r="A1270" s="317" t="s">
        <v>299</v>
      </c>
      <c r="B1270" s="324" t="s">
        <v>244</v>
      </c>
      <c r="C1270" s="286"/>
      <c r="D1270" s="135"/>
      <c r="E1270" s="286"/>
      <c r="F1270" s="121"/>
    </row>
    <row r="1271" spans="1:6" x14ac:dyDescent="0.2">
      <c r="A1271" s="316" t="s">
        <v>300</v>
      </c>
      <c r="B1271" s="181" t="s">
        <v>589</v>
      </c>
      <c r="C1271" s="286"/>
      <c r="D1271" s="135"/>
      <c r="E1271" s="286"/>
      <c r="F1271" s="135">
        <f>SUM(C1271:E1271)</f>
        <v>0</v>
      </c>
    </row>
    <row r="1272" spans="1:6" x14ac:dyDescent="0.2">
      <c r="A1272" s="316" t="s">
        <v>301</v>
      </c>
      <c r="B1272" s="200" t="s">
        <v>591</v>
      </c>
      <c r="C1272" s="286"/>
      <c r="D1272" s="135"/>
      <c r="E1272" s="286"/>
      <c r="F1272" s="135">
        <f>SUM(C1272:E1272)</f>
        <v>0</v>
      </c>
    </row>
    <row r="1273" spans="1:6" x14ac:dyDescent="0.2">
      <c r="A1273" s="316" t="s">
        <v>302</v>
      </c>
      <c r="B1273" s="200" t="s">
        <v>590</v>
      </c>
      <c r="C1273" s="286"/>
      <c r="D1273" s="135"/>
      <c r="E1273" s="286"/>
      <c r="F1273" s="135">
        <f>SUM(C1273:E1273)</f>
        <v>0</v>
      </c>
    </row>
    <row r="1274" spans="1:6" x14ac:dyDescent="0.2">
      <c r="A1274" s="316" t="s">
        <v>303</v>
      </c>
      <c r="B1274" s="200" t="s">
        <v>592</v>
      </c>
      <c r="C1274" s="286"/>
      <c r="D1274" s="135"/>
      <c r="E1274" s="286"/>
      <c r="F1274" s="135">
        <f>SUM(C1274:E1274)</f>
        <v>0</v>
      </c>
    </row>
    <row r="1275" spans="1:6" x14ac:dyDescent="0.2">
      <c r="A1275" s="316" t="s">
        <v>304</v>
      </c>
      <c r="B1275" s="200" t="s">
        <v>593</v>
      </c>
      <c r="C1275" s="286"/>
      <c r="D1275" s="135"/>
      <c r="E1275" s="286"/>
      <c r="F1275" s="135">
        <f>SUM(C1275:E1275)</f>
        <v>0</v>
      </c>
    </row>
    <row r="1276" spans="1:6" x14ac:dyDescent="0.2">
      <c r="A1276" s="316" t="s">
        <v>305</v>
      </c>
      <c r="B1276" s="200" t="s">
        <v>594</v>
      </c>
      <c r="C1276" s="286">
        <f>C1277+C1278+C1279+C1280+C1281+C1282+C1283</f>
        <v>0</v>
      </c>
      <c r="D1276" s="286">
        <f>D1277+D1278+D1279+D1280+D1281+D1282+D1283</f>
        <v>0</v>
      </c>
      <c r="E1276" s="286">
        <f>E1277+E1278+E1279+E1280+E1281+E1282+E1283</f>
        <v>0</v>
      </c>
      <c r="F1276" s="135">
        <f>F1277+F1278+F1279+F1280+F1281+F1282+F1283</f>
        <v>0</v>
      </c>
    </row>
    <row r="1277" spans="1:6" x14ac:dyDescent="0.2">
      <c r="A1277" s="316" t="s">
        <v>306</v>
      </c>
      <c r="B1277" s="200" t="s">
        <v>598</v>
      </c>
      <c r="C1277" s="286">
        <v>0</v>
      </c>
      <c r="D1277" s="135">
        <v>0</v>
      </c>
      <c r="E1277" s="286">
        <v>0</v>
      </c>
      <c r="F1277" s="135">
        <f>E1277+D1277+C1277</f>
        <v>0</v>
      </c>
    </row>
    <row r="1278" spans="1:6" x14ac:dyDescent="0.2">
      <c r="A1278" s="316" t="s">
        <v>307</v>
      </c>
      <c r="B1278" s="200" t="s">
        <v>599</v>
      </c>
      <c r="C1278" s="286"/>
      <c r="D1278" s="135"/>
      <c r="E1278" s="286"/>
      <c r="F1278" s="135">
        <f t="shared" ref="F1278:F1284" si="68">E1278+D1278+C1278</f>
        <v>0</v>
      </c>
    </row>
    <row r="1279" spans="1:6" x14ac:dyDescent="0.2">
      <c r="A1279" s="316" t="s">
        <v>308</v>
      </c>
      <c r="B1279" s="200" t="s">
        <v>600</v>
      </c>
      <c r="C1279" s="286"/>
      <c r="D1279" s="135"/>
      <c r="E1279" s="286"/>
      <c r="F1279" s="135">
        <f t="shared" si="68"/>
        <v>0</v>
      </c>
    </row>
    <row r="1280" spans="1:6" x14ac:dyDescent="0.2">
      <c r="A1280" s="316" t="s">
        <v>309</v>
      </c>
      <c r="B1280" s="325" t="s">
        <v>596</v>
      </c>
      <c r="C1280" s="230"/>
      <c r="D1280" s="139"/>
      <c r="E1280" s="286"/>
      <c r="F1280" s="135">
        <f t="shared" si="68"/>
        <v>0</v>
      </c>
    </row>
    <row r="1281" spans="1:6" x14ac:dyDescent="0.2">
      <c r="A1281" s="316" t="s">
        <v>310</v>
      </c>
      <c r="B1281" s="748" t="s">
        <v>597</v>
      </c>
      <c r="C1281" s="287"/>
      <c r="D1281" s="136"/>
      <c r="E1281" s="286"/>
      <c r="F1281" s="135">
        <f t="shared" si="68"/>
        <v>0</v>
      </c>
    </row>
    <row r="1282" spans="1:6" x14ac:dyDescent="0.2">
      <c r="A1282" s="316" t="s">
        <v>311</v>
      </c>
      <c r="B1282" s="749" t="s">
        <v>1051</v>
      </c>
      <c r="C1282" s="289"/>
      <c r="D1282" s="136"/>
      <c r="E1282" s="286"/>
      <c r="F1282" s="135">
        <f t="shared" si="68"/>
        <v>0</v>
      </c>
    </row>
    <row r="1283" spans="1:6" x14ac:dyDescent="0.2">
      <c r="A1283" s="316" t="s">
        <v>312</v>
      </c>
      <c r="B1283" s="270" t="s">
        <v>827</v>
      </c>
      <c r="C1283" s="289"/>
      <c r="D1283" s="136"/>
      <c r="E1283" s="286"/>
      <c r="F1283" s="140"/>
    </row>
    <row r="1284" spans="1:6" ht="13.5" thickBot="1" x14ac:dyDescent="0.25">
      <c r="A1284" s="316" t="s">
        <v>313</v>
      </c>
      <c r="B1284" s="202" t="s">
        <v>602</v>
      </c>
      <c r="C1284" s="287"/>
      <c r="D1284" s="140"/>
      <c r="E1284" s="286"/>
      <c r="F1284" s="284">
        <f t="shared" si="68"/>
        <v>0</v>
      </c>
    </row>
    <row r="1285" spans="1:6" ht="13.5" thickBot="1" x14ac:dyDescent="0.25">
      <c r="A1285" s="554" t="s">
        <v>314</v>
      </c>
      <c r="B1285" s="555" t="s">
        <v>6</v>
      </c>
      <c r="C1285" s="563">
        <f>C1271+C1272+C1273+C1274+C1276+C1284</f>
        <v>0</v>
      </c>
      <c r="D1285" s="563">
        <f>D1271+D1272+D1273+D1274+D1276+D1284</f>
        <v>0</v>
      </c>
      <c r="E1285" s="563">
        <f>E1271+E1272+E1273+E1274+E1276+E1284</f>
        <v>0</v>
      </c>
      <c r="F1285" s="564">
        <f>F1271+F1272+F1273+F1274+F1276+F1284</f>
        <v>0</v>
      </c>
    </row>
    <row r="1286" spans="1:6" ht="9.75" customHeight="1" thickTop="1" x14ac:dyDescent="0.2">
      <c r="A1286" s="544"/>
      <c r="B1286" s="324"/>
      <c r="C1286" s="229"/>
      <c r="D1286" s="229"/>
      <c r="E1286" s="229"/>
      <c r="F1286" s="143"/>
    </row>
    <row r="1287" spans="1:6" x14ac:dyDescent="0.2">
      <c r="A1287" s="317" t="s">
        <v>315</v>
      </c>
      <c r="B1287" s="326" t="s">
        <v>245</v>
      </c>
      <c r="C1287" s="288"/>
      <c r="D1287" s="138"/>
      <c r="E1287" s="288"/>
      <c r="F1287" s="187"/>
    </row>
    <row r="1288" spans="1:6" x14ac:dyDescent="0.2">
      <c r="A1288" s="317" t="s">
        <v>316</v>
      </c>
      <c r="B1288" s="200" t="s">
        <v>603</v>
      </c>
      <c r="C1288" s="286"/>
      <c r="D1288" s="135"/>
      <c r="E1288" s="286"/>
      <c r="F1288" s="135">
        <f>SUM(C1288:E1288)</f>
        <v>0</v>
      </c>
    </row>
    <row r="1289" spans="1:6" x14ac:dyDescent="0.2">
      <c r="A1289" s="317" t="s">
        <v>317</v>
      </c>
      <c r="B1289" s="200" t="s">
        <v>604</v>
      </c>
      <c r="C1289" s="286">
        <f>'32_sz_ melléklet'!C43</f>
        <v>0</v>
      </c>
      <c r="D1289" s="135"/>
      <c r="E1289" s="286"/>
      <c r="F1289" s="135">
        <f>SUM(C1289:E1289)</f>
        <v>0</v>
      </c>
    </row>
    <row r="1290" spans="1:6" x14ac:dyDescent="0.2">
      <c r="A1290" s="317" t="s">
        <v>319</v>
      </c>
      <c r="B1290" s="200" t="s">
        <v>605</v>
      </c>
      <c r="C1290" s="286">
        <f>C1291+C1292+C1293+C1294+C1295+C1296+C1297</f>
        <v>0</v>
      </c>
      <c r="D1290" s="286">
        <f>D1291+D1292+D1293+D1294+D1295+D1296+D1297</f>
        <v>0</v>
      </c>
      <c r="E1290" s="286">
        <f>E1291+E1292+E1293+E1294+E1295+E1296+E1297</f>
        <v>0</v>
      </c>
      <c r="F1290" s="135">
        <f>F1291+F1292+F1293+F1294+F1295+F1296+F1297</f>
        <v>0</v>
      </c>
    </row>
    <row r="1291" spans="1:6" x14ac:dyDescent="0.2">
      <c r="A1291" s="317" t="s">
        <v>320</v>
      </c>
      <c r="B1291" s="325" t="s">
        <v>606</v>
      </c>
      <c r="C1291" s="286"/>
      <c r="D1291" s="135"/>
      <c r="E1291" s="286"/>
      <c r="F1291" s="135">
        <f>SUM(C1291:E1291)</f>
        <v>0</v>
      </c>
    </row>
    <row r="1292" spans="1:6" x14ac:dyDescent="0.2">
      <c r="A1292" s="317" t="s">
        <v>321</v>
      </c>
      <c r="B1292" s="325" t="s">
        <v>607</v>
      </c>
      <c r="C1292" s="286"/>
      <c r="D1292" s="135"/>
      <c r="E1292" s="286"/>
      <c r="F1292" s="135">
        <f t="shared" ref="F1292:F1298" si="69">SUM(C1292:E1292)</f>
        <v>0</v>
      </c>
    </row>
    <row r="1293" spans="1:6" x14ac:dyDescent="0.2">
      <c r="A1293" s="317" t="s">
        <v>322</v>
      </c>
      <c r="B1293" s="325" t="s">
        <v>608</v>
      </c>
      <c r="C1293" s="286"/>
      <c r="D1293" s="135"/>
      <c r="E1293" s="286"/>
      <c r="F1293" s="135">
        <f t="shared" si="69"/>
        <v>0</v>
      </c>
    </row>
    <row r="1294" spans="1:6" x14ac:dyDescent="0.2">
      <c r="A1294" s="317" t="s">
        <v>323</v>
      </c>
      <c r="B1294" s="325" t="s">
        <v>609</v>
      </c>
      <c r="C1294" s="286"/>
      <c r="D1294" s="135"/>
      <c r="E1294" s="286"/>
      <c r="F1294" s="135">
        <f t="shared" si="69"/>
        <v>0</v>
      </c>
    </row>
    <row r="1295" spans="1:6" x14ac:dyDescent="0.2">
      <c r="A1295" s="317" t="s">
        <v>324</v>
      </c>
      <c r="B1295" s="748" t="s">
        <v>610</v>
      </c>
      <c r="C1295" s="286"/>
      <c r="D1295" s="135"/>
      <c r="E1295" s="286"/>
      <c r="F1295" s="135">
        <f t="shared" si="69"/>
        <v>0</v>
      </c>
    </row>
    <row r="1296" spans="1:6" x14ac:dyDescent="0.2">
      <c r="A1296" s="317" t="s">
        <v>325</v>
      </c>
      <c r="B1296" s="270" t="s">
        <v>611</v>
      </c>
      <c r="C1296" s="286"/>
      <c r="D1296" s="135"/>
      <c r="E1296" s="286"/>
      <c r="F1296" s="135">
        <f t="shared" si="69"/>
        <v>0</v>
      </c>
    </row>
    <row r="1297" spans="1:6" x14ac:dyDescent="0.2">
      <c r="A1297" s="317" t="s">
        <v>326</v>
      </c>
      <c r="B1297" s="970" t="s">
        <v>612</v>
      </c>
      <c r="C1297" s="286"/>
      <c r="D1297" s="135"/>
      <c r="E1297" s="286"/>
      <c r="F1297" s="135">
        <f t="shared" si="69"/>
        <v>0</v>
      </c>
    </row>
    <row r="1298" spans="1:6" x14ac:dyDescent="0.2">
      <c r="A1298" s="317" t="s">
        <v>327</v>
      </c>
      <c r="B1298" s="200"/>
      <c r="C1298" s="286"/>
      <c r="D1298" s="135"/>
      <c r="E1298" s="286"/>
      <c r="F1298" s="135">
        <f t="shared" si="69"/>
        <v>0</v>
      </c>
    </row>
    <row r="1299" spans="1:6" ht="13.5" thickBot="1" x14ac:dyDescent="0.25">
      <c r="A1299" s="317" t="s">
        <v>328</v>
      </c>
      <c r="B1299" s="202"/>
      <c r="C1299" s="289">
        <f>-C1274</f>
        <v>0</v>
      </c>
      <c r="D1299" s="289">
        <f>-D1274</f>
        <v>0</v>
      </c>
      <c r="E1299" s="289">
        <f>-E1274</f>
        <v>0</v>
      </c>
      <c r="F1299" s="136">
        <f>-F1274</f>
        <v>0</v>
      </c>
    </row>
    <row r="1300" spans="1:6" ht="13.5" thickBot="1" x14ac:dyDescent="0.25">
      <c r="A1300" s="554" t="s">
        <v>329</v>
      </c>
      <c r="B1300" s="555" t="s">
        <v>7</v>
      </c>
      <c r="C1300" s="563">
        <f>C1288+C1289+C1290+C1298+C1299</f>
        <v>0</v>
      </c>
      <c r="D1300" s="563">
        <f>D1288+D1289+D1290+D1298+D1299</f>
        <v>0</v>
      </c>
      <c r="E1300" s="563">
        <f>E1288+E1289+E1290+E1298+E1299</f>
        <v>0</v>
      </c>
      <c r="F1300" s="564">
        <f>F1288+F1289+F1290+F1298+F1299</f>
        <v>0</v>
      </c>
    </row>
    <row r="1301" spans="1:6" ht="27" thickTop="1" thickBot="1" x14ac:dyDescent="0.25">
      <c r="A1301" s="554" t="s">
        <v>330</v>
      </c>
      <c r="B1301" s="559" t="s">
        <v>448</v>
      </c>
      <c r="C1301" s="566">
        <f>C1285+C1300</f>
        <v>0</v>
      </c>
      <c r="D1301" s="566">
        <f>D1285+D1300</f>
        <v>0</v>
      </c>
      <c r="E1301" s="566">
        <f>E1285+E1300</f>
        <v>0</v>
      </c>
      <c r="F1301" s="567">
        <f>F1285+F1300</f>
        <v>0</v>
      </c>
    </row>
    <row r="1302" spans="1:6" ht="9.75" customHeight="1" thickTop="1" x14ac:dyDescent="0.2">
      <c r="A1302" s="544"/>
      <c r="B1302" s="762"/>
      <c r="C1302" s="235"/>
      <c r="D1302" s="235"/>
      <c r="E1302" s="235"/>
      <c r="F1302" s="240"/>
    </row>
    <row r="1303" spans="1:6" x14ac:dyDescent="0.2">
      <c r="A1303" s="317" t="s">
        <v>331</v>
      </c>
      <c r="B1303" s="433" t="s">
        <v>449</v>
      </c>
      <c r="C1303" s="565"/>
      <c r="D1303" s="138"/>
      <c r="E1303" s="288"/>
      <c r="F1303" s="187"/>
    </row>
    <row r="1304" spans="1:6" x14ac:dyDescent="0.2">
      <c r="A1304" s="316" t="s">
        <v>332</v>
      </c>
      <c r="B1304" s="201" t="s">
        <v>1093</v>
      </c>
      <c r="C1304" s="291"/>
      <c r="D1304" s="135"/>
      <c r="E1304" s="286"/>
      <c r="F1304" s="135">
        <f>SUM(C1304:E1304)</f>
        <v>0</v>
      </c>
    </row>
    <row r="1305" spans="1:6" x14ac:dyDescent="0.2">
      <c r="A1305" s="316" t="s">
        <v>333</v>
      </c>
      <c r="B1305" s="633" t="s">
        <v>627</v>
      </c>
      <c r="C1305" s="755"/>
      <c r="D1305" s="140"/>
      <c r="E1305" s="287"/>
      <c r="F1305" s="135">
        <f t="shared" ref="F1305:F1311" si="70">SUM(C1305:E1305)</f>
        <v>0</v>
      </c>
    </row>
    <row r="1306" spans="1:6" x14ac:dyDescent="0.2">
      <c r="A1306" s="316" t="s">
        <v>334</v>
      </c>
      <c r="B1306" s="633" t="s">
        <v>626</v>
      </c>
      <c r="C1306" s="755"/>
      <c r="D1306" s="140"/>
      <c r="E1306" s="287"/>
      <c r="F1306" s="135">
        <f t="shared" si="70"/>
        <v>0</v>
      </c>
    </row>
    <row r="1307" spans="1:6" x14ac:dyDescent="0.2">
      <c r="A1307" s="316" t="s">
        <v>335</v>
      </c>
      <c r="B1307" s="633" t="s">
        <v>628</v>
      </c>
      <c r="C1307" s="755"/>
      <c r="D1307" s="140"/>
      <c r="E1307" s="287"/>
      <c r="F1307" s="135">
        <f t="shared" si="70"/>
        <v>0</v>
      </c>
    </row>
    <row r="1308" spans="1:6" x14ac:dyDescent="0.2">
      <c r="A1308" s="316" t="s">
        <v>336</v>
      </c>
      <c r="B1308" s="750" t="s">
        <v>629</v>
      </c>
      <c r="C1308" s="755"/>
      <c r="D1308" s="140"/>
      <c r="E1308" s="287"/>
      <c r="F1308" s="135">
        <f t="shared" si="70"/>
        <v>0</v>
      </c>
    </row>
    <row r="1309" spans="1:6" x14ac:dyDescent="0.2">
      <c r="A1309" s="316" t="s">
        <v>337</v>
      </c>
      <c r="B1309" s="751" t="s">
        <v>632</v>
      </c>
      <c r="C1309" s="755"/>
      <c r="D1309" s="140"/>
      <c r="E1309" s="287"/>
      <c r="F1309" s="135">
        <f t="shared" si="70"/>
        <v>0</v>
      </c>
    </row>
    <row r="1310" spans="1:6" x14ac:dyDescent="0.2">
      <c r="A1310" s="316" t="s">
        <v>338</v>
      </c>
      <c r="B1310" s="752" t="s">
        <v>631</v>
      </c>
      <c r="C1310" s="755"/>
      <c r="D1310" s="140"/>
      <c r="E1310" s="287"/>
      <c r="F1310" s="135">
        <f t="shared" si="70"/>
        <v>0</v>
      </c>
    </row>
    <row r="1311" spans="1:6" ht="13.5" thickBot="1" x14ac:dyDescent="0.25">
      <c r="A1311" s="316" t="s">
        <v>339</v>
      </c>
      <c r="B1311" s="327" t="s">
        <v>630</v>
      </c>
      <c r="C1311" s="755"/>
      <c r="D1311" s="140"/>
      <c r="E1311" s="287"/>
      <c r="F1311" s="135">
        <f t="shared" si="70"/>
        <v>0</v>
      </c>
    </row>
    <row r="1312" spans="1:6" ht="13.5" thickBot="1" x14ac:dyDescent="0.25">
      <c r="A1312" s="340" t="s">
        <v>340</v>
      </c>
      <c r="B1312" s="274" t="s">
        <v>450</v>
      </c>
      <c r="C1312" s="756">
        <f>SUM(C1304:C1311)</f>
        <v>0</v>
      </c>
      <c r="D1312" s="756">
        <f>SUM(D1304:D1311)</f>
        <v>0</v>
      </c>
      <c r="E1312" s="756">
        <f>SUM(E1304:E1311)</f>
        <v>0</v>
      </c>
      <c r="F1312" s="846">
        <f>SUM(F1304:F1311)</f>
        <v>0</v>
      </c>
    </row>
    <row r="1313" spans="1:6" x14ac:dyDescent="0.2">
      <c r="A1313" s="544"/>
      <c r="B1313" s="36"/>
      <c r="C1313" s="768"/>
      <c r="D1313" s="770"/>
      <c r="E1313" s="735"/>
      <c r="F1313" s="629"/>
    </row>
    <row r="1314" spans="1:6" ht="13.5" thickBot="1" x14ac:dyDescent="0.25">
      <c r="A1314" s="403" t="s">
        <v>341</v>
      </c>
      <c r="B1314" s="1194" t="s">
        <v>451</v>
      </c>
      <c r="C1314" s="888">
        <f>C1301+C1312</f>
        <v>0</v>
      </c>
      <c r="D1314" s="889">
        <f>D1301+D1312</f>
        <v>0</v>
      </c>
      <c r="E1314" s="888">
        <f>E1301+E1312</f>
        <v>0</v>
      </c>
      <c r="F1314" s="888">
        <f>F1301+F1312</f>
        <v>0</v>
      </c>
    </row>
    <row r="1315" spans="1:6" x14ac:dyDescent="0.2">
      <c r="A1315" s="1484">
        <v>25</v>
      </c>
      <c r="B1315" s="1484"/>
      <c r="C1315" s="1484"/>
      <c r="D1315" s="1484"/>
      <c r="E1315" s="1484"/>
      <c r="F1315" s="1484"/>
    </row>
    <row r="1316" spans="1:6" x14ac:dyDescent="0.2">
      <c r="A1316" s="1463" t="s">
        <v>1381</v>
      </c>
      <c r="B1316" s="1463"/>
      <c r="C1316" s="1463"/>
      <c r="D1316" s="1463"/>
      <c r="E1316" s="1463"/>
    </row>
    <row r="1317" spans="1:6" x14ac:dyDescent="0.2">
      <c r="A1317" s="329"/>
      <c r="B1317" s="329"/>
      <c r="C1317" s="329"/>
      <c r="D1317" s="329"/>
      <c r="E1317" s="329"/>
    </row>
    <row r="1318" spans="1:6" ht="14.25" x14ac:dyDescent="0.2">
      <c r="A1318" s="1509" t="s">
        <v>1231</v>
      </c>
      <c r="B1318" s="1605"/>
      <c r="C1318" s="1605"/>
      <c r="D1318" s="1605"/>
      <c r="E1318" s="1605"/>
      <c r="F1318" s="1605"/>
    </row>
    <row r="1319" spans="1:6" ht="9.75" customHeight="1" x14ac:dyDescent="0.25">
      <c r="B1319" s="18"/>
      <c r="C1319" s="18"/>
      <c r="D1319" s="18"/>
      <c r="E1319" s="18"/>
    </row>
    <row r="1320" spans="1:6" ht="15.75" x14ac:dyDescent="0.25">
      <c r="B1320" s="18" t="s">
        <v>446</v>
      </c>
      <c r="C1320" s="18"/>
      <c r="D1320" s="18"/>
      <c r="E1320" s="18"/>
    </row>
    <row r="1321" spans="1:6" ht="13.5" thickBot="1" x14ac:dyDescent="0.25">
      <c r="B1321" s="1"/>
      <c r="C1321" s="1"/>
      <c r="D1321" s="1"/>
      <c r="E1321" s="19" t="s">
        <v>8</v>
      </c>
    </row>
    <row r="1322" spans="1:6" ht="48.75" thickBot="1" x14ac:dyDescent="0.3">
      <c r="A1322" s="344" t="s">
        <v>294</v>
      </c>
      <c r="B1322" s="549" t="s">
        <v>13</v>
      </c>
      <c r="C1322" s="332" t="s">
        <v>477</v>
      </c>
      <c r="D1322" s="333" t="s">
        <v>478</v>
      </c>
      <c r="E1322" s="332" t="s">
        <v>473</v>
      </c>
      <c r="F1322" s="333" t="s">
        <v>472</v>
      </c>
    </row>
    <row r="1323" spans="1:6" x14ac:dyDescent="0.2">
      <c r="A1323" s="550" t="s">
        <v>295</v>
      </c>
      <c r="B1323" s="551" t="s">
        <v>296</v>
      </c>
      <c r="C1323" s="560" t="s">
        <v>297</v>
      </c>
      <c r="D1323" s="561" t="s">
        <v>298</v>
      </c>
      <c r="E1323" s="725" t="s">
        <v>318</v>
      </c>
      <c r="F1323" s="726" t="s">
        <v>343</v>
      </c>
    </row>
    <row r="1324" spans="1:6" x14ac:dyDescent="0.2">
      <c r="A1324" s="317" t="s">
        <v>299</v>
      </c>
      <c r="B1324" s="324" t="s">
        <v>244</v>
      </c>
      <c r="C1324" s="286"/>
      <c r="D1324" s="135"/>
      <c r="E1324" s="286"/>
      <c r="F1324" s="121"/>
    </row>
    <row r="1325" spans="1:6" x14ac:dyDescent="0.2">
      <c r="A1325" s="316" t="s">
        <v>300</v>
      </c>
      <c r="B1325" s="181" t="s">
        <v>589</v>
      </c>
      <c r="C1325" s="286"/>
      <c r="D1325" s="135"/>
      <c r="E1325" s="286"/>
      <c r="F1325" s="135">
        <f>SUM(C1325:E1325)</f>
        <v>0</v>
      </c>
    </row>
    <row r="1326" spans="1:6" x14ac:dyDescent="0.2">
      <c r="A1326" s="316" t="s">
        <v>301</v>
      </c>
      <c r="B1326" s="200" t="s">
        <v>591</v>
      </c>
      <c r="C1326" s="286"/>
      <c r="D1326" s="135"/>
      <c r="E1326" s="286"/>
      <c r="F1326" s="135">
        <f>SUM(C1326:E1326)</f>
        <v>0</v>
      </c>
    </row>
    <row r="1327" spans="1:6" x14ac:dyDescent="0.2">
      <c r="A1327" s="316" t="s">
        <v>302</v>
      </c>
      <c r="B1327" s="200" t="s">
        <v>590</v>
      </c>
      <c r="C1327" s="286">
        <f>'4_sz_ melléklet'!C485</f>
        <v>1875</v>
      </c>
      <c r="D1327" s="135"/>
      <c r="E1327" s="286"/>
      <c r="F1327" s="135">
        <f>SUM(C1327:E1327)</f>
        <v>1875</v>
      </c>
    </row>
    <row r="1328" spans="1:6" x14ac:dyDescent="0.2">
      <c r="A1328" s="316" t="s">
        <v>303</v>
      </c>
      <c r="B1328" s="200" t="s">
        <v>592</v>
      </c>
      <c r="C1328" s="286"/>
      <c r="D1328" s="135"/>
      <c r="E1328" s="286"/>
      <c r="F1328" s="135">
        <f>SUM(C1328:E1328)</f>
        <v>0</v>
      </c>
    </row>
    <row r="1329" spans="1:6" x14ac:dyDescent="0.2">
      <c r="A1329" s="316" t="s">
        <v>304</v>
      </c>
      <c r="B1329" s="200" t="s">
        <v>593</v>
      </c>
      <c r="C1329" s="286"/>
      <c r="D1329" s="135"/>
      <c r="E1329" s="286"/>
      <c r="F1329" s="135">
        <f>SUM(C1329:E1329)</f>
        <v>0</v>
      </c>
    </row>
    <row r="1330" spans="1:6" x14ac:dyDescent="0.2">
      <c r="A1330" s="316" t="s">
        <v>305</v>
      </c>
      <c r="B1330" s="200" t="s">
        <v>594</v>
      </c>
      <c r="C1330" s="286">
        <f>C1331+C1332+C1333+C1334+C1335+C1336+C1337</f>
        <v>63301</v>
      </c>
      <c r="D1330" s="286">
        <f>D1331+D1332+D1333+D1334+D1335+D1336+D1337</f>
        <v>0</v>
      </c>
      <c r="E1330" s="286">
        <f>E1331+E1332+E1333+E1334+E1335+E1336+E1337</f>
        <v>0</v>
      </c>
      <c r="F1330" s="135">
        <f>F1331+F1332+F1333+F1334+F1335+F1336+F1337</f>
        <v>63301</v>
      </c>
    </row>
    <row r="1331" spans="1:6" x14ac:dyDescent="0.2">
      <c r="A1331" s="316" t="s">
        <v>306</v>
      </c>
      <c r="B1331" s="200" t="s">
        <v>598</v>
      </c>
      <c r="C1331" s="286">
        <v>0</v>
      </c>
      <c r="D1331" s="135">
        <v>0</v>
      </c>
      <c r="E1331" s="286">
        <v>0</v>
      </c>
      <c r="F1331" s="135">
        <f>E1331+D1331+C1331</f>
        <v>0</v>
      </c>
    </row>
    <row r="1332" spans="1:6" x14ac:dyDescent="0.2">
      <c r="A1332" s="316" t="s">
        <v>307</v>
      </c>
      <c r="B1332" s="200" t="s">
        <v>599</v>
      </c>
      <c r="C1332" s="286"/>
      <c r="D1332" s="135"/>
      <c r="E1332" s="286"/>
      <c r="F1332" s="135">
        <f t="shared" ref="F1332:F1338" si="71">E1332+D1332+C1332</f>
        <v>0</v>
      </c>
    </row>
    <row r="1333" spans="1:6" x14ac:dyDescent="0.2">
      <c r="A1333" s="316" t="s">
        <v>308</v>
      </c>
      <c r="B1333" s="200" t="s">
        <v>600</v>
      </c>
      <c r="C1333" s="286"/>
      <c r="D1333" s="135"/>
      <c r="E1333" s="286"/>
      <c r="F1333" s="135">
        <f t="shared" si="71"/>
        <v>0</v>
      </c>
    </row>
    <row r="1334" spans="1:6" x14ac:dyDescent="0.2">
      <c r="A1334" s="316" t="s">
        <v>309</v>
      </c>
      <c r="B1334" s="325" t="s">
        <v>596</v>
      </c>
      <c r="C1334" s="286">
        <f>'6 7_sz_melléklet'!E34</f>
        <v>63301</v>
      </c>
      <c r="D1334" s="139"/>
      <c r="E1334" s="286"/>
      <c r="F1334" s="135">
        <f t="shared" si="71"/>
        <v>63301</v>
      </c>
    </row>
    <row r="1335" spans="1:6" x14ac:dyDescent="0.2">
      <c r="A1335" s="316" t="s">
        <v>310</v>
      </c>
      <c r="B1335" s="748" t="s">
        <v>597</v>
      </c>
      <c r="C1335" s="287"/>
      <c r="D1335" s="136"/>
      <c r="E1335" s="286"/>
      <c r="F1335" s="135">
        <f t="shared" si="71"/>
        <v>0</v>
      </c>
    </row>
    <row r="1336" spans="1:6" x14ac:dyDescent="0.2">
      <c r="A1336" s="316" t="s">
        <v>311</v>
      </c>
      <c r="B1336" s="749" t="s">
        <v>1051</v>
      </c>
      <c r="C1336" s="289"/>
      <c r="D1336" s="136"/>
      <c r="E1336" s="286"/>
      <c r="F1336" s="135">
        <f t="shared" si="71"/>
        <v>0</v>
      </c>
    </row>
    <row r="1337" spans="1:6" x14ac:dyDescent="0.2">
      <c r="A1337" s="316" t="s">
        <v>312</v>
      </c>
      <c r="B1337" s="270" t="s">
        <v>827</v>
      </c>
      <c r="C1337" s="289"/>
      <c r="D1337" s="136"/>
      <c r="E1337" s="286"/>
      <c r="F1337" s="140"/>
    </row>
    <row r="1338" spans="1:6" ht="13.5" thickBot="1" x14ac:dyDescent="0.25">
      <c r="A1338" s="316" t="s">
        <v>313</v>
      </c>
      <c r="B1338" s="202" t="s">
        <v>602</v>
      </c>
      <c r="C1338" s="287"/>
      <c r="D1338" s="140"/>
      <c r="E1338" s="286"/>
      <c r="F1338" s="284">
        <f t="shared" si="71"/>
        <v>0</v>
      </c>
    </row>
    <row r="1339" spans="1:6" ht="13.5" thickBot="1" x14ac:dyDescent="0.25">
      <c r="A1339" s="554" t="s">
        <v>314</v>
      </c>
      <c r="B1339" s="555" t="s">
        <v>6</v>
      </c>
      <c r="C1339" s="563">
        <f>C1325+C1326+C1327+C1328+C1330+C1338</f>
        <v>65176</v>
      </c>
      <c r="D1339" s="563">
        <f>D1325+D1326+D1327+D1328+D1330+D1338</f>
        <v>0</v>
      </c>
      <c r="E1339" s="563">
        <f>E1325+E1326+E1327+E1328+E1330+E1338</f>
        <v>0</v>
      </c>
      <c r="F1339" s="564">
        <f>F1325+F1326+F1327+F1328+F1330+F1338</f>
        <v>65176</v>
      </c>
    </row>
    <row r="1340" spans="1:6" ht="8.25" customHeight="1" thickTop="1" x14ac:dyDescent="0.2">
      <c r="A1340" s="544"/>
      <c r="B1340" s="324"/>
      <c r="C1340" s="229"/>
      <c r="D1340" s="229"/>
      <c r="E1340" s="229"/>
      <c r="F1340" s="143"/>
    </row>
    <row r="1341" spans="1:6" x14ac:dyDescent="0.2">
      <c r="A1341" s="317" t="s">
        <v>315</v>
      </c>
      <c r="B1341" s="326" t="s">
        <v>245</v>
      </c>
      <c r="C1341" s="288"/>
      <c r="D1341" s="138"/>
      <c r="E1341" s="288"/>
      <c r="F1341" s="187"/>
    </row>
    <row r="1342" spans="1:6" x14ac:dyDescent="0.2">
      <c r="A1342" s="317" t="s">
        <v>316</v>
      </c>
      <c r="B1342" s="200" t="s">
        <v>603</v>
      </c>
      <c r="C1342" s="286">
        <f>'33_sz_ melléklet'!C140</f>
        <v>0</v>
      </c>
      <c r="D1342" s="135"/>
      <c r="E1342" s="286"/>
      <c r="F1342" s="135">
        <f>SUM(C1342:E1342)</f>
        <v>0</v>
      </c>
    </row>
    <row r="1343" spans="1:6" x14ac:dyDescent="0.2">
      <c r="A1343" s="317" t="s">
        <v>317</v>
      </c>
      <c r="B1343" s="200" t="s">
        <v>604</v>
      </c>
      <c r="C1343" s="286"/>
      <c r="D1343" s="135"/>
      <c r="E1343" s="286"/>
      <c r="F1343" s="135">
        <f>SUM(C1343:E1343)</f>
        <v>0</v>
      </c>
    </row>
    <row r="1344" spans="1:6" x14ac:dyDescent="0.2">
      <c r="A1344" s="317" t="s">
        <v>319</v>
      </c>
      <c r="B1344" s="200" t="s">
        <v>605</v>
      </c>
      <c r="C1344" s="286">
        <f>C1345+C1346+C1347+C1348+C1349+C1350+C1351</f>
        <v>0</v>
      </c>
      <c r="D1344" s="286">
        <f>D1345+D1346+D1347+D1348+D1349+D1350+D1351</f>
        <v>0</v>
      </c>
      <c r="E1344" s="286">
        <f>E1345+E1346+E1347+E1348+E1349+E1350+E1351</f>
        <v>0</v>
      </c>
      <c r="F1344" s="135">
        <f>F1345+F1346+F1347+F1348+F1349+F1350+F1351</f>
        <v>0</v>
      </c>
    </row>
    <row r="1345" spans="1:6" x14ac:dyDescent="0.2">
      <c r="A1345" s="317" t="s">
        <v>320</v>
      </c>
      <c r="B1345" s="325" t="s">
        <v>606</v>
      </c>
      <c r="C1345" s="286"/>
      <c r="D1345" s="135"/>
      <c r="E1345" s="286"/>
      <c r="F1345" s="135">
        <f>SUM(C1345:E1345)</f>
        <v>0</v>
      </c>
    </row>
    <row r="1346" spans="1:6" x14ac:dyDescent="0.2">
      <c r="A1346" s="317" t="s">
        <v>321</v>
      </c>
      <c r="B1346" s="325" t="s">
        <v>607</v>
      </c>
      <c r="C1346" s="286"/>
      <c r="D1346" s="135"/>
      <c r="E1346" s="286"/>
      <c r="F1346" s="135">
        <f t="shared" ref="F1346:F1352" si="72">SUM(C1346:E1346)</f>
        <v>0</v>
      </c>
    </row>
    <row r="1347" spans="1:6" x14ac:dyDescent="0.2">
      <c r="A1347" s="317" t="s">
        <v>322</v>
      </c>
      <c r="B1347" s="325" t="s">
        <v>608</v>
      </c>
      <c r="C1347" s="286"/>
      <c r="D1347" s="135"/>
      <c r="E1347" s="286"/>
      <c r="F1347" s="135">
        <f t="shared" si="72"/>
        <v>0</v>
      </c>
    </row>
    <row r="1348" spans="1:6" x14ac:dyDescent="0.2">
      <c r="A1348" s="317" t="s">
        <v>323</v>
      </c>
      <c r="B1348" s="325" t="s">
        <v>609</v>
      </c>
      <c r="C1348" s="286"/>
      <c r="D1348" s="135"/>
      <c r="E1348" s="286"/>
      <c r="F1348" s="135">
        <f t="shared" si="72"/>
        <v>0</v>
      </c>
    </row>
    <row r="1349" spans="1:6" x14ac:dyDescent="0.2">
      <c r="A1349" s="317" t="s">
        <v>324</v>
      </c>
      <c r="B1349" s="748" t="s">
        <v>610</v>
      </c>
      <c r="C1349" s="286"/>
      <c r="D1349" s="135"/>
      <c r="E1349" s="286"/>
      <c r="F1349" s="135">
        <f t="shared" si="72"/>
        <v>0</v>
      </c>
    </row>
    <row r="1350" spans="1:6" x14ac:dyDescent="0.2">
      <c r="A1350" s="317" t="s">
        <v>325</v>
      </c>
      <c r="B1350" s="270" t="s">
        <v>611</v>
      </c>
      <c r="C1350" s="286"/>
      <c r="D1350" s="135"/>
      <c r="E1350" s="286"/>
      <c r="F1350" s="135">
        <f t="shared" si="72"/>
        <v>0</v>
      </c>
    </row>
    <row r="1351" spans="1:6" x14ac:dyDescent="0.2">
      <c r="A1351" s="317" t="s">
        <v>326</v>
      </c>
      <c r="B1351" s="970" t="s">
        <v>612</v>
      </c>
      <c r="C1351" s="286"/>
      <c r="D1351" s="135"/>
      <c r="E1351" s="286"/>
      <c r="F1351" s="135">
        <f t="shared" si="72"/>
        <v>0</v>
      </c>
    </row>
    <row r="1352" spans="1:6" x14ac:dyDescent="0.2">
      <c r="A1352" s="317" t="s">
        <v>327</v>
      </c>
      <c r="B1352" s="200"/>
      <c r="C1352" s="286"/>
      <c r="D1352" s="135"/>
      <c r="E1352" s="286"/>
      <c r="F1352" s="135">
        <f t="shared" si="72"/>
        <v>0</v>
      </c>
    </row>
    <row r="1353" spans="1:6" ht="13.5" thickBot="1" x14ac:dyDescent="0.25">
      <c r="A1353" s="317" t="s">
        <v>328</v>
      </c>
      <c r="B1353" s="202"/>
      <c r="C1353" s="289">
        <f>-C1328</f>
        <v>0</v>
      </c>
      <c r="D1353" s="289">
        <f>-D1328</f>
        <v>0</v>
      </c>
      <c r="E1353" s="289">
        <f>-E1328</f>
        <v>0</v>
      </c>
      <c r="F1353" s="136">
        <f>-F1328</f>
        <v>0</v>
      </c>
    </row>
    <row r="1354" spans="1:6" ht="13.5" thickBot="1" x14ac:dyDescent="0.25">
      <c r="A1354" s="554" t="s">
        <v>329</v>
      </c>
      <c r="B1354" s="555" t="s">
        <v>7</v>
      </c>
      <c r="C1354" s="563">
        <f>C1342+C1343+C1344+C1352+C1353</f>
        <v>0</v>
      </c>
      <c r="D1354" s="563">
        <f>D1342+D1343+D1344+D1352+D1353</f>
        <v>0</v>
      </c>
      <c r="E1354" s="563">
        <f>E1342+E1343+E1344+E1352+E1353</f>
        <v>0</v>
      </c>
      <c r="F1354" s="564">
        <f>F1342+F1343+F1344+F1352+F1353</f>
        <v>0</v>
      </c>
    </row>
    <row r="1355" spans="1:6" ht="27" thickTop="1" thickBot="1" x14ac:dyDescent="0.25">
      <c r="A1355" s="554" t="s">
        <v>330</v>
      </c>
      <c r="B1355" s="559" t="s">
        <v>448</v>
      </c>
      <c r="C1355" s="566">
        <f>C1339+C1354</f>
        <v>65176</v>
      </c>
      <c r="D1355" s="566">
        <f>D1339+D1354</f>
        <v>0</v>
      </c>
      <c r="E1355" s="566">
        <f>E1339+E1354</f>
        <v>0</v>
      </c>
      <c r="F1355" s="567">
        <f>F1339+F1354</f>
        <v>65176</v>
      </c>
    </row>
    <row r="1356" spans="1:6" ht="6.75" customHeight="1" thickTop="1" x14ac:dyDescent="0.2">
      <c r="A1356" s="544"/>
      <c r="B1356" s="762"/>
      <c r="C1356" s="235"/>
      <c r="D1356" s="235"/>
      <c r="E1356" s="235"/>
      <c r="F1356" s="240"/>
    </row>
    <row r="1357" spans="1:6" x14ac:dyDescent="0.2">
      <c r="A1357" s="317" t="s">
        <v>331</v>
      </c>
      <c r="B1357" s="433" t="s">
        <v>449</v>
      </c>
      <c r="C1357" s="565"/>
      <c r="D1357" s="138"/>
      <c r="E1357" s="288"/>
      <c r="F1357" s="187"/>
    </row>
    <row r="1358" spans="1:6" x14ac:dyDescent="0.2">
      <c r="A1358" s="316" t="s">
        <v>332</v>
      </c>
      <c r="B1358" s="201" t="s">
        <v>1093</v>
      </c>
      <c r="C1358" s="291"/>
      <c r="D1358" s="135"/>
      <c r="E1358" s="286"/>
      <c r="F1358" s="135">
        <f>SUM(C1358:E1358)</f>
        <v>0</v>
      </c>
    </row>
    <row r="1359" spans="1:6" x14ac:dyDescent="0.2">
      <c r="A1359" s="316" t="s">
        <v>333</v>
      </c>
      <c r="B1359" s="633" t="s">
        <v>627</v>
      </c>
      <c r="C1359" s="755"/>
      <c r="D1359" s="140"/>
      <c r="E1359" s="287"/>
      <c r="F1359" s="135">
        <f t="shared" ref="F1359:F1365" si="73">SUM(C1359:E1359)</f>
        <v>0</v>
      </c>
    </row>
    <row r="1360" spans="1:6" x14ac:dyDescent="0.2">
      <c r="A1360" s="316" t="s">
        <v>334</v>
      </c>
      <c r="B1360" s="633" t="s">
        <v>626</v>
      </c>
      <c r="C1360" s="755"/>
      <c r="D1360" s="140"/>
      <c r="E1360" s="287"/>
      <c r="F1360" s="135">
        <f t="shared" si="73"/>
        <v>0</v>
      </c>
    </row>
    <row r="1361" spans="1:6" x14ac:dyDescent="0.2">
      <c r="A1361" s="316" t="s">
        <v>335</v>
      </c>
      <c r="B1361" s="633" t="s">
        <v>628</v>
      </c>
      <c r="C1361" s="755"/>
      <c r="D1361" s="140"/>
      <c r="E1361" s="287"/>
      <c r="F1361" s="135">
        <f t="shared" si="73"/>
        <v>0</v>
      </c>
    </row>
    <row r="1362" spans="1:6" x14ac:dyDescent="0.2">
      <c r="A1362" s="316" t="s">
        <v>336</v>
      </c>
      <c r="B1362" s="750" t="s">
        <v>629</v>
      </c>
      <c r="C1362" s="755"/>
      <c r="D1362" s="140"/>
      <c r="E1362" s="287"/>
      <c r="F1362" s="135">
        <f t="shared" si="73"/>
        <v>0</v>
      </c>
    </row>
    <row r="1363" spans="1:6" x14ac:dyDescent="0.2">
      <c r="A1363" s="316" t="s">
        <v>337</v>
      </c>
      <c r="B1363" s="751" t="s">
        <v>632</v>
      </c>
      <c r="C1363" s="755"/>
      <c r="D1363" s="140"/>
      <c r="E1363" s="287"/>
      <c r="F1363" s="135">
        <f t="shared" si="73"/>
        <v>0</v>
      </c>
    </row>
    <row r="1364" spans="1:6" x14ac:dyDescent="0.2">
      <c r="A1364" s="316" t="s">
        <v>338</v>
      </c>
      <c r="B1364" s="752" t="s">
        <v>631</v>
      </c>
      <c r="C1364" s="755"/>
      <c r="D1364" s="140"/>
      <c r="E1364" s="287"/>
      <c r="F1364" s="135">
        <f t="shared" si="73"/>
        <v>0</v>
      </c>
    </row>
    <row r="1365" spans="1:6" ht="13.5" thickBot="1" x14ac:dyDescent="0.25">
      <c r="A1365" s="316" t="s">
        <v>339</v>
      </c>
      <c r="B1365" s="327" t="s">
        <v>630</v>
      </c>
      <c r="C1365" s="755"/>
      <c r="D1365" s="140"/>
      <c r="E1365" s="287"/>
      <c r="F1365" s="135">
        <f t="shared" si="73"/>
        <v>0</v>
      </c>
    </row>
    <row r="1366" spans="1:6" ht="13.5" thickBot="1" x14ac:dyDescent="0.25">
      <c r="A1366" s="340" t="s">
        <v>340</v>
      </c>
      <c r="B1366" s="274" t="s">
        <v>450</v>
      </c>
      <c r="C1366" s="756">
        <f>SUM(C1358:C1365)</f>
        <v>0</v>
      </c>
      <c r="D1366" s="756">
        <f>SUM(D1358:D1365)</f>
        <v>0</v>
      </c>
      <c r="E1366" s="756">
        <f>SUM(E1358:E1365)</f>
        <v>0</v>
      </c>
      <c r="F1366" s="846">
        <f>SUM(F1358:F1365)</f>
        <v>0</v>
      </c>
    </row>
    <row r="1367" spans="1:6" ht="18" customHeight="1" thickBot="1" x14ac:dyDescent="0.25">
      <c r="A1367" s="403"/>
      <c r="B1367" s="1196"/>
      <c r="C1367" s="846"/>
      <c r="D1367" s="1197"/>
      <c r="E1367" s="137"/>
      <c r="F1367" s="601"/>
    </row>
    <row r="1368" spans="1:6" ht="13.5" thickBot="1" x14ac:dyDescent="0.25">
      <c r="A1368" s="570" t="s">
        <v>341</v>
      </c>
      <c r="B1368" s="753" t="s">
        <v>451</v>
      </c>
      <c r="C1368" s="767">
        <f>C1355+C1366</f>
        <v>65176</v>
      </c>
      <c r="D1368" s="769">
        <f>D1355+D1366</f>
        <v>0</v>
      </c>
      <c r="E1368" s="767">
        <f>E1355+E1366</f>
        <v>0</v>
      </c>
      <c r="F1368" s="767">
        <f>F1355+F1366</f>
        <v>65176</v>
      </c>
    </row>
    <row r="1369" spans="1:6" ht="13.5" thickTop="1" x14ac:dyDescent="0.2">
      <c r="A1369" s="338"/>
      <c r="B1369" s="745"/>
      <c r="C1369" s="631"/>
      <c r="D1369" s="631"/>
      <c r="E1369" s="631"/>
      <c r="F1369" s="631"/>
    </row>
    <row r="1370" spans="1:6" x14ac:dyDescent="0.2">
      <c r="A1370" s="1484">
        <v>26</v>
      </c>
      <c r="B1370" s="1484"/>
      <c r="C1370" s="1484"/>
      <c r="D1370" s="1484"/>
      <c r="E1370" s="1484"/>
      <c r="F1370" s="1484"/>
    </row>
    <row r="1371" spans="1:6" x14ac:dyDescent="0.2">
      <c r="A1371" s="1463" t="s">
        <v>1381</v>
      </c>
      <c r="B1371" s="1463"/>
      <c r="C1371" s="1463"/>
      <c r="D1371" s="1463"/>
      <c r="E1371" s="1463"/>
    </row>
    <row r="1372" spans="1:6" x14ac:dyDescent="0.2">
      <c r="A1372" s="329"/>
      <c r="B1372" s="329"/>
      <c r="C1372" s="329"/>
      <c r="D1372" s="329"/>
      <c r="E1372" s="329"/>
    </row>
    <row r="1373" spans="1:6" ht="14.25" x14ac:dyDescent="0.2">
      <c r="A1373" s="1509" t="s">
        <v>1231</v>
      </c>
      <c r="B1373" s="1605"/>
      <c r="C1373" s="1605"/>
      <c r="D1373" s="1605"/>
      <c r="E1373" s="1605"/>
      <c r="F1373" s="1605"/>
    </row>
    <row r="1374" spans="1:6" ht="15.75" x14ac:dyDescent="0.25">
      <c r="B1374" s="18"/>
      <c r="C1374" s="18"/>
      <c r="D1374" s="18"/>
      <c r="E1374" s="18"/>
    </row>
    <row r="1375" spans="1:6" ht="15.75" x14ac:dyDescent="0.25">
      <c r="B1375" s="18" t="s">
        <v>429</v>
      </c>
      <c r="C1375" s="18"/>
      <c r="D1375" s="18"/>
      <c r="E1375" s="18"/>
    </row>
    <row r="1376" spans="1:6" ht="13.5" thickBot="1" x14ac:dyDescent="0.25">
      <c r="B1376" s="1"/>
      <c r="C1376" s="1"/>
      <c r="D1376" s="1"/>
      <c r="E1376" s="19" t="s">
        <v>8</v>
      </c>
    </row>
    <row r="1377" spans="1:6" ht="48.75" thickBot="1" x14ac:dyDescent="0.3">
      <c r="A1377" s="344" t="s">
        <v>294</v>
      </c>
      <c r="B1377" s="549" t="s">
        <v>13</v>
      </c>
      <c r="C1377" s="332" t="s">
        <v>477</v>
      </c>
      <c r="D1377" s="333" t="s">
        <v>478</v>
      </c>
      <c r="E1377" s="332" t="s">
        <v>473</v>
      </c>
      <c r="F1377" s="333" t="s">
        <v>472</v>
      </c>
    </row>
    <row r="1378" spans="1:6" x14ac:dyDescent="0.2">
      <c r="A1378" s="550" t="s">
        <v>295</v>
      </c>
      <c r="B1378" s="551" t="s">
        <v>296</v>
      </c>
      <c r="C1378" s="560" t="s">
        <v>297</v>
      </c>
      <c r="D1378" s="561" t="s">
        <v>298</v>
      </c>
      <c r="E1378" s="725" t="s">
        <v>318</v>
      </c>
      <c r="F1378" s="726" t="s">
        <v>343</v>
      </c>
    </row>
    <row r="1379" spans="1:6" x14ac:dyDescent="0.2">
      <c r="A1379" s="317" t="s">
        <v>299</v>
      </c>
      <c r="B1379" s="324" t="s">
        <v>244</v>
      </c>
      <c r="C1379" s="286"/>
      <c r="D1379" s="135"/>
      <c r="E1379" s="286"/>
      <c r="F1379" s="121"/>
    </row>
    <row r="1380" spans="1:6" x14ac:dyDescent="0.2">
      <c r="A1380" s="316" t="s">
        <v>300</v>
      </c>
      <c r="B1380" s="181" t="s">
        <v>589</v>
      </c>
      <c r="C1380" s="286"/>
      <c r="D1380" s="135"/>
      <c r="E1380" s="286"/>
      <c r="F1380" s="135">
        <f>SUM(C1380:E1380)</f>
        <v>0</v>
      </c>
    </row>
    <row r="1381" spans="1:6" x14ac:dyDescent="0.2">
      <c r="A1381" s="316" t="s">
        <v>301</v>
      </c>
      <c r="B1381" s="200" t="s">
        <v>591</v>
      </c>
      <c r="C1381" s="286"/>
      <c r="D1381" s="135"/>
      <c r="E1381" s="286"/>
      <c r="F1381" s="135">
        <f>SUM(C1381:E1381)</f>
        <v>0</v>
      </c>
    </row>
    <row r="1382" spans="1:6" x14ac:dyDescent="0.2">
      <c r="A1382" s="316" t="s">
        <v>302</v>
      </c>
      <c r="B1382" s="200" t="s">
        <v>590</v>
      </c>
      <c r="C1382" s="286">
        <v>1000</v>
      </c>
      <c r="D1382" s="135"/>
      <c r="E1382" s="286"/>
      <c r="F1382" s="135">
        <f>SUM(C1382:E1382)</f>
        <v>1000</v>
      </c>
    </row>
    <row r="1383" spans="1:6" x14ac:dyDescent="0.2">
      <c r="A1383" s="316" t="s">
        <v>303</v>
      </c>
      <c r="B1383" s="200" t="s">
        <v>592</v>
      </c>
      <c r="C1383" s="286"/>
      <c r="D1383" s="135"/>
      <c r="E1383" s="286"/>
      <c r="F1383" s="135">
        <f>SUM(C1383:E1383)</f>
        <v>0</v>
      </c>
    </row>
    <row r="1384" spans="1:6" x14ac:dyDescent="0.2">
      <c r="A1384" s="316" t="s">
        <v>304</v>
      </c>
      <c r="B1384" s="200" t="s">
        <v>593</v>
      </c>
      <c r="C1384" s="286">
        <v>1000</v>
      </c>
      <c r="D1384" s="135"/>
      <c r="E1384" s="286"/>
      <c r="F1384" s="135">
        <f>SUM(C1384:E1384)</f>
        <v>1000</v>
      </c>
    </row>
    <row r="1385" spans="1:6" x14ac:dyDescent="0.2">
      <c r="A1385" s="316" t="s">
        <v>305</v>
      </c>
      <c r="B1385" s="200" t="s">
        <v>594</v>
      </c>
      <c r="C1385" s="286">
        <f>C1386+C1387+C1388+C1389+C1390+C1391+C1392</f>
        <v>135304</v>
      </c>
      <c r="D1385" s="286">
        <f>D1386+D1387+D1388+D1389+D1390+D1391+D1392</f>
        <v>0</v>
      </c>
      <c r="E1385" s="286">
        <f>E1386+E1387+E1388+E1389+E1390+E1391+E1392</f>
        <v>0</v>
      </c>
      <c r="F1385" s="135">
        <f>F1386+F1387+F1388+F1389+F1390+F1391+F1392</f>
        <v>135304</v>
      </c>
    </row>
    <row r="1386" spans="1:6" x14ac:dyDescent="0.2">
      <c r="A1386" s="316" t="s">
        <v>306</v>
      </c>
      <c r="B1386" s="200" t="s">
        <v>598</v>
      </c>
      <c r="C1386" s="286">
        <v>0</v>
      </c>
      <c r="D1386" s="135">
        <v>0</v>
      </c>
      <c r="E1386" s="286">
        <v>0</v>
      </c>
      <c r="F1386" s="135">
        <f>E1386+D1386+C1386</f>
        <v>0</v>
      </c>
    </row>
    <row r="1387" spans="1:6" x14ac:dyDescent="0.2">
      <c r="A1387" s="316" t="s">
        <v>307</v>
      </c>
      <c r="B1387" s="200" t="s">
        <v>599</v>
      </c>
      <c r="C1387" s="286"/>
      <c r="D1387" s="135"/>
      <c r="E1387" s="286"/>
      <c r="F1387" s="135">
        <f t="shared" ref="F1387:F1393" si="74">E1387+D1387+C1387</f>
        <v>0</v>
      </c>
    </row>
    <row r="1388" spans="1:6" x14ac:dyDescent="0.2">
      <c r="A1388" s="316" t="s">
        <v>308</v>
      </c>
      <c r="B1388" s="200" t="s">
        <v>600</v>
      </c>
      <c r="C1388" s="286"/>
      <c r="D1388" s="135"/>
      <c r="E1388" s="286"/>
      <c r="F1388" s="135">
        <f t="shared" si="74"/>
        <v>0</v>
      </c>
    </row>
    <row r="1389" spans="1:6" x14ac:dyDescent="0.2">
      <c r="A1389" s="316" t="s">
        <v>309</v>
      </c>
      <c r="B1389" s="325" t="s">
        <v>596</v>
      </c>
      <c r="C1389" s="230"/>
      <c r="D1389" s="139"/>
      <c r="E1389" s="286"/>
      <c r="F1389" s="135">
        <f t="shared" si="74"/>
        <v>0</v>
      </c>
    </row>
    <row r="1390" spans="1:6" x14ac:dyDescent="0.2">
      <c r="A1390" s="316" t="s">
        <v>310</v>
      </c>
      <c r="B1390" s="748" t="s">
        <v>597</v>
      </c>
      <c r="C1390" s="287"/>
      <c r="D1390" s="136"/>
      <c r="E1390" s="286"/>
      <c r="F1390" s="135">
        <f t="shared" si="74"/>
        <v>0</v>
      </c>
    </row>
    <row r="1391" spans="1:6" x14ac:dyDescent="0.2">
      <c r="A1391" s="316" t="s">
        <v>311</v>
      </c>
      <c r="B1391" s="749" t="s">
        <v>1051</v>
      </c>
      <c r="C1391" s="289"/>
      <c r="D1391" s="136"/>
      <c r="E1391" s="286"/>
      <c r="F1391" s="135">
        <f t="shared" si="74"/>
        <v>0</v>
      </c>
    </row>
    <row r="1392" spans="1:6" x14ac:dyDescent="0.2">
      <c r="A1392" s="316" t="s">
        <v>312</v>
      </c>
      <c r="B1392" s="270" t="s">
        <v>827</v>
      </c>
      <c r="C1392" s="287">
        <f>'6 7_sz_melléklet'!E22</f>
        <v>135304</v>
      </c>
      <c r="D1392" s="136"/>
      <c r="E1392" s="286"/>
      <c r="F1392" s="140">
        <f>SUM(C1392:E1392)</f>
        <v>135304</v>
      </c>
    </row>
    <row r="1393" spans="1:6" ht="13.5" thickBot="1" x14ac:dyDescent="0.25">
      <c r="A1393" s="316" t="s">
        <v>313</v>
      </c>
      <c r="B1393" s="202" t="s">
        <v>602</v>
      </c>
      <c r="C1393" s="287"/>
      <c r="D1393" s="140"/>
      <c r="E1393" s="286"/>
      <c r="F1393" s="284">
        <f t="shared" si="74"/>
        <v>0</v>
      </c>
    </row>
    <row r="1394" spans="1:6" ht="13.5" thickBot="1" x14ac:dyDescent="0.25">
      <c r="A1394" s="554" t="s">
        <v>314</v>
      </c>
      <c r="B1394" s="555" t="s">
        <v>6</v>
      </c>
      <c r="C1394" s="563">
        <f>C1380+C1381+C1382+C1383+C1385+C1393</f>
        <v>136304</v>
      </c>
      <c r="D1394" s="563">
        <f>D1380+D1381+D1382+D1383+D1385+D1393</f>
        <v>0</v>
      </c>
      <c r="E1394" s="563">
        <f>E1380+E1381+E1382+E1383+E1385+E1393</f>
        <v>0</v>
      </c>
      <c r="F1394" s="564">
        <f>F1380+F1381+F1382+F1383+F1385+F1393</f>
        <v>136304</v>
      </c>
    </row>
    <row r="1395" spans="1:6" ht="9.75" customHeight="1" thickTop="1" x14ac:dyDescent="0.2">
      <c r="A1395" s="544"/>
      <c r="B1395" s="324"/>
      <c r="C1395" s="229"/>
      <c r="D1395" s="229"/>
      <c r="E1395" s="229"/>
      <c r="F1395" s="143"/>
    </row>
    <row r="1396" spans="1:6" x14ac:dyDescent="0.2">
      <c r="A1396" s="317" t="s">
        <v>315</v>
      </c>
      <c r="B1396" s="326" t="s">
        <v>245</v>
      </c>
      <c r="C1396" s="288"/>
      <c r="D1396" s="138"/>
      <c r="E1396" s="288"/>
      <c r="F1396" s="187"/>
    </row>
    <row r="1397" spans="1:6" x14ac:dyDescent="0.2">
      <c r="A1397" s="317" t="s">
        <v>316</v>
      </c>
      <c r="B1397" s="200" t="s">
        <v>603</v>
      </c>
      <c r="C1397" s="286"/>
      <c r="D1397" s="135"/>
      <c r="E1397" s="286"/>
      <c r="F1397" s="135">
        <f>SUM(C1397:E1397)</f>
        <v>0</v>
      </c>
    </row>
    <row r="1398" spans="1:6" x14ac:dyDescent="0.2">
      <c r="A1398" s="317" t="s">
        <v>317</v>
      </c>
      <c r="B1398" s="200" t="s">
        <v>604</v>
      </c>
      <c r="C1398" s="286"/>
      <c r="D1398" s="135"/>
      <c r="E1398" s="286"/>
      <c r="F1398" s="135">
        <f>SUM(C1398:E1398)</f>
        <v>0</v>
      </c>
    </row>
    <row r="1399" spans="1:6" x14ac:dyDescent="0.2">
      <c r="A1399" s="317" t="s">
        <v>319</v>
      </c>
      <c r="B1399" s="200" t="s">
        <v>605</v>
      </c>
      <c r="C1399" s="286">
        <f>C1400+C1401+C1402+C1403+C1404+C1405+C1406</f>
        <v>392</v>
      </c>
      <c r="D1399" s="286">
        <f>D1400+D1401+D1402+D1403+D1404+D1405+D1406</f>
        <v>0</v>
      </c>
      <c r="E1399" s="286">
        <f>E1400+E1401+E1402+E1403+E1404+E1405+E1406</f>
        <v>0</v>
      </c>
      <c r="F1399" s="135">
        <f>F1400+F1401+F1402+F1403+F1404+F1405+F1406</f>
        <v>392</v>
      </c>
    </row>
    <row r="1400" spans="1:6" x14ac:dyDescent="0.2">
      <c r="A1400" s="317" t="s">
        <v>320</v>
      </c>
      <c r="B1400" s="325" t="s">
        <v>606</v>
      </c>
      <c r="C1400" s="286">
        <f>' 8 10 sz. melléklet'!F33</f>
        <v>392</v>
      </c>
      <c r="D1400" s="135"/>
      <c r="E1400" s="286"/>
      <c r="F1400" s="135">
        <f>SUM(C1400:E1400)</f>
        <v>392</v>
      </c>
    </row>
    <row r="1401" spans="1:6" x14ac:dyDescent="0.2">
      <c r="A1401" s="317" t="s">
        <v>321</v>
      </c>
      <c r="B1401" s="325" t="s">
        <v>607</v>
      </c>
      <c r="C1401" s="286"/>
      <c r="D1401" s="135"/>
      <c r="E1401" s="286"/>
      <c r="F1401" s="135">
        <f t="shared" ref="F1401:F1407" si="75">SUM(C1401:E1401)</f>
        <v>0</v>
      </c>
    </row>
    <row r="1402" spans="1:6" x14ac:dyDescent="0.2">
      <c r="A1402" s="317" t="s">
        <v>322</v>
      </c>
      <c r="B1402" s="325" t="s">
        <v>608</v>
      </c>
      <c r="C1402" s="286"/>
      <c r="D1402" s="135"/>
      <c r="E1402" s="286"/>
      <c r="F1402" s="135">
        <f t="shared" si="75"/>
        <v>0</v>
      </c>
    </row>
    <row r="1403" spans="1:6" x14ac:dyDescent="0.2">
      <c r="A1403" s="317" t="s">
        <v>323</v>
      </c>
      <c r="B1403" s="325" t="s">
        <v>609</v>
      </c>
      <c r="C1403" s="286"/>
      <c r="D1403" s="135"/>
      <c r="E1403" s="286"/>
      <c r="F1403" s="135">
        <f t="shared" si="75"/>
        <v>0</v>
      </c>
    </row>
    <row r="1404" spans="1:6" x14ac:dyDescent="0.2">
      <c r="A1404" s="317" t="s">
        <v>324</v>
      </c>
      <c r="B1404" s="748" t="s">
        <v>610</v>
      </c>
      <c r="C1404" s="286"/>
      <c r="D1404" s="135"/>
      <c r="E1404" s="286"/>
      <c r="F1404" s="135">
        <f t="shared" si="75"/>
        <v>0</v>
      </c>
    </row>
    <row r="1405" spans="1:6" x14ac:dyDescent="0.2">
      <c r="A1405" s="317" t="s">
        <v>325</v>
      </c>
      <c r="B1405" s="270" t="s">
        <v>611</v>
      </c>
      <c r="C1405" s="286"/>
      <c r="D1405" s="135"/>
      <c r="E1405" s="286"/>
      <c r="F1405" s="135">
        <f t="shared" si="75"/>
        <v>0</v>
      </c>
    </row>
    <row r="1406" spans="1:6" x14ac:dyDescent="0.2">
      <c r="A1406" s="317" t="s">
        <v>326</v>
      </c>
      <c r="B1406" s="970" t="s">
        <v>612</v>
      </c>
      <c r="C1406" s="286"/>
      <c r="D1406" s="135"/>
      <c r="E1406" s="286"/>
      <c r="F1406" s="135">
        <f t="shared" si="75"/>
        <v>0</v>
      </c>
    </row>
    <row r="1407" spans="1:6" x14ac:dyDescent="0.2">
      <c r="A1407" s="317" t="s">
        <v>327</v>
      </c>
      <c r="B1407" s="200"/>
      <c r="C1407" s="286"/>
      <c r="D1407" s="135"/>
      <c r="E1407" s="286"/>
      <c r="F1407" s="135">
        <f t="shared" si="75"/>
        <v>0</v>
      </c>
    </row>
    <row r="1408" spans="1:6" ht="13.5" thickBot="1" x14ac:dyDescent="0.25">
      <c r="A1408" s="317" t="s">
        <v>328</v>
      </c>
      <c r="B1408" s="202"/>
      <c r="C1408" s="289">
        <f>-C1383</f>
        <v>0</v>
      </c>
      <c r="D1408" s="289">
        <f>-D1383</f>
        <v>0</v>
      </c>
      <c r="E1408" s="289">
        <f>-E1383</f>
        <v>0</v>
      </c>
      <c r="F1408" s="136">
        <f>-F1383</f>
        <v>0</v>
      </c>
    </row>
    <row r="1409" spans="1:6" ht="13.5" thickBot="1" x14ac:dyDescent="0.25">
      <c r="A1409" s="554" t="s">
        <v>329</v>
      </c>
      <c r="B1409" s="555" t="s">
        <v>7</v>
      </c>
      <c r="C1409" s="563">
        <f>C1397+C1398+C1399+C1407+C1408</f>
        <v>392</v>
      </c>
      <c r="D1409" s="563">
        <f>D1397+D1398+D1399+D1407+D1408</f>
        <v>0</v>
      </c>
      <c r="E1409" s="563">
        <f>E1397+E1398+E1399+E1407+E1408</f>
        <v>0</v>
      </c>
      <c r="F1409" s="564">
        <f>F1397+F1398+F1399+F1407+F1408</f>
        <v>392</v>
      </c>
    </row>
    <row r="1410" spans="1:6" ht="27" thickTop="1" thickBot="1" x14ac:dyDescent="0.25">
      <c r="A1410" s="554" t="s">
        <v>330</v>
      </c>
      <c r="B1410" s="559" t="s">
        <v>448</v>
      </c>
      <c r="C1410" s="566">
        <f>C1394+C1409</f>
        <v>136696</v>
      </c>
      <c r="D1410" s="566">
        <f>D1394+D1409</f>
        <v>0</v>
      </c>
      <c r="E1410" s="566">
        <f>E1394+E1409</f>
        <v>0</v>
      </c>
      <c r="F1410" s="567">
        <f>F1394+F1409</f>
        <v>136696</v>
      </c>
    </row>
    <row r="1411" spans="1:6" ht="6" customHeight="1" thickTop="1" x14ac:dyDescent="0.2">
      <c r="A1411" s="544"/>
      <c r="B1411" s="762"/>
      <c r="C1411" s="235"/>
      <c r="D1411" s="235"/>
      <c r="E1411" s="235"/>
      <c r="F1411" s="240"/>
    </row>
    <row r="1412" spans="1:6" x14ac:dyDescent="0.2">
      <c r="A1412" s="317" t="s">
        <v>331</v>
      </c>
      <c r="B1412" s="433" t="s">
        <v>449</v>
      </c>
      <c r="C1412" s="565"/>
      <c r="D1412" s="138"/>
      <c r="E1412" s="288"/>
      <c r="F1412" s="187"/>
    </row>
    <row r="1413" spans="1:6" x14ac:dyDescent="0.2">
      <c r="A1413" s="316" t="s">
        <v>332</v>
      </c>
      <c r="B1413" s="201" t="s">
        <v>1093</v>
      </c>
      <c r="C1413" s="291">
        <f>'4_sz_ melléklet'!D516</f>
        <v>57312</v>
      </c>
      <c r="D1413" s="135"/>
      <c r="E1413" s="286"/>
      <c r="F1413" s="135">
        <f>SUM(C1413:E1413)</f>
        <v>57312</v>
      </c>
    </row>
    <row r="1414" spans="1:6" x14ac:dyDescent="0.2">
      <c r="A1414" s="316" t="s">
        <v>333</v>
      </c>
      <c r="B1414" s="633" t="s">
        <v>627</v>
      </c>
      <c r="C1414" s="291">
        <f>'4_sz_ melléklet'!D517</f>
        <v>7500000</v>
      </c>
      <c r="D1414" s="140"/>
      <c r="E1414" s="287"/>
      <c r="F1414" s="135">
        <f t="shared" ref="F1414:F1420" si="76">SUM(C1414:E1414)</f>
        <v>7500000</v>
      </c>
    </row>
    <row r="1415" spans="1:6" x14ac:dyDescent="0.2">
      <c r="A1415" s="316" t="s">
        <v>334</v>
      </c>
      <c r="B1415" s="633" t="s">
        <v>626</v>
      </c>
      <c r="C1415" s="755">
        <f>'4_sz_ melléklet'!D518</f>
        <v>1472325</v>
      </c>
      <c r="D1415" s="140"/>
      <c r="E1415" s="287"/>
      <c r="F1415" s="135">
        <f t="shared" si="76"/>
        <v>1472325</v>
      </c>
    </row>
    <row r="1416" spans="1:6" x14ac:dyDescent="0.2">
      <c r="A1416" s="316" t="s">
        <v>335</v>
      </c>
      <c r="B1416" s="633" t="s">
        <v>628</v>
      </c>
      <c r="C1416" s="755"/>
      <c r="D1416" s="140"/>
      <c r="E1416" s="287"/>
      <c r="F1416" s="135">
        <f t="shared" si="76"/>
        <v>0</v>
      </c>
    </row>
    <row r="1417" spans="1:6" x14ac:dyDescent="0.2">
      <c r="A1417" s="316" t="s">
        <v>336</v>
      </c>
      <c r="B1417" s="750" t="s">
        <v>629</v>
      </c>
      <c r="C1417" s="755"/>
      <c r="D1417" s="140"/>
      <c r="E1417" s="287"/>
      <c r="F1417" s="135">
        <f t="shared" si="76"/>
        <v>0</v>
      </c>
    </row>
    <row r="1418" spans="1:6" x14ac:dyDescent="0.2">
      <c r="A1418" s="316" t="s">
        <v>337</v>
      </c>
      <c r="B1418" s="751" t="s">
        <v>632</v>
      </c>
      <c r="C1418" s="755">
        <f>'4_sz_ melléklet'!D521</f>
        <v>900000</v>
      </c>
      <c r="D1418" s="140"/>
      <c r="E1418" s="287"/>
      <c r="F1418" s="135">
        <f t="shared" si="76"/>
        <v>900000</v>
      </c>
    </row>
    <row r="1419" spans="1:6" x14ac:dyDescent="0.2">
      <c r="A1419" s="316" t="s">
        <v>338</v>
      </c>
      <c r="B1419" s="752" t="s">
        <v>631</v>
      </c>
      <c r="C1419" s="755"/>
      <c r="D1419" s="140"/>
      <c r="E1419" s="287"/>
      <c r="F1419" s="135">
        <f t="shared" si="76"/>
        <v>0</v>
      </c>
    </row>
    <row r="1420" spans="1:6" ht="13.5" thickBot="1" x14ac:dyDescent="0.25">
      <c r="A1420" s="316" t="s">
        <v>339</v>
      </c>
      <c r="B1420" s="327" t="s">
        <v>630</v>
      </c>
      <c r="C1420" s="755"/>
      <c r="D1420" s="140"/>
      <c r="E1420" s="287"/>
      <c r="F1420" s="135">
        <f t="shared" si="76"/>
        <v>0</v>
      </c>
    </row>
    <row r="1421" spans="1:6" ht="13.5" thickBot="1" x14ac:dyDescent="0.25">
      <c r="A1421" s="340" t="s">
        <v>340</v>
      </c>
      <c r="B1421" s="274" t="s">
        <v>450</v>
      </c>
      <c r="C1421" s="756">
        <f>SUM(C1413:C1420)</f>
        <v>9929637</v>
      </c>
      <c r="D1421" s="756">
        <f>SUM(D1413:D1420)</f>
        <v>0</v>
      </c>
      <c r="E1421" s="756">
        <f>SUM(E1413:E1420)</f>
        <v>0</v>
      </c>
      <c r="F1421" s="846">
        <f>SUM(F1413:F1420)</f>
        <v>9929637</v>
      </c>
    </row>
    <row r="1422" spans="1:6" x14ac:dyDescent="0.2">
      <c r="A1422" s="544"/>
      <c r="B1422" s="36"/>
      <c r="C1422" s="768"/>
      <c r="D1422" s="770"/>
      <c r="E1422" s="735"/>
      <c r="F1422" s="629"/>
    </row>
    <row r="1423" spans="1:6" ht="13.5" thickBot="1" x14ac:dyDescent="0.25">
      <c r="A1423" s="403" t="s">
        <v>341</v>
      </c>
      <c r="B1423" s="1194" t="s">
        <v>451</v>
      </c>
      <c r="C1423" s="888">
        <f>C1410+C1421</f>
        <v>10066333</v>
      </c>
      <c r="D1423" s="889">
        <f>D1410+D1421</f>
        <v>0</v>
      </c>
      <c r="E1423" s="888">
        <f>E1410+E1421</f>
        <v>0</v>
      </c>
      <c r="F1423" s="888">
        <f>F1410+F1421</f>
        <v>10066333</v>
      </c>
    </row>
    <row r="1424" spans="1:6" x14ac:dyDescent="0.2">
      <c r="A1424" s="338"/>
      <c r="B1424" s="745"/>
      <c r="C1424" s="631"/>
      <c r="D1424" s="631"/>
      <c r="E1424" s="631"/>
      <c r="F1424" s="631"/>
    </row>
    <row r="1425" spans="1:6" x14ac:dyDescent="0.2">
      <c r="A1425" s="1484">
        <v>27</v>
      </c>
      <c r="B1425" s="1484"/>
      <c r="C1425" s="1484"/>
      <c r="D1425" s="1484"/>
      <c r="E1425" s="1484"/>
      <c r="F1425" s="1484"/>
    </row>
    <row r="1426" spans="1:6" x14ac:dyDescent="0.2">
      <c r="A1426" s="1463" t="s">
        <v>1381</v>
      </c>
      <c r="B1426" s="1463"/>
      <c r="C1426" s="1463"/>
      <c r="D1426" s="1463"/>
      <c r="E1426" s="1463"/>
    </row>
    <row r="1427" spans="1:6" x14ac:dyDescent="0.2">
      <c r="A1427" s="329"/>
      <c r="B1427" s="329"/>
      <c r="C1427" s="329"/>
      <c r="D1427" s="329"/>
      <c r="E1427" s="329"/>
    </row>
    <row r="1428" spans="1:6" ht="14.25" x14ac:dyDescent="0.2">
      <c r="A1428" s="1509" t="s">
        <v>1231</v>
      </c>
      <c r="B1428" s="1605"/>
      <c r="C1428" s="1605"/>
      <c r="D1428" s="1605"/>
      <c r="E1428" s="1605"/>
      <c r="F1428" s="1605"/>
    </row>
    <row r="1429" spans="1:6" ht="12" customHeight="1" x14ac:dyDescent="0.25">
      <c r="B1429" s="18"/>
      <c r="C1429" s="18"/>
      <c r="D1429" s="18"/>
      <c r="E1429" s="18"/>
    </row>
    <row r="1430" spans="1:6" ht="15.75" x14ac:dyDescent="0.25">
      <c r="B1430" s="18" t="s">
        <v>843</v>
      </c>
      <c r="C1430" s="18"/>
      <c r="D1430" s="18"/>
      <c r="E1430" s="18"/>
    </row>
    <row r="1431" spans="1:6" ht="13.5" thickBot="1" x14ac:dyDescent="0.25">
      <c r="B1431" s="1"/>
      <c r="C1431" s="1"/>
      <c r="D1431" s="1"/>
      <c r="E1431" s="19" t="s">
        <v>8</v>
      </c>
    </row>
    <row r="1432" spans="1:6" ht="48.75" thickBot="1" x14ac:dyDescent="0.3">
      <c r="A1432" s="344" t="s">
        <v>294</v>
      </c>
      <c r="B1432" s="549" t="s">
        <v>13</v>
      </c>
      <c r="C1432" s="332" t="s">
        <v>477</v>
      </c>
      <c r="D1432" s="333" t="s">
        <v>478</v>
      </c>
      <c r="E1432" s="332" t="s">
        <v>473</v>
      </c>
      <c r="F1432" s="333" t="s">
        <v>472</v>
      </c>
    </row>
    <row r="1433" spans="1:6" x14ac:dyDescent="0.2">
      <c r="A1433" s="550" t="s">
        <v>295</v>
      </c>
      <c r="B1433" s="551" t="s">
        <v>296</v>
      </c>
      <c r="C1433" s="560" t="s">
        <v>297</v>
      </c>
      <c r="D1433" s="561" t="s">
        <v>298</v>
      </c>
      <c r="E1433" s="725" t="s">
        <v>318</v>
      </c>
      <c r="F1433" s="726" t="s">
        <v>343</v>
      </c>
    </row>
    <row r="1434" spans="1:6" x14ac:dyDescent="0.2">
      <c r="A1434" s="317" t="s">
        <v>299</v>
      </c>
      <c r="B1434" s="324" t="s">
        <v>244</v>
      </c>
      <c r="C1434" s="286"/>
      <c r="D1434" s="135"/>
      <c r="E1434" s="286"/>
      <c r="F1434" s="121"/>
    </row>
    <row r="1435" spans="1:6" x14ac:dyDescent="0.2">
      <c r="A1435" s="316" t="s">
        <v>300</v>
      </c>
      <c r="B1435" s="181" t="s">
        <v>589</v>
      </c>
      <c r="C1435" s="286"/>
      <c r="D1435" s="135"/>
      <c r="E1435" s="286"/>
      <c r="F1435" s="135">
        <f>SUM(C1435:E1435)</f>
        <v>0</v>
      </c>
    </row>
    <row r="1436" spans="1:6" x14ac:dyDescent="0.2">
      <c r="A1436" s="316" t="s">
        <v>301</v>
      </c>
      <c r="B1436" s="200" t="s">
        <v>591</v>
      </c>
      <c r="C1436" s="286"/>
      <c r="D1436" s="135"/>
      <c r="E1436" s="286"/>
      <c r="F1436" s="135"/>
    </row>
    <row r="1437" spans="1:6" x14ac:dyDescent="0.2">
      <c r="A1437" s="316" t="s">
        <v>302</v>
      </c>
      <c r="B1437" s="200" t="s">
        <v>590</v>
      </c>
      <c r="C1437" s="286"/>
      <c r="D1437" s="135"/>
      <c r="E1437" s="286"/>
      <c r="F1437" s="135"/>
    </row>
    <row r="1438" spans="1:6" x14ac:dyDescent="0.2">
      <c r="A1438" s="316" t="s">
        <v>303</v>
      </c>
      <c r="B1438" s="200" t="s">
        <v>592</v>
      </c>
      <c r="C1438" s="286"/>
      <c r="D1438" s="135"/>
      <c r="E1438" s="286"/>
      <c r="F1438" s="135"/>
    </row>
    <row r="1439" spans="1:6" x14ac:dyDescent="0.2">
      <c r="A1439" s="316" t="s">
        <v>304</v>
      </c>
      <c r="B1439" s="200" t="s">
        <v>593</v>
      </c>
      <c r="C1439" s="286"/>
      <c r="D1439" s="135"/>
      <c r="E1439" s="286"/>
      <c r="F1439" s="135"/>
    </row>
    <row r="1440" spans="1:6" x14ac:dyDescent="0.2">
      <c r="A1440" s="316" t="s">
        <v>305</v>
      </c>
      <c r="B1440" s="200" t="s">
        <v>594</v>
      </c>
      <c r="C1440" s="286">
        <f>C1441+C1442+C1443+C1444+C1445+C1446+C1447</f>
        <v>5000</v>
      </c>
      <c r="D1440" s="286">
        <f>D1441+D1442+D1443+D1444+D1445+D1446+D1447</f>
        <v>0</v>
      </c>
      <c r="E1440" s="286">
        <f>E1441+E1442+E1443+E1444+E1445+E1446+E1447</f>
        <v>0</v>
      </c>
      <c r="F1440" s="135">
        <f>F1441+F1442+F1443+F1444+F1445+F1446+F1447</f>
        <v>5000</v>
      </c>
    </row>
    <row r="1441" spans="1:6" x14ac:dyDescent="0.2">
      <c r="A1441" s="316" t="s">
        <v>306</v>
      </c>
      <c r="B1441" s="200" t="s">
        <v>598</v>
      </c>
      <c r="C1441" s="286">
        <v>0</v>
      </c>
      <c r="D1441" s="135">
        <v>0</v>
      </c>
      <c r="E1441" s="286">
        <v>0</v>
      </c>
      <c r="F1441" s="135">
        <f>E1441+D1441+C1441</f>
        <v>0</v>
      </c>
    </row>
    <row r="1442" spans="1:6" x14ac:dyDescent="0.2">
      <c r="A1442" s="316" t="s">
        <v>307</v>
      </c>
      <c r="B1442" s="200" t="s">
        <v>599</v>
      </c>
      <c r="C1442" s="286"/>
      <c r="D1442" s="135"/>
      <c r="E1442" s="286"/>
      <c r="F1442" s="135">
        <f t="shared" ref="F1442:F1448" si="77">E1442+D1442+C1442</f>
        <v>0</v>
      </c>
    </row>
    <row r="1443" spans="1:6" x14ac:dyDescent="0.2">
      <c r="A1443" s="316" t="s">
        <v>308</v>
      </c>
      <c r="B1443" s="200" t="s">
        <v>600</v>
      </c>
      <c r="C1443" s="286"/>
      <c r="D1443" s="135"/>
      <c r="E1443" s="286"/>
      <c r="F1443" s="135">
        <f t="shared" si="77"/>
        <v>0</v>
      </c>
    </row>
    <row r="1444" spans="1:6" x14ac:dyDescent="0.2">
      <c r="A1444" s="316" t="s">
        <v>309</v>
      </c>
      <c r="B1444" s="325" t="s">
        <v>596</v>
      </c>
      <c r="C1444" s="286">
        <f>'4_sz_ melléklet'!E492</f>
        <v>5000</v>
      </c>
      <c r="D1444" s="139"/>
      <c r="E1444" s="286"/>
      <c r="F1444" s="135">
        <f t="shared" si="77"/>
        <v>5000</v>
      </c>
    </row>
    <row r="1445" spans="1:6" x14ac:dyDescent="0.2">
      <c r="A1445" s="316" t="s">
        <v>310</v>
      </c>
      <c r="B1445" s="748" t="s">
        <v>597</v>
      </c>
      <c r="C1445" s="287"/>
      <c r="D1445" s="136"/>
      <c r="E1445" s="286"/>
      <c r="F1445" s="135">
        <f t="shared" si="77"/>
        <v>0</v>
      </c>
    </row>
    <row r="1446" spans="1:6" x14ac:dyDescent="0.2">
      <c r="A1446" s="316" t="s">
        <v>311</v>
      </c>
      <c r="B1446" s="749" t="s">
        <v>1051</v>
      </c>
      <c r="C1446" s="289"/>
      <c r="D1446" s="136"/>
      <c r="E1446" s="286"/>
      <c r="F1446" s="135">
        <f t="shared" si="77"/>
        <v>0</v>
      </c>
    </row>
    <row r="1447" spans="1:6" x14ac:dyDescent="0.2">
      <c r="A1447" s="316" t="s">
        <v>312</v>
      </c>
      <c r="B1447" s="270" t="s">
        <v>827</v>
      </c>
      <c r="C1447" s="289"/>
      <c r="D1447" s="136"/>
      <c r="E1447" s="286"/>
      <c r="F1447" s="140"/>
    </row>
    <row r="1448" spans="1:6" ht="13.5" thickBot="1" x14ac:dyDescent="0.25">
      <c r="A1448" s="316" t="s">
        <v>313</v>
      </c>
      <c r="B1448" s="202" t="s">
        <v>602</v>
      </c>
      <c r="C1448" s="287"/>
      <c r="D1448" s="140"/>
      <c r="E1448" s="286"/>
      <c r="F1448" s="284">
        <f t="shared" si="77"/>
        <v>0</v>
      </c>
    </row>
    <row r="1449" spans="1:6" ht="13.5" thickBot="1" x14ac:dyDescent="0.25">
      <c r="A1449" s="554" t="s">
        <v>314</v>
      </c>
      <c r="B1449" s="555" t="s">
        <v>6</v>
      </c>
      <c r="C1449" s="563">
        <f>C1435+C1436+C1437+C1438+C1440+C1448</f>
        <v>5000</v>
      </c>
      <c r="D1449" s="563">
        <f>D1435+D1436+D1437+D1438+D1440+D1448</f>
        <v>0</v>
      </c>
      <c r="E1449" s="563">
        <f>E1435+E1436+E1437+E1438+E1440+E1448</f>
        <v>0</v>
      </c>
      <c r="F1449" s="564">
        <f>F1435+F1436+F1437+F1438+F1440+F1448</f>
        <v>5000</v>
      </c>
    </row>
    <row r="1450" spans="1:6" ht="9.75" customHeight="1" thickTop="1" x14ac:dyDescent="0.2">
      <c r="A1450" s="544"/>
      <c r="B1450" s="324"/>
      <c r="C1450" s="229"/>
      <c r="D1450" s="229"/>
      <c r="E1450" s="229"/>
      <c r="F1450" s="143"/>
    </row>
    <row r="1451" spans="1:6" x14ac:dyDescent="0.2">
      <c r="A1451" s="317" t="s">
        <v>315</v>
      </c>
      <c r="B1451" s="326" t="s">
        <v>245</v>
      </c>
      <c r="C1451" s="288"/>
      <c r="D1451" s="138"/>
      <c r="E1451" s="288"/>
      <c r="F1451" s="187"/>
    </row>
    <row r="1452" spans="1:6" x14ac:dyDescent="0.2">
      <c r="A1452" s="317" t="s">
        <v>316</v>
      </c>
      <c r="B1452" s="200" t="s">
        <v>603</v>
      </c>
      <c r="C1452" s="286"/>
      <c r="D1452" s="135"/>
      <c r="E1452" s="286"/>
      <c r="F1452" s="135">
        <f>SUM(C1452:E1452)</f>
        <v>0</v>
      </c>
    </row>
    <row r="1453" spans="1:6" x14ac:dyDescent="0.2">
      <c r="A1453" s="317" t="s">
        <v>317</v>
      </c>
      <c r="B1453" s="200" t="s">
        <v>604</v>
      </c>
      <c r="C1453" s="286"/>
      <c r="D1453" s="135"/>
      <c r="E1453" s="286"/>
      <c r="F1453" s="135">
        <f>SUM(C1453:E1453)</f>
        <v>0</v>
      </c>
    </row>
    <row r="1454" spans="1:6" x14ac:dyDescent="0.2">
      <c r="A1454" s="317" t="s">
        <v>319</v>
      </c>
      <c r="B1454" s="200" t="s">
        <v>605</v>
      </c>
      <c r="C1454" s="286">
        <f>C1455+C1456+C1457+C1458+C1459+C1460+C1461</f>
        <v>0</v>
      </c>
      <c r="D1454" s="286">
        <f>D1455+D1456+D1457+D1458+D1459+D1460+D1461</f>
        <v>0</v>
      </c>
      <c r="E1454" s="286">
        <f>E1455+E1456+E1457+E1458+E1459+E1460+E1461</f>
        <v>0</v>
      </c>
      <c r="F1454" s="135">
        <f>F1455+F1456+F1457+F1458+F1459+F1460+F1461</f>
        <v>0</v>
      </c>
    </row>
    <row r="1455" spans="1:6" x14ac:dyDescent="0.2">
      <c r="A1455" s="317" t="s">
        <v>320</v>
      </c>
      <c r="B1455" s="325" t="s">
        <v>606</v>
      </c>
      <c r="C1455" s="286"/>
      <c r="D1455" s="135"/>
      <c r="E1455" s="286"/>
      <c r="F1455" s="135">
        <f>SUM(C1455:E1455)</f>
        <v>0</v>
      </c>
    </row>
    <row r="1456" spans="1:6" x14ac:dyDescent="0.2">
      <c r="A1456" s="317" t="s">
        <v>321</v>
      </c>
      <c r="B1456" s="325" t="s">
        <v>607</v>
      </c>
      <c r="C1456" s="286"/>
      <c r="D1456" s="135"/>
      <c r="E1456" s="286"/>
      <c r="F1456" s="135">
        <f t="shared" ref="F1456:F1461" si="78">SUM(C1456:E1456)</f>
        <v>0</v>
      </c>
    </row>
    <row r="1457" spans="1:6" x14ac:dyDescent="0.2">
      <c r="A1457" s="317" t="s">
        <v>322</v>
      </c>
      <c r="B1457" s="325" t="s">
        <v>608</v>
      </c>
      <c r="C1457" s="286"/>
      <c r="D1457" s="135"/>
      <c r="E1457" s="286"/>
      <c r="F1457" s="135">
        <f t="shared" si="78"/>
        <v>0</v>
      </c>
    </row>
    <row r="1458" spans="1:6" x14ac:dyDescent="0.2">
      <c r="A1458" s="317" t="s">
        <v>323</v>
      </c>
      <c r="B1458" s="325" t="s">
        <v>609</v>
      </c>
      <c r="C1458" s="286"/>
      <c r="D1458" s="135"/>
      <c r="E1458" s="286"/>
      <c r="F1458" s="135">
        <f t="shared" si="78"/>
        <v>0</v>
      </c>
    </row>
    <row r="1459" spans="1:6" x14ac:dyDescent="0.2">
      <c r="A1459" s="317" t="s">
        <v>324</v>
      </c>
      <c r="B1459" s="748" t="s">
        <v>610</v>
      </c>
      <c r="C1459" s="286"/>
      <c r="D1459" s="135"/>
      <c r="E1459" s="286"/>
      <c r="F1459" s="135">
        <f t="shared" si="78"/>
        <v>0</v>
      </c>
    </row>
    <row r="1460" spans="1:6" x14ac:dyDescent="0.2">
      <c r="A1460" s="317" t="s">
        <v>325</v>
      </c>
      <c r="B1460" s="270" t="s">
        <v>611</v>
      </c>
      <c r="C1460" s="286"/>
      <c r="D1460" s="135"/>
      <c r="E1460" s="286"/>
      <c r="F1460" s="135">
        <f t="shared" si="78"/>
        <v>0</v>
      </c>
    </row>
    <row r="1461" spans="1:6" x14ac:dyDescent="0.2">
      <c r="A1461" s="317" t="s">
        <v>326</v>
      </c>
      <c r="B1461" s="970" t="s">
        <v>612</v>
      </c>
      <c r="C1461" s="286"/>
      <c r="D1461" s="135"/>
      <c r="E1461" s="286"/>
      <c r="F1461" s="135">
        <f t="shared" si="78"/>
        <v>0</v>
      </c>
    </row>
    <row r="1462" spans="1:6" x14ac:dyDescent="0.2">
      <c r="A1462" s="317" t="s">
        <v>327</v>
      </c>
      <c r="B1462" s="200"/>
      <c r="C1462" s="286"/>
      <c r="D1462" s="135"/>
      <c r="E1462" s="286"/>
      <c r="F1462" s="135"/>
    </row>
    <row r="1463" spans="1:6" ht="13.5" thickBot="1" x14ac:dyDescent="0.25">
      <c r="A1463" s="317" t="s">
        <v>328</v>
      </c>
      <c r="B1463" s="202"/>
      <c r="C1463" s="289"/>
      <c r="D1463" s="289"/>
      <c r="E1463" s="289"/>
      <c r="F1463" s="136"/>
    </row>
    <row r="1464" spans="1:6" ht="13.5" thickBot="1" x14ac:dyDescent="0.25">
      <c r="A1464" s="554" t="s">
        <v>329</v>
      </c>
      <c r="B1464" s="555" t="s">
        <v>7</v>
      </c>
      <c r="C1464" s="563">
        <f>C1452+C1453+C1454+C1462+C1463</f>
        <v>0</v>
      </c>
      <c r="D1464" s="563">
        <f>D1452+D1453+D1454+D1462+D1463</f>
        <v>0</v>
      </c>
      <c r="E1464" s="563">
        <f>E1452+E1453+E1454+E1462+E1463</f>
        <v>0</v>
      </c>
      <c r="F1464" s="564">
        <f>F1452+F1453+F1454+F1462+F1463</f>
        <v>0</v>
      </c>
    </row>
    <row r="1465" spans="1:6" ht="27" thickTop="1" thickBot="1" x14ac:dyDescent="0.25">
      <c r="A1465" s="554" t="s">
        <v>330</v>
      </c>
      <c r="B1465" s="559" t="s">
        <v>448</v>
      </c>
      <c r="C1465" s="566">
        <f>C1449+C1464</f>
        <v>5000</v>
      </c>
      <c r="D1465" s="566">
        <f>D1449+D1464</f>
        <v>0</v>
      </c>
      <c r="E1465" s="566">
        <f>E1449+E1464</f>
        <v>0</v>
      </c>
      <c r="F1465" s="567">
        <f>F1449+F1464</f>
        <v>5000</v>
      </c>
    </row>
    <row r="1466" spans="1:6" ht="9.75" customHeight="1" thickTop="1" x14ac:dyDescent="0.2">
      <c r="A1466" s="544"/>
      <c r="B1466" s="762"/>
      <c r="C1466" s="235"/>
      <c r="D1466" s="235"/>
      <c r="E1466" s="235"/>
      <c r="F1466" s="240"/>
    </row>
    <row r="1467" spans="1:6" x14ac:dyDescent="0.2">
      <c r="A1467" s="317" t="s">
        <v>331</v>
      </c>
      <c r="B1467" s="433" t="s">
        <v>449</v>
      </c>
      <c r="C1467" s="565"/>
      <c r="D1467" s="138"/>
      <c r="E1467" s="288"/>
      <c r="F1467" s="187"/>
    </row>
    <row r="1468" spans="1:6" x14ac:dyDescent="0.2">
      <c r="A1468" s="316" t="s">
        <v>332</v>
      </c>
      <c r="B1468" s="201" t="s">
        <v>1093</v>
      </c>
      <c r="C1468" s="291"/>
      <c r="D1468" s="135"/>
      <c r="E1468" s="286"/>
      <c r="F1468" s="135">
        <f>SUM(C1468:E1468)</f>
        <v>0</v>
      </c>
    </row>
    <row r="1469" spans="1:6" x14ac:dyDescent="0.2">
      <c r="A1469" s="316" t="s">
        <v>333</v>
      </c>
      <c r="B1469" s="633" t="s">
        <v>627</v>
      </c>
      <c r="C1469" s="755"/>
      <c r="D1469" s="140"/>
      <c r="E1469" s="287"/>
      <c r="F1469" s="135">
        <f t="shared" ref="F1469:F1475" si="79">SUM(C1469:E1469)</f>
        <v>0</v>
      </c>
    </row>
    <row r="1470" spans="1:6" x14ac:dyDescent="0.2">
      <c r="A1470" s="316" t="s">
        <v>334</v>
      </c>
      <c r="B1470" s="633" t="s">
        <v>626</v>
      </c>
      <c r="C1470" s="755"/>
      <c r="D1470" s="140"/>
      <c r="E1470" s="287"/>
      <c r="F1470" s="135">
        <f t="shared" si="79"/>
        <v>0</v>
      </c>
    </row>
    <row r="1471" spans="1:6" x14ac:dyDescent="0.2">
      <c r="A1471" s="316" t="s">
        <v>335</v>
      </c>
      <c r="B1471" s="633" t="s">
        <v>628</v>
      </c>
      <c r="C1471" s="755"/>
      <c r="D1471" s="140"/>
      <c r="E1471" s="287"/>
      <c r="F1471" s="135">
        <f t="shared" si="79"/>
        <v>0</v>
      </c>
    </row>
    <row r="1472" spans="1:6" x14ac:dyDescent="0.2">
      <c r="A1472" s="316" t="s">
        <v>336</v>
      </c>
      <c r="B1472" s="750" t="s">
        <v>629</v>
      </c>
      <c r="C1472" s="755"/>
      <c r="D1472" s="140"/>
      <c r="E1472" s="287"/>
      <c r="F1472" s="135">
        <f t="shared" si="79"/>
        <v>0</v>
      </c>
    </row>
    <row r="1473" spans="1:6" x14ac:dyDescent="0.2">
      <c r="A1473" s="316" t="s">
        <v>337</v>
      </c>
      <c r="B1473" s="751" t="s">
        <v>632</v>
      </c>
      <c r="C1473" s="755"/>
      <c r="D1473" s="140"/>
      <c r="E1473" s="287"/>
      <c r="F1473" s="135">
        <f t="shared" si="79"/>
        <v>0</v>
      </c>
    </row>
    <row r="1474" spans="1:6" x14ac:dyDescent="0.2">
      <c r="A1474" s="316" t="s">
        <v>338</v>
      </c>
      <c r="B1474" s="752" t="s">
        <v>631</v>
      </c>
      <c r="C1474" s="755"/>
      <c r="D1474" s="140"/>
      <c r="E1474" s="287"/>
      <c r="F1474" s="135">
        <f t="shared" si="79"/>
        <v>0</v>
      </c>
    </row>
    <row r="1475" spans="1:6" ht="13.5" thickBot="1" x14ac:dyDescent="0.25">
      <c r="A1475" s="316" t="s">
        <v>339</v>
      </c>
      <c r="B1475" s="327" t="s">
        <v>630</v>
      </c>
      <c r="C1475" s="755"/>
      <c r="D1475" s="140"/>
      <c r="E1475" s="287"/>
      <c r="F1475" s="135">
        <f t="shared" si="79"/>
        <v>0</v>
      </c>
    </row>
    <row r="1476" spans="1:6" ht="13.5" thickBot="1" x14ac:dyDescent="0.25">
      <c r="A1476" s="340" t="s">
        <v>340</v>
      </c>
      <c r="B1476" s="274" t="s">
        <v>450</v>
      </c>
      <c r="C1476" s="756">
        <f>SUM(C1468:C1475)</f>
        <v>0</v>
      </c>
      <c r="D1476" s="756">
        <f>SUM(D1468:D1475)</f>
        <v>0</v>
      </c>
      <c r="E1476" s="756">
        <f>SUM(E1468:E1475)</f>
        <v>0</v>
      </c>
      <c r="F1476" s="846">
        <f>SUM(F1468:F1475)</f>
        <v>0</v>
      </c>
    </row>
    <row r="1477" spans="1:6" ht="6" customHeight="1" x14ac:dyDescent="0.2">
      <c r="A1477" s="544"/>
      <c r="B1477" s="36"/>
      <c r="C1477" s="768"/>
      <c r="D1477" s="770"/>
      <c r="E1477" s="735"/>
      <c r="F1477" s="629"/>
    </row>
    <row r="1478" spans="1:6" ht="13.5" thickBot="1" x14ac:dyDescent="0.25">
      <c r="A1478" s="403" t="s">
        <v>341</v>
      </c>
      <c r="B1478" s="1194" t="s">
        <v>451</v>
      </c>
      <c r="C1478" s="888">
        <f>C1465+C1476</f>
        <v>5000</v>
      </c>
      <c r="D1478" s="889">
        <f>D1465+D1476</f>
        <v>0</v>
      </c>
      <c r="E1478" s="888">
        <f>E1465+E1476</f>
        <v>0</v>
      </c>
      <c r="F1478" s="888">
        <f>F1465+F1476</f>
        <v>5000</v>
      </c>
    </row>
    <row r="1479" spans="1:6" x14ac:dyDescent="0.2">
      <c r="A1479" s="338"/>
      <c r="B1479" s="745"/>
      <c r="C1479" s="631"/>
      <c r="D1479" s="631"/>
      <c r="E1479" s="631"/>
      <c r="F1479" s="631"/>
    </row>
    <row r="1480" spans="1:6" x14ac:dyDescent="0.2">
      <c r="A1480" s="1484">
        <v>28</v>
      </c>
      <c r="B1480" s="1484"/>
      <c r="C1480" s="1484"/>
      <c r="D1480" s="1484"/>
      <c r="E1480" s="1484"/>
      <c r="F1480" s="1484"/>
    </row>
    <row r="1481" spans="1:6" x14ac:dyDescent="0.2">
      <c r="A1481" s="1463" t="s">
        <v>1381</v>
      </c>
      <c r="B1481" s="1463"/>
      <c r="C1481" s="1463"/>
      <c r="D1481" s="1463"/>
      <c r="E1481" s="1463"/>
    </row>
    <row r="1482" spans="1:6" x14ac:dyDescent="0.2">
      <c r="A1482" s="329"/>
      <c r="B1482" s="329"/>
      <c r="C1482" s="329"/>
      <c r="D1482" s="329"/>
      <c r="E1482" s="329"/>
    </row>
    <row r="1483" spans="1:6" ht="14.25" x14ac:dyDescent="0.2">
      <c r="A1483" s="1509" t="s">
        <v>1231</v>
      </c>
      <c r="B1483" s="1605"/>
      <c r="C1483" s="1605"/>
      <c r="D1483" s="1605"/>
      <c r="E1483" s="1605"/>
      <c r="F1483" s="1605"/>
    </row>
    <row r="1484" spans="1:6" ht="15.75" x14ac:dyDescent="0.25">
      <c r="B1484" s="18"/>
      <c r="C1484" s="18"/>
      <c r="D1484" s="18"/>
      <c r="E1484" s="18"/>
    </row>
    <row r="1485" spans="1:6" ht="15.75" x14ac:dyDescent="0.25">
      <c r="B1485" s="18" t="s">
        <v>493</v>
      </c>
      <c r="C1485" s="18"/>
      <c r="D1485" s="18"/>
      <c r="E1485" s="18"/>
    </row>
    <row r="1486" spans="1:6" ht="13.5" thickBot="1" x14ac:dyDescent="0.25">
      <c r="B1486" s="1"/>
      <c r="C1486" s="1"/>
      <c r="D1486" s="1"/>
      <c r="E1486" s="19" t="s">
        <v>8</v>
      </c>
    </row>
    <row r="1487" spans="1:6" ht="48.75" thickBot="1" x14ac:dyDescent="0.3">
      <c r="A1487" s="344" t="s">
        <v>294</v>
      </c>
      <c r="B1487" s="549" t="s">
        <v>13</v>
      </c>
      <c r="C1487" s="332" t="s">
        <v>477</v>
      </c>
      <c r="D1487" s="333" t="s">
        <v>478</v>
      </c>
      <c r="E1487" s="332" t="s">
        <v>473</v>
      </c>
      <c r="F1487" s="333" t="s">
        <v>472</v>
      </c>
    </row>
    <row r="1488" spans="1:6" x14ac:dyDescent="0.2">
      <c r="A1488" s="550" t="s">
        <v>295</v>
      </c>
      <c r="B1488" s="551" t="s">
        <v>296</v>
      </c>
      <c r="C1488" s="560" t="s">
        <v>297</v>
      </c>
      <c r="D1488" s="561" t="s">
        <v>298</v>
      </c>
      <c r="E1488" s="725" t="s">
        <v>318</v>
      </c>
      <c r="F1488" s="726" t="s">
        <v>343</v>
      </c>
    </row>
    <row r="1489" spans="1:6" x14ac:dyDescent="0.2">
      <c r="A1489" s="317" t="s">
        <v>299</v>
      </c>
      <c r="B1489" s="324" t="s">
        <v>244</v>
      </c>
      <c r="C1489" s="286"/>
      <c r="D1489" s="135"/>
      <c r="E1489" s="286"/>
      <c r="F1489" s="121"/>
    </row>
    <row r="1490" spans="1:6" x14ac:dyDescent="0.2">
      <c r="A1490" s="316" t="s">
        <v>300</v>
      </c>
      <c r="B1490" s="181" t="s">
        <v>589</v>
      </c>
      <c r="C1490" s="286">
        <f t="shared" ref="C1490:E1494" si="80">C1435+C1380+C1325+C1271+C1216+C1162+C1107+C1052+C998+C943+C889+C834+C779+C724+C669+C614+C559+C504+C449+C394+C339+C284+C229+C175+C120+C65+C10</f>
        <v>201791</v>
      </c>
      <c r="D1490" s="286">
        <f t="shared" si="80"/>
        <v>0</v>
      </c>
      <c r="E1490" s="286">
        <f t="shared" si="80"/>
        <v>0</v>
      </c>
      <c r="F1490" s="135">
        <f>SUM(C1490:E1490)</f>
        <v>201791</v>
      </c>
    </row>
    <row r="1491" spans="1:6" x14ac:dyDescent="0.2">
      <c r="A1491" s="316" t="s">
        <v>301</v>
      </c>
      <c r="B1491" s="200" t="s">
        <v>591</v>
      </c>
      <c r="C1491" s="286">
        <f t="shared" si="80"/>
        <v>29931</v>
      </c>
      <c r="D1491" s="286">
        <f t="shared" si="80"/>
        <v>0</v>
      </c>
      <c r="E1491" s="286">
        <f t="shared" si="80"/>
        <v>0</v>
      </c>
      <c r="F1491" s="135">
        <f>SUM(C1491:E1491)</f>
        <v>29931</v>
      </c>
    </row>
    <row r="1492" spans="1:6" x14ac:dyDescent="0.2">
      <c r="A1492" s="316" t="s">
        <v>302</v>
      </c>
      <c r="B1492" s="200" t="s">
        <v>590</v>
      </c>
      <c r="C1492" s="286">
        <f t="shared" si="80"/>
        <v>1035043</v>
      </c>
      <c r="D1492" s="286">
        <f t="shared" si="80"/>
        <v>3536</v>
      </c>
      <c r="E1492" s="286">
        <f t="shared" si="80"/>
        <v>0</v>
      </c>
      <c r="F1492" s="135">
        <f>SUM(C1492:E1492)</f>
        <v>1038579</v>
      </c>
    </row>
    <row r="1493" spans="1:6" x14ac:dyDescent="0.2">
      <c r="A1493" s="316" t="s">
        <v>303</v>
      </c>
      <c r="B1493" s="200" t="s">
        <v>592</v>
      </c>
      <c r="C1493" s="286">
        <f t="shared" si="80"/>
        <v>0</v>
      </c>
      <c r="D1493" s="286">
        <f t="shared" si="80"/>
        <v>0</v>
      </c>
      <c r="E1493" s="286">
        <f t="shared" si="80"/>
        <v>0</v>
      </c>
      <c r="F1493" s="135">
        <f>SUM(C1493:E1493)</f>
        <v>0</v>
      </c>
    </row>
    <row r="1494" spans="1:6" x14ac:dyDescent="0.2">
      <c r="A1494" s="316" t="s">
        <v>304</v>
      </c>
      <c r="B1494" s="200" t="s">
        <v>593</v>
      </c>
      <c r="C1494" s="286">
        <f t="shared" si="80"/>
        <v>1000</v>
      </c>
      <c r="D1494" s="286">
        <f t="shared" si="80"/>
        <v>0</v>
      </c>
      <c r="E1494" s="286">
        <f t="shared" si="80"/>
        <v>0</v>
      </c>
      <c r="F1494" s="135">
        <f>SUM(C1494:E1494)</f>
        <v>1000</v>
      </c>
    </row>
    <row r="1495" spans="1:6" x14ac:dyDescent="0.2">
      <c r="A1495" s="316" t="s">
        <v>305</v>
      </c>
      <c r="B1495" s="200" t="s">
        <v>594</v>
      </c>
      <c r="C1495" s="286">
        <f>C1496+C1497+C1498+C1499+C1500+C1501+C1502</f>
        <v>1102393.56</v>
      </c>
      <c r="D1495" s="286">
        <f>D1496+D1497+D1498+D1499+D1500+D1501+D1502</f>
        <v>91618</v>
      </c>
      <c r="E1495" s="286">
        <f>E1496+E1497+E1498+E1499+E1500+E1501+E1502</f>
        <v>0</v>
      </c>
      <c r="F1495" s="135">
        <f>F1496+F1497+F1498+F1499+F1500+F1501+F1502</f>
        <v>1194011.56</v>
      </c>
    </row>
    <row r="1496" spans="1:6" x14ac:dyDescent="0.2">
      <c r="A1496" s="316" t="s">
        <v>306</v>
      </c>
      <c r="B1496" s="200" t="s">
        <v>598</v>
      </c>
      <c r="C1496" s="286">
        <f t="shared" ref="C1496:E1503" si="81">C1441+C1386+C1331+C1277+C1222+C1168+C1113+C1058+C1004+C949+C895+C840+C785+C730+C675+C620+C565+C510+C455+C400+C345+C290+C235+C181+C126+C71+C16</f>
        <v>438557.56</v>
      </c>
      <c r="D1496" s="286">
        <f t="shared" si="81"/>
        <v>0</v>
      </c>
      <c r="E1496" s="286">
        <f t="shared" si="81"/>
        <v>0</v>
      </c>
      <c r="F1496" s="135">
        <f>E1496+D1496+C1496</f>
        <v>438557.56</v>
      </c>
    </row>
    <row r="1497" spans="1:6" x14ac:dyDescent="0.2">
      <c r="A1497" s="316" t="s">
        <v>307</v>
      </c>
      <c r="B1497" s="200" t="s">
        <v>599</v>
      </c>
      <c r="C1497" s="286">
        <f t="shared" si="81"/>
        <v>0</v>
      </c>
      <c r="D1497" s="286">
        <f t="shared" si="81"/>
        <v>0</v>
      </c>
      <c r="E1497" s="286">
        <f t="shared" si="81"/>
        <v>0</v>
      </c>
      <c r="F1497" s="135">
        <f t="shared" ref="F1497:F1503" si="82">E1497+D1497+C1497</f>
        <v>0</v>
      </c>
    </row>
    <row r="1498" spans="1:6" x14ac:dyDescent="0.2">
      <c r="A1498" s="316" t="s">
        <v>308</v>
      </c>
      <c r="B1498" s="200" t="s">
        <v>600</v>
      </c>
      <c r="C1498" s="286">
        <f t="shared" si="81"/>
        <v>0</v>
      </c>
      <c r="D1498" s="286">
        <f t="shared" si="81"/>
        <v>0</v>
      </c>
      <c r="E1498" s="286">
        <f t="shared" si="81"/>
        <v>0</v>
      </c>
      <c r="F1498" s="135">
        <f t="shared" si="82"/>
        <v>0</v>
      </c>
    </row>
    <row r="1499" spans="1:6" x14ac:dyDescent="0.2">
      <c r="A1499" s="316" t="s">
        <v>309</v>
      </c>
      <c r="B1499" s="325" t="s">
        <v>596</v>
      </c>
      <c r="C1499" s="286">
        <f t="shared" si="81"/>
        <v>528532</v>
      </c>
      <c r="D1499" s="286">
        <f t="shared" si="81"/>
        <v>91618</v>
      </c>
      <c r="E1499" s="286">
        <f t="shared" si="81"/>
        <v>0</v>
      </c>
      <c r="F1499" s="135">
        <f t="shared" si="82"/>
        <v>620150</v>
      </c>
    </row>
    <row r="1500" spans="1:6" x14ac:dyDescent="0.2">
      <c r="A1500" s="316" t="s">
        <v>310</v>
      </c>
      <c r="B1500" s="748" t="s">
        <v>597</v>
      </c>
      <c r="C1500" s="286">
        <f t="shared" si="81"/>
        <v>0</v>
      </c>
      <c r="D1500" s="286">
        <f t="shared" si="81"/>
        <v>0</v>
      </c>
      <c r="E1500" s="286">
        <f t="shared" si="81"/>
        <v>0</v>
      </c>
      <c r="F1500" s="135">
        <f t="shared" si="82"/>
        <v>0</v>
      </c>
    </row>
    <row r="1501" spans="1:6" x14ac:dyDescent="0.2">
      <c r="A1501" s="316" t="s">
        <v>311</v>
      </c>
      <c r="B1501" s="749" t="s">
        <v>1051</v>
      </c>
      <c r="C1501" s="286">
        <f t="shared" si="81"/>
        <v>0</v>
      </c>
      <c r="D1501" s="286">
        <f t="shared" si="81"/>
        <v>0</v>
      </c>
      <c r="E1501" s="286">
        <f t="shared" si="81"/>
        <v>0</v>
      </c>
      <c r="F1501" s="135">
        <f t="shared" si="82"/>
        <v>0</v>
      </c>
    </row>
    <row r="1502" spans="1:6" x14ac:dyDescent="0.2">
      <c r="A1502" s="316" t="s">
        <v>312</v>
      </c>
      <c r="B1502" s="270" t="s">
        <v>827</v>
      </c>
      <c r="C1502" s="286">
        <f t="shared" si="81"/>
        <v>135304</v>
      </c>
      <c r="D1502" s="286">
        <f t="shared" si="81"/>
        <v>0</v>
      </c>
      <c r="E1502" s="286">
        <f t="shared" si="81"/>
        <v>0</v>
      </c>
      <c r="F1502" s="135">
        <f t="shared" si="82"/>
        <v>135304</v>
      </c>
    </row>
    <row r="1503" spans="1:6" ht="13.5" thickBot="1" x14ac:dyDescent="0.25">
      <c r="A1503" s="316" t="s">
        <v>313</v>
      </c>
      <c r="B1503" s="202" t="s">
        <v>602</v>
      </c>
      <c r="C1503" s="286">
        <f t="shared" si="81"/>
        <v>80620</v>
      </c>
      <c r="D1503" s="286">
        <f t="shared" si="81"/>
        <v>0</v>
      </c>
      <c r="E1503" s="286">
        <f t="shared" si="81"/>
        <v>0</v>
      </c>
      <c r="F1503" s="284">
        <f t="shared" si="82"/>
        <v>80620</v>
      </c>
    </row>
    <row r="1504" spans="1:6" ht="13.5" thickBot="1" x14ac:dyDescent="0.25">
      <c r="A1504" s="554" t="s">
        <v>314</v>
      </c>
      <c r="B1504" s="555" t="s">
        <v>6</v>
      </c>
      <c r="C1504" s="563">
        <f>C1490+C1491+C1492+C1493+C1495+C1503</f>
        <v>2449778.56</v>
      </c>
      <c r="D1504" s="563">
        <f>D1490+D1491+D1492+D1493+D1495+D1503</f>
        <v>95154</v>
      </c>
      <c r="E1504" s="563">
        <f>E1490+E1491+E1492+E1493+E1495+E1503</f>
        <v>0</v>
      </c>
      <c r="F1504" s="564">
        <f>F1490+F1491+F1492+F1493+F1495+F1503</f>
        <v>2544932.56</v>
      </c>
    </row>
    <row r="1505" spans="1:6" ht="8.25" customHeight="1" thickTop="1" x14ac:dyDescent="0.2">
      <c r="A1505" s="544"/>
      <c r="B1505" s="324"/>
      <c r="C1505" s="229"/>
      <c r="D1505" s="229"/>
      <c r="E1505" s="229"/>
      <c r="F1505" s="143"/>
    </row>
    <row r="1506" spans="1:6" x14ac:dyDescent="0.2">
      <c r="A1506" s="317" t="s">
        <v>315</v>
      </c>
      <c r="B1506" s="326" t="s">
        <v>245</v>
      </c>
      <c r="C1506" s="288"/>
      <c r="D1506" s="138"/>
      <c r="E1506" s="288"/>
      <c r="F1506" s="187"/>
    </row>
    <row r="1507" spans="1:6" x14ac:dyDescent="0.2">
      <c r="A1507" s="317" t="s">
        <v>316</v>
      </c>
      <c r="B1507" s="200" t="s">
        <v>603</v>
      </c>
      <c r="C1507" s="286">
        <f>C1452+C1397+C1342+C1288+C1233+C1179+C1124+C1069+C1015+C960+C906+C851+C796+C741+C686+C631+C576+C521+C466+C411+C356+C301+C246+C192+C137+C82+C27</f>
        <v>2416984</v>
      </c>
      <c r="D1507" s="286">
        <f t="shared" ref="C1507:E1508" si="83">D1452+D1397+D1342+D1288+D1233+D1179+D1124+D1069+D1015+D960+D906+D851+D796+D741+D686+D631+D576+D521+D466+D411+D356+D301+D246+D192+D137+D82+D27</f>
        <v>0</v>
      </c>
      <c r="E1507" s="286">
        <f t="shared" si="83"/>
        <v>0</v>
      </c>
      <c r="F1507" s="135">
        <f>SUM(C1507:E1507)</f>
        <v>2416984</v>
      </c>
    </row>
    <row r="1508" spans="1:6" x14ac:dyDescent="0.2">
      <c r="A1508" s="317" t="s">
        <v>317</v>
      </c>
      <c r="B1508" s="200" t="s">
        <v>604</v>
      </c>
      <c r="C1508" s="286">
        <f t="shared" si="83"/>
        <v>260900</v>
      </c>
      <c r="D1508" s="286">
        <f t="shared" si="83"/>
        <v>0</v>
      </c>
      <c r="E1508" s="286">
        <f t="shared" si="83"/>
        <v>0</v>
      </c>
      <c r="F1508" s="135">
        <f>SUM(C1508:E1508)</f>
        <v>260900</v>
      </c>
    </row>
    <row r="1509" spans="1:6" x14ac:dyDescent="0.2">
      <c r="A1509" s="317" t="s">
        <v>319</v>
      </c>
      <c r="B1509" s="200" t="s">
        <v>605</v>
      </c>
      <c r="C1509" s="286">
        <f>C1510+C1511+C1512+C1513+C1514+C1515+C1516</f>
        <v>15392</v>
      </c>
      <c r="D1509" s="286">
        <f>D1510+D1511+D1512+D1513+D1514+D1515+D1516</f>
        <v>26000</v>
      </c>
      <c r="E1509" s="286">
        <f>E1510+E1511+E1512+E1513+E1514+E1515+E1516</f>
        <v>0</v>
      </c>
      <c r="F1509" s="135">
        <f>F1510+F1511+F1512+F1513+F1514+F1515+F1516</f>
        <v>41392</v>
      </c>
    </row>
    <row r="1510" spans="1:6" x14ac:dyDescent="0.2">
      <c r="A1510" s="317" t="s">
        <v>320</v>
      </c>
      <c r="B1510" s="325" t="s">
        <v>606</v>
      </c>
      <c r="C1510" s="286">
        <f t="shared" ref="C1510:E1516" si="84">C1455+C1400+C1345+C1291+C1236+C1182+C1127+C1072+C1018+C963+C909+C854+C799+C744+C689+C634+C579+C524+C469+C414+C359+C304+C249+C195+C140+C85+C30</f>
        <v>392</v>
      </c>
      <c r="D1510" s="286">
        <f t="shared" si="84"/>
        <v>0</v>
      </c>
      <c r="E1510" s="286">
        <f t="shared" si="84"/>
        <v>0</v>
      </c>
      <c r="F1510" s="138">
        <f>SUM(C1510:E1510)</f>
        <v>392</v>
      </c>
    </row>
    <row r="1511" spans="1:6" x14ac:dyDescent="0.2">
      <c r="A1511" s="317" t="s">
        <v>321</v>
      </c>
      <c r="B1511" s="325" t="s">
        <v>607</v>
      </c>
      <c r="C1511" s="286">
        <f t="shared" si="84"/>
        <v>0</v>
      </c>
      <c r="D1511" s="286">
        <f t="shared" si="84"/>
        <v>0</v>
      </c>
      <c r="E1511" s="286">
        <f t="shared" si="84"/>
        <v>0</v>
      </c>
      <c r="F1511" s="135">
        <f t="shared" ref="F1511:F1516" si="85">SUM(C1511:E1511)</f>
        <v>0</v>
      </c>
    </row>
    <row r="1512" spans="1:6" x14ac:dyDescent="0.2">
      <c r="A1512" s="317" t="s">
        <v>322</v>
      </c>
      <c r="B1512" s="325" t="s">
        <v>608</v>
      </c>
      <c r="C1512" s="286">
        <f t="shared" si="84"/>
        <v>0</v>
      </c>
      <c r="D1512" s="286">
        <f t="shared" si="84"/>
        <v>0</v>
      </c>
      <c r="E1512" s="286">
        <f t="shared" si="84"/>
        <v>0</v>
      </c>
      <c r="F1512" s="135">
        <f t="shared" si="85"/>
        <v>0</v>
      </c>
    </row>
    <row r="1513" spans="1:6" x14ac:dyDescent="0.2">
      <c r="A1513" s="317" t="s">
        <v>323</v>
      </c>
      <c r="B1513" s="325" t="s">
        <v>609</v>
      </c>
      <c r="C1513" s="286">
        <f t="shared" si="84"/>
        <v>15000</v>
      </c>
      <c r="D1513" s="286">
        <f t="shared" si="84"/>
        <v>0</v>
      </c>
      <c r="E1513" s="286">
        <f t="shared" si="84"/>
        <v>0</v>
      </c>
      <c r="F1513" s="135">
        <f t="shared" si="85"/>
        <v>15000</v>
      </c>
    </row>
    <row r="1514" spans="1:6" x14ac:dyDescent="0.2">
      <c r="A1514" s="317" t="s">
        <v>324</v>
      </c>
      <c r="B1514" s="748" t="s">
        <v>610</v>
      </c>
      <c r="C1514" s="286">
        <f t="shared" si="84"/>
        <v>0</v>
      </c>
      <c r="D1514" s="286">
        <f t="shared" si="84"/>
        <v>17400</v>
      </c>
      <c r="E1514" s="286">
        <f t="shared" si="84"/>
        <v>0</v>
      </c>
      <c r="F1514" s="135">
        <f t="shared" si="85"/>
        <v>17400</v>
      </c>
    </row>
    <row r="1515" spans="1:6" x14ac:dyDescent="0.2">
      <c r="A1515" s="317" t="s">
        <v>325</v>
      </c>
      <c r="B1515" s="270" t="s">
        <v>611</v>
      </c>
      <c r="C1515" s="286">
        <f t="shared" si="84"/>
        <v>0</v>
      </c>
      <c r="D1515" s="286">
        <f t="shared" si="84"/>
        <v>8600</v>
      </c>
      <c r="E1515" s="286">
        <f t="shared" si="84"/>
        <v>0</v>
      </c>
      <c r="F1515" s="135">
        <f t="shared" si="85"/>
        <v>8600</v>
      </c>
    </row>
    <row r="1516" spans="1:6" x14ac:dyDescent="0.2">
      <c r="A1516" s="317" t="s">
        <v>326</v>
      </c>
      <c r="B1516" s="970" t="s">
        <v>612</v>
      </c>
      <c r="C1516" s="286">
        <f t="shared" si="84"/>
        <v>0</v>
      </c>
      <c r="D1516" s="286">
        <f t="shared" si="84"/>
        <v>0</v>
      </c>
      <c r="E1516" s="286">
        <f t="shared" si="84"/>
        <v>0</v>
      </c>
      <c r="F1516" s="135">
        <f t="shared" si="85"/>
        <v>0</v>
      </c>
    </row>
    <row r="1517" spans="1:6" x14ac:dyDescent="0.2">
      <c r="A1517" s="317" t="s">
        <v>327</v>
      </c>
      <c r="B1517" s="200"/>
      <c r="C1517" s="286"/>
      <c r="D1517" s="286"/>
      <c r="E1517" s="286"/>
      <c r="F1517" s="135"/>
    </row>
    <row r="1518" spans="1:6" ht="13.5" thickBot="1" x14ac:dyDescent="0.25">
      <c r="A1518" s="317" t="s">
        <v>328</v>
      </c>
      <c r="B1518" s="202"/>
      <c r="C1518" s="287"/>
      <c r="D1518" s="287"/>
      <c r="E1518" s="287"/>
      <c r="F1518" s="140"/>
    </row>
    <row r="1519" spans="1:6" ht="13.5" thickBot="1" x14ac:dyDescent="0.25">
      <c r="A1519" s="554" t="s">
        <v>329</v>
      </c>
      <c r="B1519" s="555" t="s">
        <v>7</v>
      </c>
      <c r="C1519" s="563">
        <f>C1507+C1508+C1509+C1517+C1518</f>
        <v>2693276</v>
      </c>
      <c r="D1519" s="563">
        <f>D1507+D1508+D1509+D1517+D1518</f>
        <v>26000</v>
      </c>
      <c r="E1519" s="563">
        <f>E1507+E1508+E1509+E1517+E1518</f>
        <v>0</v>
      </c>
      <c r="F1519" s="564">
        <f>F1507+F1508+F1509+F1517+F1518</f>
        <v>2719276</v>
      </c>
    </row>
    <row r="1520" spans="1:6" ht="27" thickTop="1" thickBot="1" x14ac:dyDescent="0.25">
      <c r="A1520" s="554" t="s">
        <v>330</v>
      </c>
      <c r="B1520" s="559" t="s">
        <v>448</v>
      </c>
      <c r="C1520" s="566">
        <f>C1504+C1519</f>
        <v>5143054.5600000005</v>
      </c>
      <c r="D1520" s="566">
        <f>D1504+D1519</f>
        <v>121154</v>
      </c>
      <c r="E1520" s="566">
        <f>E1504+E1519</f>
        <v>0</v>
      </c>
      <c r="F1520" s="567">
        <f>F1504+F1519</f>
        <v>5264208.5600000005</v>
      </c>
    </row>
    <row r="1521" spans="1:6" ht="6.75" customHeight="1" thickTop="1" x14ac:dyDescent="0.2">
      <c r="A1521" s="544"/>
      <c r="B1521" s="762"/>
      <c r="C1521" s="235"/>
      <c r="D1521" s="235"/>
      <c r="E1521" s="235"/>
      <c r="F1521" s="240"/>
    </row>
    <row r="1522" spans="1:6" x14ac:dyDescent="0.2">
      <c r="A1522" s="317" t="s">
        <v>331</v>
      </c>
      <c r="B1522" s="433" t="s">
        <v>449</v>
      </c>
      <c r="C1522" s="565"/>
      <c r="D1522" s="138"/>
      <c r="E1522" s="288"/>
      <c r="F1522" s="187"/>
    </row>
    <row r="1523" spans="1:6" x14ac:dyDescent="0.2">
      <c r="A1523" s="316" t="s">
        <v>332</v>
      </c>
      <c r="B1523" s="201" t="s">
        <v>1093</v>
      </c>
      <c r="C1523" s="286">
        <f t="shared" ref="C1523:E1530" si="86">C1468+C1413+C1358+C1304+C1249+C1195+C1140+C1085+C1031+C976+C922+C867+C812+C757+C702+C647+C592+C537+C482+C427+C372+C317+C262+C208+C153+C98+C43</f>
        <v>57312</v>
      </c>
      <c r="D1523" s="286">
        <f t="shared" si="86"/>
        <v>0</v>
      </c>
      <c r="E1523" s="286">
        <f t="shared" si="86"/>
        <v>0</v>
      </c>
      <c r="F1523" s="135">
        <f>SUM(C1523:E1523)</f>
        <v>57312</v>
      </c>
    </row>
    <row r="1524" spans="1:6" x14ac:dyDescent="0.2">
      <c r="A1524" s="316" t="s">
        <v>333</v>
      </c>
      <c r="B1524" s="633" t="s">
        <v>627</v>
      </c>
      <c r="C1524" s="286">
        <f t="shared" si="86"/>
        <v>7500000</v>
      </c>
      <c r="D1524" s="286">
        <f t="shared" si="86"/>
        <v>0</v>
      </c>
      <c r="E1524" s="286">
        <f t="shared" si="86"/>
        <v>0</v>
      </c>
      <c r="F1524" s="135">
        <f t="shared" ref="F1524:F1530" si="87">SUM(C1524:E1524)</f>
        <v>7500000</v>
      </c>
    </row>
    <row r="1525" spans="1:6" x14ac:dyDescent="0.2">
      <c r="A1525" s="316" t="s">
        <v>334</v>
      </c>
      <c r="B1525" s="633" t="s">
        <v>626</v>
      </c>
      <c r="C1525" s="286">
        <f t="shared" si="86"/>
        <v>1472325</v>
      </c>
      <c r="D1525" s="286">
        <f t="shared" si="86"/>
        <v>0</v>
      </c>
      <c r="E1525" s="286">
        <f t="shared" si="86"/>
        <v>0</v>
      </c>
      <c r="F1525" s="135">
        <f t="shared" si="87"/>
        <v>1472325</v>
      </c>
    </row>
    <row r="1526" spans="1:6" x14ac:dyDescent="0.2">
      <c r="A1526" s="316" t="s">
        <v>335</v>
      </c>
      <c r="B1526" s="633" t="s">
        <v>628</v>
      </c>
      <c r="C1526" s="286">
        <f t="shared" si="86"/>
        <v>0</v>
      </c>
      <c r="D1526" s="286">
        <f t="shared" si="86"/>
        <v>0</v>
      </c>
      <c r="E1526" s="286">
        <f t="shared" si="86"/>
        <v>0</v>
      </c>
      <c r="F1526" s="135">
        <f t="shared" si="87"/>
        <v>0</v>
      </c>
    </row>
    <row r="1527" spans="1:6" x14ac:dyDescent="0.2">
      <c r="A1527" s="316" t="s">
        <v>336</v>
      </c>
      <c r="B1527" s="750" t="s">
        <v>629</v>
      </c>
      <c r="C1527" s="286">
        <f t="shared" si="86"/>
        <v>0</v>
      </c>
      <c r="D1527" s="286">
        <f t="shared" si="86"/>
        <v>0</v>
      </c>
      <c r="E1527" s="286">
        <f t="shared" si="86"/>
        <v>0</v>
      </c>
      <c r="F1527" s="135">
        <f t="shared" si="87"/>
        <v>0</v>
      </c>
    </row>
    <row r="1528" spans="1:6" x14ac:dyDescent="0.2">
      <c r="A1528" s="316" t="s">
        <v>337</v>
      </c>
      <c r="B1528" s="751" t="s">
        <v>632</v>
      </c>
      <c r="C1528" s="286">
        <f t="shared" si="86"/>
        <v>900000</v>
      </c>
      <c r="D1528" s="286">
        <f t="shared" si="86"/>
        <v>0</v>
      </c>
      <c r="E1528" s="286">
        <f t="shared" si="86"/>
        <v>0</v>
      </c>
      <c r="F1528" s="135">
        <f t="shared" si="87"/>
        <v>900000</v>
      </c>
    </row>
    <row r="1529" spans="1:6" x14ac:dyDescent="0.2">
      <c r="A1529" s="316" t="s">
        <v>338</v>
      </c>
      <c r="B1529" s="752" t="s">
        <v>631</v>
      </c>
      <c r="C1529" s="286">
        <f t="shared" si="86"/>
        <v>0</v>
      </c>
      <c r="D1529" s="286">
        <f t="shared" si="86"/>
        <v>0</v>
      </c>
      <c r="E1529" s="286">
        <f t="shared" si="86"/>
        <v>0</v>
      </c>
      <c r="F1529" s="135">
        <f t="shared" si="87"/>
        <v>0</v>
      </c>
    </row>
    <row r="1530" spans="1:6" ht="13.5" thickBot="1" x14ac:dyDescent="0.25">
      <c r="A1530" s="316" t="s">
        <v>339</v>
      </c>
      <c r="B1530" s="327" t="s">
        <v>630</v>
      </c>
      <c r="C1530" s="286">
        <f t="shared" si="86"/>
        <v>0</v>
      </c>
      <c r="D1530" s="286">
        <f t="shared" si="86"/>
        <v>0</v>
      </c>
      <c r="E1530" s="286">
        <f t="shared" si="86"/>
        <v>0</v>
      </c>
      <c r="F1530" s="135">
        <f t="shared" si="87"/>
        <v>0</v>
      </c>
    </row>
    <row r="1531" spans="1:6" ht="13.5" thickBot="1" x14ac:dyDescent="0.25">
      <c r="A1531" s="340" t="s">
        <v>340</v>
      </c>
      <c r="B1531" s="274" t="s">
        <v>450</v>
      </c>
      <c r="C1531" s="756">
        <f>SUM(C1523:C1530)</f>
        <v>9929637</v>
      </c>
      <c r="D1531" s="756">
        <f>SUM(D1523:D1530)</f>
        <v>0</v>
      </c>
      <c r="E1531" s="756">
        <f>SUM(E1523:E1530)</f>
        <v>0</v>
      </c>
      <c r="F1531" s="846">
        <f>SUM(F1523:F1530)</f>
        <v>9929637</v>
      </c>
    </row>
    <row r="1532" spans="1:6" ht="13.5" thickBot="1" x14ac:dyDescent="0.25">
      <c r="A1532" s="403"/>
      <c r="B1532" s="1196"/>
      <c r="C1532" s="846"/>
      <c r="D1532" s="1197"/>
      <c r="E1532" s="137"/>
      <c r="F1532" s="601"/>
    </row>
    <row r="1533" spans="1:6" ht="13.5" thickBot="1" x14ac:dyDescent="0.25">
      <c r="A1533" s="570" t="s">
        <v>341</v>
      </c>
      <c r="B1533" s="753" t="s">
        <v>451</v>
      </c>
      <c r="C1533" s="767">
        <f>C1520+C1531</f>
        <v>15072691.560000001</v>
      </c>
      <c r="D1533" s="769">
        <f>D1520+D1531</f>
        <v>121154</v>
      </c>
      <c r="E1533" s="767">
        <f>E1520+E1531</f>
        <v>0</v>
      </c>
      <c r="F1533" s="767">
        <f>F1520+F1531</f>
        <v>15193845.560000001</v>
      </c>
    </row>
    <row r="1534" spans="1:6" ht="13.5" thickTop="1" x14ac:dyDescent="0.2">
      <c r="A1534" s="338"/>
      <c r="B1534" s="745"/>
      <c r="C1534" s="631"/>
      <c r="D1534" s="631"/>
      <c r="E1534" s="631"/>
      <c r="F1534" s="631"/>
    </row>
    <row r="1535" spans="1:6" x14ac:dyDescent="0.2">
      <c r="A1535" s="1484">
        <v>29</v>
      </c>
      <c r="B1535" s="1484"/>
      <c r="C1535" s="1484"/>
      <c r="D1535" s="1484"/>
      <c r="E1535" s="1484"/>
      <c r="F1535" s="1484"/>
    </row>
    <row r="1536" spans="1:6" x14ac:dyDescent="0.2">
      <c r="A1536" s="1463" t="s">
        <v>1381</v>
      </c>
      <c r="B1536" s="1463"/>
      <c r="C1536" s="1463"/>
      <c r="D1536" s="1463"/>
      <c r="E1536" s="1463"/>
    </row>
    <row r="1537" spans="1:6" x14ac:dyDescent="0.2">
      <c r="A1537" s="329"/>
      <c r="B1537" s="329"/>
      <c r="C1537" s="329"/>
      <c r="D1537" s="329"/>
      <c r="E1537" s="329"/>
    </row>
    <row r="1538" spans="1:6" ht="14.25" x14ac:dyDescent="0.2">
      <c r="A1538" s="1509" t="s">
        <v>1231</v>
      </c>
      <c r="B1538" s="1605"/>
      <c r="C1538" s="1605"/>
      <c r="D1538" s="1605"/>
      <c r="E1538" s="1605"/>
      <c r="F1538" s="1605"/>
    </row>
    <row r="1539" spans="1:6" ht="9.75" customHeight="1" x14ac:dyDescent="0.25">
      <c r="B1539" s="18"/>
      <c r="C1539" s="18"/>
      <c r="D1539" s="18"/>
      <c r="E1539" s="18"/>
    </row>
    <row r="1540" spans="1:6" ht="15.75" x14ac:dyDescent="0.25">
      <c r="B1540" s="18" t="s">
        <v>494</v>
      </c>
      <c r="C1540" s="18"/>
      <c r="D1540" s="18"/>
      <c r="E1540" s="18"/>
    </row>
    <row r="1541" spans="1:6" ht="13.5" thickBot="1" x14ac:dyDescent="0.25">
      <c r="B1541" s="1"/>
      <c r="C1541" s="1"/>
      <c r="D1541" s="1"/>
      <c r="E1541" s="19" t="s">
        <v>8</v>
      </c>
    </row>
    <row r="1542" spans="1:6" ht="48.75" thickBot="1" x14ac:dyDescent="0.3">
      <c r="A1542" s="344" t="s">
        <v>294</v>
      </c>
      <c r="B1542" s="549" t="s">
        <v>13</v>
      </c>
      <c r="C1542" s="332" t="s">
        <v>477</v>
      </c>
      <c r="D1542" s="333" t="s">
        <v>478</v>
      </c>
      <c r="E1542" s="332" t="s">
        <v>473</v>
      </c>
      <c r="F1542" s="333" t="s">
        <v>472</v>
      </c>
    </row>
    <row r="1543" spans="1:6" x14ac:dyDescent="0.2">
      <c r="A1543" s="550" t="s">
        <v>295</v>
      </c>
      <c r="B1543" s="551" t="s">
        <v>296</v>
      </c>
      <c r="C1543" s="560" t="s">
        <v>297</v>
      </c>
      <c r="D1543" s="561" t="s">
        <v>298</v>
      </c>
      <c r="E1543" s="725" t="s">
        <v>318</v>
      </c>
      <c r="F1543" s="726" t="s">
        <v>343</v>
      </c>
    </row>
    <row r="1544" spans="1:6" x14ac:dyDescent="0.2">
      <c r="A1544" s="317" t="s">
        <v>299</v>
      </c>
      <c r="B1544" s="324" t="s">
        <v>244</v>
      </c>
      <c r="C1544" s="286"/>
      <c r="D1544" s="135"/>
      <c r="E1544" s="286"/>
      <c r="F1544" s="121"/>
    </row>
    <row r="1545" spans="1:6" x14ac:dyDescent="0.2">
      <c r="A1545" s="316" t="s">
        <v>300</v>
      </c>
      <c r="B1545" s="181" t="s">
        <v>589</v>
      </c>
      <c r="C1545" s="286"/>
      <c r="D1545" s="135"/>
      <c r="E1545" s="286"/>
      <c r="F1545" s="135">
        <f>SUM(C1545:E1545)</f>
        <v>0</v>
      </c>
    </row>
    <row r="1546" spans="1:6" x14ac:dyDescent="0.2">
      <c r="A1546" s="316" t="s">
        <v>301</v>
      </c>
      <c r="B1546" s="200" t="s">
        <v>591</v>
      </c>
      <c r="C1546" s="286"/>
      <c r="D1546" s="135"/>
      <c r="E1546" s="286"/>
      <c r="F1546" s="135">
        <f>SUM(C1546:E1546)</f>
        <v>0</v>
      </c>
    </row>
    <row r="1547" spans="1:6" x14ac:dyDescent="0.2">
      <c r="A1547" s="316" t="s">
        <v>302</v>
      </c>
      <c r="B1547" s="200" t="s">
        <v>590</v>
      </c>
      <c r="C1547" s="286"/>
      <c r="D1547" s="135"/>
      <c r="E1547" s="286"/>
      <c r="F1547" s="135">
        <f>SUM(C1547:E1547)</f>
        <v>0</v>
      </c>
    </row>
    <row r="1548" spans="1:6" x14ac:dyDescent="0.2">
      <c r="A1548" s="316" t="s">
        <v>303</v>
      </c>
      <c r="B1548" s="200" t="s">
        <v>592</v>
      </c>
      <c r="C1548" s="286"/>
      <c r="D1548" s="135"/>
      <c r="E1548" s="286"/>
      <c r="F1548" s="135">
        <f>SUM(C1548:E1548)</f>
        <v>0</v>
      </c>
    </row>
    <row r="1549" spans="1:6" x14ac:dyDescent="0.2">
      <c r="A1549" s="316" t="s">
        <v>304</v>
      </c>
      <c r="B1549" s="200" t="s">
        <v>593</v>
      </c>
      <c r="C1549" s="286"/>
      <c r="D1549" s="135"/>
      <c r="E1549" s="286"/>
      <c r="F1549" s="135">
        <f>SUM(C1549:E1549)</f>
        <v>0</v>
      </c>
    </row>
    <row r="1550" spans="1:6" x14ac:dyDescent="0.2">
      <c r="A1550" s="316" t="s">
        <v>305</v>
      </c>
      <c r="B1550" s="200" t="s">
        <v>594</v>
      </c>
      <c r="C1550" s="286">
        <f>C1551+C1552+C1553+C1554+C1555+C1556+C1557</f>
        <v>201239</v>
      </c>
      <c r="D1550" s="286">
        <f>D1551+D1552+D1553+D1554+D1555+D1556+D1557</f>
        <v>0</v>
      </c>
      <c r="E1550" s="286">
        <f>E1551+E1552+E1553+E1554+E1555+E1556+E1557</f>
        <v>0</v>
      </c>
      <c r="F1550" s="135">
        <f>F1551+F1552+F1553+F1554+F1555+F1556+F1557</f>
        <v>201239</v>
      </c>
    </row>
    <row r="1551" spans="1:6" x14ac:dyDescent="0.2">
      <c r="A1551" s="316" t="s">
        <v>306</v>
      </c>
      <c r="B1551" s="200" t="s">
        <v>598</v>
      </c>
      <c r="C1551" s="286">
        <v>0</v>
      </c>
      <c r="D1551" s="135">
        <v>0</v>
      </c>
      <c r="E1551" s="286">
        <v>0</v>
      </c>
      <c r="F1551" s="135">
        <f>E1551+D1551+C1551</f>
        <v>0</v>
      </c>
    </row>
    <row r="1552" spans="1:6" x14ac:dyDescent="0.2">
      <c r="A1552" s="316" t="s">
        <v>307</v>
      </c>
      <c r="B1552" s="200" t="s">
        <v>599</v>
      </c>
      <c r="C1552" s="286"/>
      <c r="D1552" s="135"/>
      <c r="E1552" s="286"/>
      <c r="F1552" s="135">
        <f t="shared" ref="F1552:F1558" si="88">E1552+D1552+C1552</f>
        <v>0</v>
      </c>
    </row>
    <row r="1553" spans="1:6" x14ac:dyDescent="0.2">
      <c r="A1553" s="316" t="s">
        <v>308</v>
      </c>
      <c r="B1553" s="200" t="s">
        <v>600</v>
      </c>
      <c r="C1553" s="286"/>
      <c r="D1553" s="135"/>
      <c r="E1553" s="286"/>
      <c r="F1553" s="135">
        <f t="shared" si="88"/>
        <v>0</v>
      </c>
    </row>
    <row r="1554" spans="1:6" x14ac:dyDescent="0.2">
      <c r="A1554" s="316" t="s">
        <v>309</v>
      </c>
      <c r="B1554" s="325" t="s">
        <v>596</v>
      </c>
      <c r="C1554" s="230"/>
      <c r="D1554" s="139"/>
      <c r="E1554" s="286"/>
      <c r="F1554" s="135">
        <f t="shared" si="88"/>
        <v>0</v>
      </c>
    </row>
    <row r="1555" spans="1:6" x14ac:dyDescent="0.2">
      <c r="A1555" s="316" t="s">
        <v>310</v>
      </c>
      <c r="B1555" s="748" t="s">
        <v>597</v>
      </c>
      <c r="C1555" s="287"/>
      <c r="D1555" s="136"/>
      <c r="E1555" s="286"/>
      <c r="F1555" s="135">
        <f t="shared" si="88"/>
        <v>0</v>
      </c>
    </row>
    <row r="1556" spans="1:6" x14ac:dyDescent="0.2">
      <c r="A1556" s="316" t="s">
        <v>311</v>
      </c>
      <c r="B1556" s="749" t="s">
        <v>1051</v>
      </c>
      <c r="C1556" s="287">
        <f>'34 sz melléklet'!C35</f>
        <v>201239</v>
      </c>
      <c r="D1556" s="140"/>
      <c r="E1556" s="286"/>
      <c r="F1556" s="135">
        <f t="shared" si="88"/>
        <v>201239</v>
      </c>
    </row>
    <row r="1557" spans="1:6" x14ac:dyDescent="0.2">
      <c r="A1557" s="316" t="s">
        <v>312</v>
      </c>
      <c r="B1557" s="270" t="s">
        <v>827</v>
      </c>
      <c r="C1557" s="287"/>
      <c r="D1557" s="140"/>
      <c r="E1557" s="286"/>
      <c r="F1557" s="140"/>
    </row>
    <row r="1558" spans="1:6" ht="13.5" thickBot="1" x14ac:dyDescent="0.25">
      <c r="A1558" s="316" t="s">
        <v>313</v>
      </c>
      <c r="B1558" s="202" t="s">
        <v>602</v>
      </c>
      <c r="C1558" s="287"/>
      <c r="D1558" s="140"/>
      <c r="E1558" s="286"/>
      <c r="F1558" s="284">
        <f t="shared" si="88"/>
        <v>0</v>
      </c>
    </row>
    <row r="1559" spans="1:6" ht="13.5" thickBot="1" x14ac:dyDescent="0.25">
      <c r="A1559" s="554" t="s">
        <v>314</v>
      </c>
      <c r="B1559" s="555" t="s">
        <v>6</v>
      </c>
      <c r="C1559" s="563">
        <f>C1545+C1546+C1547+C1548+C1550+C1558</f>
        <v>201239</v>
      </c>
      <c r="D1559" s="563">
        <f>D1545+D1546+D1547+D1548+D1550+D1558</f>
        <v>0</v>
      </c>
      <c r="E1559" s="563">
        <f>E1545+E1546+E1547+E1548+E1550+E1558</f>
        <v>0</v>
      </c>
      <c r="F1559" s="564">
        <f>F1545+F1546+F1547+F1548+F1550+F1558</f>
        <v>201239</v>
      </c>
    </row>
    <row r="1560" spans="1:6" ht="8.25" customHeight="1" thickTop="1" x14ac:dyDescent="0.2">
      <c r="A1560" s="544"/>
      <c r="B1560" s="324"/>
      <c r="C1560" s="229"/>
      <c r="D1560" s="229"/>
      <c r="E1560" s="229"/>
      <c r="F1560" s="143"/>
    </row>
    <row r="1561" spans="1:6" x14ac:dyDescent="0.2">
      <c r="A1561" s="317" t="s">
        <v>315</v>
      </c>
      <c r="B1561" s="326" t="s">
        <v>245</v>
      </c>
      <c r="C1561" s="288"/>
      <c r="D1561" s="138"/>
      <c r="E1561" s="288"/>
      <c r="F1561" s="187"/>
    </row>
    <row r="1562" spans="1:6" x14ac:dyDescent="0.2">
      <c r="A1562" s="317" t="s">
        <v>316</v>
      </c>
      <c r="B1562" s="200" t="s">
        <v>603</v>
      </c>
      <c r="C1562" s="286"/>
      <c r="D1562" s="135"/>
      <c r="E1562" s="286"/>
      <c r="F1562" s="135">
        <f>SUM(C1562:E1562)</f>
        <v>0</v>
      </c>
    </row>
    <row r="1563" spans="1:6" x14ac:dyDescent="0.2">
      <c r="A1563" s="317" t="s">
        <v>317</v>
      </c>
      <c r="B1563" s="200" t="s">
        <v>604</v>
      </c>
      <c r="C1563" s="286"/>
      <c r="D1563" s="135"/>
      <c r="E1563" s="286"/>
      <c r="F1563" s="135">
        <f>SUM(C1563:E1563)</f>
        <v>0</v>
      </c>
    </row>
    <row r="1564" spans="1:6" x14ac:dyDescent="0.2">
      <c r="A1564" s="317" t="s">
        <v>319</v>
      </c>
      <c r="B1564" s="200" t="s">
        <v>605</v>
      </c>
      <c r="C1564" s="286">
        <f>C1565+C1566+C1567+C1568+C1569+C1570+C1571</f>
        <v>0</v>
      </c>
      <c r="D1564" s="286">
        <f>D1565+D1566+D1567+D1568+D1569+D1570+D1571</f>
        <v>0</v>
      </c>
      <c r="E1564" s="286">
        <f>E1565+E1566+E1567+E1568+E1569+E1570+E1571</f>
        <v>0</v>
      </c>
      <c r="F1564" s="135">
        <f>F1565+F1566+F1567+F1568+F1569+F1570+F1571</f>
        <v>0</v>
      </c>
    </row>
    <row r="1565" spans="1:6" x14ac:dyDescent="0.2">
      <c r="A1565" s="317" t="s">
        <v>320</v>
      </c>
      <c r="B1565" s="325" t="s">
        <v>606</v>
      </c>
      <c r="C1565" s="286"/>
      <c r="D1565" s="135"/>
      <c r="E1565" s="286"/>
      <c r="F1565" s="135">
        <f t="shared" ref="F1565:F1570" si="89">SUM(C1565:E1565)</f>
        <v>0</v>
      </c>
    </row>
    <row r="1566" spans="1:6" x14ac:dyDescent="0.2">
      <c r="A1566" s="317" t="s">
        <v>321</v>
      </c>
      <c r="B1566" s="325" t="s">
        <v>607</v>
      </c>
      <c r="C1566" s="286"/>
      <c r="D1566" s="135"/>
      <c r="E1566" s="286"/>
      <c r="F1566" s="135">
        <f t="shared" si="89"/>
        <v>0</v>
      </c>
    </row>
    <row r="1567" spans="1:6" x14ac:dyDescent="0.2">
      <c r="A1567" s="317" t="s">
        <v>322</v>
      </c>
      <c r="B1567" s="325" t="s">
        <v>608</v>
      </c>
      <c r="C1567" s="286"/>
      <c r="D1567" s="135"/>
      <c r="E1567" s="286"/>
      <c r="F1567" s="135">
        <f t="shared" si="89"/>
        <v>0</v>
      </c>
    </row>
    <row r="1568" spans="1:6" x14ac:dyDescent="0.2">
      <c r="A1568" s="317" t="s">
        <v>323</v>
      </c>
      <c r="B1568" s="325" t="s">
        <v>609</v>
      </c>
      <c r="C1568" s="286"/>
      <c r="D1568" s="135"/>
      <c r="E1568" s="286"/>
      <c r="F1568" s="135">
        <f t="shared" si="89"/>
        <v>0</v>
      </c>
    </row>
    <row r="1569" spans="1:6" x14ac:dyDescent="0.2">
      <c r="A1569" s="317" t="s">
        <v>324</v>
      </c>
      <c r="B1569" s="748" t="s">
        <v>610</v>
      </c>
      <c r="C1569" s="286"/>
      <c r="D1569" s="135"/>
      <c r="E1569" s="286"/>
      <c r="F1569" s="135">
        <f t="shared" si="89"/>
        <v>0</v>
      </c>
    </row>
    <row r="1570" spans="1:6" x14ac:dyDescent="0.2">
      <c r="A1570" s="317" t="s">
        <v>325</v>
      </c>
      <c r="B1570" s="270" t="s">
        <v>611</v>
      </c>
      <c r="C1570" s="286"/>
      <c r="D1570" s="135"/>
      <c r="E1570" s="286"/>
      <c r="F1570" s="135">
        <f t="shared" si="89"/>
        <v>0</v>
      </c>
    </row>
    <row r="1571" spans="1:6" x14ac:dyDescent="0.2">
      <c r="A1571" s="317" t="s">
        <v>326</v>
      </c>
      <c r="B1571" s="970" t="s">
        <v>612</v>
      </c>
      <c r="C1571" s="286"/>
      <c r="D1571" s="135"/>
      <c r="E1571" s="286"/>
      <c r="F1571" s="135"/>
    </row>
    <row r="1572" spans="1:6" x14ac:dyDescent="0.2">
      <c r="A1572" s="317" t="s">
        <v>327</v>
      </c>
      <c r="B1572" s="200"/>
      <c r="C1572" s="286"/>
      <c r="D1572" s="135"/>
      <c r="E1572" s="286"/>
      <c r="F1572" s="135"/>
    </row>
    <row r="1573" spans="1:6" ht="13.5" thickBot="1" x14ac:dyDescent="0.25">
      <c r="A1573" s="317" t="s">
        <v>328</v>
      </c>
      <c r="B1573" s="202"/>
      <c r="C1573" s="289"/>
      <c r="D1573" s="289"/>
      <c r="E1573" s="289"/>
      <c r="F1573" s="136"/>
    </row>
    <row r="1574" spans="1:6" ht="13.5" thickBot="1" x14ac:dyDescent="0.25">
      <c r="A1574" s="554" t="s">
        <v>329</v>
      </c>
      <c r="B1574" s="555" t="s">
        <v>7</v>
      </c>
      <c r="C1574" s="563">
        <f>C1562+C1563+C1564+C1572+C1573</f>
        <v>0</v>
      </c>
      <c r="D1574" s="563">
        <f>D1562+D1563+D1564+D1572+D1573</f>
        <v>0</v>
      </c>
      <c r="E1574" s="563">
        <f>E1562+E1563+E1564+E1572+E1573</f>
        <v>0</v>
      </c>
      <c r="F1574" s="564">
        <f>F1562+F1563+F1564+F1572+F1573</f>
        <v>0</v>
      </c>
    </row>
    <row r="1575" spans="1:6" ht="27" thickTop="1" thickBot="1" x14ac:dyDescent="0.25">
      <c r="A1575" s="554" t="s">
        <v>330</v>
      </c>
      <c r="B1575" s="559" t="s">
        <v>448</v>
      </c>
      <c r="C1575" s="566">
        <f>C1559+C1574</f>
        <v>201239</v>
      </c>
      <c r="D1575" s="566">
        <f>D1559+D1574</f>
        <v>0</v>
      </c>
      <c r="E1575" s="566">
        <f>E1559+E1574</f>
        <v>0</v>
      </c>
      <c r="F1575" s="567">
        <f>F1559+F1574</f>
        <v>201239</v>
      </c>
    </row>
    <row r="1576" spans="1:6" ht="7.5" customHeight="1" thickTop="1" x14ac:dyDescent="0.2">
      <c r="A1576" s="544"/>
      <c r="B1576" s="762"/>
      <c r="C1576" s="235"/>
      <c r="D1576" s="235"/>
      <c r="E1576" s="235"/>
      <c r="F1576" s="240"/>
    </row>
    <row r="1577" spans="1:6" x14ac:dyDescent="0.2">
      <c r="A1577" s="317" t="s">
        <v>331</v>
      </c>
      <c r="B1577" s="433" t="s">
        <v>449</v>
      </c>
      <c r="C1577" s="565"/>
      <c r="D1577" s="138"/>
      <c r="E1577" s="288"/>
      <c r="F1577" s="187"/>
    </row>
    <row r="1578" spans="1:6" x14ac:dyDescent="0.2">
      <c r="A1578" s="316" t="s">
        <v>332</v>
      </c>
      <c r="B1578" s="201" t="s">
        <v>1092</v>
      </c>
      <c r="C1578" s="291"/>
      <c r="D1578" s="135"/>
      <c r="E1578" s="286"/>
      <c r="F1578" s="135">
        <f>SUM(C1578:E1578)</f>
        <v>0</v>
      </c>
    </row>
    <row r="1579" spans="1:6" x14ac:dyDescent="0.2">
      <c r="A1579" s="316" t="s">
        <v>333</v>
      </c>
      <c r="B1579" s="633" t="s">
        <v>627</v>
      </c>
      <c r="C1579" s="755"/>
      <c r="D1579" s="140"/>
      <c r="E1579" s="287"/>
      <c r="F1579" s="135">
        <f t="shared" ref="F1579:F1585" si="90">SUM(C1579:E1579)</f>
        <v>0</v>
      </c>
    </row>
    <row r="1580" spans="1:6" x14ac:dyDescent="0.2">
      <c r="A1580" s="316" t="s">
        <v>334</v>
      </c>
      <c r="B1580" s="633" t="s">
        <v>626</v>
      </c>
      <c r="C1580" s="755"/>
      <c r="D1580" s="140"/>
      <c r="E1580" s="287"/>
      <c r="F1580" s="135">
        <f t="shared" si="90"/>
        <v>0</v>
      </c>
    </row>
    <row r="1581" spans="1:6" x14ac:dyDescent="0.2">
      <c r="A1581" s="316" t="s">
        <v>335</v>
      </c>
      <c r="B1581" s="633" t="s">
        <v>628</v>
      </c>
      <c r="C1581" s="755"/>
      <c r="D1581" s="140"/>
      <c r="E1581" s="287"/>
      <c r="F1581" s="135">
        <f t="shared" si="90"/>
        <v>0</v>
      </c>
    </row>
    <row r="1582" spans="1:6" x14ac:dyDescent="0.2">
      <c r="A1582" s="316" t="s">
        <v>336</v>
      </c>
      <c r="B1582" s="750" t="s">
        <v>629</v>
      </c>
      <c r="C1582" s="755"/>
      <c r="D1582" s="140"/>
      <c r="E1582" s="287"/>
      <c r="F1582" s="135">
        <f t="shared" si="90"/>
        <v>0</v>
      </c>
    </row>
    <row r="1583" spans="1:6" x14ac:dyDescent="0.2">
      <c r="A1583" s="316" t="s">
        <v>337</v>
      </c>
      <c r="B1583" s="751" t="s">
        <v>632</v>
      </c>
      <c r="C1583" s="755"/>
      <c r="D1583" s="140"/>
      <c r="E1583" s="287"/>
      <c r="F1583" s="135">
        <f t="shared" si="90"/>
        <v>0</v>
      </c>
    </row>
    <row r="1584" spans="1:6" x14ac:dyDescent="0.2">
      <c r="A1584" s="316" t="s">
        <v>338</v>
      </c>
      <c r="B1584" s="752" t="s">
        <v>631</v>
      </c>
      <c r="C1584" s="755"/>
      <c r="D1584" s="140"/>
      <c r="E1584" s="287"/>
      <c r="F1584" s="135">
        <f t="shared" si="90"/>
        <v>0</v>
      </c>
    </row>
    <row r="1585" spans="1:6" ht="13.5" thickBot="1" x14ac:dyDescent="0.25">
      <c r="A1585" s="316" t="s">
        <v>339</v>
      </c>
      <c r="B1585" s="327" t="s">
        <v>630</v>
      </c>
      <c r="C1585" s="755"/>
      <c r="D1585" s="140"/>
      <c r="E1585" s="287"/>
      <c r="F1585" s="135">
        <f t="shared" si="90"/>
        <v>0</v>
      </c>
    </row>
    <row r="1586" spans="1:6" ht="13.5" thickBot="1" x14ac:dyDescent="0.25">
      <c r="A1586" s="340" t="s">
        <v>340</v>
      </c>
      <c r="B1586" s="274" t="s">
        <v>450</v>
      </c>
      <c r="C1586" s="756">
        <f>SUM(C1578:C1585)</f>
        <v>0</v>
      </c>
      <c r="D1586" s="756">
        <f>SUM(D1578:D1585)</f>
        <v>0</v>
      </c>
      <c r="E1586" s="756">
        <f>SUM(E1578:E1585)</f>
        <v>0</v>
      </c>
      <c r="F1586" s="846">
        <f>SUM(F1578:F1585)</f>
        <v>0</v>
      </c>
    </row>
    <row r="1587" spans="1:6" x14ac:dyDescent="0.2">
      <c r="A1587" s="544"/>
      <c r="B1587" s="36"/>
      <c r="C1587" s="768"/>
      <c r="D1587" s="770"/>
      <c r="E1587" s="735"/>
      <c r="F1587" s="629"/>
    </row>
    <row r="1588" spans="1:6" ht="13.5" thickBot="1" x14ac:dyDescent="0.25">
      <c r="A1588" s="403" t="s">
        <v>341</v>
      </c>
      <c r="B1588" s="1194" t="s">
        <v>451</v>
      </c>
      <c r="C1588" s="888">
        <f>C1575+C1586</f>
        <v>201239</v>
      </c>
      <c r="D1588" s="889">
        <f>D1575+D1586</f>
        <v>0</v>
      </c>
      <c r="E1588" s="888">
        <f>E1575+E1586</f>
        <v>0</v>
      </c>
      <c r="F1588" s="888">
        <f>F1575+F1586</f>
        <v>201239</v>
      </c>
    </row>
    <row r="1589" spans="1:6" x14ac:dyDescent="0.2">
      <c r="A1589" s="338"/>
      <c r="B1589" s="745"/>
      <c r="C1589" s="631"/>
      <c r="D1589" s="631"/>
      <c r="E1589" s="631"/>
      <c r="F1589" s="631"/>
    </row>
    <row r="1590" spans="1:6" x14ac:dyDescent="0.2">
      <c r="A1590" s="1484">
        <v>30</v>
      </c>
      <c r="B1590" s="1484"/>
      <c r="C1590" s="1484"/>
      <c r="D1590" s="1484"/>
      <c r="E1590" s="1484"/>
      <c r="F1590" s="1484"/>
    </row>
    <row r="1591" spans="1:6" x14ac:dyDescent="0.2">
      <c r="A1591" s="1463" t="s">
        <v>1381</v>
      </c>
      <c r="B1591" s="1463"/>
      <c r="C1591" s="1463"/>
      <c r="D1591" s="1463"/>
      <c r="E1591" s="1463"/>
    </row>
    <row r="1592" spans="1:6" x14ac:dyDescent="0.2">
      <c r="A1592" s="329"/>
      <c r="B1592" s="329"/>
      <c r="C1592" s="329"/>
      <c r="D1592" s="329"/>
      <c r="E1592" s="329"/>
    </row>
    <row r="1593" spans="1:6" ht="14.25" x14ac:dyDescent="0.2">
      <c r="A1593" s="1509" t="s">
        <v>1231</v>
      </c>
      <c r="B1593" s="1605"/>
      <c r="C1593" s="1605"/>
      <c r="D1593" s="1605"/>
      <c r="E1593" s="1605"/>
      <c r="F1593" s="1605"/>
    </row>
    <row r="1594" spans="1:6" ht="15.75" x14ac:dyDescent="0.25">
      <c r="B1594" s="18"/>
      <c r="C1594" s="18"/>
      <c r="D1594" s="18"/>
      <c r="E1594" s="18"/>
    </row>
    <row r="1595" spans="1:6" ht="15.75" x14ac:dyDescent="0.25">
      <c r="B1595" s="18" t="s">
        <v>24</v>
      </c>
      <c r="C1595" s="18"/>
      <c r="D1595" s="18"/>
      <c r="E1595" s="18"/>
    </row>
    <row r="1596" spans="1:6" ht="13.5" thickBot="1" x14ac:dyDescent="0.25">
      <c r="B1596" s="1"/>
      <c r="C1596" s="1"/>
      <c r="D1596" s="1"/>
      <c r="E1596" s="19" t="s">
        <v>8</v>
      </c>
    </row>
    <row r="1597" spans="1:6" ht="48.75" thickBot="1" x14ac:dyDescent="0.3">
      <c r="A1597" s="344" t="s">
        <v>294</v>
      </c>
      <c r="B1597" s="549" t="s">
        <v>13</v>
      </c>
      <c r="C1597" s="332" t="s">
        <v>477</v>
      </c>
      <c r="D1597" s="333" t="s">
        <v>478</v>
      </c>
      <c r="E1597" s="332" t="s">
        <v>473</v>
      </c>
      <c r="F1597" s="333" t="s">
        <v>472</v>
      </c>
    </row>
    <row r="1598" spans="1:6" x14ac:dyDescent="0.2">
      <c r="A1598" s="550" t="s">
        <v>295</v>
      </c>
      <c r="B1598" s="551" t="s">
        <v>296</v>
      </c>
      <c r="C1598" s="560" t="s">
        <v>297</v>
      </c>
      <c r="D1598" s="561" t="s">
        <v>298</v>
      </c>
      <c r="E1598" s="725" t="s">
        <v>318</v>
      </c>
      <c r="F1598" s="726" t="s">
        <v>343</v>
      </c>
    </row>
    <row r="1599" spans="1:6" x14ac:dyDescent="0.2">
      <c r="A1599" s="317" t="s">
        <v>299</v>
      </c>
      <c r="B1599" s="324" t="s">
        <v>244</v>
      </c>
      <c r="C1599" s="286"/>
      <c r="D1599" s="135"/>
      <c r="E1599" s="286"/>
      <c r="F1599" s="121"/>
    </row>
    <row r="1600" spans="1:6" x14ac:dyDescent="0.2">
      <c r="A1600" s="316" t="s">
        <v>300</v>
      </c>
      <c r="B1600" s="181" t="s">
        <v>589</v>
      </c>
      <c r="C1600" s="286">
        <f t="shared" ref="C1600:E1604" si="91">C1545+C1490</f>
        <v>201791</v>
      </c>
      <c r="D1600" s="286">
        <f t="shared" si="91"/>
        <v>0</v>
      </c>
      <c r="E1600" s="286">
        <f t="shared" si="91"/>
        <v>0</v>
      </c>
      <c r="F1600" s="135">
        <f>SUM(C1600:E1600)</f>
        <v>201791</v>
      </c>
    </row>
    <row r="1601" spans="1:6" x14ac:dyDescent="0.2">
      <c r="A1601" s="316" t="s">
        <v>301</v>
      </c>
      <c r="B1601" s="200" t="s">
        <v>591</v>
      </c>
      <c r="C1601" s="286">
        <f t="shared" si="91"/>
        <v>29931</v>
      </c>
      <c r="D1601" s="286">
        <f t="shared" si="91"/>
        <v>0</v>
      </c>
      <c r="E1601" s="286">
        <f t="shared" si="91"/>
        <v>0</v>
      </c>
      <c r="F1601" s="135">
        <f>SUM(C1601:E1601)</f>
        <v>29931</v>
      </c>
    </row>
    <row r="1602" spans="1:6" x14ac:dyDescent="0.2">
      <c r="A1602" s="316" t="s">
        <v>302</v>
      </c>
      <c r="B1602" s="200" t="s">
        <v>590</v>
      </c>
      <c r="C1602" s="286">
        <f t="shared" si="91"/>
        <v>1035043</v>
      </c>
      <c r="D1602" s="286">
        <f t="shared" si="91"/>
        <v>3536</v>
      </c>
      <c r="E1602" s="286">
        <f t="shared" si="91"/>
        <v>0</v>
      </c>
      <c r="F1602" s="135">
        <f>SUM(C1602:E1602)</f>
        <v>1038579</v>
      </c>
    </row>
    <row r="1603" spans="1:6" x14ac:dyDescent="0.2">
      <c r="A1603" s="316" t="s">
        <v>303</v>
      </c>
      <c r="B1603" s="200" t="s">
        <v>592</v>
      </c>
      <c r="C1603" s="286">
        <f t="shared" si="91"/>
        <v>0</v>
      </c>
      <c r="D1603" s="286">
        <f t="shared" si="91"/>
        <v>0</v>
      </c>
      <c r="E1603" s="286">
        <f t="shared" si="91"/>
        <v>0</v>
      </c>
      <c r="F1603" s="135">
        <f>SUM(C1603:E1603)</f>
        <v>0</v>
      </c>
    </row>
    <row r="1604" spans="1:6" x14ac:dyDescent="0.2">
      <c r="A1604" s="316" t="s">
        <v>304</v>
      </c>
      <c r="B1604" s="200" t="s">
        <v>593</v>
      </c>
      <c r="C1604" s="286">
        <f t="shared" si="91"/>
        <v>1000</v>
      </c>
      <c r="D1604" s="286">
        <f t="shared" si="91"/>
        <v>0</v>
      </c>
      <c r="E1604" s="286">
        <f t="shared" si="91"/>
        <v>0</v>
      </c>
      <c r="F1604" s="135">
        <f>SUM(C1604:E1604)</f>
        <v>1000</v>
      </c>
    </row>
    <row r="1605" spans="1:6" x14ac:dyDescent="0.2">
      <c r="A1605" s="316" t="s">
        <v>305</v>
      </c>
      <c r="B1605" s="200" t="s">
        <v>594</v>
      </c>
      <c r="C1605" s="286">
        <f>C1606+C1607+C1608+C1609+C1610+C1611+C1612</f>
        <v>1303632.56</v>
      </c>
      <c r="D1605" s="286">
        <f>D1606+D1607+D1608+D1609+D1610+D1611+D1612</f>
        <v>91618</v>
      </c>
      <c r="E1605" s="286">
        <f>E1606+E1607+E1608+E1609+E1610+E1611+E1612</f>
        <v>0</v>
      </c>
      <c r="F1605" s="135">
        <f>F1606+F1607+F1608+F1609+F1610+F1611+F1612</f>
        <v>1395250.56</v>
      </c>
    </row>
    <row r="1606" spans="1:6" x14ac:dyDescent="0.2">
      <c r="A1606" s="316" t="s">
        <v>306</v>
      </c>
      <c r="B1606" s="200" t="s">
        <v>598</v>
      </c>
      <c r="C1606" s="286">
        <f t="shared" ref="C1606:E1613" si="92">C1551+C1496</f>
        <v>438557.56</v>
      </c>
      <c r="D1606" s="286">
        <f t="shared" si="92"/>
        <v>0</v>
      </c>
      <c r="E1606" s="286">
        <f t="shared" si="92"/>
        <v>0</v>
      </c>
      <c r="F1606" s="135">
        <f>E1606+D1606+C1606</f>
        <v>438557.56</v>
      </c>
    </row>
    <row r="1607" spans="1:6" x14ac:dyDescent="0.2">
      <c r="A1607" s="316" t="s">
        <v>307</v>
      </c>
      <c r="B1607" s="200" t="s">
        <v>599</v>
      </c>
      <c r="C1607" s="286">
        <f t="shared" si="92"/>
        <v>0</v>
      </c>
      <c r="D1607" s="286">
        <f t="shared" si="92"/>
        <v>0</v>
      </c>
      <c r="E1607" s="286">
        <f t="shared" si="92"/>
        <v>0</v>
      </c>
      <c r="F1607" s="135">
        <f t="shared" ref="F1607:F1613" si="93">E1607+D1607+C1607</f>
        <v>0</v>
      </c>
    </row>
    <row r="1608" spans="1:6" x14ac:dyDescent="0.2">
      <c r="A1608" s="316" t="s">
        <v>308</v>
      </c>
      <c r="B1608" s="200" t="s">
        <v>600</v>
      </c>
      <c r="C1608" s="286">
        <f t="shared" si="92"/>
        <v>0</v>
      </c>
      <c r="D1608" s="286">
        <f t="shared" si="92"/>
        <v>0</v>
      </c>
      <c r="E1608" s="286">
        <f t="shared" si="92"/>
        <v>0</v>
      </c>
      <c r="F1608" s="135">
        <f t="shared" si="93"/>
        <v>0</v>
      </c>
    </row>
    <row r="1609" spans="1:6" x14ac:dyDescent="0.2">
      <c r="A1609" s="316" t="s">
        <v>309</v>
      </c>
      <c r="B1609" s="325" t="s">
        <v>596</v>
      </c>
      <c r="C1609" s="286">
        <f t="shared" si="92"/>
        <v>528532</v>
      </c>
      <c r="D1609" s="286">
        <f t="shared" si="92"/>
        <v>91618</v>
      </c>
      <c r="E1609" s="286">
        <f t="shared" si="92"/>
        <v>0</v>
      </c>
      <c r="F1609" s="135">
        <f t="shared" si="93"/>
        <v>620150</v>
      </c>
    </row>
    <row r="1610" spans="1:6" x14ac:dyDescent="0.2">
      <c r="A1610" s="316" t="s">
        <v>310</v>
      </c>
      <c r="B1610" s="748" t="s">
        <v>597</v>
      </c>
      <c r="C1610" s="286">
        <f t="shared" si="92"/>
        <v>0</v>
      </c>
      <c r="D1610" s="286">
        <f t="shared" si="92"/>
        <v>0</v>
      </c>
      <c r="E1610" s="286">
        <f t="shared" si="92"/>
        <v>0</v>
      </c>
      <c r="F1610" s="135">
        <f t="shared" si="93"/>
        <v>0</v>
      </c>
    </row>
    <row r="1611" spans="1:6" x14ac:dyDescent="0.2">
      <c r="A1611" s="316" t="s">
        <v>311</v>
      </c>
      <c r="B1611" s="749" t="s">
        <v>1051</v>
      </c>
      <c r="C1611" s="286">
        <f t="shared" si="92"/>
        <v>201239</v>
      </c>
      <c r="D1611" s="286">
        <f t="shared" si="92"/>
        <v>0</v>
      </c>
      <c r="E1611" s="286">
        <f t="shared" si="92"/>
        <v>0</v>
      </c>
      <c r="F1611" s="135">
        <f t="shared" si="93"/>
        <v>201239</v>
      </c>
    </row>
    <row r="1612" spans="1:6" x14ac:dyDescent="0.2">
      <c r="A1612" s="316" t="s">
        <v>312</v>
      </c>
      <c r="B1612" s="270" t="s">
        <v>827</v>
      </c>
      <c r="C1612" s="286">
        <f t="shared" si="92"/>
        <v>135304</v>
      </c>
      <c r="D1612" s="286">
        <f t="shared" si="92"/>
        <v>0</v>
      </c>
      <c r="E1612" s="286">
        <f t="shared" si="92"/>
        <v>0</v>
      </c>
      <c r="F1612" s="135">
        <f t="shared" si="93"/>
        <v>135304</v>
      </c>
    </row>
    <row r="1613" spans="1:6" ht="13.5" thickBot="1" x14ac:dyDescent="0.25">
      <c r="A1613" s="316" t="s">
        <v>313</v>
      </c>
      <c r="B1613" s="202" t="s">
        <v>602</v>
      </c>
      <c r="C1613" s="286">
        <f t="shared" si="92"/>
        <v>80620</v>
      </c>
      <c r="D1613" s="286">
        <f t="shared" si="92"/>
        <v>0</v>
      </c>
      <c r="E1613" s="286">
        <f t="shared" si="92"/>
        <v>0</v>
      </c>
      <c r="F1613" s="284">
        <f t="shared" si="93"/>
        <v>80620</v>
      </c>
    </row>
    <row r="1614" spans="1:6" ht="13.5" thickBot="1" x14ac:dyDescent="0.25">
      <c r="A1614" s="554" t="s">
        <v>314</v>
      </c>
      <c r="B1614" s="555" t="s">
        <v>6</v>
      </c>
      <c r="C1614" s="563">
        <f>C1600+C1601+C1602+C1603+C1605+C1613</f>
        <v>2651017.56</v>
      </c>
      <c r="D1614" s="563">
        <f>D1600+D1601+D1602+D1603+D1605+D1613</f>
        <v>95154</v>
      </c>
      <c r="E1614" s="563">
        <f>E1600+E1601+E1602+E1603+E1605+E1613</f>
        <v>0</v>
      </c>
      <c r="F1614" s="564">
        <f>F1600+F1601+F1602+F1603+F1605+F1613</f>
        <v>2746171.56</v>
      </c>
    </row>
    <row r="1615" spans="1:6" ht="6.75" customHeight="1" thickTop="1" x14ac:dyDescent="0.2">
      <c r="A1615" s="544"/>
      <c r="B1615" s="324"/>
      <c r="C1615" s="229"/>
      <c r="D1615" s="229"/>
      <c r="E1615" s="229"/>
      <c r="F1615" s="143"/>
    </row>
    <row r="1616" spans="1:6" x14ac:dyDescent="0.2">
      <c r="A1616" s="317" t="s">
        <v>315</v>
      </c>
      <c r="B1616" s="326" t="s">
        <v>245</v>
      </c>
      <c r="C1616" s="288"/>
      <c r="D1616" s="138"/>
      <c r="E1616" s="288"/>
      <c r="F1616" s="187"/>
    </row>
    <row r="1617" spans="1:6" x14ac:dyDescent="0.2">
      <c r="A1617" s="317" t="s">
        <v>316</v>
      </c>
      <c r="B1617" s="200" t="s">
        <v>603</v>
      </c>
      <c r="C1617" s="286">
        <f t="shared" ref="C1617:E1618" si="94">C1562+C1507</f>
        <v>2416984</v>
      </c>
      <c r="D1617" s="286">
        <f t="shared" si="94"/>
        <v>0</v>
      </c>
      <c r="E1617" s="286">
        <f t="shared" si="94"/>
        <v>0</v>
      </c>
      <c r="F1617" s="135">
        <f>SUM(C1617:E1617)</f>
        <v>2416984</v>
      </c>
    </row>
    <row r="1618" spans="1:6" x14ac:dyDescent="0.2">
      <c r="A1618" s="317" t="s">
        <v>317</v>
      </c>
      <c r="B1618" s="200" t="s">
        <v>604</v>
      </c>
      <c r="C1618" s="286">
        <f t="shared" si="94"/>
        <v>260900</v>
      </c>
      <c r="D1618" s="286">
        <f t="shared" si="94"/>
        <v>0</v>
      </c>
      <c r="E1618" s="286">
        <f t="shared" si="94"/>
        <v>0</v>
      </c>
      <c r="F1618" s="135">
        <f>SUM(C1618:E1618)</f>
        <v>260900</v>
      </c>
    </row>
    <row r="1619" spans="1:6" x14ac:dyDescent="0.2">
      <c r="A1619" s="317" t="s">
        <v>319</v>
      </c>
      <c r="B1619" s="200" t="s">
        <v>605</v>
      </c>
      <c r="C1619" s="286">
        <f>C1620+C1621+C1622+C1623+C1624+C1625+C1626</f>
        <v>15392</v>
      </c>
      <c r="D1619" s="286">
        <f>D1620+D1621+D1622+D1623+D1624+D1625+D1626</f>
        <v>26000</v>
      </c>
      <c r="E1619" s="286">
        <f>E1620+E1621+E1622+E1623+E1624+E1625+E1626</f>
        <v>0</v>
      </c>
      <c r="F1619" s="135">
        <f>F1620+F1621+F1622+F1623+F1624+F1625+F1626</f>
        <v>41392</v>
      </c>
    </row>
    <row r="1620" spans="1:6" x14ac:dyDescent="0.2">
      <c r="A1620" s="317" t="s">
        <v>320</v>
      </c>
      <c r="B1620" s="325" t="s">
        <v>606</v>
      </c>
      <c r="C1620" s="286">
        <f t="shared" ref="C1620:E1626" si="95">C1565+C1510</f>
        <v>392</v>
      </c>
      <c r="D1620" s="286">
        <f t="shared" si="95"/>
        <v>0</v>
      </c>
      <c r="E1620" s="286">
        <f t="shared" si="95"/>
        <v>0</v>
      </c>
      <c r="F1620" s="135">
        <f>SUM(C1620:E1620)</f>
        <v>392</v>
      </c>
    </row>
    <row r="1621" spans="1:6" x14ac:dyDescent="0.2">
      <c r="A1621" s="317" t="s">
        <v>321</v>
      </c>
      <c r="B1621" s="325" t="s">
        <v>607</v>
      </c>
      <c r="C1621" s="286">
        <f t="shared" si="95"/>
        <v>0</v>
      </c>
      <c r="D1621" s="286">
        <f t="shared" si="95"/>
        <v>0</v>
      </c>
      <c r="E1621" s="286">
        <f t="shared" si="95"/>
        <v>0</v>
      </c>
      <c r="F1621" s="135">
        <f t="shared" ref="F1621:F1626" si="96">SUM(C1621:E1621)</f>
        <v>0</v>
      </c>
    </row>
    <row r="1622" spans="1:6" x14ac:dyDescent="0.2">
      <c r="A1622" s="317" t="s">
        <v>322</v>
      </c>
      <c r="B1622" s="325" t="s">
        <v>608</v>
      </c>
      <c r="C1622" s="286">
        <f t="shared" si="95"/>
        <v>0</v>
      </c>
      <c r="D1622" s="286">
        <f t="shared" si="95"/>
        <v>0</v>
      </c>
      <c r="E1622" s="286">
        <f t="shared" si="95"/>
        <v>0</v>
      </c>
      <c r="F1622" s="135">
        <f t="shared" si="96"/>
        <v>0</v>
      </c>
    </row>
    <row r="1623" spans="1:6" x14ac:dyDescent="0.2">
      <c r="A1623" s="317" t="s">
        <v>323</v>
      </c>
      <c r="B1623" s="325" t="s">
        <v>609</v>
      </c>
      <c r="C1623" s="286">
        <f t="shared" si="95"/>
        <v>15000</v>
      </c>
      <c r="D1623" s="286">
        <f t="shared" si="95"/>
        <v>0</v>
      </c>
      <c r="E1623" s="286">
        <f t="shared" si="95"/>
        <v>0</v>
      </c>
      <c r="F1623" s="135">
        <f t="shared" si="96"/>
        <v>15000</v>
      </c>
    </row>
    <row r="1624" spans="1:6" x14ac:dyDescent="0.2">
      <c r="A1624" s="317" t="s">
        <v>324</v>
      </c>
      <c r="B1624" s="748" t="s">
        <v>610</v>
      </c>
      <c r="C1624" s="286">
        <f t="shared" si="95"/>
        <v>0</v>
      </c>
      <c r="D1624" s="286">
        <f t="shared" si="95"/>
        <v>17400</v>
      </c>
      <c r="E1624" s="286">
        <f t="shared" si="95"/>
        <v>0</v>
      </c>
      <c r="F1624" s="135">
        <f t="shared" si="96"/>
        <v>17400</v>
      </c>
    </row>
    <row r="1625" spans="1:6" x14ac:dyDescent="0.2">
      <c r="A1625" s="317" t="s">
        <v>325</v>
      </c>
      <c r="B1625" s="270" t="s">
        <v>611</v>
      </c>
      <c r="C1625" s="286">
        <f t="shared" si="95"/>
        <v>0</v>
      </c>
      <c r="D1625" s="286">
        <f t="shared" si="95"/>
        <v>8600</v>
      </c>
      <c r="E1625" s="286">
        <f t="shared" si="95"/>
        <v>0</v>
      </c>
      <c r="F1625" s="135">
        <f t="shared" si="96"/>
        <v>8600</v>
      </c>
    </row>
    <row r="1626" spans="1:6" x14ac:dyDescent="0.2">
      <c r="A1626" s="317" t="s">
        <v>326</v>
      </c>
      <c r="B1626" s="970" t="s">
        <v>612</v>
      </c>
      <c r="C1626" s="286">
        <f t="shared" si="95"/>
        <v>0</v>
      </c>
      <c r="D1626" s="286">
        <f t="shared" si="95"/>
        <v>0</v>
      </c>
      <c r="E1626" s="286">
        <f t="shared" si="95"/>
        <v>0</v>
      </c>
      <c r="F1626" s="135">
        <f t="shared" si="96"/>
        <v>0</v>
      </c>
    </row>
    <row r="1627" spans="1:6" x14ac:dyDescent="0.2">
      <c r="A1627" s="317" t="s">
        <v>327</v>
      </c>
      <c r="B1627" s="200"/>
      <c r="C1627" s="286"/>
      <c r="D1627" s="286"/>
      <c r="E1627" s="286"/>
      <c r="F1627" s="135"/>
    </row>
    <row r="1628" spans="1:6" ht="13.5" thickBot="1" x14ac:dyDescent="0.25">
      <c r="A1628" s="317" t="s">
        <v>328</v>
      </c>
      <c r="B1628" s="202"/>
      <c r="C1628" s="287"/>
      <c r="D1628" s="287"/>
      <c r="E1628" s="287"/>
      <c r="F1628" s="140"/>
    </row>
    <row r="1629" spans="1:6" ht="13.5" thickBot="1" x14ac:dyDescent="0.25">
      <c r="A1629" s="554" t="s">
        <v>329</v>
      </c>
      <c r="B1629" s="555" t="s">
        <v>7</v>
      </c>
      <c r="C1629" s="563">
        <f>C1617+C1618+C1619+C1627+C1628</f>
        <v>2693276</v>
      </c>
      <c r="D1629" s="563">
        <f>D1617+D1618+D1619+D1627+D1628</f>
        <v>26000</v>
      </c>
      <c r="E1629" s="563">
        <f>E1617+E1618+E1619+E1627+E1628</f>
        <v>0</v>
      </c>
      <c r="F1629" s="564">
        <f>F1617+F1618+F1619+F1627+F1628</f>
        <v>2719276</v>
      </c>
    </row>
    <row r="1630" spans="1:6" ht="27" thickTop="1" thickBot="1" x14ac:dyDescent="0.25">
      <c r="A1630" s="554" t="s">
        <v>330</v>
      </c>
      <c r="B1630" s="559" t="s">
        <v>448</v>
      </c>
      <c r="C1630" s="566">
        <f>C1614+C1629</f>
        <v>5344293.5600000005</v>
      </c>
      <c r="D1630" s="566">
        <f>D1614+D1629</f>
        <v>121154</v>
      </c>
      <c r="E1630" s="566">
        <f>E1614+E1629</f>
        <v>0</v>
      </c>
      <c r="F1630" s="567">
        <f>F1614+F1629</f>
        <v>5465447.5600000005</v>
      </c>
    </row>
    <row r="1631" spans="1:6" ht="6.75" customHeight="1" thickTop="1" x14ac:dyDescent="0.2">
      <c r="A1631" s="544"/>
      <c r="B1631" s="762"/>
      <c r="C1631" s="235"/>
      <c r="D1631" s="235"/>
      <c r="E1631" s="235"/>
      <c r="F1631" s="240"/>
    </row>
    <row r="1632" spans="1:6" x14ac:dyDescent="0.2">
      <c r="A1632" s="317" t="s">
        <v>331</v>
      </c>
      <c r="B1632" s="433" t="s">
        <v>449</v>
      </c>
      <c r="C1632" s="565"/>
      <c r="D1632" s="138"/>
      <c r="E1632" s="288"/>
      <c r="F1632" s="187"/>
    </row>
    <row r="1633" spans="1:6" x14ac:dyDescent="0.2">
      <c r="A1633" s="316" t="s">
        <v>332</v>
      </c>
      <c r="B1633" s="201" t="s">
        <v>1092</v>
      </c>
      <c r="C1633" s="286">
        <f t="shared" ref="C1633:E1640" si="97">C1578+C1523</f>
        <v>57312</v>
      </c>
      <c r="D1633" s="286">
        <f t="shared" si="97"/>
        <v>0</v>
      </c>
      <c r="E1633" s="286">
        <f t="shared" si="97"/>
        <v>0</v>
      </c>
      <c r="F1633" s="135">
        <f>SUM(C1633:E1633)</f>
        <v>57312</v>
      </c>
    </row>
    <row r="1634" spans="1:6" x14ac:dyDescent="0.2">
      <c r="A1634" s="316" t="s">
        <v>333</v>
      </c>
      <c r="B1634" s="633" t="s">
        <v>627</v>
      </c>
      <c r="C1634" s="286">
        <f t="shared" si="97"/>
        <v>7500000</v>
      </c>
      <c r="D1634" s="286">
        <f t="shared" si="97"/>
        <v>0</v>
      </c>
      <c r="E1634" s="286">
        <f t="shared" si="97"/>
        <v>0</v>
      </c>
      <c r="F1634" s="135">
        <f t="shared" ref="F1634:F1640" si="98">SUM(C1634:E1634)</f>
        <v>7500000</v>
      </c>
    </row>
    <row r="1635" spans="1:6" x14ac:dyDescent="0.2">
      <c r="A1635" s="316" t="s">
        <v>334</v>
      </c>
      <c r="B1635" s="633" t="s">
        <v>626</v>
      </c>
      <c r="C1635" s="286">
        <f t="shared" si="97"/>
        <v>1472325</v>
      </c>
      <c r="D1635" s="286">
        <f t="shared" si="97"/>
        <v>0</v>
      </c>
      <c r="E1635" s="286">
        <f t="shared" si="97"/>
        <v>0</v>
      </c>
      <c r="F1635" s="135">
        <f t="shared" si="98"/>
        <v>1472325</v>
      </c>
    </row>
    <row r="1636" spans="1:6" x14ac:dyDescent="0.2">
      <c r="A1636" s="316" t="s">
        <v>335</v>
      </c>
      <c r="B1636" s="633" t="s">
        <v>628</v>
      </c>
      <c r="C1636" s="286">
        <f t="shared" si="97"/>
        <v>0</v>
      </c>
      <c r="D1636" s="286">
        <f t="shared" si="97"/>
        <v>0</v>
      </c>
      <c r="E1636" s="286">
        <f t="shared" si="97"/>
        <v>0</v>
      </c>
      <c r="F1636" s="135">
        <f t="shared" si="98"/>
        <v>0</v>
      </c>
    </row>
    <row r="1637" spans="1:6" x14ac:dyDescent="0.2">
      <c r="A1637" s="316" t="s">
        <v>336</v>
      </c>
      <c r="B1637" s="750" t="s">
        <v>629</v>
      </c>
      <c r="C1637" s="286">
        <f t="shared" si="97"/>
        <v>0</v>
      </c>
      <c r="D1637" s="286">
        <f t="shared" si="97"/>
        <v>0</v>
      </c>
      <c r="E1637" s="286">
        <f t="shared" si="97"/>
        <v>0</v>
      </c>
      <c r="F1637" s="135">
        <f t="shared" si="98"/>
        <v>0</v>
      </c>
    </row>
    <row r="1638" spans="1:6" x14ac:dyDescent="0.2">
      <c r="A1638" s="316" t="s">
        <v>337</v>
      </c>
      <c r="B1638" s="751" t="s">
        <v>632</v>
      </c>
      <c r="C1638" s="286">
        <f t="shared" si="97"/>
        <v>900000</v>
      </c>
      <c r="D1638" s="286">
        <f t="shared" si="97"/>
        <v>0</v>
      </c>
      <c r="E1638" s="286">
        <f t="shared" si="97"/>
        <v>0</v>
      </c>
      <c r="F1638" s="135">
        <f t="shared" si="98"/>
        <v>900000</v>
      </c>
    </row>
    <row r="1639" spans="1:6" x14ac:dyDescent="0.2">
      <c r="A1639" s="316" t="s">
        <v>338</v>
      </c>
      <c r="B1639" s="752" t="s">
        <v>631</v>
      </c>
      <c r="C1639" s="286">
        <f t="shared" si="97"/>
        <v>0</v>
      </c>
      <c r="D1639" s="286">
        <f t="shared" si="97"/>
        <v>0</v>
      </c>
      <c r="E1639" s="286">
        <f t="shared" si="97"/>
        <v>0</v>
      </c>
      <c r="F1639" s="135">
        <f t="shared" si="98"/>
        <v>0</v>
      </c>
    </row>
    <row r="1640" spans="1:6" ht="13.5" thickBot="1" x14ac:dyDescent="0.25">
      <c r="A1640" s="316" t="s">
        <v>339</v>
      </c>
      <c r="B1640" s="327" t="s">
        <v>630</v>
      </c>
      <c r="C1640" s="286">
        <f t="shared" si="97"/>
        <v>0</v>
      </c>
      <c r="D1640" s="286">
        <f t="shared" si="97"/>
        <v>0</v>
      </c>
      <c r="E1640" s="286">
        <f t="shared" si="97"/>
        <v>0</v>
      </c>
      <c r="F1640" s="135">
        <f t="shared" si="98"/>
        <v>0</v>
      </c>
    </row>
    <row r="1641" spans="1:6" ht="13.5" thickBot="1" x14ac:dyDescent="0.25">
      <c r="A1641" s="340" t="s">
        <v>340</v>
      </c>
      <c r="B1641" s="274" t="s">
        <v>450</v>
      </c>
      <c r="C1641" s="756">
        <f>SUM(C1633:C1640)</f>
        <v>9929637</v>
      </c>
      <c r="D1641" s="756">
        <f>SUM(D1633:D1640)</f>
        <v>0</v>
      </c>
      <c r="E1641" s="756">
        <f>SUM(E1633:E1640)</f>
        <v>0</v>
      </c>
      <c r="F1641" s="846">
        <f>SUM(F1633:F1640)</f>
        <v>9929637</v>
      </c>
    </row>
    <row r="1642" spans="1:6" x14ac:dyDescent="0.2">
      <c r="A1642" s="544"/>
      <c r="B1642" s="36"/>
      <c r="C1642" s="768"/>
      <c r="D1642" s="770"/>
      <c r="E1642" s="735"/>
      <c r="F1642" s="629"/>
    </row>
    <row r="1643" spans="1:6" ht="13.5" thickBot="1" x14ac:dyDescent="0.25">
      <c r="A1643" s="403" t="s">
        <v>341</v>
      </c>
      <c r="B1643" s="1194" t="s">
        <v>451</v>
      </c>
      <c r="C1643" s="888">
        <f>C1630+C1641</f>
        <v>15273930.560000001</v>
      </c>
      <c r="D1643" s="889">
        <f>D1630+D1641</f>
        <v>121154</v>
      </c>
      <c r="E1643" s="888">
        <f>E1630+E1641</f>
        <v>0</v>
      </c>
      <c r="F1643" s="888">
        <f>F1630+F1641</f>
        <v>15395084.560000001</v>
      </c>
    </row>
  </sheetData>
  <mergeCells count="92">
    <mergeCell ref="A1:E1"/>
    <mergeCell ref="A3:F3"/>
    <mergeCell ref="A56:E56"/>
    <mergeCell ref="A58:F58"/>
    <mergeCell ref="A111:E111"/>
    <mergeCell ref="A275:E275"/>
    <mergeCell ref="A277:F277"/>
    <mergeCell ref="A330:E330"/>
    <mergeCell ref="A332:F332"/>
    <mergeCell ref="A5:D5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659:F659"/>
    <mergeCell ref="A714:F714"/>
    <mergeCell ref="A769:F769"/>
    <mergeCell ref="A605:E605"/>
    <mergeCell ref="A494:F494"/>
    <mergeCell ref="A549:F549"/>
    <mergeCell ref="A604:F604"/>
    <mergeCell ref="A607:F607"/>
    <mergeCell ref="A660:E660"/>
    <mergeCell ref="A552:F552"/>
    <mergeCell ref="A934:E934"/>
    <mergeCell ref="A824:F824"/>
    <mergeCell ref="A879:F879"/>
    <mergeCell ref="A933:F933"/>
    <mergeCell ref="A662:F662"/>
    <mergeCell ref="A715:E715"/>
    <mergeCell ref="A717:F717"/>
    <mergeCell ref="A770:E770"/>
    <mergeCell ref="A772:F772"/>
    <mergeCell ref="A825:E825"/>
    <mergeCell ref="A827:F827"/>
    <mergeCell ref="A880:E880"/>
    <mergeCell ref="A882:F882"/>
    <mergeCell ref="A55:F55"/>
    <mergeCell ref="A110:F110"/>
    <mergeCell ref="A165:F165"/>
    <mergeCell ref="A219:F219"/>
    <mergeCell ref="A274:F274"/>
    <mergeCell ref="A113:F113"/>
    <mergeCell ref="A166:E166"/>
    <mergeCell ref="A168:F168"/>
    <mergeCell ref="A220:E220"/>
    <mergeCell ref="A222:F222"/>
    <mergeCell ref="A993:D993"/>
    <mergeCell ref="A1152:F1152"/>
    <mergeCell ref="A936:F936"/>
    <mergeCell ref="A989:E989"/>
    <mergeCell ref="A991:F991"/>
    <mergeCell ref="A1043:E1043"/>
    <mergeCell ref="A1045:F1045"/>
    <mergeCell ref="A988:F988"/>
    <mergeCell ref="A1261:F1261"/>
    <mergeCell ref="A1042:F1042"/>
    <mergeCell ref="A1097:F1097"/>
    <mergeCell ref="A1098:E1098"/>
    <mergeCell ref="A1100:F1100"/>
    <mergeCell ref="A1153:E1153"/>
    <mergeCell ref="A1155:F1155"/>
    <mergeCell ref="A1206:F1206"/>
    <mergeCell ref="A1207:E1207"/>
    <mergeCell ref="A1209:F1209"/>
    <mergeCell ref="A1480:F1480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231"/>
  <sheetViews>
    <sheetView topLeftCell="A157" workbookViewId="0">
      <selection sqref="A1:E1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463" t="s">
        <v>1382</v>
      </c>
      <c r="B1" s="1463"/>
      <c r="C1" s="1463"/>
      <c r="D1" s="1463"/>
      <c r="E1" s="1463"/>
    </row>
    <row r="2" spans="1:6" x14ac:dyDescent="0.2">
      <c r="A2" s="329"/>
      <c r="B2" s="329"/>
      <c r="C2" s="329"/>
      <c r="D2" s="329"/>
      <c r="E2" s="329"/>
    </row>
    <row r="3" spans="1:6" ht="14.25" x14ac:dyDescent="0.2">
      <c r="A3" s="1509" t="s">
        <v>1232</v>
      </c>
      <c r="B3" s="1605"/>
      <c r="C3" s="1605"/>
      <c r="D3" s="1605"/>
      <c r="E3" s="1605"/>
      <c r="F3" s="1605"/>
    </row>
    <row r="4" spans="1:6" ht="11.25" customHeight="1" x14ac:dyDescent="0.25">
      <c r="B4" s="18"/>
      <c r="C4" s="18"/>
      <c r="D4" s="18"/>
      <c r="E4" s="18"/>
    </row>
    <row r="5" spans="1:6" ht="13.5" thickBot="1" x14ac:dyDescent="0.25">
      <c r="B5" s="33" t="s">
        <v>474</v>
      </c>
      <c r="C5" s="1"/>
      <c r="D5" s="1"/>
      <c r="E5" s="19"/>
      <c r="F5" s="19" t="s">
        <v>4</v>
      </c>
    </row>
    <row r="6" spans="1:6" ht="48" customHeight="1" thickBot="1" x14ac:dyDescent="0.3">
      <c r="A6" s="336" t="s">
        <v>294</v>
      </c>
      <c r="B6" s="260" t="s">
        <v>39</v>
      </c>
      <c r="C6" s="332" t="s">
        <v>475</v>
      </c>
      <c r="D6" s="333" t="s">
        <v>476</v>
      </c>
      <c r="E6" s="332" t="s">
        <v>473</v>
      </c>
      <c r="F6" s="333" t="s">
        <v>472</v>
      </c>
    </row>
    <row r="7" spans="1:6" ht="13.5" thickBot="1" x14ac:dyDescent="0.25">
      <c r="A7" s="478" t="s">
        <v>295</v>
      </c>
      <c r="B7" s="615" t="s">
        <v>296</v>
      </c>
      <c r="C7" s="616" t="s">
        <v>297</v>
      </c>
      <c r="D7" s="617" t="s">
        <v>298</v>
      </c>
      <c r="E7" s="617" t="s">
        <v>318</v>
      </c>
      <c r="F7" s="618" t="s">
        <v>343</v>
      </c>
    </row>
    <row r="8" spans="1:6" ht="13.5" thickBot="1" x14ac:dyDescent="0.25">
      <c r="A8" s="478" t="s">
        <v>299</v>
      </c>
      <c r="B8" s="246" t="s">
        <v>730</v>
      </c>
      <c r="C8" s="54">
        <f>C9+C10+C15+C24</f>
        <v>60898</v>
      </c>
      <c r="D8" s="54">
        <f>D9+D10+D15+D24</f>
        <v>695744</v>
      </c>
      <c r="E8" s="54">
        <f>E9+E10+E15+E24</f>
        <v>0</v>
      </c>
      <c r="F8" s="111">
        <f>F9+F10+F15+F24</f>
        <v>756642</v>
      </c>
    </row>
    <row r="9" spans="1:6" ht="13.5" thickBot="1" x14ac:dyDescent="0.25">
      <c r="A9" s="478" t="s">
        <v>300</v>
      </c>
      <c r="B9" s="247" t="s">
        <v>743</v>
      </c>
      <c r="C9" s="32"/>
      <c r="D9" s="619">
        <f>'30_ sz_ melléklet'!D7</f>
        <v>15272</v>
      </c>
      <c r="E9" s="619"/>
      <c r="F9" s="845">
        <f>SUM(C9:E9)</f>
        <v>15272</v>
      </c>
    </row>
    <row r="10" spans="1:6" ht="13.5" thickBot="1" x14ac:dyDescent="0.25">
      <c r="A10" s="478" t="s">
        <v>301</v>
      </c>
      <c r="B10" s="248" t="s">
        <v>686</v>
      </c>
      <c r="C10" s="54">
        <f>C11+C12+C13+C14</f>
        <v>0</v>
      </c>
      <c r="D10" s="54">
        <f>D11+D12+D13+D14</f>
        <v>0</v>
      </c>
      <c r="E10" s="54">
        <f>E11+E12+E13+E14</f>
        <v>0</v>
      </c>
      <c r="F10" s="111">
        <f>F11+F12+F13+F14</f>
        <v>0</v>
      </c>
    </row>
    <row r="11" spans="1:6" x14ac:dyDescent="0.2">
      <c r="A11" s="621" t="s">
        <v>302</v>
      </c>
      <c r="B11" s="808" t="s">
        <v>688</v>
      </c>
      <c r="C11" s="548"/>
      <c r="D11" s="401"/>
      <c r="E11" s="401"/>
      <c r="F11" s="108"/>
    </row>
    <row r="12" spans="1:6" x14ac:dyDescent="0.2">
      <c r="A12" s="163" t="s">
        <v>303</v>
      </c>
      <c r="B12" s="809" t="s">
        <v>687</v>
      </c>
      <c r="C12" s="807"/>
      <c r="D12" s="798"/>
      <c r="E12" s="798"/>
      <c r="F12" s="108"/>
    </row>
    <row r="13" spans="1:6" x14ac:dyDescent="0.2">
      <c r="A13" s="163" t="s">
        <v>304</v>
      </c>
      <c r="B13" s="249" t="s">
        <v>689</v>
      </c>
      <c r="C13" s="807"/>
      <c r="D13" s="798"/>
      <c r="E13" s="798"/>
      <c r="F13" s="108"/>
    </row>
    <row r="14" spans="1:6" ht="13.5" thickBot="1" x14ac:dyDescent="0.25">
      <c r="A14" s="162" t="s">
        <v>305</v>
      </c>
      <c r="B14" s="1008" t="s">
        <v>690</v>
      </c>
      <c r="C14" s="25"/>
      <c r="D14" s="214"/>
      <c r="E14" s="214"/>
      <c r="F14" s="110"/>
    </row>
    <row r="15" spans="1:6" ht="13.5" thickBot="1" x14ac:dyDescent="0.25">
      <c r="A15" s="478" t="s">
        <v>306</v>
      </c>
      <c r="B15" s="1010" t="s">
        <v>729</v>
      </c>
      <c r="C15" s="102">
        <f>C16+C20+C21+C22+C23</f>
        <v>60898</v>
      </c>
      <c r="D15" s="102">
        <f>D16+D20+D21+D22+D23</f>
        <v>680243</v>
      </c>
      <c r="E15" s="102">
        <f>E16+E20+E21+E22+E23</f>
        <v>0</v>
      </c>
      <c r="F15" s="822">
        <f>F16+F20+F21+F22+F23</f>
        <v>741141</v>
      </c>
    </row>
    <row r="16" spans="1:6" x14ac:dyDescent="0.2">
      <c r="A16" s="162" t="s">
        <v>307</v>
      </c>
      <c r="B16" s="1009" t="s">
        <v>677</v>
      </c>
      <c r="C16" s="25">
        <f>C17+C18+C19</f>
        <v>0</v>
      </c>
      <c r="D16" s="25">
        <f>D17+D18+D19</f>
        <v>0</v>
      </c>
      <c r="E16" s="25">
        <f>E17+E18+E19</f>
        <v>0</v>
      </c>
      <c r="F16" s="110">
        <f>F17+F18+F19</f>
        <v>0</v>
      </c>
    </row>
    <row r="17" spans="1:11" x14ac:dyDescent="0.2">
      <c r="A17" s="163" t="s">
        <v>308</v>
      </c>
      <c r="B17" s="985" t="s">
        <v>679</v>
      </c>
      <c r="C17" s="1153"/>
      <c r="D17" s="1070"/>
      <c r="E17" s="1070"/>
      <c r="F17" s="1071"/>
    </row>
    <row r="18" spans="1:11" x14ac:dyDescent="0.2">
      <c r="A18" s="786" t="s">
        <v>309</v>
      </c>
      <c r="B18" s="986" t="s">
        <v>678</v>
      </c>
      <c r="C18" s="21"/>
      <c r="D18" s="21"/>
      <c r="E18" s="21"/>
      <c r="F18" s="108"/>
    </row>
    <row r="19" spans="1:11" x14ac:dyDescent="0.2">
      <c r="A19" s="786" t="s">
        <v>310</v>
      </c>
      <c r="B19" s="986" t="s">
        <v>680</v>
      </c>
      <c r="C19" s="21"/>
      <c r="D19" s="823"/>
      <c r="E19" s="103"/>
      <c r="F19" s="108"/>
    </row>
    <row r="20" spans="1:11" x14ac:dyDescent="0.2">
      <c r="A20" s="786" t="s">
        <v>311</v>
      </c>
      <c r="B20" s="987" t="s">
        <v>681</v>
      </c>
      <c r="C20" s="21"/>
      <c r="D20" s="220"/>
      <c r="E20" s="104"/>
      <c r="F20" s="108"/>
    </row>
    <row r="21" spans="1:11" x14ac:dyDescent="0.2">
      <c r="A21" s="786" t="s">
        <v>312</v>
      </c>
      <c r="B21" s="988" t="s">
        <v>682</v>
      </c>
      <c r="C21" s="21"/>
      <c r="D21" s="220"/>
      <c r="E21" s="104"/>
      <c r="F21" s="108"/>
    </row>
    <row r="22" spans="1:11" x14ac:dyDescent="0.2">
      <c r="A22" s="786" t="s">
        <v>313</v>
      </c>
      <c r="B22" s="989" t="s">
        <v>683</v>
      </c>
      <c r="C22" s="21">
        <v>60898</v>
      </c>
      <c r="D22" s="214">
        <f>678461+1782</f>
        <v>680243</v>
      </c>
      <c r="E22" s="214"/>
      <c r="F22" s="108">
        <f>SUM(C22:E22)</f>
        <v>741141</v>
      </c>
      <c r="K22" t="s">
        <v>994</v>
      </c>
    </row>
    <row r="23" spans="1:11" ht="13.5" thickBot="1" x14ac:dyDescent="0.25">
      <c r="A23" s="786" t="s">
        <v>314</v>
      </c>
      <c r="B23" s="1006" t="s">
        <v>727</v>
      </c>
      <c r="C23" s="25"/>
      <c r="D23" s="218"/>
      <c r="E23" s="11"/>
      <c r="F23" s="110"/>
    </row>
    <row r="24" spans="1:11" ht="13.5" thickBot="1" x14ac:dyDescent="0.25">
      <c r="A24" s="786" t="s">
        <v>315</v>
      </c>
      <c r="B24" s="1007" t="s">
        <v>728</v>
      </c>
      <c r="C24" s="1172">
        <f>C25+C26</f>
        <v>0</v>
      </c>
      <c r="D24" s="1172">
        <f>D25+D26</f>
        <v>229</v>
      </c>
      <c r="E24" s="1172">
        <f>E25+E26</f>
        <v>0</v>
      </c>
      <c r="F24" s="142">
        <f>F25+F26</f>
        <v>229</v>
      </c>
    </row>
    <row r="25" spans="1:11" ht="12.75" customHeight="1" x14ac:dyDescent="0.2">
      <c r="A25" s="786" t="s">
        <v>316</v>
      </c>
      <c r="B25" s="1011" t="s">
        <v>756</v>
      </c>
      <c r="C25" s="21"/>
      <c r="D25" s="216"/>
      <c r="E25" s="216"/>
      <c r="F25" s="108"/>
    </row>
    <row r="26" spans="1:11" ht="14.25" customHeight="1" thickBot="1" x14ac:dyDescent="0.25">
      <c r="A26" s="786" t="s">
        <v>317</v>
      </c>
      <c r="B26" s="1014" t="s">
        <v>1073</v>
      </c>
      <c r="C26" s="25"/>
      <c r="D26" s="214">
        <v>229</v>
      </c>
      <c r="E26" s="214"/>
      <c r="F26" s="108">
        <f>SUM(C26:E26)</f>
        <v>229</v>
      </c>
    </row>
    <row r="27" spans="1:11" ht="3.75" customHeight="1" thickBot="1" x14ac:dyDescent="0.25">
      <c r="A27" s="786"/>
      <c r="B27" s="1156"/>
      <c r="C27" s="255"/>
      <c r="D27" s="1155"/>
      <c r="E27" s="1155"/>
      <c r="F27" s="1157"/>
    </row>
    <row r="28" spans="1:11" ht="13.5" customHeight="1" thickBot="1" x14ac:dyDescent="0.25">
      <c r="A28" s="786" t="s">
        <v>319</v>
      </c>
      <c r="B28" s="224" t="s">
        <v>742</v>
      </c>
      <c r="C28" s="1180">
        <f>C29+C35+C40</f>
        <v>0</v>
      </c>
      <c r="D28" s="1180">
        <f>D29+D35+D40</f>
        <v>57524</v>
      </c>
      <c r="E28" s="1180">
        <f>E29+E35+E40</f>
        <v>0</v>
      </c>
      <c r="F28" s="1005">
        <f>F29+F35+F40</f>
        <v>57524</v>
      </c>
    </row>
    <row r="29" spans="1:11" ht="13.5" thickBot="1" x14ac:dyDescent="0.25">
      <c r="A29" s="478" t="s">
        <v>320</v>
      </c>
      <c r="B29" s="159" t="s">
        <v>715</v>
      </c>
      <c r="C29" s="142">
        <f>C30+C31+C32+C33+C34</f>
        <v>0</v>
      </c>
      <c r="D29" s="142">
        <f>D30+D31+D32+D33+D34</f>
        <v>0</v>
      </c>
      <c r="E29" s="142">
        <f>E30+E31+E32+E33+E34</f>
        <v>0</v>
      </c>
      <c r="F29" s="142">
        <f>F30+F31+F32+F33+F34</f>
        <v>0</v>
      </c>
    </row>
    <row r="30" spans="1:11" x14ac:dyDescent="0.2">
      <c r="A30" s="621" t="s">
        <v>321</v>
      </c>
      <c r="B30" s="109" t="s">
        <v>716</v>
      </c>
      <c r="C30" s="238"/>
      <c r="D30" s="624"/>
      <c r="E30" s="623"/>
      <c r="F30" s="623"/>
    </row>
    <row r="31" spans="1:11" x14ac:dyDescent="0.2">
      <c r="A31" s="163" t="s">
        <v>322</v>
      </c>
      <c r="B31" s="241" t="s">
        <v>717</v>
      </c>
      <c r="C31" s="165"/>
      <c r="D31" s="382"/>
      <c r="E31" s="165"/>
      <c r="F31" s="382"/>
    </row>
    <row r="32" spans="1:11" x14ac:dyDescent="0.2">
      <c r="A32" s="163" t="s">
        <v>323</v>
      </c>
      <c r="B32" s="626" t="s">
        <v>718</v>
      </c>
      <c r="C32" s="138"/>
      <c r="D32" s="131"/>
      <c r="E32" s="138"/>
      <c r="F32" s="382"/>
    </row>
    <row r="33" spans="1:6" ht="14.25" customHeight="1" x14ac:dyDescent="0.2">
      <c r="A33" s="163" t="s">
        <v>324</v>
      </c>
      <c r="B33" s="626" t="s">
        <v>719</v>
      </c>
      <c r="C33" s="135"/>
      <c r="D33" s="130"/>
      <c r="E33" s="135"/>
      <c r="F33" s="382"/>
    </row>
    <row r="34" spans="1:6" ht="13.5" thickBot="1" x14ac:dyDescent="0.25">
      <c r="A34" s="661" t="s">
        <v>325</v>
      </c>
      <c r="B34" s="243" t="s">
        <v>720</v>
      </c>
      <c r="C34" s="143"/>
      <c r="D34" s="134"/>
      <c r="E34" s="143"/>
      <c r="F34" s="233"/>
    </row>
    <row r="35" spans="1:6" ht="13.5" thickBot="1" x14ac:dyDescent="0.25">
      <c r="A35" s="478" t="s">
        <v>326</v>
      </c>
      <c r="B35" s="1158" t="s">
        <v>721</v>
      </c>
      <c r="C35" s="628">
        <f>C36+C37+C38+C39</f>
        <v>0</v>
      </c>
      <c r="D35" s="628">
        <f>D36+D37+D38+D39</f>
        <v>57524</v>
      </c>
      <c r="E35" s="628">
        <f>E36+E37+E38+E39</f>
        <v>0</v>
      </c>
      <c r="F35" s="628">
        <f>F36+F37+F38+F39</f>
        <v>57524</v>
      </c>
    </row>
    <row r="36" spans="1:6" x14ac:dyDescent="0.2">
      <c r="A36" s="786" t="s">
        <v>327</v>
      </c>
      <c r="B36" s="627" t="s">
        <v>722</v>
      </c>
      <c r="C36" s="143"/>
      <c r="D36" s="134"/>
      <c r="E36" s="143"/>
      <c r="F36" s="131"/>
    </row>
    <row r="37" spans="1:6" x14ac:dyDescent="0.2">
      <c r="A37" s="163" t="s">
        <v>328</v>
      </c>
      <c r="B37" s="814" t="s">
        <v>724</v>
      </c>
      <c r="C37" s="165"/>
      <c r="D37" s="382"/>
      <c r="E37" s="165"/>
      <c r="F37" s="382"/>
    </row>
    <row r="38" spans="1:6" x14ac:dyDescent="0.2">
      <c r="A38" s="163" t="s">
        <v>329</v>
      </c>
      <c r="B38" s="816" t="s">
        <v>723</v>
      </c>
      <c r="C38" s="238"/>
      <c r="D38" s="226"/>
      <c r="E38" s="238"/>
      <c r="F38" s="382"/>
    </row>
    <row r="39" spans="1:6" ht="13.5" thickBot="1" x14ac:dyDescent="0.25">
      <c r="A39" s="661" t="s">
        <v>330</v>
      </c>
      <c r="B39" s="241" t="s">
        <v>725</v>
      </c>
      <c r="C39" s="239"/>
      <c r="D39" s="233">
        <f>' 27 28 sz. melléklet'!C10</f>
        <v>57524</v>
      </c>
      <c r="E39" s="239"/>
      <c r="F39" s="233">
        <f>SUM(C39:E39)</f>
        <v>57524</v>
      </c>
    </row>
    <row r="40" spans="1:6" ht="13.5" thickBot="1" x14ac:dyDescent="0.25">
      <c r="A40" s="478" t="s">
        <v>331</v>
      </c>
      <c r="B40" s="125" t="s">
        <v>726</v>
      </c>
      <c r="C40" s="142">
        <f>C41+C42</f>
        <v>0</v>
      </c>
      <c r="D40" s="142">
        <f>D41+D42</f>
        <v>0</v>
      </c>
      <c r="E40" s="142">
        <f>E41+E42</f>
        <v>0</v>
      </c>
      <c r="F40" s="142">
        <f>F41+F42</f>
        <v>0</v>
      </c>
    </row>
    <row r="41" spans="1:6" ht="13.5" thickBot="1" x14ac:dyDescent="0.25">
      <c r="A41" s="786" t="s">
        <v>332</v>
      </c>
      <c r="B41" s="816" t="s">
        <v>762</v>
      </c>
      <c r="C41" s="579"/>
      <c r="D41" s="1160"/>
      <c r="E41" s="579"/>
      <c r="F41" s="1160"/>
    </row>
    <row r="42" spans="1:6" ht="14.25" customHeight="1" thickBot="1" x14ac:dyDescent="0.25">
      <c r="A42" s="478" t="s">
        <v>333</v>
      </c>
      <c r="B42" s="123" t="s">
        <v>763</v>
      </c>
      <c r="C42" s="888"/>
      <c r="D42" s="888"/>
      <c r="E42" s="888"/>
      <c r="F42" s="888"/>
    </row>
    <row r="43" spans="1:6" ht="26.25" thickBot="1" x14ac:dyDescent="0.25">
      <c r="A43" s="161" t="s">
        <v>334</v>
      </c>
      <c r="B43" s="1161" t="s">
        <v>465</v>
      </c>
      <c r="C43" s="876">
        <f>C8+C28</f>
        <v>60898</v>
      </c>
      <c r="D43" s="876">
        <f>D8+D28</f>
        <v>753268</v>
      </c>
      <c r="E43" s="876">
        <f>E8+E28</f>
        <v>0</v>
      </c>
      <c r="F43" s="665">
        <f>F8+F28</f>
        <v>814166</v>
      </c>
    </row>
    <row r="44" spans="1:6" ht="13.5" customHeight="1" thickBot="1" x14ac:dyDescent="0.25">
      <c r="A44" s="478" t="s">
        <v>335</v>
      </c>
      <c r="B44" s="125" t="s">
        <v>741</v>
      </c>
      <c r="C44" s="1154"/>
      <c r="D44" s="1155"/>
      <c r="E44" s="1155"/>
      <c r="F44" s="1157"/>
    </row>
    <row r="45" spans="1:6" ht="12.75" customHeight="1" x14ac:dyDescent="0.2">
      <c r="A45" s="786" t="s">
        <v>336</v>
      </c>
      <c r="B45" s="636" t="s">
        <v>732</v>
      </c>
      <c r="C45" s="254"/>
      <c r="D45" s="222"/>
      <c r="E45" s="222"/>
      <c r="F45" s="252"/>
    </row>
    <row r="46" spans="1:6" ht="12.75" customHeight="1" x14ac:dyDescent="0.2">
      <c r="A46" s="163" t="s">
        <v>337</v>
      </c>
      <c r="B46" s="542" t="s">
        <v>731</v>
      </c>
      <c r="C46" s="104"/>
      <c r="D46" s="220"/>
      <c r="E46" s="220"/>
      <c r="F46" s="817"/>
    </row>
    <row r="47" spans="1:6" ht="13.5" customHeight="1" x14ac:dyDescent="0.2">
      <c r="A47" s="163" t="s">
        <v>338</v>
      </c>
      <c r="B47" s="542" t="s">
        <v>733</v>
      </c>
      <c r="C47" s="104"/>
      <c r="D47" s="220"/>
      <c r="E47" s="220"/>
      <c r="F47" s="817"/>
    </row>
    <row r="48" spans="1:6" x14ac:dyDescent="0.2">
      <c r="A48" s="163" t="s">
        <v>339</v>
      </c>
      <c r="B48" s="542" t="s">
        <v>734</v>
      </c>
      <c r="C48" s="104"/>
      <c r="D48" s="220">
        <v>30805</v>
      </c>
      <c r="E48" s="220"/>
      <c r="F48" s="817">
        <f>SUM(C48:E48)</f>
        <v>30805</v>
      </c>
    </row>
    <row r="49" spans="1:6" x14ac:dyDescent="0.2">
      <c r="A49" s="163" t="s">
        <v>340</v>
      </c>
      <c r="B49" s="750" t="s">
        <v>735</v>
      </c>
      <c r="C49" s="104"/>
      <c r="D49" s="220"/>
      <c r="E49" s="220"/>
      <c r="F49" s="817"/>
    </row>
    <row r="50" spans="1:6" x14ac:dyDescent="0.2">
      <c r="A50" s="163" t="s">
        <v>341</v>
      </c>
      <c r="B50" s="751" t="s">
        <v>736</v>
      </c>
      <c r="C50" s="104"/>
      <c r="D50" s="220"/>
      <c r="E50" s="220"/>
      <c r="F50" s="817"/>
    </row>
    <row r="51" spans="1:6" x14ac:dyDescent="0.2">
      <c r="A51" s="163" t="s">
        <v>342</v>
      </c>
      <c r="B51" s="752" t="s">
        <v>737</v>
      </c>
      <c r="C51" s="104"/>
      <c r="D51" s="220"/>
      <c r="E51" s="220"/>
      <c r="F51" s="817"/>
    </row>
    <row r="52" spans="1:6" x14ac:dyDescent="0.2">
      <c r="A52" s="163" t="s">
        <v>349</v>
      </c>
      <c r="B52" s="752" t="s">
        <v>738</v>
      </c>
      <c r="C52" s="104">
        <v>2700</v>
      </c>
      <c r="D52" s="220">
        <v>17520</v>
      </c>
      <c r="E52" s="220"/>
      <c r="F52" s="817">
        <f>SUM(C52:E52)</f>
        <v>20220</v>
      </c>
    </row>
    <row r="53" spans="1:6" x14ac:dyDescent="0.2">
      <c r="A53" s="163" t="s">
        <v>350</v>
      </c>
      <c r="B53" s="752" t="s">
        <v>739</v>
      </c>
      <c r="C53" s="104"/>
      <c r="D53" s="220"/>
      <c r="E53" s="220"/>
      <c r="F53" s="817"/>
    </row>
    <row r="54" spans="1:6" ht="13.5" thickBot="1" x14ac:dyDescent="0.25">
      <c r="A54" s="661" t="s">
        <v>351</v>
      </c>
      <c r="B54" s="256" t="s">
        <v>740</v>
      </c>
      <c r="C54" s="831"/>
      <c r="D54" s="292"/>
      <c r="E54" s="292"/>
      <c r="F54" s="285"/>
    </row>
    <row r="55" spans="1:6" ht="13.5" thickBot="1" x14ac:dyDescent="0.25">
      <c r="A55" s="478" t="s">
        <v>352</v>
      </c>
      <c r="B55" s="1035" t="s">
        <v>468</v>
      </c>
      <c r="C55" s="231">
        <f>SUM(C45:C54)</f>
        <v>2700</v>
      </c>
      <c r="D55" s="231">
        <f>SUM(D45:D54)</f>
        <v>48325</v>
      </c>
      <c r="E55" s="231">
        <f>SUM(E45:E54)</f>
        <v>0</v>
      </c>
      <c r="F55" s="142">
        <f>SUM(F45:F54)</f>
        <v>51025</v>
      </c>
    </row>
    <row r="56" spans="1:6" ht="13.5" thickBot="1" x14ac:dyDescent="0.25">
      <c r="A56" s="478" t="s">
        <v>353</v>
      </c>
      <c r="B56" s="125" t="s">
        <v>467</v>
      </c>
      <c r="C56" s="231">
        <f>C55+C43</f>
        <v>63598</v>
      </c>
      <c r="D56" s="231">
        <f>D55+D43</f>
        <v>801593</v>
      </c>
      <c r="E56" s="231">
        <f>E55+E43</f>
        <v>0</v>
      </c>
      <c r="F56" s="142">
        <f>F55+F43</f>
        <v>865191</v>
      </c>
    </row>
    <row r="57" spans="1:6" x14ac:dyDescent="0.2">
      <c r="A57" s="1487">
        <v>2</v>
      </c>
      <c r="B57" s="1487"/>
      <c r="C57" s="1487"/>
      <c r="D57" s="1487"/>
      <c r="E57" s="1487"/>
      <c r="F57" s="1487"/>
    </row>
    <row r="58" spans="1:6" x14ac:dyDescent="0.2">
      <c r="A58" s="1463" t="s">
        <v>1382</v>
      </c>
      <c r="B58" s="1463"/>
      <c r="C58" s="1463"/>
      <c r="D58" s="1463"/>
      <c r="E58" s="1463"/>
    </row>
    <row r="59" spans="1:6" x14ac:dyDescent="0.2">
      <c r="A59" s="329"/>
      <c r="B59" s="329"/>
      <c r="C59" s="329"/>
      <c r="D59" s="329"/>
      <c r="E59" s="329"/>
    </row>
    <row r="60" spans="1:6" ht="14.25" x14ac:dyDescent="0.2">
      <c r="A60" s="1509" t="s">
        <v>1232</v>
      </c>
      <c r="B60" s="1605"/>
      <c r="C60" s="1605"/>
      <c r="D60" s="1605"/>
      <c r="E60" s="1605"/>
      <c r="F60" s="1605"/>
    </row>
    <row r="61" spans="1:6" ht="10.5" customHeight="1" x14ac:dyDescent="0.25">
      <c r="B61" s="18"/>
      <c r="C61" s="18"/>
      <c r="D61" s="18"/>
      <c r="E61" s="18"/>
    </row>
    <row r="62" spans="1:6" ht="13.5" thickBot="1" x14ac:dyDescent="0.25">
      <c r="B62" s="33" t="s">
        <v>1194</v>
      </c>
      <c r="C62" s="1"/>
      <c r="D62" s="1"/>
      <c r="E62" s="19"/>
      <c r="F62" s="19" t="s">
        <v>4</v>
      </c>
    </row>
    <row r="63" spans="1:6" ht="48.75" thickBot="1" x14ac:dyDescent="0.3">
      <c r="A63" s="336" t="s">
        <v>294</v>
      </c>
      <c r="B63" s="260" t="s">
        <v>39</v>
      </c>
      <c r="C63" s="332" t="s">
        <v>477</v>
      </c>
      <c r="D63" s="333" t="s">
        <v>478</v>
      </c>
      <c r="E63" s="332" t="s">
        <v>473</v>
      </c>
      <c r="F63" s="333" t="s">
        <v>472</v>
      </c>
    </row>
    <row r="64" spans="1:6" ht="10.5" customHeight="1" thickBot="1" x14ac:dyDescent="0.25">
      <c r="A64" s="478" t="s">
        <v>295</v>
      </c>
      <c r="B64" s="615" t="s">
        <v>296</v>
      </c>
      <c r="C64" s="616" t="s">
        <v>297</v>
      </c>
      <c r="D64" s="617" t="s">
        <v>298</v>
      </c>
      <c r="E64" s="617" t="s">
        <v>318</v>
      </c>
      <c r="F64" s="618" t="s">
        <v>343</v>
      </c>
    </row>
    <row r="65" spans="1:6" ht="13.5" thickBot="1" x14ac:dyDescent="0.25">
      <c r="A65" s="478" t="s">
        <v>299</v>
      </c>
      <c r="B65" s="246" t="s">
        <v>730</v>
      </c>
      <c r="C65" s="54">
        <f>C66+C67+C72+C81</f>
        <v>100414</v>
      </c>
      <c r="D65" s="54">
        <f>D66+D67+D72+D81</f>
        <v>0</v>
      </c>
      <c r="E65" s="54">
        <f>E66+E67+E72+E81</f>
        <v>0</v>
      </c>
      <c r="F65" s="54">
        <f>F66+F67+F72+F81</f>
        <v>100414</v>
      </c>
    </row>
    <row r="66" spans="1:6" ht="13.5" thickBot="1" x14ac:dyDescent="0.25">
      <c r="A66" s="478" t="s">
        <v>300</v>
      </c>
      <c r="B66" s="247" t="s">
        <v>743</v>
      </c>
      <c r="C66" s="32">
        <f>'30_ sz_ melléklet'!C6</f>
        <v>100414</v>
      </c>
      <c r="D66" s="619"/>
      <c r="E66" s="619"/>
      <c r="F66" s="845">
        <f>SUM(C66:E66)</f>
        <v>100414</v>
      </c>
    </row>
    <row r="67" spans="1:6" ht="13.5" thickBot="1" x14ac:dyDescent="0.25">
      <c r="A67" s="478" t="s">
        <v>301</v>
      </c>
      <c r="B67" s="248" t="s">
        <v>686</v>
      </c>
      <c r="C67" s="54">
        <f>C68+C69+C70+C71</f>
        <v>0</v>
      </c>
      <c r="D67" s="54">
        <f>D68+D69+D70+D71</f>
        <v>0</v>
      </c>
      <c r="E67" s="54">
        <f>E68+E69+E70+E71</f>
        <v>0</v>
      </c>
      <c r="F67" s="54">
        <f>F68+F69+F70+F71</f>
        <v>0</v>
      </c>
    </row>
    <row r="68" spans="1:6" x14ac:dyDescent="0.2">
      <c r="A68" s="621" t="s">
        <v>302</v>
      </c>
      <c r="B68" s="808" t="s">
        <v>688</v>
      </c>
      <c r="C68" s="548"/>
      <c r="D68" s="401"/>
      <c r="E68" s="401"/>
      <c r="F68" s="108"/>
    </row>
    <row r="69" spans="1:6" x14ac:dyDescent="0.2">
      <c r="A69" s="163" t="s">
        <v>303</v>
      </c>
      <c r="B69" s="809" t="s">
        <v>687</v>
      </c>
      <c r="C69" s="807"/>
      <c r="D69" s="798"/>
      <c r="E69" s="798"/>
      <c r="F69" s="108"/>
    </row>
    <row r="70" spans="1:6" x14ac:dyDescent="0.2">
      <c r="A70" s="163" t="s">
        <v>304</v>
      </c>
      <c r="B70" s="249" t="s">
        <v>689</v>
      </c>
      <c r="C70" s="807"/>
      <c r="D70" s="798"/>
      <c r="E70" s="798"/>
      <c r="F70" s="108"/>
    </row>
    <row r="71" spans="1:6" ht="13.5" thickBot="1" x14ac:dyDescent="0.25">
      <c r="A71" s="162" t="s">
        <v>305</v>
      </c>
      <c r="B71" s="1008" t="s">
        <v>690</v>
      </c>
      <c r="C71" s="25"/>
      <c r="D71" s="214"/>
      <c r="E71" s="214"/>
      <c r="F71" s="110"/>
    </row>
    <row r="72" spans="1:6" ht="13.5" thickBot="1" x14ac:dyDescent="0.25">
      <c r="A72" s="478" t="s">
        <v>306</v>
      </c>
      <c r="B72" s="1010" t="s">
        <v>729</v>
      </c>
      <c r="C72" s="102">
        <f>C73+C77+C78+C79+C80</f>
        <v>0</v>
      </c>
      <c r="D72" s="102">
        <f>D73+D77+D78+D79+D80</f>
        <v>0</v>
      </c>
      <c r="E72" s="102">
        <f>E73+E77+E78+E79+E80</f>
        <v>0</v>
      </c>
      <c r="F72" s="102">
        <f>F73+F77+F78+F79+F80</f>
        <v>0</v>
      </c>
    </row>
    <row r="73" spans="1:6" x14ac:dyDescent="0.2">
      <c r="A73" s="162" t="s">
        <v>307</v>
      </c>
      <c r="B73" s="1009" t="s">
        <v>677</v>
      </c>
      <c r="C73" s="25">
        <f>C74+C75+C76</f>
        <v>0</v>
      </c>
      <c r="D73" s="25">
        <f>D74+D75+D76</f>
        <v>0</v>
      </c>
      <c r="E73" s="25">
        <f>E74+E75+E76</f>
        <v>0</v>
      </c>
      <c r="F73" s="25">
        <f>F74+F75+F76</f>
        <v>0</v>
      </c>
    </row>
    <row r="74" spans="1:6" x14ac:dyDescent="0.2">
      <c r="A74" s="163" t="s">
        <v>308</v>
      </c>
      <c r="B74" s="985" t="s">
        <v>679</v>
      </c>
      <c r="C74" s="1153"/>
      <c r="D74" s="1070"/>
      <c r="E74" s="1070"/>
      <c r="F74" s="1070"/>
    </row>
    <row r="75" spans="1:6" x14ac:dyDescent="0.2">
      <c r="A75" s="786" t="s">
        <v>309</v>
      </c>
      <c r="B75" s="986" t="s">
        <v>678</v>
      </c>
      <c r="C75" s="21"/>
      <c r="D75" s="21"/>
      <c r="E75" s="21"/>
      <c r="F75" s="21"/>
    </row>
    <row r="76" spans="1:6" x14ac:dyDescent="0.2">
      <c r="A76" s="786" t="s">
        <v>310</v>
      </c>
      <c r="B76" s="986" t="s">
        <v>680</v>
      </c>
      <c r="C76" s="21"/>
      <c r="D76" s="823"/>
      <c r="E76" s="103"/>
      <c r="F76" s="108"/>
    </row>
    <row r="77" spans="1:6" x14ac:dyDescent="0.2">
      <c r="A77" s="786" t="s">
        <v>311</v>
      </c>
      <c r="B77" s="987" t="s">
        <v>681</v>
      </c>
      <c r="C77" s="21"/>
      <c r="D77" s="220"/>
      <c r="E77" s="104"/>
      <c r="F77" s="108"/>
    </row>
    <row r="78" spans="1:6" x14ac:dyDescent="0.2">
      <c r="A78" s="786" t="s">
        <v>312</v>
      </c>
      <c r="B78" s="988" t="s">
        <v>682</v>
      </c>
      <c r="C78" s="21"/>
      <c r="D78" s="220"/>
      <c r="E78" s="104"/>
      <c r="F78" s="108"/>
    </row>
    <row r="79" spans="1:6" x14ac:dyDescent="0.2">
      <c r="A79" s="786" t="s">
        <v>313</v>
      </c>
      <c r="B79" s="989" t="s">
        <v>683</v>
      </c>
      <c r="C79" s="21"/>
      <c r="D79" s="214"/>
      <c r="E79" s="214"/>
      <c r="F79" s="108"/>
    </row>
    <row r="80" spans="1:6" ht="13.5" thickBot="1" x14ac:dyDescent="0.25">
      <c r="A80" s="162" t="s">
        <v>314</v>
      </c>
      <c r="B80" s="1006" t="s">
        <v>727</v>
      </c>
      <c r="C80" s="25"/>
      <c r="D80" s="218"/>
      <c r="E80" s="11"/>
      <c r="F80" s="110"/>
    </row>
    <row r="81" spans="1:6" ht="13.5" thickBot="1" x14ac:dyDescent="0.25">
      <c r="A81" s="478" t="s">
        <v>315</v>
      </c>
      <c r="B81" s="1007" t="s">
        <v>728</v>
      </c>
      <c r="C81" s="1172">
        <f>C82+C83</f>
        <v>0</v>
      </c>
      <c r="D81" s="1172">
        <f>D82+D83</f>
        <v>0</v>
      </c>
      <c r="E81" s="1172">
        <f>E82+E83</f>
        <v>0</v>
      </c>
      <c r="F81" s="1172">
        <f>F82+F83</f>
        <v>0</v>
      </c>
    </row>
    <row r="82" spans="1:6" x14ac:dyDescent="0.2">
      <c r="A82" s="786" t="s">
        <v>316</v>
      </c>
      <c r="B82" s="1011" t="s">
        <v>756</v>
      </c>
      <c r="C82" s="21"/>
      <c r="D82" s="216"/>
      <c r="E82" s="216"/>
      <c r="F82" s="108"/>
    </row>
    <row r="83" spans="1:6" ht="13.5" thickBot="1" x14ac:dyDescent="0.25">
      <c r="A83" s="162" t="s">
        <v>317</v>
      </c>
      <c r="B83" s="1014" t="s">
        <v>757</v>
      </c>
      <c r="C83" s="25"/>
      <c r="D83" s="214"/>
      <c r="E83" s="214"/>
      <c r="F83" s="110"/>
    </row>
    <row r="84" spans="1:6" ht="4.5" customHeight="1" thickBot="1" x14ac:dyDescent="0.25">
      <c r="A84" s="478"/>
      <c r="B84" s="1156"/>
      <c r="C84" s="255"/>
      <c r="D84" s="1155"/>
      <c r="E84" s="1155"/>
      <c r="F84" s="1157"/>
    </row>
    <row r="85" spans="1:6" ht="13.5" thickBot="1" x14ac:dyDescent="0.25">
      <c r="A85" s="478" t="s">
        <v>319</v>
      </c>
      <c r="B85" s="224" t="s">
        <v>742</v>
      </c>
      <c r="C85" s="1180">
        <f>C86+C92+C97</f>
        <v>0</v>
      </c>
      <c r="D85" s="1180">
        <f>D86+D92+D97</f>
        <v>0</v>
      </c>
      <c r="E85" s="1180">
        <f>E86+E92+E97</f>
        <v>0</v>
      </c>
      <c r="F85" s="1180">
        <f>F86+F92+F97</f>
        <v>0</v>
      </c>
    </row>
    <row r="86" spans="1:6" ht="13.5" thickBot="1" x14ac:dyDescent="0.25">
      <c r="A86" s="478" t="s">
        <v>320</v>
      </c>
      <c r="B86" s="159" t="s">
        <v>715</v>
      </c>
      <c r="C86" s="142">
        <f>C87+C88+C89+C90+C91</f>
        <v>0</v>
      </c>
      <c r="D86" s="142">
        <f>D87+D88+D89+D90+D91</f>
        <v>0</v>
      </c>
      <c r="E86" s="142">
        <f>E87+E88+E89+E90+E91</f>
        <v>0</v>
      </c>
      <c r="F86" s="142">
        <f>F87+F88+F89+F90+F91</f>
        <v>0</v>
      </c>
    </row>
    <row r="87" spans="1:6" x14ac:dyDescent="0.2">
      <c r="A87" s="621" t="s">
        <v>321</v>
      </c>
      <c r="B87" s="109" t="s">
        <v>716</v>
      </c>
      <c r="C87" s="238"/>
      <c r="D87" s="624"/>
      <c r="E87" s="623"/>
      <c r="F87" s="623"/>
    </row>
    <row r="88" spans="1:6" x14ac:dyDescent="0.2">
      <c r="A88" s="163" t="s">
        <v>322</v>
      </c>
      <c r="B88" s="241" t="s">
        <v>717</v>
      </c>
      <c r="C88" s="165"/>
      <c r="D88" s="382"/>
      <c r="E88" s="165"/>
      <c r="F88" s="382"/>
    </row>
    <row r="89" spans="1:6" x14ac:dyDescent="0.2">
      <c r="A89" s="163" t="s">
        <v>323</v>
      </c>
      <c r="B89" s="626" t="s">
        <v>718</v>
      </c>
      <c r="C89" s="138"/>
      <c r="D89" s="131"/>
      <c r="E89" s="138"/>
      <c r="F89" s="382"/>
    </row>
    <row r="90" spans="1:6" x14ac:dyDescent="0.2">
      <c r="A90" s="163" t="s">
        <v>324</v>
      </c>
      <c r="B90" s="626" t="s">
        <v>719</v>
      </c>
      <c r="C90" s="135"/>
      <c r="D90" s="130"/>
      <c r="E90" s="135"/>
      <c r="F90" s="382"/>
    </row>
    <row r="91" spans="1:6" ht="13.5" thickBot="1" x14ac:dyDescent="0.25">
      <c r="A91" s="661" t="s">
        <v>325</v>
      </c>
      <c r="B91" s="243" t="s">
        <v>720</v>
      </c>
      <c r="C91" s="143"/>
      <c r="D91" s="134"/>
      <c r="E91" s="143"/>
      <c r="F91" s="233"/>
    </row>
    <row r="92" spans="1:6" ht="13.5" thickBot="1" x14ac:dyDescent="0.25">
      <c r="A92" s="478" t="s">
        <v>326</v>
      </c>
      <c r="B92" s="1158" t="s">
        <v>721</v>
      </c>
      <c r="C92" s="628">
        <f>C93+C94+C95+C96</f>
        <v>0</v>
      </c>
      <c r="D92" s="628">
        <f>D93+D94+D95+D96</f>
        <v>0</v>
      </c>
      <c r="E92" s="628">
        <f>E93+E94+E95+E96</f>
        <v>0</v>
      </c>
      <c r="F92" s="628">
        <f>F93+F94+F95+F96</f>
        <v>0</v>
      </c>
    </row>
    <row r="93" spans="1:6" x14ac:dyDescent="0.2">
      <c r="A93" s="786" t="s">
        <v>327</v>
      </c>
      <c r="B93" s="627" t="s">
        <v>722</v>
      </c>
      <c r="C93" s="143"/>
      <c r="D93" s="134"/>
      <c r="E93" s="143"/>
      <c r="F93" s="131"/>
    </row>
    <row r="94" spans="1:6" x14ac:dyDescent="0.2">
      <c r="A94" s="163" t="s">
        <v>328</v>
      </c>
      <c r="B94" s="814" t="s">
        <v>724</v>
      </c>
      <c r="C94" s="165"/>
      <c r="D94" s="382"/>
      <c r="E94" s="165"/>
      <c r="F94" s="382"/>
    </row>
    <row r="95" spans="1:6" x14ac:dyDescent="0.2">
      <c r="A95" s="163" t="s">
        <v>329</v>
      </c>
      <c r="B95" s="816" t="s">
        <v>723</v>
      </c>
      <c r="C95" s="238"/>
      <c r="D95" s="226"/>
      <c r="E95" s="238"/>
      <c r="F95" s="382"/>
    </row>
    <row r="96" spans="1:6" ht="13.5" thickBot="1" x14ac:dyDescent="0.25">
      <c r="A96" s="661" t="s">
        <v>330</v>
      </c>
      <c r="B96" s="241" t="s">
        <v>725</v>
      </c>
      <c r="C96" s="239"/>
      <c r="D96" s="233"/>
      <c r="E96" s="239"/>
      <c r="F96" s="233"/>
    </row>
    <row r="97" spans="1:6" ht="13.5" thickBot="1" x14ac:dyDescent="0.25">
      <c r="A97" s="478" t="s">
        <v>331</v>
      </c>
      <c r="B97" s="125" t="s">
        <v>726</v>
      </c>
      <c r="C97" s="142">
        <f>C98+C99</f>
        <v>0</v>
      </c>
      <c r="D97" s="142">
        <f>D98+D99</f>
        <v>0</v>
      </c>
      <c r="E97" s="142">
        <f>E98+E99</f>
        <v>0</v>
      </c>
      <c r="F97" s="142">
        <f>F98+F99</f>
        <v>0</v>
      </c>
    </row>
    <row r="98" spans="1:6" x14ac:dyDescent="0.2">
      <c r="A98" s="621" t="s">
        <v>332</v>
      </c>
      <c r="B98" s="816" t="s">
        <v>762</v>
      </c>
      <c r="C98" s="579"/>
      <c r="D98" s="1160"/>
      <c r="E98" s="579"/>
      <c r="F98" s="1160"/>
    </row>
    <row r="99" spans="1:6" ht="13.5" thickBot="1" x14ac:dyDescent="0.25">
      <c r="A99" s="662" t="s">
        <v>333</v>
      </c>
      <c r="B99" s="123" t="s">
        <v>763</v>
      </c>
      <c r="C99" s="888"/>
      <c r="D99" s="888"/>
      <c r="E99" s="888"/>
      <c r="F99" s="888"/>
    </row>
    <row r="100" spans="1:6" ht="26.25" thickBot="1" x14ac:dyDescent="0.25">
      <c r="A100" s="161" t="s">
        <v>334</v>
      </c>
      <c r="B100" s="1161" t="s">
        <v>465</v>
      </c>
      <c r="C100" s="876">
        <f>C65+C85</f>
        <v>100414</v>
      </c>
      <c r="D100" s="876">
        <f>D65+D85</f>
        <v>0</v>
      </c>
      <c r="E100" s="876">
        <f>E65+E85</f>
        <v>0</v>
      </c>
      <c r="F100" s="876">
        <f>F65+F85</f>
        <v>100414</v>
      </c>
    </row>
    <row r="101" spans="1:6" ht="13.5" thickBot="1" x14ac:dyDescent="0.25">
      <c r="A101" s="478" t="s">
        <v>335</v>
      </c>
      <c r="B101" s="125" t="s">
        <v>741</v>
      </c>
      <c r="C101" s="1154"/>
      <c r="D101" s="1155"/>
      <c r="E101" s="1155"/>
      <c r="F101" s="1157"/>
    </row>
    <row r="102" spans="1:6" x14ac:dyDescent="0.2">
      <c r="A102" s="786" t="s">
        <v>336</v>
      </c>
      <c r="B102" s="636" t="s">
        <v>732</v>
      </c>
      <c r="C102" s="254"/>
      <c r="D102" s="222"/>
      <c r="E102" s="222"/>
      <c r="F102" s="252"/>
    </row>
    <row r="103" spans="1:6" x14ac:dyDescent="0.2">
      <c r="A103" s="163" t="s">
        <v>337</v>
      </c>
      <c r="B103" s="542" t="s">
        <v>731</v>
      </c>
      <c r="C103" s="104"/>
      <c r="D103" s="220"/>
      <c r="E103" s="220"/>
      <c r="F103" s="817"/>
    </row>
    <row r="104" spans="1:6" x14ac:dyDescent="0.2">
      <c r="A104" s="163" t="s">
        <v>338</v>
      </c>
      <c r="B104" s="542" t="s">
        <v>733</v>
      </c>
      <c r="C104" s="104"/>
      <c r="D104" s="220"/>
      <c r="E104" s="220"/>
      <c r="F104" s="817"/>
    </row>
    <row r="105" spans="1:6" x14ac:dyDescent="0.2">
      <c r="A105" s="163" t="s">
        <v>339</v>
      </c>
      <c r="B105" s="542" t="s">
        <v>734</v>
      </c>
      <c r="C105" s="104"/>
      <c r="D105" s="220"/>
      <c r="E105" s="220"/>
      <c r="F105" s="817"/>
    </row>
    <row r="106" spans="1:6" x14ac:dyDescent="0.2">
      <c r="A106" s="163" t="s">
        <v>340</v>
      </c>
      <c r="B106" s="750" t="s">
        <v>735</v>
      </c>
      <c r="C106" s="104">
        <v>1730</v>
      </c>
      <c r="D106" s="220"/>
      <c r="E106" s="220"/>
      <c r="F106" s="817">
        <f>SUM(C106:E106)</f>
        <v>1730</v>
      </c>
    </row>
    <row r="107" spans="1:6" x14ac:dyDescent="0.2">
      <c r="A107" s="163" t="s">
        <v>341</v>
      </c>
      <c r="B107" s="751" t="s">
        <v>736</v>
      </c>
      <c r="C107" s="104"/>
      <c r="D107" s="220"/>
      <c r="E107" s="220"/>
      <c r="F107" s="817"/>
    </row>
    <row r="108" spans="1:6" x14ac:dyDescent="0.2">
      <c r="A108" s="163" t="s">
        <v>342</v>
      </c>
      <c r="B108" s="752" t="s">
        <v>737</v>
      </c>
      <c r="C108" s="104"/>
      <c r="D108" s="220"/>
      <c r="E108" s="220"/>
      <c r="F108" s="817"/>
    </row>
    <row r="109" spans="1:6" x14ac:dyDescent="0.2">
      <c r="A109" s="163" t="s">
        <v>349</v>
      </c>
      <c r="B109" s="752" t="s">
        <v>738</v>
      </c>
      <c r="C109" s="104">
        <f>'30_ sz_ melléklet'!C55</f>
        <v>874279</v>
      </c>
      <c r="D109" s="220"/>
      <c r="E109" s="220"/>
      <c r="F109" s="817">
        <f>SUM(C109:E109)</f>
        <v>874279</v>
      </c>
    </row>
    <row r="110" spans="1:6" x14ac:dyDescent="0.2">
      <c r="A110" s="163" t="s">
        <v>350</v>
      </c>
      <c r="B110" s="752" t="s">
        <v>739</v>
      </c>
      <c r="C110" s="104"/>
      <c r="D110" s="220"/>
      <c r="E110" s="220"/>
      <c r="F110" s="817"/>
    </row>
    <row r="111" spans="1:6" ht="13.5" thickBot="1" x14ac:dyDescent="0.25">
      <c r="A111" s="661" t="s">
        <v>351</v>
      </c>
      <c r="B111" s="256" t="s">
        <v>740</v>
      </c>
      <c r="C111" s="831"/>
      <c r="D111" s="292"/>
      <c r="E111" s="292"/>
      <c r="F111" s="285"/>
    </row>
    <row r="112" spans="1:6" ht="13.5" thickBot="1" x14ac:dyDescent="0.25">
      <c r="A112" s="478" t="s">
        <v>352</v>
      </c>
      <c r="B112" s="1035" t="s">
        <v>468</v>
      </c>
      <c r="C112" s="231">
        <f>SUM(C102:C111)</f>
        <v>876009</v>
      </c>
      <c r="D112" s="231">
        <f>SUM(D102:D111)</f>
        <v>0</v>
      </c>
      <c r="E112" s="231">
        <f>SUM(E102:E111)</f>
        <v>0</v>
      </c>
      <c r="F112" s="142">
        <f>SUM(F102:F111)</f>
        <v>876009</v>
      </c>
    </row>
    <row r="113" spans="1:6" ht="13.5" thickBot="1" x14ac:dyDescent="0.25">
      <c r="A113" s="478" t="s">
        <v>353</v>
      </c>
      <c r="B113" s="125" t="s">
        <v>467</v>
      </c>
      <c r="C113" s="231">
        <f>C112+C100</f>
        <v>976423</v>
      </c>
      <c r="D113" s="231">
        <f>D112+D100</f>
        <v>0</v>
      </c>
      <c r="E113" s="231">
        <f>E112+E100</f>
        <v>0</v>
      </c>
      <c r="F113" s="142">
        <f>F112+F100</f>
        <v>976423</v>
      </c>
    </row>
    <row r="114" spans="1:6" ht="10.5" customHeight="1" x14ac:dyDescent="0.2">
      <c r="A114" s="1485">
        <v>3</v>
      </c>
      <c r="B114" s="1484"/>
      <c r="C114" s="1484"/>
      <c r="D114" s="1484"/>
      <c r="E114" s="1484"/>
      <c r="F114" s="1484"/>
    </row>
    <row r="115" spans="1:6" x14ac:dyDescent="0.2">
      <c r="A115" s="1463" t="s">
        <v>1382</v>
      </c>
      <c r="B115" s="1463"/>
      <c r="C115" s="1463"/>
      <c r="D115" s="1463"/>
      <c r="E115" s="1463"/>
    </row>
    <row r="116" spans="1:6" ht="8.25" customHeight="1" x14ac:dyDescent="0.2">
      <c r="A116" s="329"/>
      <c r="B116" s="329"/>
      <c r="C116" s="329"/>
      <c r="D116" s="329"/>
      <c r="E116" s="329"/>
    </row>
    <row r="117" spans="1:6" ht="14.25" x14ac:dyDescent="0.2">
      <c r="A117" s="1509" t="s">
        <v>1232</v>
      </c>
      <c r="B117" s="1605"/>
      <c r="C117" s="1605"/>
      <c r="D117" s="1605"/>
      <c r="E117" s="1605"/>
      <c r="F117" s="1605"/>
    </row>
    <row r="118" spans="1:6" ht="11.25" customHeight="1" x14ac:dyDescent="0.25">
      <c r="B118" s="18"/>
      <c r="C118" s="18"/>
      <c r="D118" s="18"/>
      <c r="E118" s="18"/>
    </row>
    <row r="119" spans="1:6" ht="13.5" thickBot="1" x14ac:dyDescent="0.25">
      <c r="B119" s="33" t="s">
        <v>432</v>
      </c>
      <c r="C119" s="1"/>
      <c r="D119" s="1"/>
      <c r="E119" s="19"/>
      <c r="F119" s="19" t="s">
        <v>4</v>
      </c>
    </row>
    <row r="120" spans="1:6" ht="48.75" thickBot="1" x14ac:dyDescent="0.3">
      <c r="A120" s="336" t="s">
        <v>294</v>
      </c>
      <c r="B120" s="260" t="s">
        <v>39</v>
      </c>
      <c r="C120" s="332" t="s">
        <v>477</v>
      </c>
      <c r="D120" s="333" t="s">
        <v>478</v>
      </c>
      <c r="E120" s="332" t="s">
        <v>473</v>
      </c>
      <c r="F120" s="333" t="s">
        <v>472</v>
      </c>
    </row>
    <row r="121" spans="1:6" ht="13.5" thickBot="1" x14ac:dyDescent="0.25">
      <c r="A121" s="478" t="s">
        <v>295</v>
      </c>
      <c r="B121" s="615" t="s">
        <v>296</v>
      </c>
      <c r="C121" s="616" t="s">
        <v>297</v>
      </c>
      <c r="D121" s="617" t="s">
        <v>298</v>
      </c>
      <c r="E121" s="617" t="s">
        <v>318</v>
      </c>
      <c r="F121" s="618" t="s">
        <v>343</v>
      </c>
    </row>
    <row r="122" spans="1:6" ht="13.5" thickBot="1" x14ac:dyDescent="0.25">
      <c r="A122" s="478" t="s">
        <v>299</v>
      </c>
      <c r="B122" s="246" t="s">
        <v>730</v>
      </c>
      <c r="C122" s="54">
        <f>C123+C124+C129+C138</f>
        <v>34478</v>
      </c>
      <c r="D122" s="54"/>
      <c r="E122" s="54"/>
      <c r="F122" s="111">
        <f>SUM(C122:E122)</f>
        <v>34478</v>
      </c>
    </row>
    <row r="123" spans="1:6" ht="13.5" thickBot="1" x14ac:dyDescent="0.25">
      <c r="A123" s="478" t="s">
        <v>300</v>
      </c>
      <c r="B123" s="247" t="s">
        <v>743</v>
      </c>
      <c r="C123" s="32">
        <f>'31_sz_ melléklet'!E7</f>
        <v>0</v>
      </c>
      <c r="D123" s="619"/>
      <c r="E123" s="619"/>
      <c r="F123" s="845">
        <f>SUM(C123:E123)</f>
        <v>0</v>
      </c>
    </row>
    <row r="124" spans="1:6" ht="13.5" thickBot="1" x14ac:dyDescent="0.25">
      <c r="A124" s="478" t="s">
        <v>301</v>
      </c>
      <c r="B124" s="248" t="s">
        <v>686</v>
      </c>
      <c r="C124" s="54">
        <f>C125+C126+C127+C128</f>
        <v>0</v>
      </c>
      <c r="D124" s="54">
        <f>D125+D126+D127+D128</f>
        <v>0</v>
      </c>
      <c r="E124" s="54">
        <f>E125+E126+E127+E128</f>
        <v>0</v>
      </c>
      <c r="F124" s="54">
        <f>F125+F126+F127+F128</f>
        <v>0</v>
      </c>
    </row>
    <row r="125" spans="1:6" x14ac:dyDescent="0.2">
      <c r="A125" s="621" t="s">
        <v>302</v>
      </c>
      <c r="B125" s="808" t="s">
        <v>688</v>
      </c>
      <c r="C125" s="548"/>
      <c r="D125" s="401"/>
      <c r="E125" s="401"/>
      <c r="F125" s="108"/>
    </row>
    <row r="126" spans="1:6" x14ac:dyDescent="0.2">
      <c r="A126" s="163" t="s">
        <v>303</v>
      </c>
      <c r="B126" s="809" t="s">
        <v>687</v>
      </c>
      <c r="C126" s="807"/>
      <c r="D126" s="798"/>
      <c r="E126" s="798"/>
      <c r="F126" s="108"/>
    </row>
    <row r="127" spans="1:6" x14ac:dyDescent="0.2">
      <c r="A127" s="163" t="s">
        <v>304</v>
      </c>
      <c r="B127" s="249" t="s">
        <v>689</v>
      </c>
      <c r="C127" s="807"/>
      <c r="D127" s="798"/>
      <c r="E127" s="798"/>
      <c r="F127" s="108"/>
    </row>
    <row r="128" spans="1:6" ht="13.5" thickBot="1" x14ac:dyDescent="0.25">
      <c r="A128" s="162" t="s">
        <v>305</v>
      </c>
      <c r="B128" s="1008" t="s">
        <v>690</v>
      </c>
      <c r="C128" s="25"/>
      <c r="D128" s="214"/>
      <c r="E128" s="214"/>
      <c r="F128" s="110"/>
    </row>
    <row r="129" spans="1:6" ht="13.5" thickBot="1" x14ac:dyDescent="0.25">
      <c r="A129" s="478" t="s">
        <v>306</v>
      </c>
      <c r="B129" s="1010" t="s">
        <v>729</v>
      </c>
      <c r="C129" s="102">
        <f>C130+C134+C135+C136+C137</f>
        <v>34478</v>
      </c>
      <c r="D129" s="102">
        <f>D130+D134+D135+D136+D137</f>
        <v>0</v>
      </c>
      <c r="E129" s="102">
        <f>E130+E134+E135+E136+E137</f>
        <v>0</v>
      </c>
      <c r="F129" s="102">
        <f>F130+F134+F135+F136+F137</f>
        <v>0</v>
      </c>
    </row>
    <row r="130" spans="1:6" x14ac:dyDescent="0.2">
      <c r="A130" s="162" t="s">
        <v>307</v>
      </c>
      <c r="B130" s="1009" t="s">
        <v>677</v>
      </c>
      <c r="C130" s="25">
        <f>C131+C132+C133</f>
        <v>0</v>
      </c>
      <c r="D130" s="25">
        <f>D131+D132+D133</f>
        <v>0</v>
      </c>
      <c r="E130" s="25">
        <f>E131+E132+E133</f>
        <v>0</v>
      </c>
      <c r="F130" s="25">
        <f>F131+F132+F133</f>
        <v>0</v>
      </c>
    </row>
    <row r="131" spans="1:6" x14ac:dyDescent="0.2">
      <c r="A131" s="163" t="s">
        <v>308</v>
      </c>
      <c r="B131" s="985" t="s">
        <v>679</v>
      </c>
      <c r="C131" s="1153"/>
      <c r="D131" s="1070"/>
      <c r="E131" s="1070"/>
      <c r="F131" s="1070"/>
    </row>
    <row r="132" spans="1:6" x14ac:dyDescent="0.2">
      <c r="A132" s="786" t="s">
        <v>309</v>
      </c>
      <c r="B132" s="986" t="s">
        <v>678</v>
      </c>
      <c r="C132" s="21"/>
      <c r="D132" s="21"/>
      <c r="E132" s="21"/>
      <c r="F132" s="21"/>
    </row>
    <row r="133" spans="1:6" x14ac:dyDescent="0.2">
      <c r="A133" s="786" t="s">
        <v>310</v>
      </c>
      <c r="B133" s="986" t="s">
        <v>680</v>
      </c>
      <c r="C133" s="21"/>
      <c r="D133" s="823"/>
      <c r="E133" s="103"/>
      <c r="F133" s="108"/>
    </row>
    <row r="134" spans="1:6" x14ac:dyDescent="0.2">
      <c r="A134" s="786" t="s">
        <v>311</v>
      </c>
      <c r="B134" s="987" t="s">
        <v>681</v>
      </c>
      <c r="C134" s="21"/>
      <c r="D134" s="220"/>
      <c r="E134" s="104"/>
      <c r="F134" s="108"/>
    </row>
    <row r="135" spans="1:6" x14ac:dyDescent="0.2">
      <c r="A135" s="786" t="s">
        <v>312</v>
      </c>
      <c r="B135" s="988" t="s">
        <v>682</v>
      </c>
      <c r="C135" s="21"/>
      <c r="D135" s="220"/>
      <c r="E135" s="104"/>
      <c r="F135" s="108"/>
    </row>
    <row r="136" spans="1:6" x14ac:dyDescent="0.2">
      <c r="A136" s="786" t="s">
        <v>313</v>
      </c>
      <c r="B136" s="989" t="s">
        <v>683</v>
      </c>
      <c r="C136" s="21">
        <f>'31_sz_ melléklet'!E25</f>
        <v>34478</v>
      </c>
      <c r="D136" s="214"/>
      <c r="E136" s="214"/>
      <c r="F136" s="108"/>
    </row>
    <row r="137" spans="1:6" ht="13.5" thickBot="1" x14ac:dyDescent="0.25">
      <c r="A137" s="162" t="s">
        <v>314</v>
      </c>
      <c r="B137" s="1006" t="s">
        <v>727</v>
      </c>
      <c r="C137" s="25"/>
      <c r="D137" s="218"/>
      <c r="E137" s="11"/>
      <c r="F137" s="110"/>
    </row>
    <row r="138" spans="1:6" ht="13.5" thickBot="1" x14ac:dyDescent="0.25">
      <c r="A138" s="478" t="s">
        <v>315</v>
      </c>
      <c r="B138" s="1007" t="s">
        <v>728</v>
      </c>
      <c r="C138" s="1172">
        <f>C139+C140</f>
        <v>0</v>
      </c>
      <c r="D138" s="1172">
        <f>D139+D140</f>
        <v>0</v>
      </c>
      <c r="E138" s="1172">
        <f>E139+E140</f>
        <v>0</v>
      </c>
      <c r="F138" s="1172">
        <f>F139+F140</f>
        <v>0</v>
      </c>
    </row>
    <row r="139" spans="1:6" x14ac:dyDescent="0.2">
      <c r="A139" s="621" t="s">
        <v>316</v>
      </c>
      <c r="B139" s="1011" t="s">
        <v>756</v>
      </c>
      <c r="C139" s="21"/>
      <c r="D139" s="216"/>
      <c r="E139" s="216"/>
      <c r="F139" s="108"/>
    </row>
    <row r="140" spans="1:6" ht="13.5" thickBot="1" x14ac:dyDescent="0.25">
      <c r="A140" s="662" t="s">
        <v>317</v>
      </c>
      <c r="B140" s="1014" t="s">
        <v>757</v>
      </c>
      <c r="C140" s="1164"/>
      <c r="D140" s="1165"/>
      <c r="E140" s="1165"/>
      <c r="F140" s="1004"/>
    </row>
    <row r="141" spans="1:6" ht="6.75" customHeight="1" thickBot="1" x14ac:dyDescent="0.25">
      <c r="A141" s="786"/>
      <c r="B141" s="1156"/>
      <c r="C141" s="25"/>
      <c r="D141" s="214"/>
      <c r="E141" s="214"/>
      <c r="F141" s="110"/>
    </row>
    <row r="142" spans="1:6" ht="13.5" thickBot="1" x14ac:dyDescent="0.25">
      <c r="A142" s="478" t="s">
        <v>319</v>
      </c>
      <c r="B142" s="224" t="s">
        <v>742</v>
      </c>
      <c r="C142" s="1172">
        <f>C143+C149+C154</f>
        <v>1920</v>
      </c>
      <c r="D142" s="102">
        <f>D143+D149+D154</f>
        <v>0</v>
      </c>
      <c r="E142" s="102">
        <f>E143+E149+E154</f>
        <v>0</v>
      </c>
      <c r="F142" s="822">
        <f>F143+F149+F154</f>
        <v>1920</v>
      </c>
    </row>
    <row r="143" spans="1:6" ht="13.5" thickBot="1" x14ac:dyDescent="0.25">
      <c r="A143" s="478" t="s">
        <v>320</v>
      </c>
      <c r="B143" s="159" t="s">
        <v>715</v>
      </c>
      <c r="C143" s="142">
        <f>C144+C145+C146+C147+C148</f>
        <v>0</v>
      </c>
      <c r="D143" s="142">
        <f>D144+D145+D146+D147+D148</f>
        <v>0</v>
      </c>
      <c r="E143" s="142">
        <f>E144+E145+E146+E147+E148</f>
        <v>0</v>
      </c>
      <c r="F143" s="142">
        <f>F144+F145+F146+F147+F148</f>
        <v>0</v>
      </c>
    </row>
    <row r="144" spans="1:6" x14ac:dyDescent="0.2">
      <c r="A144" s="621" t="s">
        <v>321</v>
      </c>
      <c r="B144" s="109" t="s">
        <v>716</v>
      </c>
      <c r="C144" s="238"/>
      <c r="D144" s="624"/>
      <c r="E144" s="623"/>
      <c r="F144" s="623"/>
    </row>
    <row r="145" spans="1:6" x14ac:dyDescent="0.2">
      <c r="A145" s="163" t="s">
        <v>322</v>
      </c>
      <c r="B145" s="241" t="s">
        <v>717</v>
      </c>
      <c r="C145" s="165"/>
      <c r="D145" s="382"/>
      <c r="E145" s="165"/>
      <c r="F145" s="382"/>
    </row>
    <row r="146" spans="1:6" x14ac:dyDescent="0.2">
      <c r="A146" s="163" t="s">
        <v>323</v>
      </c>
      <c r="B146" s="626" t="s">
        <v>718</v>
      </c>
      <c r="C146" s="138"/>
      <c r="D146" s="131"/>
      <c r="E146" s="138"/>
      <c r="F146" s="382"/>
    </row>
    <row r="147" spans="1:6" ht="13.5" thickBot="1" x14ac:dyDescent="0.25">
      <c r="A147" s="661" t="s">
        <v>324</v>
      </c>
      <c r="B147" s="626" t="s">
        <v>719</v>
      </c>
      <c r="C147" s="135"/>
      <c r="D147" s="130"/>
      <c r="E147" s="135"/>
      <c r="F147" s="382"/>
    </row>
    <row r="148" spans="1:6" ht="13.5" thickBot="1" x14ac:dyDescent="0.25">
      <c r="A148" s="621" t="s">
        <v>325</v>
      </c>
      <c r="B148" s="243" t="s">
        <v>720</v>
      </c>
      <c r="C148" s="143"/>
      <c r="D148" s="134"/>
      <c r="E148" s="143"/>
      <c r="F148" s="233"/>
    </row>
    <row r="149" spans="1:6" ht="13.5" thickBot="1" x14ac:dyDescent="0.25">
      <c r="A149" s="622" t="s">
        <v>326</v>
      </c>
      <c r="B149" s="1158" t="s">
        <v>721</v>
      </c>
      <c r="C149" s="628">
        <f>C150+C151+C152+C153</f>
        <v>1920</v>
      </c>
      <c r="D149" s="628">
        <f>D150+D151+D152+D153</f>
        <v>0</v>
      </c>
      <c r="E149" s="628">
        <f>E150+E151+E152+E153</f>
        <v>0</v>
      </c>
      <c r="F149" s="628">
        <f>F150+F151+F152+F153</f>
        <v>1920</v>
      </c>
    </row>
    <row r="150" spans="1:6" x14ac:dyDescent="0.2">
      <c r="A150" s="786" t="s">
        <v>327</v>
      </c>
      <c r="B150" s="627" t="s">
        <v>722</v>
      </c>
      <c r="C150" s="143"/>
      <c r="D150" s="134"/>
      <c r="E150" s="143"/>
      <c r="F150" s="131"/>
    </row>
    <row r="151" spans="1:6" x14ac:dyDescent="0.2">
      <c r="A151" s="163" t="s">
        <v>328</v>
      </c>
      <c r="B151" s="814" t="s">
        <v>724</v>
      </c>
      <c r="C151" s="165"/>
      <c r="D151" s="382"/>
      <c r="E151" s="165"/>
      <c r="F151" s="382"/>
    </row>
    <row r="152" spans="1:6" x14ac:dyDescent="0.2">
      <c r="A152" s="163" t="s">
        <v>329</v>
      </c>
      <c r="B152" s="816" t="s">
        <v>723</v>
      </c>
      <c r="C152" s="238"/>
      <c r="D152" s="226"/>
      <c r="E152" s="238"/>
      <c r="F152" s="382"/>
    </row>
    <row r="153" spans="1:6" ht="13.5" thickBot="1" x14ac:dyDescent="0.25">
      <c r="A153" s="661" t="s">
        <v>330</v>
      </c>
      <c r="B153" s="241" t="s">
        <v>725</v>
      </c>
      <c r="C153" s="21">
        <f>'31_sz_ melléklet'!E41</f>
        <v>1920</v>
      </c>
      <c r="D153" s="233"/>
      <c r="E153" s="239"/>
      <c r="F153" s="233">
        <f>SUM(C153:E153)</f>
        <v>1920</v>
      </c>
    </row>
    <row r="154" spans="1:6" ht="13.5" thickBot="1" x14ac:dyDescent="0.25">
      <c r="A154" s="478" t="s">
        <v>331</v>
      </c>
      <c r="B154" s="125" t="s">
        <v>726</v>
      </c>
      <c r="C154" s="142">
        <f>C155+C156</f>
        <v>0</v>
      </c>
      <c r="D154" s="142">
        <f>D155+D156</f>
        <v>0</v>
      </c>
      <c r="E154" s="142">
        <f>E155+E156</f>
        <v>0</v>
      </c>
      <c r="F154" s="142">
        <f>F155+F156</f>
        <v>0</v>
      </c>
    </row>
    <row r="155" spans="1:6" x14ac:dyDescent="0.2">
      <c r="A155" s="621" t="s">
        <v>332</v>
      </c>
      <c r="B155" s="816" t="s">
        <v>762</v>
      </c>
      <c r="C155" s="579"/>
      <c r="D155" s="1160"/>
      <c r="E155" s="579"/>
      <c r="F155" s="1160">
        <f>SUM(C155:E155)</f>
        <v>0</v>
      </c>
    </row>
    <row r="156" spans="1:6" ht="13.5" thickBot="1" x14ac:dyDescent="0.25">
      <c r="A156" s="662" t="s">
        <v>333</v>
      </c>
      <c r="B156" s="123" t="s">
        <v>763</v>
      </c>
      <c r="C156" s="888"/>
      <c r="D156" s="888"/>
      <c r="E156" s="888"/>
      <c r="F156" s="888"/>
    </row>
    <row r="157" spans="1:6" ht="26.25" thickBot="1" x14ac:dyDescent="0.25">
      <c r="A157" s="662" t="s">
        <v>334</v>
      </c>
      <c r="B157" s="1161" t="s">
        <v>465</v>
      </c>
      <c r="C157" s="876">
        <f>C122+C142</f>
        <v>36398</v>
      </c>
      <c r="D157" s="876">
        <f>D122+D142</f>
        <v>0</v>
      </c>
      <c r="E157" s="876">
        <f>E122+E142</f>
        <v>0</v>
      </c>
      <c r="F157" s="876">
        <f>F122+F142</f>
        <v>36398</v>
      </c>
    </row>
    <row r="158" spans="1:6" ht="13.5" thickBot="1" x14ac:dyDescent="0.25">
      <c r="A158" s="662" t="s">
        <v>335</v>
      </c>
      <c r="B158" s="125" t="s">
        <v>741</v>
      </c>
      <c r="C158" s="1154"/>
      <c r="D158" s="1155"/>
      <c r="E158" s="1155"/>
      <c r="F158" s="1157"/>
    </row>
    <row r="159" spans="1:6" x14ac:dyDescent="0.2">
      <c r="A159" s="621" t="s">
        <v>336</v>
      </c>
      <c r="B159" s="636" t="s">
        <v>732</v>
      </c>
      <c r="C159" s="254"/>
      <c r="D159" s="222"/>
      <c r="E159" s="222"/>
      <c r="F159" s="252"/>
    </row>
    <row r="160" spans="1:6" x14ac:dyDescent="0.2">
      <c r="A160" s="163" t="s">
        <v>337</v>
      </c>
      <c r="B160" s="542" t="s">
        <v>731</v>
      </c>
      <c r="C160" s="104"/>
      <c r="D160" s="220"/>
      <c r="E160" s="220"/>
      <c r="F160" s="817"/>
    </row>
    <row r="161" spans="1:6" x14ac:dyDescent="0.2">
      <c r="A161" s="163" t="s">
        <v>338</v>
      </c>
      <c r="B161" s="542" t="s">
        <v>733</v>
      </c>
      <c r="C161" s="104"/>
      <c r="D161" s="220"/>
      <c r="E161" s="220"/>
      <c r="F161" s="817"/>
    </row>
    <row r="162" spans="1:6" x14ac:dyDescent="0.2">
      <c r="A162" s="163" t="s">
        <v>339</v>
      </c>
      <c r="B162" s="542" t="s">
        <v>734</v>
      </c>
      <c r="C162" s="104"/>
      <c r="D162" s="220"/>
      <c r="E162" s="220"/>
      <c r="F162" s="817"/>
    </row>
    <row r="163" spans="1:6" x14ac:dyDescent="0.2">
      <c r="A163" s="163" t="s">
        <v>340</v>
      </c>
      <c r="B163" s="750" t="s">
        <v>735</v>
      </c>
      <c r="C163" s="104">
        <f>'31_sz_ melléklet'!E51</f>
        <v>9066</v>
      </c>
      <c r="D163" s="220"/>
      <c r="E163" s="220"/>
      <c r="F163" s="817">
        <f>SUM(C163:E163)</f>
        <v>9066</v>
      </c>
    </row>
    <row r="164" spans="1:6" x14ac:dyDescent="0.2">
      <c r="A164" s="163" t="s">
        <v>341</v>
      </c>
      <c r="B164" s="751" t="s">
        <v>736</v>
      </c>
      <c r="C164" s="104"/>
      <c r="D164" s="220"/>
      <c r="E164" s="220"/>
      <c r="F164" s="817"/>
    </row>
    <row r="165" spans="1:6" x14ac:dyDescent="0.2">
      <c r="A165" s="163" t="s">
        <v>342</v>
      </c>
      <c r="B165" s="752" t="s">
        <v>737</v>
      </c>
      <c r="C165" s="104"/>
      <c r="D165" s="220"/>
      <c r="E165" s="220"/>
      <c r="F165" s="817"/>
    </row>
    <row r="166" spans="1:6" x14ac:dyDescent="0.2">
      <c r="A166" s="163" t="s">
        <v>349</v>
      </c>
      <c r="B166" s="752" t="s">
        <v>738</v>
      </c>
      <c r="C166" s="104">
        <f>'31_sz_ melléklet'!E54</f>
        <v>577826</v>
      </c>
      <c r="D166" s="220"/>
      <c r="E166" s="220"/>
      <c r="F166" s="817">
        <f>SUM(C166:E166)</f>
        <v>577826</v>
      </c>
    </row>
    <row r="167" spans="1:6" x14ac:dyDescent="0.2">
      <c r="A167" s="163" t="s">
        <v>350</v>
      </c>
      <c r="B167" s="752" t="s">
        <v>739</v>
      </c>
      <c r="C167" s="104"/>
      <c r="D167" s="220"/>
      <c r="E167" s="220"/>
      <c r="F167" s="817"/>
    </row>
    <row r="168" spans="1:6" ht="13.5" thickBot="1" x14ac:dyDescent="0.25">
      <c r="A168" s="661" t="s">
        <v>351</v>
      </c>
      <c r="B168" s="256" t="s">
        <v>740</v>
      </c>
      <c r="C168" s="831"/>
      <c r="D168" s="292"/>
      <c r="E168" s="292"/>
      <c r="F168" s="285"/>
    </row>
    <row r="169" spans="1:6" ht="13.5" thickBot="1" x14ac:dyDescent="0.25">
      <c r="A169" s="478" t="s">
        <v>352</v>
      </c>
      <c r="B169" s="1035" t="s">
        <v>468</v>
      </c>
      <c r="C169" s="231">
        <f>SUM(C159:C168)</f>
        <v>586892</v>
      </c>
      <c r="D169" s="231">
        <f>SUM(D159:D168)</f>
        <v>0</v>
      </c>
      <c r="E169" s="231">
        <f>SUM(E159:E168)</f>
        <v>0</v>
      </c>
      <c r="F169" s="142">
        <f>SUM(F159:F168)</f>
        <v>586892</v>
      </c>
    </row>
    <row r="170" spans="1:6" ht="13.5" thickBot="1" x14ac:dyDescent="0.25">
      <c r="A170" s="478" t="s">
        <v>353</v>
      </c>
      <c r="B170" s="1162" t="s">
        <v>467</v>
      </c>
      <c r="C170" s="1173">
        <f>C157+C169</f>
        <v>623290</v>
      </c>
      <c r="D170" s="1173">
        <f>D157+D169</f>
        <v>0</v>
      </c>
      <c r="E170" s="1173">
        <f>E157+E169</f>
        <v>0</v>
      </c>
      <c r="F170" s="293">
        <f>F157+F169</f>
        <v>623290</v>
      </c>
    </row>
    <row r="175" spans="1:6" ht="9" customHeight="1" x14ac:dyDescent="0.2"/>
    <row r="198" ht="3.75" customHeight="1" x14ac:dyDescent="0.2"/>
    <row r="231" ht="9.75" customHeight="1" x14ac:dyDescent="0.2"/>
  </sheetData>
  <mergeCells count="8">
    <mergeCell ref="A1:E1"/>
    <mergeCell ref="A3:F3"/>
    <mergeCell ref="A57:F57"/>
    <mergeCell ref="A114:F114"/>
    <mergeCell ref="A58:E58"/>
    <mergeCell ref="A60:F60"/>
    <mergeCell ref="A115:E115"/>
    <mergeCell ref="A117:F117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55"/>
  <sheetViews>
    <sheetView workbookViewId="0">
      <selection sqref="A1:E1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463" t="s">
        <v>1383</v>
      </c>
      <c r="B1" s="1463"/>
      <c r="C1" s="1463"/>
      <c r="D1" s="1463"/>
      <c r="E1" s="1463"/>
    </row>
    <row r="2" spans="1:6" x14ac:dyDescent="0.2">
      <c r="A2" s="329"/>
      <c r="B2" s="329"/>
      <c r="C2" s="329"/>
      <c r="D2" s="329"/>
      <c r="E2" s="329"/>
    </row>
    <row r="3" spans="1:6" ht="15.75" x14ac:dyDescent="0.25">
      <c r="B3" s="1483" t="s">
        <v>1233</v>
      </c>
      <c r="C3" s="1483"/>
      <c r="D3" s="1483"/>
      <c r="E3" s="1483"/>
      <c r="F3" s="1486"/>
    </row>
    <row r="4" spans="1:6" ht="13.5" thickBot="1" x14ac:dyDescent="0.25">
      <c r="B4" s="1"/>
      <c r="C4" s="1"/>
      <c r="D4" s="1"/>
      <c r="E4" s="19"/>
      <c r="F4" s="19" t="s">
        <v>4</v>
      </c>
    </row>
    <row r="5" spans="1:6" ht="42" customHeight="1" thickBot="1" x14ac:dyDescent="0.3">
      <c r="A5" s="336" t="s">
        <v>294</v>
      </c>
      <c r="B5" s="260" t="s">
        <v>39</v>
      </c>
      <c r="C5" s="332" t="s">
        <v>477</v>
      </c>
      <c r="D5" s="333" t="s">
        <v>478</v>
      </c>
      <c r="E5" s="332" t="s">
        <v>473</v>
      </c>
      <c r="F5" s="333" t="s">
        <v>472</v>
      </c>
    </row>
    <row r="6" spans="1:6" ht="13.5" thickBot="1" x14ac:dyDescent="0.25">
      <c r="A6" s="425" t="s">
        <v>295</v>
      </c>
      <c r="B6" s="1167" t="s">
        <v>296</v>
      </c>
      <c r="C6" s="1168" t="s">
        <v>297</v>
      </c>
      <c r="D6" s="1169" t="s">
        <v>298</v>
      </c>
      <c r="E6" s="1169" t="s">
        <v>318</v>
      </c>
      <c r="F6" s="1170" t="s">
        <v>343</v>
      </c>
    </row>
    <row r="7" spans="1:6" ht="13.5" thickBot="1" x14ac:dyDescent="0.25">
      <c r="A7" s="478" t="s">
        <v>299</v>
      </c>
      <c r="B7" s="246" t="s">
        <v>730</v>
      </c>
      <c r="C7" s="54">
        <f>C8+C9+C14+C23</f>
        <v>3856128</v>
      </c>
      <c r="D7" s="54">
        <f>D8+D9+D14+D23</f>
        <v>0</v>
      </c>
      <c r="E7" s="54">
        <f>E8+E9+E14+E23</f>
        <v>0</v>
      </c>
      <c r="F7" s="111">
        <f t="shared" ref="F7:F26" si="0">SUM(C7:E7)</f>
        <v>3856128</v>
      </c>
    </row>
    <row r="8" spans="1:6" ht="13.5" thickBot="1" x14ac:dyDescent="0.25">
      <c r="A8" s="478" t="s">
        <v>300</v>
      </c>
      <c r="B8" s="247" t="s">
        <v>743</v>
      </c>
      <c r="C8" s="32">
        <f>'14 16_sz_ melléklet'!E20</f>
        <v>653835</v>
      </c>
      <c r="D8" s="619"/>
      <c r="E8" s="619"/>
      <c r="F8" s="845">
        <f t="shared" si="0"/>
        <v>653835</v>
      </c>
    </row>
    <row r="9" spans="1:6" ht="13.5" thickBot="1" x14ac:dyDescent="0.25">
      <c r="A9" s="478" t="s">
        <v>301</v>
      </c>
      <c r="B9" s="248" t="s">
        <v>686</v>
      </c>
      <c r="C9" s="250">
        <f>C10+C11+C12+C13</f>
        <v>1009185</v>
      </c>
      <c r="D9" s="250">
        <f>D10+D11+D12+D13</f>
        <v>0</v>
      </c>
      <c r="E9" s="250">
        <f>E10+E11+E12+E13</f>
        <v>0</v>
      </c>
      <c r="F9" s="846">
        <f>F10+F11+F12+F13</f>
        <v>1009185</v>
      </c>
    </row>
    <row r="10" spans="1:6" x14ac:dyDescent="0.2">
      <c r="A10" s="621" t="s">
        <v>302</v>
      </c>
      <c r="B10" s="808" t="s">
        <v>688</v>
      </c>
      <c r="C10" s="548">
        <f>'14 16_sz_ melléklet'!C30</f>
        <v>350</v>
      </c>
      <c r="D10" s="401"/>
      <c r="E10" s="401"/>
      <c r="F10" s="108">
        <f t="shared" si="0"/>
        <v>350</v>
      </c>
    </row>
    <row r="11" spans="1:6" x14ac:dyDescent="0.2">
      <c r="A11" s="163" t="s">
        <v>303</v>
      </c>
      <c r="B11" s="809" t="s">
        <v>687</v>
      </c>
      <c r="C11" s="807">
        <f>'14 16_sz_ melléklet'!C34</f>
        <v>194000</v>
      </c>
      <c r="D11" s="798"/>
      <c r="E11" s="798"/>
      <c r="F11" s="108">
        <f t="shared" si="0"/>
        <v>194000</v>
      </c>
    </row>
    <row r="12" spans="1:6" x14ac:dyDescent="0.2">
      <c r="A12" s="163" t="s">
        <v>304</v>
      </c>
      <c r="B12" s="249" t="s">
        <v>689</v>
      </c>
      <c r="C12" s="807">
        <f>'14 16_sz_ melléklet'!C40</f>
        <v>805000</v>
      </c>
      <c r="D12" s="798"/>
      <c r="E12" s="798"/>
      <c r="F12" s="108">
        <f t="shared" si="0"/>
        <v>805000</v>
      </c>
    </row>
    <row r="13" spans="1:6" ht="13.5" thickBot="1" x14ac:dyDescent="0.25">
      <c r="A13" s="162" t="s">
        <v>305</v>
      </c>
      <c r="B13" s="1008" t="s">
        <v>690</v>
      </c>
      <c r="C13" s="1163">
        <f>'14 16_sz_ melléklet'!C72</f>
        <v>9835</v>
      </c>
      <c r="D13" s="214"/>
      <c r="E13" s="214"/>
      <c r="F13" s="110">
        <f t="shared" si="0"/>
        <v>9835</v>
      </c>
    </row>
    <row r="14" spans="1:6" ht="13.5" thickBot="1" x14ac:dyDescent="0.25">
      <c r="A14" s="478" t="s">
        <v>306</v>
      </c>
      <c r="B14" s="1010" t="s">
        <v>729</v>
      </c>
      <c r="C14" s="878">
        <f>C15+C19+C20+C21+C22</f>
        <v>2134108</v>
      </c>
      <c r="D14" s="878">
        <f>D15+D19+D20+D21+D22</f>
        <v>0</v>
      </c>
      <c r="E14" s="878">
        <f>E15+E19+E20+E21+E22</f>
        <v>0</v>
      </c>
      <c r="F14" s="822">
        <f t="shared" si="0"/>
        <v>2134108</v>
      </c>
    </row>
    <row r="15" spans="1:6" x14ac:dyDescent="0.2">
      <c r="A15" s="162" t="s">
        <v>307</v>
      </c>
      <c r="B15" s="1009" t="s">
        <v>677</v>
      </c>
      <c r="C15" s="25">
        <f>C16+C17+C18</f>
        <v>1943860</v>
      </c>
      <c r="D15" s="25">
        <f>D16+D17+D18</f>
        <v>0</v>
      </c>
      <c r="E15" s="25">
        <f>E16+E17+E18</f>
        <v>0</v>
      </c>
      <c r="F15" s="1175">
        <f t="shared" si="0"/>
        <v>1943860</v>
      </c>
    </row>
    <row r="16" spans="1:6" x14ac:dyDescent="0.2">
      <c r="A16" s="163" t="s">
        <v>308</v>
      </c>
      <c r="B16" s="985" t="s">
        <v>679</v>
      </c>
      <c r="C16" s="872">
        <f>'17 18 sz_melléklet'!C54</f>
        <v>1585506</v>
      </c>
      <c r="D16" s="1070"/>
      <c r="E16" s="1070"/>
      <c r="F16" s="108">
        <f t="shared" si="0"/>
        <v>1585506</v>
      </c>
    </row>
    <row r="17" spans="1:6" x14ac:dyDescent="0.2">
      <c r="A17" s="786" t="s">
        <v>309</v>
      </c>
      <c r="B17" s="986" t="s">
        <v>678</v>
      </c>
      <c r="C17" s="21">
        <f>'19 21_sz_ melléklet'!C12</f>
        <v>351344</v>
      </c>
      <c r="D17" s="21"/>
      <c r="E17" s="21"/>
      <c r="F17" s="108">
        <f t="shared" si="0"/>
        <v>351344</v>
      </c>
    </row>
    <row r="18" spans="1:6" x14ac:dyDescent="0.2">
      <c r="A18" s="786" t="s">
        <v>310</v>
      </c>
      <c r="B18" s="986" t="s">
        <v>680</v>
      </c>
      <c r="C18" s="21">
        <f>'19 21_sz_ melléklet'!C29</f>
        <v>7010</v>
      </c>
      <c r="D18" s="823"/>
      <c r="E18" s="103"/>
      <c r="F18" s="108">
        <f t="shared" si="0"/>
        <v>7010</v>
      </c>
    </row>
    <row r="19" spans="1:6" x14ac:dyDescent="0.2">
      <c r="A19" s="786" t="s">
        <v>311</v>
      </c>
      <c r="B19" s="987" t="s">
        <v>681</v>
      </c>
      <c r="C19" s="21"/>
      <c r="D19" s="220"/>
      <c r="E19" s="104"/>
      <c r="F19" s="108">
        <f t="shared" si="0"/>
        <v>0</v>
      </c>
    </row>
    <row r="20" spans="1:6" x14ac:dyDescent="0.2">
      <c r="A20" s="786" t="s">
        <v>312</v>
      </c>
      <c r="B20" s="988" t="s">
        <v>682</v>
      </c>
      <c r="C20" s="21"/>
      <c r="D20" s="220"/>
      <c r="E20" s="104"/>
      <c r="F20" s="108">
        <f t="shared" si="0"/>
        <v>0</v>
      </c>
    </row>
    <row r="21" spans="1:6" x14ac:dyDescent="0.2">
      <c r="A21" s="786" t="s">
        <v>313</v>
      </c>
      <c r="B21" s="989" t="s">
        <v>683</v>
      </c>
      <c r="C21" s="21">
        <f>'19 21_sz_ melléklet'!C74</f>
        <v>190248</v>
      </c>
      <c r="D21" s="214"/>
      <c r="E21" s="214"/>
      <c r="F21" s="108">
        <f>SUM(C21:E21)</f>
        <v>190248</v>
      </c>
    </row>
    <row r="22" spans="1:6" ht="13.5" thickBot="1" x14ac:dyDescent="0.25">
      <c r="A22" s="162" t="s">
        <v>314</v>
      </c>
      <c r="B22" s="1006" t="s">
        <v>727</v>
      </c>
      <c r="C22" s="25"/>
      <c r="D22" s="218"/>
      <c r="E22" s="11"/>
      <c r="F22" s="110">
        <f t="shared" si="0"/>
        <v>0</v>
      </c>
    </row>
    <row r="23" spans="1:6" ht="13.5" thickBot="1" x14ac:dyDescent="0.25">
      <c r="A23" s="478" t="s">
        <v>315</v>
      </c>
      <c r="B23" s="1007" t="s">
        <v>728</v>
      </c>
      <c r="C23" s="1172">
        <f>C24+C25</f>
        <v>59000</v>
      </c>
      <c r="D23" s="1172">
        <f>D24+D25</f>
        <v>0</v>
      </c>
      <c r="E23" s="1172">
        <f>E24+E25</f>
        <v>0</v>
      </c>
      <c r="F23" s="822">
        <f t="shared" si="0"/>
        <v>59000</v>
      </c>
    </row>
    <row r="24" spans="1:6" ht="12" customHeight="1" x14ac:dyDescent="0.2">
      <c r="A24" s="621" t="s">
        <v>316</v>
      </c>
      <c r="B24" s="1011" t="s">
        <v>756</v>
      </c>
      <c r="C24" s="342">
        <f>'29 sz. mell'!C16</f>
        <v>59000</v>
      </c>
      <c r="D24" s="343"/>
      <c r="E24" s="343"/>
      <c r="F24" s="1013">
        <f t="shared" si="0"/>
        <v>59000</v>
      </c>
    </row>
    <row r="25" spans="1:6" ht="13.5" customHeight="1" thickBot="1" x14ac:dyDescent="0.25">
      <c r="A25" s="662" t="s">
        <v>317</v>
      </c>
      <c r="B25" s="1014" t="s">
        <v>757</v>
      </c>
      <c r="C25" s="1164"/>
      <c r="D25" s="1165"/>
      <c r="E25" s="1165"/>
      <c r="F25" s="1004">
        <f t="shared" si="0"/>
        <v>0</v>
      </c>
    </row>
    <row r="26" spans="1:6" ht="5.25" customHeight="1" thickBot="1" x14ac:dyDescent="0.25">
      <c r="A26" s="786"/>
      <c r="B26" s="1156"/>
      <c r="C26" s="1164"/>
      <c r="D26" s="1165"/>
      <c r="E26" s="1165"/>
      <c r="F26" s="1004">
        <f t="shared" si="0"/>
        <v>0</v>
      </c>
    </row>
    <row r="27" spans="1:6" ht="13.5" customHeight="1" thickBot="1" x14ac:dyDescent="0.25">
      <c r="A27" s="478" t="s">
        <v>319</v>
      </c>
      <c r="B27" s="224" t="s">
        <v>742</v>
      </c>
      <c r="C27" s="761">
        <f>C28+C34+C39</f>
        <v>740537</v>
      </c>
      <c r="D27" s="761">
        <f>D28+D34+D39</f>
        <v>7901</v>
      </c>
      <c r="E27" s="761">
        <f>E28+E34+E39</f>
        <v>0</v>
      </c>
      <c r="F27" s="761">
        <f>F28+F34+F39</f>
        <v>748438</v>
      </c>
    </row>
    <row r="28" spans="1:6" ht="13.5" thickBot="1" x14ac:dyDescent="0.25">
      <c r="A28" s="478" t="s">
        <v>320</v>
      </c>
      <c r="B28" s="159" t="s">
        <v>715</v>
      </c>
      <c r="C28" s="142">
        <f>C29+C30+C31+C32+C33</f>
        <v>150000</v>
      </c>
      <c r="D28" s="142">
        <f>D29+D30+D31+D32+D33</f>
        <v>0</v>
      </c>
      <c r="E28" s="142">
        <f>E29+E30+E31+E32+E33</f>
        <v>0</v>
      </c>
      <c r="F28" s="142">
        <f>F29+F30+F31+F32+F33</f>
        <v>150000</v>
      </c>
    </row>
    <row r="29" spans="1:6" x14ac:dyDescent="0.2">
      <c r="A29" s="621" t="s">
        <v>321</v>
      </c>
      <c r="B29" s="109" t="s">
        <v>716</v>
      </c>
      <c r="C29" s="238"/>
      <c r="D29" s="624"/>
      <c r="E29" s="623"/>
      <c r="F29" s="623"/>
    </row>
    <row r="30" spans="1:6" x14ac:dyDescent="0.2">
      <c r="A30" s="163" t="s">
        <v>322</v>
      </c>
      <c r="B30" s="241" t="s">
        <v>717</v>
      </c>
      <c r="C30" s="165">
        <f>'13 sz melléklet'!D31</f>
        <v>150000</v>
      </c>
      <c r="D30" s="382"/>
      <c r="E30" s="165"/>
      <c r="F30" s="382">
        <f>SUM(C30:E30)</f>
        <v>150000</v>
      </c>
    </row>
    <row r="31" spans="1:6" x14ac:dyDescent="0.2">
      <c r="A31" s="163" t="s">
        <v>323</v>
      </c>
      <c r="B31" s="626" t="s">
        <v>718</v>
      </c>
      <c r="C31" s="138"/>
      <c r="D31" s="131"/>
      <c r="E31" s="138"/>
      <c r="F31" s="382">
        <f t="shared" ref="F31:F39" si="1">SUM(C31:E31)</f>
        <v>0</v>
      </c>
    </row>
    <row r="32" spans="1:6" ht="15" customHeight="1" x14ac:dyDescent="0.2">
      <c r="A32" s="163" t="s">
        <v>324</v>
      </c>
      <c r="B32" s="626" t="s">
        <v>719</v>
      </c>
      <c r="C32" s="135"/>
      <c r="D32" s="130"/>
      <c r="E32" s="135"/>
      <c r="F32" s="382">
        <f t="shared" si="1"/>
        <v>0</v>
      </c>
    </row>
    <row r="33" spans="1:6" ht="13.5" thickBot="1" x14ac:dyDescent="0.25">
      <c r="A33" s="162" t="s">
        <v>325</v>
      </c>
      <c r="B33" s="243" t="s">
        <v>720</v>
      </c>
      <c r="C33" s="143"/>
      <c r="D33" s="134"/>
      <c r="E33" s="143"/>
      <c r="F33" s="233">
        <f t="shared" si="1"/>
        <v>0</v>
      </c>
    </row>
    <row r="34" spans="1:6" ht="13.5" thickBot="1" x14ac:dyDescent="0.25">
      <c r="A34" s="478" t="s">
        <v>326</v>
      </c>
      <c r="B34" s="1158" t="s">
        <v>721</v>
      </c>
      <c r="C34" s="628">
        <f>C35+C36+C37+C38</f>
        <v>589603</v>
      </c>
      <c r="D34" s="628">
        <f>D35+D36+D37+D38</f>
        <v>0</v>
      </c>
      <c r="E34" s="628">
        <f>E35+E36+E37+E38</f>
        <v>0</v>
      </c>
      <c r="F34" s="628">
        <f>F35+F36+F37+F38</f>
        <v>589603</v>
      </c>
    </row>
    <row r="35" spans="1:6" x14ac:dyDescent="0.2">
      <c r="A35" s="786" t="s">
        <v>327</v>
      </c>
      <c r="B35" s="627" t="s">
        <v>722</v>
      </c>
      <c r="C35" s="143">
        <f>'25 26 sz. melléklet'!C17</f>
        <v>0</v>
      </c>
      <c r="D35" s="134"/>
      <c r="E35" s="143"/>
      <c r="F35" s="131">
        <f t="shared" si="1"/>
        <v>0</v>
      </c>
    </row>
    <row r="36" spans="1:6" x14ac:dyDescent="0.2">
      <c r="A36" s="163" t="s">
        <v>328</v>
      </c>
      <c r="B36" s="814" t="s">
        <v>724</v>
      </c>
      <c r="C36" s="165"/>
      <c r="D36" s="382"/>
      <c r="E36" s="165"/>
      <c r="F36" s="382">
        <f t="shared" si="1"/>
        <v>0</v>
      </c>
    </row>
    <row r="37" spans="1:6" x14ac:dyDescent="0.2">
      <c r="A37" s="163" t="s">
        <v>329</v>
      </c>
      <c r="B37" s="816" t="s">
        <v>723</v>
      </c>
      <c r="C37" s="238"/>
      <c r="D37" s="226"/>
      <c r="E37" s="238"/>
      <c r="F37" s="382">
        <f t="shared" si="1"/>
        <v>0</v>
      </c>
    </row>
    <row r="38" spans="1:6" ht="13.5" thickBot="1" x14ac:dyDescent="0.25">
      <c r="A38" s="661" t="s">
        <v>330</v>
      </c>
      <c r="B38" s="241" t="s">
        <v>725</v>
      </c>
      <c r="C38" s="239">
        <f>' 27 28 sz. melléklet'!E31</f>
        <v>589603</v>
      </c>
      <c r="D38" s="233"/>
      <c r="E38" s="239"/>
      <c r="F38" s="233">
        <f t="shared" si="1"/>
        <v>589603</v>
      </c>
    </row>
    <row r="39" spans="1:6" ht="13.5" thickBot="1" x14ac:dyDescent="0.25">
      <c r="A39" s="478" t="s">
        <v>331</v>
      </c>
      <c r="B39" s="125" t="s">
        <v>726</v>
      </c>
      <c r="C39" s="142">
        <f>C40+C41</f>
        <v>934</v>
      </c>
      <c r="D39" s="142">
        <f>D40+D41</f>
        <v>7901</v>
      </c>
      <c r="E39" s="142">
        <f>E40+E41</f>
        <v>0</v>
      </c>
      <c r="F39" s="223">
        <f t="shared" si="1"/>
        <v>8835</v>
      </c>
    </row>
    <row r="40" spans="1:6" x14ac:dyDescent="0.2">
      <c r="A40" s="621" t="s">
        <v>332</v>
      </c>
      <c r="B40" s="816" t="s">
        <v>762</v>
      </c>
      <c r="C40" s="579"/>
      <c r="D40" s="1160">
        <f>'29 sz. mell'!C27-'29 sz. mell'!C26</f>
        <v>7901</v>
      </c>
      <c r="E40" s="579"/>
      <c r="F40" s="1160">
        <f>SUM(C40:E40)</f>
        <v>7901</v>
      </c>
    </row>
    <row r="41" spans="1:6" ht="12.75" customHeight="1" thickBot="1" x14ac:dyDescent="0.25">
      <c r="A41" s="662" t="s">
        <v>333</v>
      </c>
      <c r="B41" s="123" t="s">
        <v>763</v>
      </c>
      <c r="C41" s="1174">
        <f>' 27 28 sz. melléklet'!E46</f>
        <v>934</v>
      </c>
      <c r="D41" s="888"/>
      <c r="E41" s="888"/>
      <c r="F41" s="1159">
        <f>SUM(C41:E41)</f>
        <v>934</v>
      </c>
    </row>
    <row r="42" spans="1:6" ht="28.5" customHeight="1" thickBot="1" x14ac:dyDescent="0.25">
      <c r="A42" s="662" t="s">
        <v>334</v>
      </c>
      <c r="B42" s="1161" t="s">
        <v>465</v>
      </c>
      <c r="C42" s="761">
        <f>C7+C27</f>
        <v>4596665</v>
      </c>
      <c r="D42" s="761">
        <f>D7+D27</f>
        <v>7901</v>
      </c>
      <c r="E42" s="761">
        <f>E7+E27</f>
        <v>0</v>
      </c>
      <c r="F42" s="1171">
        <f>SUM(C42:E42)</f>
        <v>4604566</v>
      </c>
    </row>
    <row r="43" spans="1:6" ht="13.5" thickBot="1" x14ac:dyDescent="0.25">
      <c r="A43" s="478" t="s">
        <v>335</v>
      </c>
      <c r="B43" s="125" t="s">
        <v>741</v>
      </c>
      <c r="C43" s="234"/>
      <c r="D43" s="234"/>
      <c r="E43" s="137"/>
      <c r="F43" s="971"/>
    </row>
    <row r="44" spans="1:6" ht="12.75" customHeight="1" x14ac:dyDescent="0.2">
      <c r="A44" s="621" t="s">
        <v>336</v>
      </c>
      <c r="B44" s="636" t="s">
        <v>732</v>
      </c>
      <c r="C44" s="222"/>
      <c r="D44" s="288"/>
      <c r="E44" s="138"/>
      <c r="F44" s="130">
        <f>C44+D44+E44</f>
        <v>0</v>
      </c>
    </row>
    <row r="45" spans="1:6" ht="12.75" customHeight="1" x14ac:dyDescent="0.2">
      <c r="A45" s="163" t="s">
        <v>337</v>
      </c>
      <c r="B45" s="542" t="s">
        <v>731</v>
      </c>
      <c r="C45" s="222">
        <f>'13 sz melléklet'!D47</f>
        <v>900000</v>
      </c>
      <c r="D45" s="286"/>
      <c r="E45" s="135"/>
      <c r="F45" s="130">
        <f>C45+D45+E45</f>
        <v>900000</v>
      </c>
    </row>
    <row r="46" spans="1:6" ht="11.25" customHeight="1" x14ac:dyDescent="0.2">
      <c r="A46" s="163" t="s">
        <v>338</v>
      </c>
      <c r="B46" s="542" t="s">
        <v>733</v>
      </c>
      <c r="C46" s="220"/>
      <c r="D46" s="286"/>
      <c r="E46" s="135"/>
      <c r="F46" s="130">
        <f t="shared" ref="F46:F53" si="2">C46+D46+E46</f>
        <v>0</v>
      </c>
    </row>
    <row r="47" spans="1:6" ht="15" customHeight="1" x14ac:dyDescent="0.2">
      <c r="A47" s="163" t="s">
        <v>339</v>
      </c>
      <c r="B47" s="542" t="s">
        <v>734</v>
      </c>
      <c r="C47" s="165">
        <f>'13 sz melléklet'!D49</f>
        <v>120000</v>
      </c>
      <c r="D47" s="286"/>
      <c r="E47" s="135"/>
      <c r="F47" s="130">
        <f t="shared" si="2"/>
        <v>120000</v>
      </c>
    </row>
    <row r="48" spans="1:6" x14ac:dyDescent="0.2">
      <c r="A48" s="163" t="s">
        <v>340</v>
      </c>
      <c r="B48" s="750" t="s">
        <v>735</v>
      </c>
      <c r="C48" s="220">
        <f>'13 sz melléklet'!D50</f>
        <v>2268625</v>
      </c>
      <c r="D48" s="286"/>
      <c r="E48" s="135"/>
      <c r="F48" s="130">
        <f t="shared" si="2"/>
        <v>2268625</v>
      </c>
    </row>
    <row r="49" spans="1:6" x14ac:dyDescent="0.2">
      <c r="A49" s="163" t="s">
        <v>341</v>
      </c>
      <c r="B49" s="751" t="s">
        <v>736</v>
      </c>
      <c r="C49" s="220">
        <f>'13 sz melléklet'!D51</f>
        <v>1894</v>
      </c>
      <c r="D49" s="286"/>
      <c r="E49" s="135"/>
      <c r="F49" s="130">
        <f t="shared" si="2"/>
        <v>1894</v>
      </c>
    </row>
    <row r="50" spans="1:6" x14ac:dyDescent="0.2">
      <c r="A50" s="163" t="s">
        <v>342</v>
      </c>
      <c r="B50" s="752" t="s">
        <v>737</v>
      </c>
      <c r="C50" s="220"/>
      <c r="D50" s="286"/>
      <c r="E50" s="135"/>
      <c r="F50" s="130">
        <f t="shared" si="2"/>
        <v>0</v>
      </c>
    </row>
    <row r="51" spans="1:6" x14ac:dyDescent="0.2">
      <c r="A51" s="163" t="s">
        <v>349</v>
      </c>
      <c r="B51" s="752" t="s">
        <v>738</v>
      </c>
      <c r="C51" s="220"/>
      <c r="D51" s="286"/>
      <c r="E51" s="135"/>
      <c r="F51" s="130">
        <f t="shared" si="2"/>
        <v>0</v>
      </c>
    </row>
    <row r="52" spans="1:6" x14ac:dyDescent="0.2">
      <c r="A52" s="163" t="s">
        <v>350</v>
      </c>
      <c r="B52" s="752" t="s">
        <v>739</v>
      </c>
      <c r="C52" s="222">
        <f>'13 sz melléklet'!D54</f>
        <v>7500000</v>
      </c>
      <c r="D52" s="290"/>
      <c r="E52" s="141"/>
      <c r="F52" s="130">
        <f t="shared" si="2"/>
        <v>7500000</v>
      </c>
    </row>
    <row r="53" spans="1:6" ht="13.5" thickBot="1" x14ac:dyDescent="0.25">
      <c r="A53" s="661" t="s">
        <v>351</v>
      </c>
      <c r="B53" s="256" t="s">
        <v>740</v>
      </c>
      <c r="C53" s="1359"/>
      <c r="D53" s="1166"/>
      <c r="E53" s="630"/>
      <c r="F53" s="130">
        <f t="shared" si="2"/>
        <v>0</v>
      </c>
    </row>
    <row r="54" spans="1:6" ht="13.5" thickBot="1" x14ac:dyDescent="0.25">
      <c r="A54" s="478" t="s">
        <v>352</v>
      </c>
      <c r="B54" s="1035" t="s">
        <v>468</v>
      </c>
      <c r="C54" s="231">
        <f>SUM(C44:C53)</f>
        <v>10790519</v>
      </c>
      <c r="D54" s="231">
        <f>SUM(D44:D53)</f>
        <v>0</v>
      </c>
      <c r="E54" s="231">
        <f>SUM(E44:E53)</f>
        <v>0</v>
      </c>
      <c r="F54" s="142">
        <f>SUM(F44:F53)</f>
        <v>10790519</v>
      </c>
    </row>
    <row r="55" spans="1:6" ht="19.5" customHeight="1" thickBot="1" x14ac:dyDescent="0.25">
      <c r="A55" s="478" t="s">
        <v>353</v>
      </c>
      <c r="B55" s="1162" t="s">
        <v>467</v>
      </c>
      <c r="C55" s="1173">
        <f>C42+C54</f>
        <v>15387184</v>
      </c>
      <c r="D55" s="1173">
        <f>D42+D54</f>
        <v>7901</v>
      </c>
      <c r="E55" s="1173">
        <f>E42+E54</f>
        <v>0</v>
      </c>
      <c r="F55" s="293">
        <f>F42+F54</f>
        <v>15395085</v>
      </c>
    </row>
  </sheetData>
  <mergeCells count="2">
    <mergeCell ref="A1:E1"/>
    <mergeCell ref="B3:F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64"/>
  <sheetViews>
    <sheetView topLeftCell="A19" workbookViewId="0">
      <selection activeCell="A64" sqref="A1:I64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1463" t="s">
        <v>1384</v>
      </c>
      <c r="B1" s="1463"/>
      <c r="C1" s="1463"/>
      <c r="D1" s="1463"/>
      <c r="E1" s="1463"/>
      <c r="F1" s="1463"/>
      <c r="G1" s="1463"/>
    </row>
    <row r="3" spans="1:9" ht="15.75" x14ac:dyDescent="0.25">
      <c r="A3" s="1483" t="s">
        <v>546</v>
      </c>
      <c r="B3" s="1483"/>
      <c r="C3" s="1483"/>
      <c r="D3" s="1483"/>
      <c r="E3" s="1483"/>
      <c r="F3" s="1483"/>
      <c r="G3" s="1483"/>
      <c r="H3" s="1483"/>
      <c r="I3" s="1483"/>
    </row>
    <row r="4" spans="1:9" ht="15.75" x14ac:dyDescent="0.25">
      <c r="A4" s="1483" t="s">
        <v>566</v>
      </c>
      <c r="B4" s="1483"/>
      <c r="C4" s="1483"/>
      <c r="D4" s="1483"/>
      <c r="E4" s="1483"/>
      <c r="F4" s="1483"/>
      <c r="G4" s="1483"/>
      <c r="H4" s="1483"/>
      <c r="I4" s="1483"/>
    </row>
    <row r="5" spans="1:9" x14ac:dyDescent="0.2">
      <c r="A5" s="941"/>
      <c r="B5" s="941"/>
      <c r="C5" s="941"/>
      <c r="D5" s="941"/>
      <c r="E5" s="941"/>
      <c r="F5" s="941"/>
      <c r="G5" s="941"/>
      <c r="H5" s="941"/>
      <c r="I5" s="941"/>
    </row>
    <row r="6" spans="1:9" ht="13.5" thickBot="1" x14ac:dyDescent="0.25">
      <c r="B6" s="42"/>
      <c r="C6" s="42"/>
      <c r="D6" s="42"/>
      <c r="E6" s="42"/>
      <c r="F6" s="939"/>
      <c r="G6" s="939" t="s">
        <v>4</v>
      </c>
    </row>
    <row r="7" spans="1:9" ht="13.5" thickBot="1" x14ac:dyDescent="0.25">
      <c r="A7" s="1517" t="s">
        <v>294</v>
      </c>
      <c r="B7" s="1606" t="s">
        <v>48</v>
      </c>
      <c r="C7" s="1607"/>
      <c r="D7" s="1608"/>
      <c r="E7" s="1608"/>
      <c r="F7" s="1609" t="s">
        <v>71</v>
      </c>
      <c r="G7" s="1610"/>
      <c r="H7" s="1601"/>
      <c r="I7" s="1508"/>
    </row>
    <row r="8" spans="1:9" ht="26.25" thickBot="1" x14ac:dyDescent="0.25">
      <c r="A8" s="1518"/>
      <c r="B8" s="942" t="s">
        <v>64</v>
      </c>
      <c r="C8" s="943" t="s">
        <v>1135</v>
      </c>
      <c r="D8" s="943" t="s">
        <v>1136</v>
      </c>
      <c r="E8" s="943" t="s">
        <v>1285</v>
      </c>
      <c r="F8" s="944" t="s">
        <v>64</v>
      </c>
      <c r="G8" s="943" t="s">
        <v>1135</v>
      </c>
      <c r="H8" s="943" t="s">
        <v>1136</v>
      </c>
      <c r="I8" s="943" t="s">
        <v>1285</v>
      </c>
    </row>
    <row r="9" spans="1:9" ht="13.5" thickBot="1" x14ac:dyDescent="0.25">
      <c r="A9" s="900" t="s">
        <v>295</v>
      </c>
      <c r="B9" s="422" t="s">
        <v>296</v>
      </c>
      <c r="C9" s="425" t="s">
        <v>297</v>
      </c>
      <c r="D9" s="425" t="s">
        <v>298</v>
      </c>
      <c r="E9" s="425" t="s">
        <v>318</v>
      </c>
      <c r="F9" s="949" t="s">
        <v>343</v>
      </c>
      <c r="G9" s="414" t="s">
        <v>344</v>
      </c>
      <c r="H9" s="945" t="s">
        <v>368</v>
      </c>
      <c r="I9" s="940" t="s">
        <v>369</v>
      </c>
    </row>
    <row r="10" spans="1:9" x14ac:dyDescent="0.2">
      <c r="A10" s="946" t="s">
        <v>299</v>
      </c>
      <c r="B10" s="836" t="s">
        <v>530</v>
      </c>
      <c r="C10" s="1176">
        <f>'37 sz melléklet'!C12*1.001</f>
        <v>2912636.7269999995</v>
      </c>
      <c r="D10" s="579">
        <f>C10*1.001</f>
        <v>2915549.3637269991</v>
      </c>
      <c r="E10" s="131">
        <f>D10*1.001</f>
        <v>2918464.9130907259</v>
      </c>
      <c r="F10" s="633" t="s">
        <v>547</v>
      </c>
      <c r="G10" s="1176">
        <f>'37 sz melléklet'!E9*1.001</f>
        <v>1860100.2419999999</v>
      </c>
      <c r="H10" s="579">
        <f>G10*1.001</f>
        <v>1861960.3422419997</v>
      </c>
      <c r="I10" s="1160">
        <f>H10*1.001</f>
        <v>1863822.3025842414</v>
      </c>
    </row>
    <row r="11" spans="1:9" ht="25.5" x14ac:dyDescent="0.2">
      <c r="A11" s="947" t="s">
        <v>300</v>
      </c>
      <c r="B11" s="145" t="s">
        <v>531</v>
      </c>
      <c r="C11" s="286">
        <f>'37 sz melléklet'!C11*1.005</f>
        <v>1014230.9249999999</v>
      </c>
      <c r="D11" s="135">
        <f>C11*1.003</f>
        <v>1017273.6177749998</v>
      </c>
      <c r="E11" s="130">
        <f>D11*1.001</f>
        <v>1018290.8913927746</v>
      </c>
      <c r="F11" s="526" t="s">
        <v>548</v>
      </c>
      <c r="G11" s="286">
        <f>'37 sz melléklet'!E10*1.001</f>
        <v>275307.03199999995</v>
      </c>
      <c r="H11" s="138">
        <f>G11*1.001</f>
        <v>275582.33903199993</v>
      </c>
      <c r="I11" s="131">
        <f>H11*1.001</f>
        <v>275857.9213710319</v>
      </c>
    </row>
    <row r="12" spans="1:9" x14ac:dyDescent="0.2">
      <c r="A12" s="947" t="s">
        <v>301</v>
      </c>
      <c r="B12" s="145" t="s">
        <v>532</v>
      </c>
      <c r="C12" s="286">
        <f>'37 sz melléklet'!C9*1.001+1198</f>
        <v>771488.52099999995</v>
      </c>
      <c r="D12" s="135">
        <f>C12*1.001</f>
        <v>772260.00952099985</v>
      </c>
      <c r="E12" s="130">
        <f>D12*1.001</f>
        <v>773032.26953052077</v>
      </c>
      <c r="F12" s="149" t="s">
        <v>549</v>
      </c>
      <c r="G12" s="286">
        <f>'37 sz melléklet'!E11*1.001</f>
        <v>1501523.0229999998</v>
      </c>
      <c r="H12" s="138">
        <f>G12*1.001+1</f>
        <v>1503025.5460229996</v>
      </c>
      <c r="I12" s="131">
        <f>H12*1.001</f>
        <v>1504528.5715690225</v>
      </c>
    </row>
    <row r="13" spans="1:9" x14ac:dyDescent="0.2">
      <c r="A13" s="947" t="s">
        <v>302</v>
      </c>
      <c r="B13" s="145" t="s">
        <v>533</v>
      </c>
      <c r="C13" s="286">
        <f>'37 sz melléklet'!C13</f>
        <v>59229</v>
      </c>
      <c r="D13" s="135">
        <v>181</v>
      </c>
      <c r="E13" s="130">
        <v>71</v>
      </c>
      <c r="F13" s="149" t="s">
        <v>550</v>
      </c>
      <c r="G13" s="286">
        <f>'37 sz melléklet'!E17*1.001</f>
        <v>80700.62</v>
      </c>
      <c r="H13" s="138">
        <f>G13*1.001</f>
        <v>80781.320619999984</v>
      </c>
      <c r="I13" s="131">
        <f>H13*1.001</f>
        <v>80862.101940619978</v>
      </c>
    </row>
    <row r="14" spans="1:9" x14ac:dyDescent="0.2">
      <c r="A14" s="947" t="s">
        <v>303</v>
      </c>
      <c r="B14" s="145"/>
      <c r="C14" s="286"/>
      <c r="D14" s="135"/>
      <c r="E14" s="130"/>
      <c r="F14" s="149" t="s">
        <v>551</v>
      </c>
      <c r="G14" s="286">
        <f>'37 sz melléklet'!E15*1.001-600645</f>
        <v>818995.78255999996</v>
      </c>
      <c r="H14" s="138">
        <f>G14*1.001+1000</f>
        <v>820814.77834255982</v>
      </c>
      <c r="I14" s="131">
        <f>H14*1.001</f>
        <v>821635.59312090231</v>
      </c>
    </row>
    <row r="15" spans="1:9" x14ac:dyDescent="0.2">
      <c r="A15" s="947" t="s">
        <v>304</v>
      </c>
      <c r="B15" s="145"/>
      <c r="C15" s="286"/>
      <c r="D15" s="135"/>
      <c r="E15" s="130"/>
      <c r="F15" s="149" t="s">
        <v>552</v>
      </c>
      <c r="G15" s="286">
        <v>20000</v>
      </c>
      <c r="H15" s="135">
        <v>20000</v>
      </c>
      <c r="I15" s="130">
        <v>20000</v>
      </c>
    </row>
    <row r="16" spans="1:9" x14ac:dyDescent="0.2">
      <c r="A16" s="947" t="s">
        <v>305</v>
      </c>
      <c r="B16" s="145"/>
      <c r="C16" s="286"/>
      <c r="D16" s="135"/>
      <c r="E16" s="130"/>
      <c r="F16" s="149" t="s">
        <v>553</v>
      </c>
      <c r="G16" s="286">
        <v>50000</v>
      </c>
      <c r="H16" s="135">
        <v>50000</v>
      </c>
      <c r="I16" s="130">
        <v>50000</v>
      </c>
    </row>
    <row r="17" spans="1:9" ht="25.5" x14ac:dyDescent="0.2">
      <c r="A17" s="947" t="s">
        <v>306</v>
      </c>
      <c r="B17" s="950" t="s">
        <v>534</v>
      </c>
      <c r="C17" s="230">
        <f>C10+C11+C12+C13</f>
        <v>4757585.1729999995</v>
      </c>
      <c r="D17" s="139">
        <f>D10+D11+D12+D13</f>
        <v>4705263.9910229985</v>
      </c>
      <c r="E17" s="132">
        <f>E10+E11+E12+E13</f>
        <v>4709859.0740140211</v>
      </c>
      <c r="F17" s="275" t="s">
        <v>554</v>
      </c>
      <c r="G17" s="230">
        <f>G10+G11+G12+G13+G14</f>
        <v>4536626.6995599996</v>
      </c>
      <c r="H17" s="139">
        <f>H10+H11+H12+H13+H14</f>
        <v>4542164.326259559</v>
      </c>
      <c r="I17" s="132">
        <f>I10+I11+I12+I13+I14</f>
        <v>4546706.490585817</v>
      </c>
    </row>
    <row r="18" spans="1:9" x14ac:dyDescent="0.2">
      <c r="A18" s="947" t="s">
        <v>307</v>
      </c>
      <c r="B18" s="950"/>
      <c r="C18" s="230"/>
      <c r="D18" s="139"/>
      <c r="E18" s="132"/>
      <c r="F18" s="149"/>
      <c r="G18" s="286"/>
      <c r="H18" s="135"/>
      <c r="I18" s="130"/>
    </row>
    <row r="19" spans="1:9" x14ac:dyDescent="0.2">
      <c r="A19" s="947" t="s">
        <v>308</v>
      </c>
      <c r="B19" s="145" t="s">
        <v>535</v>
      </c>
      <c r="C19" s="286"/>
      <c r="D19" s="135"/>
      <c r="E19" s="130"/>
      <c r="F19" s="149" t="s">
        <v>555</v>
      </c>
      <c r="G19" s="286"/>
      <c r="H19" s="135"/>
      <c r="I19" s="130"/>
    </row>
    <row r="20" spans="1:9" x14ac:dyDescent="0.2">
      <c r="A20" s="947" t="s">
        <v>309</v>
      </c>
      <c r="B20" s="145" t="s">
        <v>536</v>
      </c>
      <c r="C20" s="286"/>
      <c r="D20" s="135"/>
      <c r="E20" s="130"/>
      <c r="F20" s="149" t="s">
        <v>556</v>
      </c>
      <c r="G20" s="286"/>
      <c r="H20" s="135"/>
      <c r="I20" s="130"/>
    </row>
    <row r="21" spans="1:9" x14ac:dyDescent="0.2">
      <c r="A21" s="947" t="s">
        <v>310</v>
      </c>
      <c r="B21" s="145" t="s">
        <v>537</v>
      </c>
      <c r="C21" s="286">
        <v>0</v>
      </c>
      <c r="D21" s="135">
        <v>0</v>
      </c>
      <c r="E21" s="130">
        <v>0</v>
      </c>
      <c r="F21" s="149" t="s">
        <v>557</v>
      </c>
      <c r="G21" s="286"/>
      <c r="H21" s="135"/>
      <c r="I21" s="130"/>
    </row>
    <row r="22" spans="1:9" x14ac:dyDescent="0.2">
      <c r="A22" s="947" t="s">
        <v>311</v>
      </c>
      <c r="B22" s="145" t="s">
        <v>538</v>
      </c>
      <c r="C22" s="286"/>
      <c r="D22" s="135"/>
      <c r="E22" s="130"/>
      <c r="F22" s="149" t="s">
        <v>558</v>
      </c>
      <c r="G22" s="286"/>
      <c r="H22" s="135"/>
      <c r="I22" s="130"/>
    </row>
    <row r="23" spans="1:9" x14ac:dyDescent="0.2">
      <c r="A23" s="947" t="s">
        <v>312</v>
      </c>
      <c r="B23" s="145" t="s">
        <v>539</v>
      </c>
      <c r="C23" s="286"/>
      <c r="D23" s="135"/>
      <c r="E23" s="130"/>
      <c r="F23" s="149" t="s">
        <v>559</v>
      </c>
      <c r="G23" s="286">
        <v>1200000</v>
      </c>
      <c r="H23" s="135">
        <v>1220000</v>
      </c>
      <c r="I23" s="130">
        <v>1250000</v>
      </c>
    </row>
    <row r="24" spans="1:9" x14ac:dyDescent="0.2">
      <c r="A24" s="947" t="s">
        <v>313</v>
      </c>
      <c r="B24" s="145" t="s">
        <v>540</v>
      </c>
      <c r="C24" s="286">
        <v>1200000</v>
      </c>
      <c r="D24" s="135">
        <v>1220000</v>
      </c>
      <c r="E24" s="130">
        <v>1250000</v>
      </c>
      <c r="F24" s="149" t="s">
        <v>560</v>
      </c>
      <c r="G24" s="286"/>
      <c r="H24" s="135"/>
      <c r="I24" s="130"/>
    </row>
    <row r="25" spans="1:9" x14ac:dyDescent="0.2">
      <c r="A25" s="947" t="s">
        <v>314</v>
      </c>
      <c r="B25" s="145" t="s">
        <v>541</v>
      </c>
      <c r="C25" s="286"/>
      <c r="D25" s="135"/>
      <c r="E25" s="130"/>
      <c r="F25" s="149" t="s">
        <v>561</v>
      </c>
      <c r="G25" s="286"/>
      <c r="H25" s="135"/>
      <c r="I25" s="130"/>
    </row>
    <row r="26" spans="1:9" x14ac:dyDescent="0.2">
      <c r="A26" s="947" t="s">
        <v>315</v>
      </c>
      <c r="B26" s="145" t="s">
        <v>542</v>
      </c>
      <c r="C26" s="286"/>
      <c r="D26" s="135"/>
      <c r="E26" s="130"/>
      <c r="F26" s="149" t="s">
        <v>562</v>
      </c>
      <c r="G26" s="286"/>
      <c r="H26" s="135"/>
      <c r="I26" s="130"/>
    </row>
    <row r="27" spans="1:9" ht="25.5" x14ac:dyDescent="0.2">
      <c r="A27" s="947" t="s">
        <v>316</v>
      </c>
      <c r="B27" s="542" t="s">
        <v>543</v>
      </c>
      <c r="C27" s="286"/>
      <c r="D27" s="135"/>
      <c r="E27" s="130"/>
      <c r="F27" s="526" t="s">
        <v>563</v>
      </c>
      <c r="G27" s="286"/>
      <c r="H27" s="135"/>
      <c r="I27" s="130"/>
    </row>
    <row r="28" spans="1:9" x14ac:dyDescent="0.2">
      <c r="A28" s="947" t="s">
        <v>317</v>
      </c>
      <c r="B28" s="951" t="s">
        <v>544</v>
      </c>
      <c r="C28" s="230">
        <f>C19+C20+C21+C22+C23+C24+C25+C26+C27</f>
        <v>1200000</v>
      </c>
      <c r="D28" s="139">
        <f>D19+D20+D21+D22+D23+D24+D25+D26+D27</f>
        <v>1220000</v>
      </c>
      <c r="E28" s="132">
        <f>E19+E20+E21+E22+E23+E24+E25+E26+E27</f>
        <v>1250000</v>
      </c>
      <c r="F28" s="909" t="s">
        <v>564</v>
      </c>
      <c r="G28" s="230">
        <f>G19+G20+G21+G22+G23+G24+G25+G26+G27</f>
        <v>1200000</v>
      </c>
      <c r="H28" s="139">
        <f>H19+H20+H21+H22+H23+H24+H25+H26+H27</f>
        <v>1220000</v>
      </c>
      <c r="I28" s="132">
        <f>I19+I20+I21+I22+I23+I24+I25+I26+I27</f>
        <v>1250000</v>
      </c>
    </row>
    <row r="29" spans="1:9" x14ac:dyDescent="0.2">
      <c r="A29" s="947" t="s">
        <v>319</v>
      </c>
      <c r="B29" s="951"/>
      <c r="C29" s="230"/>
      <c r="D29" s="139"/>
      <c r="E29" s="132"/>
      <c r="F29" s="149"/>
      <c r="G29" s="286"/>
      <c r="H29" s="135"/>
      <c r="I29" s="130"/>
    </row>
    <row r="30" spans="1:9" ht="13.5" thickBot="1" x14ac:dyDescent="0.25">
      <c r="A30" s="948" t="s">
        <v>320</v>
      </c>
      <c r="B30" s="952" t="s">
        <v>545</v>
      </c>
      <c r="C30" s="1177">
        <f>C17+C28</f>
        <v>5957585.1729999995</v>
      </c>
      <c r="D30" s="581">
        <f>D17+D28</f>
        <v>5925263.9910229985</v>
      </c>
      <c r="E30" s="1178">
        <f>E17+E28</f>
        <v>5959859.0740140211</v>
      </c>
      <c r="F30" s="955" t="s">
        <v>565</v>
      </c>
      <c r="G30" s="1177">
        <f>G17+G28</f>
        <v>5736626.6995599996</v>
      </c>
      <c r="H30" s="581">
        <f>H17+H28</f>
        <v>5762164.326259559</v>
      </c>
      <c r="I30" s="1178">
        <f>I17+I28</f>
        <v>5796706.490585817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1463" t="s">
        <v>1384</v>
      </c>
      <c r="B36" s="1463"/>
      <c r="C36" s="1463"/>
      <c r="D36" s="1463"/>
      <c r="E36" s="1463"/>
      <c r="F36" s="1463"/>
      <c r="G36" s="1463"/>
    </row>
    <row r="37" spans="1:9" x14ac:dyDescent="0.2">
      <c r="A37" s="1487">
        <v>2</v>
      </c>
      <c r="B37" s="1487"/>
      <c r="C37" s="1487"/>
      <c r="D37" s="1487"/>
      <c r="E37" s="1487"/>
      <c r="F37" s="1487"/>
      <c r="G37" s="1487"/>
      <c r="H37" s="1484"/>
      <c r="I37" s="1484"/>
    </row>
    <row r="39" spans="1:9" ht="15.75" x14ac:dyDescent="0.25">
      <c r="A39" s="1483" t="s">
        <v>546</v>
      </c>
      <c r="B39" s="1483"/>
      <c r="C39" s="1483"/>
      <c r="D39" s="1483"/>
      <c r="E39" s="1483"/>
      <c r="F39" s="1483"/>
      <c r="G39" s="1483"/>
      <c r="H39" s="1483"/>
      <c r="I39" s="1483"/>
    </row>
    <row r="40" spans="1:9" ht="15.75" x14ac:dyDescent="0.25">
      <c r="A40" s="1483" t="s">
        <v>567</v>
      </c>
      <c r="B40" s="1483"/>
      <c r="C40" s="1483"/>
      <c r="D40" s="1483"/>
      <c r="E40" s="1483"/>
      <c r="F40" s="1483"/>
      <c r="G40" s="1483"/>
      <c r="H40" s="1483"/>
      <c r="I40" s="1483"/>
    </row>
    <row r="41" spans="1:9" x14ac:dyDescent="0.2">
      <c r="A41" s="941"/>
      <c r="B41" s="941"/>
      <c r="C41" s="941"/>
      <c r="D41" s="941"/>
      <c r="E41" s="941"/>
      <c r="F41" s="941"/>
      <c r="G41" s="941"/>
      <c r="H41" s="941"/>
      <c r="I41" s="941"/>
    </row>
    <row r="42" spans="1:9" ht="13.5" thickBot="1" x14ac:dyDescent="0.25">
      <c r="B42" s="42"/>
      <c r="C42" s="42"/>
      <c r="D42" s="42"/>
      <c r="E42" s="42"/>
      <c r="F42" s="939"/>
      <c r="G42" s="939" t="s">
        <v>4</v>
      </c>
    </row>
    <row r="43" spans="1:9" ht="13.5" thickBot="1" x14ac:dyDescent="0.25">
      <c r="A43" s="1517" t="s">
        <v>294</v>
      </c>
      <c r="B43" s="1606" t="s">
        <v>48</v>
      </c>
      <c r="C43" s="1607"/>
      <c r="D43" s="1608"/>
      <c r="E43" s="1608"/>
      <c r="F43" s="1609" t="s">
        <v>71</v>
      </c>
      <c r="G43" s="1610"/>
      <c r="H43" s="1601"/>
      <c r="I43" s="1508"/>
    </row>
    <row r="44" spans="1:9" ht="26.25" thickBot="1" x14ac:dyDescent="0.25">
      <c r="A44" s="1518"/>
      <c r="B44" s="942" t="s">
        <v>64</v>
      </c>
      <c r="C44" s="943" t="s">
        <v>1135</v>
      </c>
      <c r="D44" s="943" t="s">
        <v>1136</v>
      </c>
      <c r="E44" s="943" t="s">
        <v>1285</v>
      </c>
      <c r="F44" s="944" t="s">
        <v>64</v>
      </c>
      <c r="G44" s="943" t="s">
        <v>1135</v>
      </c>
      <c r="H44" s="943" t="s">
        <v>1136</v>
      </c>
      <c r="I44" s="943" t="s">
        <v>1285</v>
      </c>
    </row>
    <row r="45" spans="1:9" ht="13.5" thickBot="1" x14ac:dyDescent="0.25">
      <c r="A45" s="397" t="s">
        <v>295</v>
      </c>
      <c r="B45" s="422" t="s">
        <v>296</v>
      </c>
      <c r="C45" s="425" t="s">
        <v>297</v>
      </c>
      <c r="D45" s="425" t="s">
        <v>298</v>
      </c>
      <c r="E45" s="422" t="s">
        <v>318</v>
      </c>
      <c r="F45" s="425" t="s">
        <v>343</v>
      </c>
      <c r="G45" s="414" t="s">
        <v>344</v>
      </c>
      <c r="H45" s="945" t="s">
        <v>368</v>
      </c>
      <c r="I45" s="940" t="s">
        <v>369</v>
      </c>
    </row>
    <row r="46" spans="1:9" x14ac:dyDescent="0.2">
      <c r="A46" s="956" t="s">
        <v>321</v>
      </c>
      <c r="B46" s="954" t="s">
        <v>568</v>
      </c>
      <c r="C46" s="1176">
        <v>100000</v>
      </c>
      <c r="D46" s="1176">
        <v>100000</v>
      </c>
      <c r="E46" s="579">
        <v>100000</v>
      </c>
      <c r="F46" s="959" t="s">
        <v>574</v>
      </c>
      <c r="G46" s="1160">
        <v>300000</v>
      </c>
      <c r="H46" s="1160">
        <v>200000</v>
      </c>
      <c r="I46" s="1160">
        <v>100000</v>
      </c>
    </row>
    <row r="47" spans="1:9" x14ac:dyDescent="0.2">
      <c r="A47" s="946" t="s">
        <v>322</v>
      </c>
      <c r="B47" s="145" t="s">
        <v>569</v>
      </c>
      <c r="C47" s="286">
        <v>714</v>
      </c>
      <c r="D47" s="286">
        <v>0</v>
      </c>
      <c r="E47" s="135">
        <v>0</v>
      </c>
      <c r="F47" s="914" t="s">
        <v>575</v>
      </c>
      <c r="G47" s="130">
        <v>40000</v>
      </c>
      <c r="H47" s="130">
        <v>40000</v>
      </c>
      <c r="I47" s="130">
        <v>40000</v>
      </c>
    </row>
    <row r="48" spans="1:9" x14ac:dyDescent="0.2">
      <c r="A48" s="946" t="s">
        <v>323</v>
      </c>
      <c r="B48" s="145" t="s">
        <v>570</v>
      </c>
      <c r="C48" s="286">
        <v>0</v>
      </c>
      <c r="D48" s="286">
        <v>0</v>
      </c>
      <c r="E48" s="135">
        <v>0</v>
      </c>
      <c r="F48" s="914" t="s">
        <v>576</v>
      </c>
      <c r="G48" s="130">
        <v>70000</v>
      </c>
      <c r="H48" s="130">
        <v>70000</v>
      </c>
      <c r="I48" s="130">
        <v>70000</v>
      </c>
    </row>
    <row r="49" spans="1:9" ht="25.5" x14ac:dyDescent="0.2">
      <c r="A49" s="946" t="s">
        <v>324</v>
      </c>
      <c r="B49" s="950" t="s">
        <v>571</v>
      </c>
      <c r="C49" s="230">
        <f>C46+C47+C48</f>
        <v>100714</v>
      </c>
      <c r="D49" s="230">
        <f>D46+D47+D48</f>
        <v>100000</v>
      </c>
      <c r="E49" s="139">
        <f>E46+E47+E48</f>
        <v>100000</v>
      </c>
      <c r="F49" s="961" t="s">
        <v>577</v>
      </c>
      <c r="G49" s="132">
        <f>G46+G47+G48</f>
        <v>410000</v>
      </c>
      <c r="H49" s="132">
        <f>H46+H47+H48</f>
        <v>310000</v>
      </c>
      <c r="I49" s="132">
        <f>I46+I47+I48</f>
        <v>210000</v>
      </c>
    </row>
    <row r="50" spans="1:9" x14ac:dyDescent="0.2">
      <c r="A50" s="946" t="s">
        <v>325</v>
      </c>
      <c r="B50" s="145"/>
      <c r="C50" s="286"/>
      <c r="D50" s="286"/>
      <c r="E50" s="135"/>
      <c r="F50" s="914"/>
      <c r="G50" s="130"/>
      <c r="H50" s="130"/>
      <c r="I50" s="130"/>
    </row>
    <row r="51" spans="1:9" x14ac:dyDescent="0.2">
      <c r="A51" s="946" t="s">
        <v>326</v>
      </c>
      <c r="B51" s="145" t="s">
        <v>535</v>
      </c>
      <c r="C51" s="286"/>
      <c r="D51" s="286"/>
      <c r="E51" s="135"/>
      <c r="F51" s="914" t="s">
        <v>555</v>
      </c>
      <c r="G51" s="130"/>
      <c r="H51" s="130"/>
      <c r="I51" s="130"/>
    </row>
    <row r="52" spans="1:9" x14ac:dyDescent="0.2">
      <c r="A52" s="946" t="s">
        <v>327</v>
      </c>
      <c r="B52" s="145" t="s">
        <v>536</v>
      </c>
      <c r="C52" s="286"/>
      <c r="D52" s="286"/>
      <c r="E52" s="135"/>
      <c r="F52" s="914" t="s">
        <v>556</v>
      </c>
      <c r="G52" s="130"/>
      <c r="H52" s="130"/>
      <c r="I52" s="130"/>
    </row>
    <row r="53" spans="1:9" x14ac:dyDescent="0.2">
      <c r="A53" s="946" t="s">
        <v>328</v>
      </c>
      <c r="B53" s="145" t="s">
        <v>537</v>
      </c>
      <c r="C53" s="286">
        <v>200000</v>
      </c>
      <c r="D53" s="286">
        <v>100000</v>
      </c>
      <c r="E53" s="135"/>
      <c r="F53" s="914" t="s">
        <v>557</v>
      </c>
      <c r="G53" s="130"/>
      <c r="H53" s="130"/>
      <c r="I53" s="130"/>
    </row>
    <row r="54" spans="1:9" x14ac:dyDescent="0.2">
      <c r="A54" s="946" t="s">
        <v>329</v>
      </c>
      <c r="B54" s="145" t="s">
        <v>538</v>
      </c>
      <c r="C54" s="286"/>
      <c r="D54" s="286"/>
      <c r="E54" s="135"/>
      <c r="F54" s="914" t="s">
        <v>558</v>
      </c>
      <c r="G54" s="130"/>
      <c r="H54" s="130"/>
      <c r="I54" s="130"/>
    </row>
    <row r="55" spans="1:9" x14ac:dyDescent="0.2">
      <c r="A55" s="946" t="s">
        <v>330</v>
      </c>
      <c r="B55" s="145" t="s">
        <v>539</v>
      </c>
      <c r="C55" s="286"/>
      <c r="D55" s="286"/>
      <c r="E55" s="135"/>
      <c r="F55" s="914" t="s">
        <v>559</v>
      </c>
      <c r="G55" s="286">
        <v>20000</v>
      </c>
      <c r="H55" s="286">
        <v>25000</v>
      </c>
      <c r="I55" s="135">
        <v>30000</v>
      </c>
    </row>
    <row r="56" spans="1:9" x14ac:dyDescent="0.2">
      <c r="A56" s="946" t="s">
        <v>331</v>
      </c>
      <c r="B56" s="145" t="s">
        <v>540</v>
      </c>
      <c r="C56" s="286">
        <v>20000</v>
      </c>
      <c r="D56" s="286">
        <v>25000</v>
      </c>
      <c r="E56" s="135">
        <v>30000</v>
      </c>
      <c r="F56" s="914" t="s">
        <v>560</v>
      </c>
      <c r="G56" s="130"/>
      <c r="H56" s="130"/>
      <c r="I56" s="130"/>
    </row>
    <row r="57" spans="1:9" x14ac:dyDescent="0.2">
      <c r="A57" s="946" t="s">
        <v>332</v>
      </c>
      <c r="B57" s="145" t="s">
        <v>541</v>
      </c>
      <c r="C57" s="286"/>
      <c r="D57" s="286"/>
      <c r="E57" s="135"/>
      <c r="F57" s="914" t="s">
        <v>561</v>
      </c>
      <c r="G57" s="130"/>
      <c r="H57" s="130"/>
      <c r="I57" s="130"/>
    </row>
    <row r="58" spans="1:9" x14ac:dyDescent="0.2">
      <c r="A58" s="946" t="s">
        <v>333</v>
      </c>
      <c r="B58" s="145" t="s">
        <v>542</v>
      </c>
      <c r="C58" s="286"/>
      <c r="D58" s="286"/>
      <c r="E58" s="135"/>
      <c r="F58" s="914" t="s">
        <v>562</v>
      </c>
      <c r="G58" s="130"/>
      <c r="H58" s="130"/>
      <c r="I58" s="130"/>
    </row>
    <row r="59" spans="1:9" ht="25.5" x14ac:dyDescent="0.2">
      <c r="A59" s="946" t="s">
        <v>334</v>
      </c>
      <c r="B59" s="542" t="s">
        <v>543</v>
      </c>
      <c r="C59" s="286"/>
      <c r="D59" s="286"/>
      <c r="E59" s="135"/>
      <c r="F59" s="962" t="s">
        <v>563</v>
      </c>
      <c r="G59" s="130"/>
      <c r="H59" s="130"/>
      <c r="I59" s="130"/>
    </row>
    <row r="60" spans="1:9" x14ac:dyDescent="0.2">
      <c r="A60" s="946" t="s">
        <v>335</v>
      </c>
      <c r="B60" s="951" t="s">
        <v>544</v>
      </c>
      <c r="C60" s="230">
        <f>C51+C52+C53+C54+C55+C56+C57+C58+C59</f>
        <v>220000</v>
      </c>
      <c r="D60" s="230">
        <f>D51+D52+D53+D54+D55+D56+D57+D58+D59</f>
        <v>125000</v>
      </c>
      <c r="E60" s="139">
        <f>E51+E52+E53+E54+E55+E56+E57+E58+E59</f>
        <v>30000</v>
      </c>
      <c r="F60" s="953" t="s">
        <v>564</v>
      </c>
      <c r="G60" s="132">
        <f>G51+G52+G53+G54+G55+G56+G57+G58+G59</f>
        <v>20000</v>
      </c>
      <c r="H60" s="132">
        <f>H51+H52+H53+H54+H55+H56+H57+H58+H59</f>
        <v>25000</v>
      </c>
      <c r="I60" s="132">
        <f>I51+I52+I53+I54+I55+I56+I57+I58+I59</f>
        <v>30000</v>
      </c>
    </row>
    <row r="61" spans="1:9" x14ac:dyDescent="0.2">
      <c r="A61" s="946" t="s">
        <v>336</v>
      </c>
      <c r="B61" s="145"/>
      <c r="C61" s="286"/>
      <c r="D61" s="286"/>
      <c r="E61" s="135"/>
      <c r="F61" s="914"/>
      <c r="G61" s="130"/>
      <c r="H61" s="130"/>
      <c r="I61" s="130"/>
    </row>
    <row r="62" spans="1:9" x14ac:dyDescent="0.2">
      <c r="A62" s="946" t="s">
        <v>337</v>
      </c>
      <c r="B62" s="960" t="s">
        <v>572</v>
      </c>
      <c r="C62" s="230">
        <f>C49+C60</f>
        <v>320714</v>
      </c>
      <c r="D62" s="230">
        <f>D49+D60</f>
        <v>225000</v>
      </c>
      <c r="E62" s="139">
        <f>E49+E60</f>
        <v>130000</v>
      </c>
      <c r="F62" s="963" t="s">
        <v>578</v>
      </c>
      <c r="G62" s="132">
        <f>G49+G60</f>
        <v>430000</v>
      </c>
      <c r="H62" s="132">
        <f>H49+H60</f>
        <v>335000</v>
      </c>
      <c r="I62" s="132">
        <f>I49+I60</f>
        <v>240000</v>
      </c>
    </row>
    <row r="63" spans="1:9" ht="13.5" thickBot="1" x14ac:dyDescent="0.25">
      <c r="A63" s="957" t="s">
        <v>338</v>
      </c>
      <c r="B63" s="276"/>
      <c r="C63" s="287"/>
      <c r="D63" s="287"/>
      <c r="E63" s="140"/>
      <c r="F63" s="915"/>
      <c r="G63" s="1179"/>
      <c r="H63" s="1179"/>
      <c r="I63" s="1179"/>
    </row>
    <row r="64" spans="1:9" ht="21.75" customHeight="1" thickBot="1" x14ac:dyDescent="0.25">
      <c r="A64" s="958" t="s">
        <v>339</v>
      </c>
      <c r="B64" s="125" t="s">
        <v>573</v>
      </c>
      <c r="C64" s="231">
        <f>C62+C30</f>
        <v>6278299.1729999995</v>
      </c>
      <c r="D64" s="231">
        <f>D62+D30</f>
        <v>6150263.9910229985</v>
      </c>
      <c r="E64" s="142">
        <f>E62+E30</f>
        <v>6089859.0740140211</v>
      </c>
      <c r="F64" s="600" t="s">
        <v>579</v>
      </c>
      <c r="G64" s="223">
        <f>G62+G30</f>
        <v>6166626.6995599996</v>
      </c>
      <c r="H64" s="223">
        <f>H62+H30</f>
        <v>6097164.326259559</v>
      </c>
      <c r="I64" s="223">
        <f>I62+I30</f>
        <v>6036706.490585817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honeticPr fontId="6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6"/>
  <sheetViews>
    <sheetView topLeftCell="A586" workbookViewId="0">
      <selection sqref="A1:E1"/>
    </sheetView>
  </sheetViews>
  <sheetFormatPr defaultRowHeight="12.75" x14ac:dyDescent="0.2"/>
  <cols>
    <col min="1" max="1" width="4.42578125" customWidth="1"/>
    <col min="2" max="2" width="39" customWidth="1"/>
    <col min="3" max="3" width="15.42578125" customWidth="1"/>
    <col min="4" max="4" width="16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463" t="s">
        <v>1332</v>
      </c>
      <c r="B1" s="1463"/>
      <c r="C1" s="1463"/>
      <c r="D1" s="1463"/>
      <c r="E1" s="1463"/>
      <c r="F1" s="16"/>
      <c r="G1" s="16"/>
    </row>
    <row r="2" spans="1:7" ht="15" x14ac:dyDescent="0.25">
      <c r="A2" s="329"/>
      <c r="B2" s="329"/>
      <c r="C2" s="329"/>
      <c r="D2" s="329"/>
      <c r="E2" s="329"/>
      <c r="F2" s="16"/>
      <c r="G2" s="16"/>
    </row>
    <row r="3" spans="1:7" ht="15.75" x14ac:dyDescent="0.25">
      <c r="B3" s="1483" t="s">
        <v>1207</v>
      </c>
      <c r="C3" s="1483"/>
      <c r="D3" s="1483"/>
      <c r="E3" s="1483"/>
      <c r="F3" s="33"/>
      <c r="G3" s="13"/>
    </row>
    <row r="4" spans="1:7" ht="15.75" x14ac:dyDescent="0.25">
      <c r="B4" s="18"/>
      <c r="C4" s="18"/>
      <c r="D4" s="18"/>
      <c r="E4" s="18"/>
      <c r="F4" s="33"/>
      <c r="G4" s="13"/>
    </row>
    <row r="5" spans="1:7" ht="13.5" thickBot="1" x14ac:dyDescent="0.25">
      <c r="B5" s="1"/>
      <c r="C5" s="1"/>
      <c r="D5" s="1"/>
      <c r="E5" s="19" t="s">
        <v>8</v>
      </c>
    </row>
    <row r="6" spans="1:7" ht="39.75" thickBot="1" x14ac:dyDescent="0.3">
      <c r="A6" s="344" t="s">
        <v>294</v>
      </c>
      <c r="B6" s="549" t="s">
        <v>13</v>
      </c>
      <c r="C6" s="312" t="s">
        <v>829</v>
      </c>
      <c r="D6" s="337" t="s">
        <v>1021</v>
      </c>
      <c r="E6" s="336" t="s">
        <v>347</v>
      </c>
    </row>
    <row r="7" spans="1:7" x14ac:dyDescent="0.2">
      <c r="A7" s="550" t="s">
        <v>295</v>
      </c>
      <c r="B7" s="551" t="s">
        <v>296</v>
      </c>
      <c r="C7" s="560" t="s">
        <v>297</v>
      </c>
      <c r="D7" s="561" t="s">
        <v>298</v>
      </c>
      <c r="E7" s="561" t="s">
        <v>318</v>
      </c>
    </row>
    <row r="8" spans="1:7" x14ac:dyDescent="0.2">
      <c r="A8" s="317" t="s">
        <v>299</v>
      </c>
      <c r="B8" s="324" t="s">
        <v>244</v>
      </c>
      <c r="C8" s="286"/>
      <c r="D8" s="135"/>
      <c r="E8" s="135"/>
    </row>
    <row r="9" spans="1:7" x14ac:dyDescent="0.2">
      <c r="A9" s="316" t="s">
        <v>300</v>
      </c>
      <c r="B9" s="181" t="s">
        <v>589</v>
      </c>
      <c r="C9" s="286">
        <f>63565+15057</f>
        <v>78622</v>
      </c>
      <c r="D9" s="135"/>
      <c r="E9" s="135"/>
    </row>
    <row r="10" spans="1:7" x14ac:dyDescent="0.2">
      <c r="A10" s="316" t="s">
        <v>301</v>
      </c>
      <c r="B10" s="200" t="s">
        <v>591</v>
      </c>
      <c r="C10" s="286">
        <f>15938+1957</f>
        <v>17895</v>
      </c>
      <c r="D10" s="135"/>
      <c r="E10" s="135"/>
    </row>
    <row r="11" spans="1:7" x14ac:dyDescent="0.2">
      <c r="A11" s="316" t="s">
        <v>302</v>
      </c>
      <c r="B11" s="200" t="s">
        <v>590</v>
      </c>
      <c r="C11" s="286">
        <f>185942+405175-105900</f>
        <v>485217</v>
      </c>
      <c r="D11" s="135"/>
      <c r="E11" s="135"/>
    </row>
    <row r="12" spans="1:7" x14ac:dyDescent="0.2">
      <c r="A12" s="316" t="s">
        <v>303</v>
      </c>
      <c r="B12" s="200" t="s">
        <v>592</v>
      </c>
      <c r="C12" s="286"/>
      <c r="D12" s="135"/>
      <c r="E12" s="135"/>
    </row>
    <row r="13" spans="1:7" x14ac:dyDescent="0.2">
      <c r="A13" s="316" t="s">
        <v>304</v>
      </c>
      <c r="B13" s="200" t="s">
        <v>593</v>
      </c>
      <c r="C13" s="286"/>
      <c r="D13" s="135"/>
      <c r="E13" s="135"/>
    </row>
    <row r="14" spans="1:7" x14ac:dyDescent="0.2">
      <c r="A14" s="316" t="s">
        <v>305</v>
      </c>
      <c r="B14" s="200" t="s">
        <v>594</v>
      </c>
      <c r="C14" s="286">
        <f>C15+C16+C17+C18+C19+C20+C21</f>
        <v>0</v>
      </c>
      <c r="D14" s="286">
        <f>D15+D16+D17+D18+D19+D20+D21</f>
        <v>0</v>
      </c>
      <c r="E14" s="135">
        <f>E15+E16+E17+E18+E19+E20+E21</f>
        <v>40210</v>
      </c>
    </row>
    <row r="15" spans="1:7" x14ac:dyDescent="0.2">
      <c r="A15" s="316" t="s">
        <v>306</v>
      </c>
      <c r="B15" s="200" t="s">
        <v>598</v>
      </c>
      <c r="C15" s="286"/>
      <c r="D15" s="135"/>
      <c r="E15" s="135"/>
    </row>
    <row r="16" spans="1:7" s="15" customFormat="1" x14ac:dyDescent="0.2">
      <c r="A16" s="316" t="s">
        <v>307</v>
      </c>
      <c r="B16" s="200" t="s">
        <v>599</v>
      </c>
      <c r="C16" s="286"/>
      <c r="D16" s="135"/>
      <c r="E16" s="135"/>
    </row>
    <row r="17" spans="1:5" x14ac:dyDescent="0.2">
      <c r="A17" s="316" t="s">
        <v>308</v>
      </c>
      <c r="B17" s="200" t="s">
        <v>600</v>
      </c>
      <c r="C17" s="286"/>
      <c r="D17" s="135"/>
      <c r="E17" s="135"/>
    </row>
    <row r="18" spans="1:5" ht="11.25" customHeight="1" x14ac:dyDescent="0.2">
      <c r="A18" s="316" t="s">
        <v>309</v>
      </c>
      <c r="B18" s="325" t="s">
        <v>1050</v>
      </c>
      <c r="C18" s="230"/>
      <c r="D18" s="139"/>
      <c r="E18" s="135">
        <f>'6 7_sz_melléklet'!E31+'6 7_sz_melléklet'!E32+'6 7_sz_melléklet'!E39+'6 7_sz_melléklet'!E50+'6 7_sz_melléklet'!F52+'6 7_sz_melléklet'!F53</f>
        <v>40210</v>
      </c>
    </row>
    <row r="19" spans="1:5" ht="11.25" customHeight="1" x14ac:dyDescent="0.2">
      <c r="A19" s="316" t="s">
        <v>310</v>
      </c>
      <c r="B19" s="748" t="s">
        <v>597</v>
      </c>
      <c r="C19" s="289"/>
      <c r="D19" s="136"/>
      <c r="E19" s="135"/>
    </row>
    <row r="20" spans="1:5" ht="11.25" customHeight="1" x14ac:dyDescent="0.2">
      <c r="A20" s="316" t="s">
        <v>311</v>
      </c>
      <c r="B20" s="749" t="s">
        <v>1051</v>
      </c>
      <c r="C20" s="289"/>
      <c r="D20" s="136"/>
      <c r="E20" s="135"/>
    </row>
    <row r="21" spans="1:5" ht="11.25" customHeight="1" x14ac:dyDescent="0.2">
      <c r="A21" s="316" t="s">
        <v>312</v>
      </c>
      <c r="B21" s="121" t="s">
        <v>827</v>
      </c>
      <c r="C21" s="289"/>
      <c r="D21" s="136"/>
      <c r="E21" s="135"/>
    </row>
    <row r="22" spans="1:5" ht="13.5" thickBot="1" x14ac:dyDescent="0.25">
      <c r="A22" s="316" t="s">
        <v>313</v>
      </c>
      <c r="B22" s="202" t="s">
        <v>602</v>
      </c>
      <c r="C22" s="287"/>
      <c r="D22" s="140"/>
      <c r="E22" s="135"/>
    </row>
    <row r="23" spans="1:5" ht="13.5" thickBot="1" x14ac:dyDescent="0.25">
      <c r="A23" s="554" t="s">
        <v>314</v>
      </c>
      <c r="B23" s="555" t="s">
        <v>6</v>
      </c>
      <c r="C23" s="568">
        <f>C9+C10+C11+C12+C14+C22</f>
        <v>581734</v>
      </c>
      <c r="D23" s="568">
        <f>D9+D10+D11+D12+D14+D22</f>
        <v>0</v>
      </c>
      <c r="E23" s="569">
        <f>E9+E10+E11+E12+E14+E22</f>
        <v>40210</v>
      </c>
    </row>
    <row r="24" spans="1:5" ht="13.5" thickTop="1" x14ac:dyDescent="0.2">
      <c r="A24" s="544"/>
      <c r="B24" s="324"/>
      <c r="C24" s="229"/>
      <c r="D24" s="229"/>
      <c r="E24" s="777"/>
    </row>
    <row r="25" spans="1:5" x14ac:dyDescent="0.2">
      <c r="A25" s="317" t="s">
        <v>315</v>
      </c>
      <c r="B25" s="326" t="s">
        <v>245</v>
      </c>
      <c r="C25" s="288"/>
      <c r="D25" s="288"/>
      <c r="E25" s="138"/>
    </row>
    <row r="26" spans="1:5" x14ac:dyDescent="0.2">
      <c r="A26" s="316" t="s">
        <v>316</v>
      </c>
      <c r="B26" s="200" t="s">
        <v>603</v>
      </c>
      <c r="C26" s="286">
        <f>'33_sz_ melléklet'!C176</f>
        <v>4800</v>
      </c>
      <c r="D26" s="135">
        <f>'33_sz_ melléklet'!C120</f>
        <v>0</v>
      </c>
      <c r="E26" s="135"/>
    </row>
    <row r="27" spans="1:5" x14ac:dyDescent="0.2">
      <c r="A27" s="316" t="s">
        <v>317</v>
      </c>
      <c r="B27" s="200" t="s">
        <v>604</v>
      </c>
      <c r="C27" s="286"/>
      <c r="D27" s="135"/>
      <c r="E27" s="135"/>
    </row>
    <row r="28" spans="1:5" x14ac:dyDescent="0.2">
      <c r="A28" s="316" t="s">
        <v>319</v>
      </c>
      <c r="B28" s="200" t="s">
        <v>605</v>
      </c>
      <c r="C28" s="230">
        <f>C29+C30+C31+C32+C33+C34+C35</f>
        <v>0</v>
      </c>
      <c r="D28" s="230">
        <f>D29+D30+D31+D32+D33+D34+D35</f>
        <v>0</v>
      </c>
      <c r="E28" s="139">
        <f>E29+E30+E31+E32+E33+E34+E35</f>
        <v>0</v>
      </c>
    </row>
    <row r="29" spans="1:5" x14ac:dyDescent="0.2">
      <c r="A29" s="316" t="s">
        <v>320</v>
      </c>
      <c r="B29" s="325" t="s">
        <v>606</v>
      </c>
      <c r="C29" s="286"/>
      <c r="D29" s="135"/>
      <c r="E29" s="135"/>
    </row>
    <row r="30" spans="1:5" x14ac:dyDescent="0.2">
      <c r="A30" s="316" t="s">
        <v>321</v>
      </c>
      <c r="B30" s="325" t="s">
        <v>607</v>
      </c>
      <c r="C30" s="286"/>
      <c r="D30" s="135"/>
      <c r="E30" s="135"/>
    </row>
    <row r="31" spans="1:5" x14ac:dyDescent="0.2">
      <c r="A31" s="316" t="s">
        <v>322</v>
      </c>
      <c r="B31" s="325" t="s">
        <v>608</v>
      </c>
      <c r="C31" s="286"/>
      <c r="D31" s="135"/>
      <c r="E31" s="135"/>
    </row>
    <row r="32" spans="1:5" x14ac:dyDescent="0.2">
      <c r="A32" s="316" t="s">
        <v>323</v>
      </c>
      <c r="B32" s="325" t="s">
        <v>1056</v>
      </c>
      <c r="C32" s="286"/>
      <c r="D32" s="135"/>
      <c r="E32" s="135"/>
    </row>
    <row r="33" spans="1:5" x14ac:dyDescent="0.2">
      <c r="A33" s="316" t="s">
        <v>324</v>
      </c>
      <c r="B33" s="748" t="s">
        <v>610</v>
      </c>
      <c r="C33" s="286"/>
      <c r="D33" s="135"/>
      <c r="E33" s="135"/>
    </row>
    <row r="34" spans="1:5" x14ac:dyDescent="0.2">
      <c r="A34" s="316" t="s">
        <v>325</v>
      </c>
      <c r="B34" s="270" t="s">
        <v>611</v>
      </c>
      <c r="C34" s="286"/>
      <c r="D34" s="135"/>
      <c r="E34" s="135"/>
    </row>
    <row r="35" spans="1:5" x14ac:dyDescent="0.2">
      <c r="A35" s="316" t="s">
        <v>326</v>
      </c>
      <c r="B35" s="970" t="s">
        <v>612</v>
      </c>
      <c r="C35" s="286"/>
      <c r="D35" s="135"/>
      <c r="E35" s="135"/>
    </row>
    <row r="36" spans="1:5" x14ac:dyDescent="0.2">
      <c r="A36" s="316" t="s">
        <v>327</v>
      </c>
      <c r="B36" s="200"/>
      <c r="C36" s="286"/>
      <c r="D36" s="135"/>
      <c r="E36" s="135"/>
    </row>
    <row r="37" spans="1:5" ht="13.5" customHeight="1" thickBot="1" x14ac:dyDescent="0.25">
      <c r="A37" s="316" t="s">
        <v>328</v>
      </c>
      <c r="B37" s="202"/>
      <c r="C37" s="289">
        <f>-C12</f>
        <v>0</v>
      </c>
      <c r="D37" s="289">
        <f>-D12</f>
        <v>0</v>
      </c>
      <c r="E37" s="136">
        <f>-E12</f>
        <v>0</v>
      </c>
    </row>
    <row r="38" spans="1:5" ht="13.5" thickBot="1" x14ac:dyDescent="0.25">
      <c r="A38" s="554" t="s">
        <v>828</v>
      </c>
      <c r="B38" s="555" t="s">
        <v>7</v>
      </c>
      <c r="C38" s="795">
        <f>C26+C27+C28+C36+C37</f>
        <v>4800</v>
      </c>
      <c r="D38" s="795">
        <f>D26+D27+D28+D36+D37</f>
        <v>0</v>
      </c>
      <c r="E38" s="795">
        <f>E26+E27+E28+E36+E37</f>
        <v>0</v>
      </c>
    </row>
    <row r="39" spans="1:5" ht="27" thickTop="1" thickBot="1" x14ac:dyDescent="0.25">
      <c r="A39" s="554" t="s">
        <v>330</v>
      </c>
      <c r="B39" s="559" t="s">
        <v>448</v>
      </c>
      <c r="C39" s="794">
        <f>C23+C38</f>
        <v>586534</v>
      </c>
      <c r="D39" s="794">
        <f>D23+D38</f>
        <v>0</v>
      </c>
      <c r="E39" s="794">
        <f>E23+E38</f>
        <v>40210</v>
      </c>
    </row>
    <row r="40" spans="1:5" ht="13.5" thickTop="1" x14ac:dyDescent="0.2">
      <c r="A40" s="544"/>
      <c r="B40" s="762"/>
      <c r="C40" s="143"/>
      <c r="D40" s="27"/>
      <c r="E40" s="143"/>
    </row>
    <row r="41" spans="1:5" x14ac:dyDescent="0.2">
      <c r="A41" s="317" t="s">
        <v>331</v>
      </c>
      <c r="B41" s="433" t="s">
        <v>449</v>
      </c>
      <c r="C41" s="138"/>
      <c r="D41" s="144"/>
      <c r="E41" s="138"/>
    </row>
    <row r="42" spans="1:5" x14ac:dyDescent="0.2">
      <c r="A42" s="316" t="s">
        <v>332</v>
      </c>
      <c r="B42" s="866" t="s">
        <v>1045</v>
      </c>
      <c r="C42" s="135"/>
      <c r="D42" s="105"/>
      <c r="E42" s="135"/>
    </row>
    <row r="43" spans="1:5" x14ac:dyDescent="0.2">
      <c r="A43" s="316" t="s">
        <v>333</v>
      </c>
      <c r="B43" s="866" t="s">
        <v>1044</v>
      </c>
      <c r="C43" s="135"/>
      <c r="D43" s="105"/>
      <c r="E43" s="135"/>
    </row>
    <row r="44" spans="1:5" x14ac:dyDescent="0.2">
      <c r="A44" s="316" t="s">
        <v>334</v>
      </c>
      <c r="B44" s="633" t="s">
        <v>626</v>
      </c>
      <c r="C44" s="135"/>
      <c r="D44" s="105"/>
      <c r="E44" s="135"/>
    </row>
    <row r="45" spans="1:5" x14ac:dyDescent="0.2">
      <c r="A45" s="316" t="s">
        <v>335</v>
      </c>
      <c r="B45" s="633" t="s">
        <v>628</v>
      </c>
      <c r="C45" s="135"/>
      <c r="D45" s="105"/>
      <c r="E45" s="135"/>
    </row>
    <row r="46" spans="1:5" x14ac:dyDescent="0.2">
      <c r="A46" s="316" t="s">
        <v>336</v>
      </c>
      <c r="B46" s="750" t="s">
        <v>629</v>
      </c>
      <c r="C46" s="135"/>
      <c r="D46" s="105"/>
      <c r="E46" s="135"/>
    </row>
    <row r="47" spans="1:5" x14ac:dyDescent="0.2">
      <c r="A47" s="316" t="s">
        <v>337</v>
      </c>
      <c r="B47" s="751" t="s">
        <v>632</v>
      </c>
      <c r="C47" s="135"/>
      <c r="D47" s="105"/>
      <c r="E47" s="135"/>
    </row>
    <row r="48" spans="1:5" x14ac:dyDescent="0.2">
      <c r="A48" s="316" t="s">
        <v>338</v>
      </c>
      <c r="B48" s="752" t="s">
        <v>631</v>
      </c>
      <c r="C48" s="135"/>
      <c r="D48" s="105"/>
      <c r="E48" s="135"/>
    </row>
    <row r="49" spans="1:5" ht="13.5" thickBot="1" x14ac:dyDescent="0.25">
      <c r="A49" s="316" t="s">
        <v>339</v>
      </c>
      <c r="B49" s="327" t="s">
        <v>630</v>
      </c>
      <c r="C49" s="140"/>
      <c r="D49" s="106"/>
      <c r="E49" s="140"/>
    </row>
    <row r="50" spans="1:5" ht="13.5" thickBot="1" x14ac:dyDescent="0.25">
      <c r="A50" s="340" t="s">
        <v>340</v>
      </c>
      <c r="B50" s="274" t="s">
        <v>633</v>
      </c>
      <c r="C50" s="142">
        <f>C42+C43+C44+C45+C46+C47+C48+C49</f>
        <v>0</v>
      </c>
      <c r="D50" s="142">
        <f>D42+D43+D44+D45+D46+D47+D48+D49</f>
        <v>0</v>
      </c>
      <c r="E50" s="142">
        <f>E42+E43+E44+E45+E46+E47+E48+E49</f>
        <v>0</v>
      </c>
    </row>
    <row r="51" spans="1:5" x14ac:dyDescent="0.2">
      <c r="A51" s="544"/>
      <c r="B51" s="36"/>
      <c r="C51" s="143"/>
      <c r="D51" s="27"/>
      <c r="E51" s="143"/>
    </row>
    <row r="52" spans="1:5" ht="13.5" thickBot="1" x14ac:dyDescent="0.25">
      <c r="A52" s="403" t="s">
        <v>341</v>
      </c>
      <c r="B52" s="1195" t="s">
        <v>451</v>
      </c>
      <c r="C52" s="293">
        <f>C39+C50</f>
        <v>586534</v>
      </c>
      <c r="D52" s="293">
        <f>D39+D50</f>
        <v>0</v>
      </c>
      <c r="E52" s="293">
        <f>E39+E50</f>
        <v>40210</v>
      </c>
    </row>
    <row r="53" spans="1:5" x14ac:dyDescent="0.2">
      <c r="A53" s="338"/>
      <c r="B53" s="36"/>
      <c r="C53" s="27"/>
      <c r="D53" s="27"/>
      <c r="E53" s="27"/>
    </row>
    <row r="54" spans="1:5" x14ac:dyDescent="0.2">
      <c r="A54" s="338"/>
      <c r="B54" s="36"/>
      <c r="C54" s="27"/>
      <c r="D54" s="27"/>
      <c r="E54" s="27"/>
    </row>
    <row r="55" spans="1:5" x14ac:dyDescent="0.2">
      <c r="A55" s="338"/>
      <c r="B55" s="36"/>
      <c r="C55" s="27"/>
      <c r="D55" s="27"/>
      <c r="E55" s="27"/>
    </row>
    <row r="56" spans="1:5" x14ac:dyDescent="0.2">
      <c r="A56" s="338"/>
      <c r="B56" s="36"/>
      <c r="C56" s="27"/>
      <c r="D56" s="27"/>
      <c r="E56" s="27"/>
    </row>
    <row r="57" spans="1:5" x14ac:dyDescent="0.2">
      <c r="A57" s="338"/>
      <c r="B57" s="36"/>
      <c r="C57" s="27"/>
      <c r="D57" s="27"/>
      <c r="E57" s="27"/>
    </row>
    <row r="58" spans="1:5" x14ac:dyDescent="0.2">
      <c r="A58" s="338"/>
      <c r="B58" s="36"/>
      <c r="C58" s="27"/>
      <c r="D58" s="27"/>
      <c r="E58" s="27"/>
    </row>
    <row r="59" spans="1:5" x14ac:dyDescent="0.2">
      <c r="A59" s="338"/>
      <c r="B59" s="36"/>
      <c r="C59" s="27"/>
      <c r="D59" s="27"/>
      <c r="E59" s="27"/>
    </row>
    <row r="60" spans="1:5" ht="14.25" customHeight="1" x14ac:dyDescent="0.2">
      <c r="A60" s="1484">
        <v>2</v>
      </c>
      <c r="B60" s="1484"/>
      <c r="C60" s="1484"/>
      <c r="D60" s="1484"/>
      <c r="E60" s="1484"/>
    </row>
    <row r="61" spans="1:5" x14ac:dyDescent="0.2">
      <c r="A61" s="1463" t="s">
        <v>1332</v>
      </c>
      <c r="B61" s="1463"/>
      <c r="C61" s="1463"/>
      <c r="D61" s="1463"/>
      <c r="E61" s="1463"/>
    </row>
    <row r="62" spans="1:5" x14ac:dyDescent="0.2">
      <c r="A62" s="329"/>
      <c r="B62" s="329"/>
      <c r="C62" s="329"/>
      <c r="D62" s="329"/>
      <c r="E62" s="329"/>
    </row>
    <row r="63" spans="1:5" ht="15.75" x14ac:dyDescent="0.25">
      <c r="B63" s="1483" t="s">
        <v>1207</v>
      </c>
      <c r="C63" s="1483"/>
      <c r="D63" s="1483"/>
      <c r="E63" s="1483"/>
    </row>
    <row r="64" spans="1:5" ht="15.75" x14ac:dyDescent="0.25">
      <c r="B64" s="18"/>
      <c r="C64" s="18"/>
      <c r="D64" s="18"/>
      <c r="E64" s="18"/>
    </row>
    <row r="65" spans="1:5" ht="13.5" thickBot="1" x14ac:dyDescent="0.25">
      <c r="B65" s="1"/>
      <c r="C65" s="1"/>
      <c r="D65" s="1"/>
      <c r="E65" s="19" t="s">
        <v>8</v>
      </c>
    </row>
    <row r="66" spans="1:5" ht="27" thickBot="1" x14ac:dyDescent="0.3">
      <c r="A66" s="344" t="s">
        <v>294</v>
      </c>
      <c r="B66" s="549" t="s">
        <v>13</v>
      </c>
      <c r="C66" s="313" t="s">
        <v>16</v>
      </c>
      <c r="D66" s="312" t="s">
        <v>14</v>
      </c>
      <c r="E66" s="313" t="s">
        <v>15</v>
      </c>
    </row>
    <row r="67" spans="1:5" ht="12.75" customHeight="1" x14ac:dyDescent="0.2">
      <c r="A67" s="550" t="s">
        <v>295</v>
      </c>
      <c r="B67" s="551" t="s">
        <v>296</v>
      </c>
      <c r="C67" s="560" t="s">
        <v>297</v>
      </c>
      <c r="D67" s="561" t="s">
        <v>298</v>
      </c>
      <c r="E67" s="562" t="s">
        <v>318</v>
      </c>
    </row>
    <row r="68" spans="1:5" ht="11.25" customHeight="1" x14ac:dyDescent="0.2">
      <c r="A68" s="317" t="s">
        <v>299</v>
      </c>
      <c r="B68" s="324" t="s">
        <v>244</v>
      </c>
      <c r="C68" s="286"/>
      <c r="D68" s="135"/>
      <c r="E68" s="130"/>
    </row>
    <row r="69" spans="1:5" x14ac:dyDescent="0.2">
      <c r="A69" s="316" t="s">
        <v>300</v>
      </c>
      <c r="B69" s="181" t="s">
        <v>589</v>
      </c>
      <c r="C69" s="286">
        <v>20574</v>
      </c>
      <c r="D69" s="135"/>
      <c r="E69" s="130"/>
    </row>
    <row r="70" spans="1:5" x14ac:dyDescent="0.2">
      <c r="A70" s="316" t="s">
        <v>301</v>
      </c>
      <c r="B70" s="200" t="s">
        <v>591</v>
      </c>
      <c r="C70" s="286">
        <v>2742</v>
      </c>
      <c r="D70" s="135"/>
      <c r="E70" s="130"/>
    </row>
    <row r="71" spans="1:5" x14ac:dyDescent="0.2">
      <c r="A71" s="316" t="s">
        <v>302</v>
      </c>
      <c r="B71" s="200" t="s">
        <v>590</v>
      </c>
      <c r="C71" s="286">
        <v>222600</v>
      </c>
      <c r="D71" s="135"/>
      <c r="E71" s="130"/>
    </row>
    <row r="72" spans="1:5" x14ac:dyDescent="0.2">
      <c r="A72" s="316" t="s">
        <v>303</v>
      </c>
      <c r="B72" s="200" t="s">
        <v>592</v>
      </c>
      <c r="C72" s="286"/>
      <c r="D72" s="135"/>
      <c r="E72" s="130"/>
    </row>
    <row r="73" spans="1:5" x14ac:dyDescent="0.2">
      <c r="A73" s="316" t="s">
        <v>304</v>
      </c>
      <c r="B73" s="200" t="s">
        <v>593</v>
      </c>
      <c r="C73" s="286"/>
      <c r="D73" s="135"/>
      <c r="E73" s="130"/>
    </row>
    <row r="74" spans="1:5" x14ac:dyDescent="0.2">
      <c r="A74" s="316" t="s">
        <v>305</v>
      </c>
      <c r="B74" s="200" t="s">
        <v>594</v>
      </c>
      <c r="C74" s="286">
        <f>C75+C76+C77+C78+C79+C80+C81</f>
        <v>0</v>
      </c>
      <c r="D74" s="286">
        <f>D75+D76+D77+D78+D79+D80+D81</f>
        <v>0</v>
      </c>
      <c r="E74" s="135">
        <f>E75+E76+E77+E78+E79+E80+E81</f>
        <v>19000</v>
      </c>
    </row>
    <row r="75" spans="1:5" x14ac:dyDescent="0.2">
      <c r="A75" s="316" t="s">
        <v>306</v>
      </c>
      <c r="B75" s="200" t="s">
        <v>598</v>
      </c>
      <c r="C75" s="286"/>
      <c r="D75" s="135"/>
      <c r="E75" s="130"/>
    </row>
    <row r="76" spans="1:5" x14ac:dyDescent="0.2">
      <c r="A76" s="316" t="s">
        <v>307</v>
      </c>
      <c r="B76" s="200" t="s">
        <v>599</v>
      </c>
      <c r="C76" s="286"/>
      <c r="D76" s="135"/>
      <c r="E76" s="130"/>
    </row>
    <row r="77" spans="1:5" x14ac:dyDescent="0.2">
      <c r="A77" s="316" t="s">
        <v>308</v>
      </c>
      <c r="B77" s="200" t="s">
        <v>600</v>
      </c>
      <c r="C77" s="286"/>
      <c r="D77" s="135"/>
      <c r="E77" s="130"/>
    </row>
    <row r="78" spans="1:5" ht="13.5" customHeight="1" x14ac:dyDescent="0.2">
      <c r="A78" s="316" t="s">
        <v>309</v>
      </c>
      <c r="B78" s="325" t="s">
        <v>1050</v>
      </c>
      <c r="C78" s="230"/>
      <c r="D78" s="139"/>
      <c r="E78" s="130">
        <f>'6 7_sz_melléklet'!E40+'6 7_sz_melléklet'!E41</f>
        <v>19000</v>
      </c>
    </row>
    <row r="79" spans="1:5" ht="13.5" customHeight="1" x14ac:dyDescent="0.2">
      <c r="A79" s="316" t="s">
        <v>310</v>
      </c>
      <c r="B79" s="748" t="s">
        <v>597</v>
      </c>
      <c r="C79" s="289"/>
      <c r="D79" s="136"/>
      <c r="E79" s="130"/>
    </row>
    <row r="80" spans="1:5" ht="13.5" customHeight="1" x14ac:dyDescent="0.2">
      <c r="A80" s="316" t="s">
        <v>311</v>
      </c>
      <c r="B80" s="749" t="s">
        <v>1051</v>
      </c>
      <c r="C80" s="289"/>
      <c r="D80" s="136"/>
      <c r="E80" s="130"/>
    </row>
    <row r="81" spans="1:5" ht="13.5" customHeight="1" x14ac:dyDescent="0.2">
      <c r="A81" s="316" t="s">
        <v>312</v>
      </c>
      <c r="B81" s="121" t="s">
        <v>827</v>
      </c>
      <c r="C81" s="289"/>
      <c r="D81" s="136"/>
      <c r="E81" s="130"/>
    </row>
    <row r="82" spans="1:5" s="15" customFormat="1" ht="13.5" thickBot="1" x14ac:dyDescent="0.25">
      <c r="A82" s="316" t="s">
        <v>313</v>
      </c>
      <c r="B82" s="202" t="s">
        <v>602</v>
      </c>
      <c r="C82" s="287"/>
      <c r="D82" s="140"/>
      <c r="E82" s="130"/>
    </row>
    <row r="83" spans="1:5" ht="18" customHeight="1" thickBot="1" x14ac:dyDescent="0.25">
      <c r="A83" s="554" t="s">
        <v>314</v>
      </c>
      <c r="B83" s="555" t="s">
        <v>6</v>
      </c>
      <c r="C83" s="568">
        <f>C69+C70+C71+C72+C74+C82</f>
        <v>245916</v>
      </c>
      <c r="D83" s="568">
        <f>D69+D70+D71+D72+D74+D82</f>
        <v>0</v>
      </c>
      <c r="E83" s="569">
        <f>E69+E70+E71+E72+E74+E82</f>
        <v>19000</v>
      </c>
    </row>
    <row r="84" spans="1:5" ht="11.25" customHeight="1" thickTop="1" x14ac:dyDescent="0.2">
      <c r="A84" s="544"/>
      <c r="B84" s="324"/>
      <c r="C84" s="229"/>
      <c r="D84" s="229"/>
      <c r="E84" s="143"/>
    </row>
    <row r="85" spans="1:5" ht="13.5" customHeight="1" x14ac:dyDescent="0.2">
      <c r="A85" s="317" t="s">
        <v>315</v>
      </c>
      <c r="B85" s="326" t="s">
        <v>245</v>
      </c>
      <c r="C85" s="288"/>
      <c r="D85" s="288"/>
      <c r="E85" s="138"/>
    </row>
    <row r="86" spans="1:5" x14ac:dyDescent="0.2">
      <c r="A86" s="316" t="s">
        <v>316</v>
      </c>
      <c r="B86" s="200" t="s">
        <v>603</v>
      </c>
      <c r="C86" s="286">
        <f>'33_sz_ melléklet'!C90</f>
        <v>1816786</v>
      </c>
      <c r="D86" s="286"/>
      <c r="E86" s="135"/>
    </row>
    <row r="87" spans="1:5" x14ac:dyDescent="0.2">
      <c r="A87" s="316" t="s">
        <v>317</v>
      </c>
      <c r="B87" s="200" t="s">
        <v>604</v>
      </c>
      <c r="C87" s="286">
        <f>'32_sz_ melléklet'!C40</f>
        <v>0</v>
      </c>
      <c r="D87" s="286"/>
      <c r="E87" s="135"/>
    </row>
    <row r="88" spans="1:5" x14ac:dyDescent="0.2">
      <c r="A88" s="316" t="s">
        <v>319</v>
      </c>
      <c r="B88" s="200" t="s">
        <v>605</v>
      </c>
      <c r="C88" s="230">
        <f>C89+C90+C91+C92+C93+C94+C95</f>
        <v>0</v>
      </c>
      <c r="D88" s="286">
        <f>D89+D90+D91+D92+D93+D94+D95</f>
        <v>23600</v>
      </c>
      <c r="E88" s="139">
        <f>E89+E90+E91+E92+E93+E94+E95</f>
        <v>0</v>
      </c>
    </row>
    <row r="89" spans="1:5" x14ac:dyDescent="0.2">
      <c r="A89" s="316" t="s">
        <v>320</v>
      </c>
      <c r="B89" s="325" t="s">
        <v>606</v>
      </c>
      <c r="C89" s="286"/>
      <c r="D89" s="286"/>
      <c r="E89" s="135"/>
    </row>
    <row r="90" spans="1:5" x14ac:dyDescent="0.2">
      <c r="A90" s="316" t="s">
        <v>321</v>
      </c>
      <c r="B90" s="325" t="s">
        <v>607</v>
      </c>
      <c r="C90" s="286"/>
      <c r="D90" s="286"/>
      <c r="E90" s="135"/>
    </row>
    <row r="91" spans="1:5" s="15" customFormat="1" x14ac:dyDescent="0.2">
      <c r="A91" s="316" t="s">
        <v>322</v>
      </c>
      <c r="B91" s="325" t="s">
        <v>608</v>
      </c>
      <c r="C91" s="286"/>
      <c r="D91" s="286"/>
      <c r="E91" s="135"/>
    </row>
    <row r="92" spans="1:5" s="15" customFormat="1" x14ac:dyDescent="0.2">
      <c r="A92" s="316" t="s">
        <v>323</v>
      </c>
      <c r="B92" s="325" t="s">
        <v>1056</v>
      </c>
      <c r="C92" s="286"/>
      <c r="D92" s="286"/>
      <c r="E92" s="135"/>
    </row>
    <row r="93" spans="1:5" s="15" customFormat="1" x14ac:dyDescent="0.2">
      <c r="A93" s="316" t="s">
        <v>324</v>
      </c>
      <c r="B93" s="748" t="s">
        <v>610</v>
      </c>
      <c r="C93" s="286"/>
      <c r="D93" s="286">
        <f>'11 12 sz_melléklet'!C41</f>
        <v>15000</v>
      </c>
      <c r="E93" s="135"/>
    </row>
    <row r="94" spans="1:5" s="15" customFormat="1" x14ac:dyDescent="0.2">
      <c r="A94" s="316" t="s">
        <v>325</v>
      </c>
      <c r="B94" s="270" t="s">
        <v>611</v>
      </c>
      <c r="C94" s="286"/>
      <c r="D94" s="286">
        <f>'11 12 sz_melléklet'!C15</f>
        <v>8600</v>
      </c>
      <c r="E94" s="135"/>
    </row>
    <row r="95" spans="1:5" s="15" customFormat="1" x14ac:dyDescent="0.2">
      <c r="A95" s="316" t="s">
        <v>326</v>
      </c>
      <c r="B95" s="970" t="s">
        <v>612</v>
      </c>
      <c r="C95" s="286"/>
      <c r="D95" s="286"/>
      <c r="E95" s="135"/>
    </row>
    <row r="96" spans="1:5" x14ac:dyDescent="0.2">
      <c r="A96" s="316" t="s">
        <v>327</v>
      </c>
      <c r="B96" s="200"/>
      <c r="C96" s="286"/>
      <c r="D96" s="286"/>
      <c r="E96" s="135"/>
    </row>
    <row r="97" spans="1:5" ht="13.5" thickBot="1" x14ac:dyDescent="0.25">
      <c r="A97" s="316" t="s">
        <v>328</v>
      </c>
      <c r="B97" s="202"/>
      <c r="C97" s="287"/>
      <c r="D97" s="289"/>
      <c r="E97" s="581"/>
    </row>
    <row r="98" spans="1:5" ht="18.75" customHeight="1" thickBot="1" x14ac:dyDescent="0.25">
      <c r="A98" s="554" t="s">
        <v>828</v>
      </c>
      <c r="B98" s="555" t="s">
        <v>7</v>
      </c>
      <c r="C98" s="568">
        <f>C86+C87+C88+C96+C97</f>
        <v>1816786</v>
      </c>
      <c r="D98" s="568">
        <f>D86+D87+D88+D96+D97</f>
        <v>23600</v>
      </c>
      <c r="E98" s="569">
        <f>E86+E87+E88+E96+E97</f>
        <v>0</v>
      </c>
    </row>
    <row r="99" spans="1:5" ht="27" thickTop="1" thickBot="1" x14ac:dyDescent="0.25">
      <c r="A99" s="554" t="s">
        <v>330</v>
      </c>
      <c r="B99" s="559" t="s">
        <v>448</v>
      </c>
      <c r="C99" s="558">
        <f>C83+C98</f>
        <v>2062702</v>
      </c>
      <c r="D99" s="558">
        <f>D83+D98</f>
        <v>23600</v>
      </c>
      <c r="E99" s="883">
        <f>E83+E98</f>
        <v>19000</v>
      </c>
    </row>
    <row r="100" spans="1:5" ht="13.5" thickTop="1" x14ac:dyDescent="0.2">
      <c r="A100" s="544"/>
      <c r="B100" s="762"/>
      <c r="C100" s="763"/>
      <c r="D100" s="631"/>
      <c r="E100" s="630"/>
    </row>
    <row r="101" spans="1:5" x14ac:dyDescent="0.2">
      <c r="A101" s="317" t="s">
        <v>331</v>
      </c>
      <c r="B101" s="433" t="s">
        <v>449</v>
      </c>
      <c r="C101" s="21"/>
      <c r="D101" s="26"/>
      <c r="E101" s="238"/>
    </row>
    <row r="102" spans="1:5" x14ac:dyDescent="0.2">
      <c r="A102" s="316" t="s">
        <v>332</v>
      </c>
      <c r="B102" s="866" t="s">
        <v>1045</v>
      </c>
      <c r="C102" s="21"/>
      <c r="D102" s="28"/>
      <c r="E102" s="164"/>
    </row>
    <row r="103" spans="1:5" x14ac:dyDescent="0.2">
      <c r="A103" s="316" t="s">
        <v>333</v>
      </c>
      <c r="B103" s="866" t="s">
        <v>1044</v>
      </c>
      <c r="C103" s="254"/>
      <c r="D103" s="625"/>
      <c r="E103" s="165"/>
    </row>
    <row r="104" spans="1:5" x14ac:dyDescent="0.2">
      <c r="A104" s="316" t="s">
        <v>334</v>
      </c>
      <c r="B104" s="633" t="s">
        <v>626</v>
      </c>
      <c r="C104" s="254"/>
      <c r="D104" s="144"/>
      <c r="E104" s="165"/>
    </row>
    <row r="105" spans="1:5" x14ac:dyDescent="0.2">
      <c r="A105" s="316" t="s">
        <v>335</v>
      </c>
      <c r="B105" s="633" t="s">
        <v>628</v>
      </c>
      <c r="C105" s="254"/>
      <c r="D105" s="144"/>
      <c r="E105" s="138"/>
    </row>
    <row r="106" spans="1:5" x14ac:dyDescent="0.2">
      <c r="A106" s="316" t="s">
        <v>336</v>
      </c>
      <c r="B106" s="750" t="s">
        <v>629</v>
      </c>
      <c r="C106" s="548"/>
      <c r="D106" s="26"/>
      <c r="E106" s="238"/>
    </row>
    <row r="107" spans="1:5" x14ac:dyDescent="0.2">
      <c r="A107" s="316" t="s">
        <v>337</v>
      </c>
      <c r="B107" s="751" t="s">
        <v>632</v>
      </c>
      <c r="C107" s="548"/>
      <c r="D107" s="625"/>
      <c r="E107" s="165"/>
    </row>
    <row r="108" spans="1:5" x14ac:dyDescent="0.2">
      <c r="A108" s="316" t="s">
        <v>338</v>
      </c>
      <c r="B108" s="752" t="s">
        <v>631</v>
      </c>
      <c r="C108" s="104"/>
      <c r="D108" s="105"/>
      <c r="E108" s="135"/>
    </row>
    <row r="109" spans="1:5" ht="13.5" thickBot="1" x14ac:dyDescent="0.25">
      <c r="A109" s="316" t="s">
        <v>339</v>
      </c>
      <c r="B109" s="327" t="s">
        <v>630</v>
      </c>
      <c r="C109" s="25"/>
      <c r="D109" s="27"/>
      <c r="E109" s="143"/>
    </row>
    <row r="110" spans="1:5" ht="13.5" thickBot="1" x14ac:dyDescent="0.25">
      <c r="A110" s="340" t="s">
        <v>340</v>
      </c>
      <c r="B110" s="274" t="s">
        <v>633</v>
      </c>
      <c r="C110" s="102">
        <f>SUM(C102:C109)</f>
        <v>0</v>
      </c>
      <c r="D110" s="102">
        <f>SUM(D102:D109)</f>
        <v>0</v>
      </c>
      <c r="E110" s="822">
        <f>SUM(E102:E109)</f>
        <v>0</v>
      </c>
    </row>
    <row r="111" spans="1:5" x14ac:dyDescent="0.2">
      <c r="A111" s="544"/>
      <c r="B111" s="36"/>
      <c r="C111" s="761"/>
      <c r="D111" s="217"/>
      <c r="E111" s="240"/>
    </row>
    <row r="112" spans="1:5" ht="13.5" thickBot="1" x14ac:dyDescent="0.25">
      <c r="A112" s="403" t="s">
        <v>341</v>
      </c>
      <c r="B112" s="1195" t="s">
        <v>451</v>
      </c>
      <c r="C112" s="1198">
        <f>C99+C110</f>
        <v>2062702</v>
      </c>
      <c r="D112" s="1199">
        <f>D99+D110</f>
        <v>23600</v>
      </c>
      <c r="E112" s="888">
        <f>E99+E110</f>
        <v>19000</v>
      </c>
    </row>
    <row r="113" spans="1:5" x14ac:dyDescent="0.2">
      <c r="A113" s="338"/>
      <c r="B113" s="36"/>
      <c r="C113" s="27"/>
      <c r="D113" s="27"/>
      <c r="E113" s="27"/>
    </row>
    <row r="114" spans="1:5" x14ac:dyDescent="0.2">
      <c r="A114" s="338"/>
      <c r="B114" s="36"/>
      <c r="C114" s="27"/>
      <c r="D114" s="27"/>
      <c r="E114" s="27"/>
    </row>
    <row r="115" spans="1:5" x14ac:dyDescent="0.2">
      <c r="A115" s="338"/>
      <c r="B115" s="36"/>
      <c r="C115" s="27"/>
      <c r="D115" s="27"/>
      <c r="E115" s="27"/>
    </row>
    <row r="116" spans="1:5" x14ac:dyDescent="0.2">
      <c r="A116" s="338"/>
      <c r="B116" s="36"/>
      <c r="C116" s="27"/>
      <c r="D116" s="27"/>
      <c r="E116" s="27"/>
    </row>
    <row r="117" spans="1:5" x14ac:dyDescent="0.2">
      <c r="A117" s="338"/>
      <c r="B117" s="36"/>
      <c r="C117" s="27"/>
      <c r="D117" s="27"/>
      <c r="E117" s="27"/>
    </row>
    <row r="118" spans="1:5" x14ac:dyDescent="0.2">
      <c r="A118" s="338"/>
      <c r="B118" s="36"/>
      <c r="C118" s="27"/>
      <c r="D118" s="27"/>
      <c r="E118" s="27"/>
    </row>
    <row r="119" spans="1:5" x14ac:dyDescent="0.2">
      <c r="A119" s="1484">
        <v>3</v>
      </c>
      <c r="B119" s="1484"/>
      <c r="C119" s="1484"/>
      <c r="D119" s="1484"/>
      <c r="E119" s="1484"/>
    </row>
    <row r="120" spans="1:5" ht="13.5" customHeight="1" x14ac:dyDescent="0.2">
      <c r="A120" s="1463" t="s">
        <v>1332</v>
      </c>
      <c r="B120" s="1463"/>
      <c r="C120" s="1463"/>
      <c r="D120" s="1463"/>
      <c r="E120" s="1463"/>
    </row>
    <row r="121" spans="1:5" ht="13.5" customHeight="1" x14ac:dyDescent="0.2">
      <c r="A121" s="329"/>
      <c r="B121" s="329"/>
      <c r="C121" s="329"/>
      <c r="D121" s="329"/>
      <c r="E121" s="329"/>
    </row>
    <row r="122" spans="1:5" ht="15.75" x14ac:dyDescent="0.25">
      <c r="B122" s="1483" t="s">
        <v>1207</v>
      </c>
      <c r="C122" s="1483"/>
      <c r="D122" s="1483"/>
      <c r="E122" s="1483"/>
    </row>
    <row r="123" spans="1:5" ht="15.75" x14ac:dyDescent="0.25">
      <c r="B123" s="18"/>
      <c r="C123" s="18"/>
      <c r="D123" s="18"/>
      <c r="E123" s="18"/>
    </row>
    <row r="124" spans="1:5" ht="13.5" thickBot="1" x14ac:dyDescent="0.25">
      <c r="B124" s="1"/>
      <c r="C124" s="1"/>
      <c r="D124" s="1"/>
      <c r="E124" s="19" t="s">
        <v>8</v>
      </c>
    </row>
    <row r="125" spans="1:5" ht="39.75" thickBot="1" x14ac:dyDescent="0.3">
      <c r="A125" s="344" t="s">
        <v>294</v>
      </c>
      <c r="B125" s="549" t="s">
        <v>13</v>
      </c>
      <c r="C125" s="339" t="s">
        <v>913</v>
      </c>
      <c r="D125" s="312" t="s">
        <v>842</v>
      </c>
      <c r="E125" s="313" t="s">
        <v>17</v>
      </c>
    </row>
    <row r="126" spans="1:5" x14ac:dyDescent="0.2">
      <c r="A126" s="550" t="s">
        <v>295</v>
      </c>
      <c r="B126" s="551" t="s">
        <v>296</v>
      </c>
      <c r="C126" s="560" t="s">
        <v>297</v>
      </c>
      <c r="D126" s="561" t="s">
        <v>298</v>
      </c>
      <c r="E126" s="562" t="s">
        <v>318</v>
      </c>
    </row>
    <row r="127" spans="1:5" x14ac:dyDescent="0.2">
      <c r="A127" s="317" t="s">
        <v>299</v>
      </c>
      <c r="B127" s="324" t="s">
        <v>244</v>
      </c>
      <c r="C127" s="286"/>
      <c r="D127" s="135"/>
      <c r="E127" s="130"/>
    </row>
    <row r="128" spans="1:5" ht="12" customHeight="1" x14ac:dyDescent="0.2">
      <c r="A128" s="316" t="s">
        <v>300</v>
      </c>
      <c r="B128" s="181" t="s">
        <v>589</v>
      </c>
      <c r="C128" s="286">
        <f>67957+3633</f>
        <v>71590</v>
      </c>
      <c r="D128" s="135"/>
      <c r="E128" s="130"/>
    </row>
    <row r="129" spans="1:6" x14ac:dyDescent="0.2">
      <c r="A129" s="316" t="s">
        <v>301</v>
      </c>
      <c r="B129" s="200" t="s">
        <v>591</v>
      </c>
      <c r="C129" s="286">
        <f>5046+236</f>
        <v>5282</v>
      </c>
      <c r="D129" s="135"/>
      <c r="E129" s="130"/>
    </row>
    <row r="130" spans="1:6" x14ac:dyDescent="0.2">
      <c r="A130" s="316" t="s">
        <v>302</v>
      </c>
      <c r="B130" s="200" t="s">
        <v>590</v>
      </c>
      <c r="C130" s="286">
        <v>12582</v>
      </c>
      <c r="D130" s="135"/>
      <c r="E130" s="130">
        <v>90000</v>
      </c>
    </row>
    <row r="131" spans="1:6" x14ac:dyDescent="0.2">
      <c r="A131" s="316" t="s">
        <v>303</v>
      </c>
      <c r="B131" s="200" t="s">
        <v>592</v>
      </c>
      <c r="C131" s="286"/>
      <c r="D131" s="135"/>
      <c r="E131" s="130"/>
    </row>
    <row r="132" spans="1:6" x14ac:dyDescent="0.2">
      <c r="A132" s="316" t="s">
        <v>304</v>
      </c>
      <c r="B132" s="200" t="s">
        <v>593</v>
      </c>
      <c r="C132" s="286"/>
      <c r="D132" s="135"/>
      <c r="E132" s="130"/>
    </row>
    <row r="133" spans="1:6" x14ac:dyDescent="0.2">
      <c r="A133" s="316" t="s">
        <v>305</v>
      </c>
      <c r="B133" s="200" t="s">
        <v>594</v>
      </c>
      <c r="C133" s="286">
        <f>C134+C135+C136+C137+C138+C139+C140</f>
        <v>0</v>
      </c>
      <c r="D133" s="286">
        <f>D134+D135+D136+D137+D138+D139+D140</f>
        <v>0</v>
      </c>
      <c r="E133" s="135">
        <f>E134+E135+E136+E137+E138+E139+E140</f>
        <v>0</v>
      </c>
    </row>
    <row r="134" spans="1:6" x14ac:dyDescent="0.2">
      <c r="A134" s="316" t="s">
        <v>306</v>
      </c>
      <c r="B134" s="200" t="s">
        <v>598</v>
      </c>
      <c r="C134" s="286"/>
      <c r="D134" s="135"/>
      <c r="E134" s="130"/>
    </row>
    <row r="135" spans="1:6" ht="12" customHeight="1" x14ac:dyDescent="0.2">
      <c r="A135" s="316" t="s">
        <v>307</v>
      </c>
      <c r="B135" s="200" t="s">
        <v>599</v>
      </c>
      <c r="C135" s="286"/>
      <c r="D135" s="135"/>
      <c r="E135" s="130"/>
    </row>
    <row r="136" spans="1:6" x14ac:dyDescent="0.2">
      <c r="A136" s="316" t="s">
        <v>308</v>
      </c>
      <c r="B136" s="200" t="s">
        <v>600</v>
      </c>
      <c r="C136" s="286"/>
      <c r="D136" s="135"/>
      <c r="E136" s="130"/>
    </row>
    <row r="137" spans="1:6" ht="14.25" customHeight="1" x14ac:dyDescent="0.2">
      <c r="A137" s="316" t="s">
        <v>309</v>
      </c>
      <c r="B137" s="325" t="s">
        <v>1050</v>
      </c>
      <c r="C137" s="230"/>
      <c r="D137" s="139"/>
      <c r="E137" s="130"/>
    </row>
    <row r="138" spans="1:6" ht="14.25" customHeight="1" x14ac:dyDescent="0.2">
      <c r="A138" s="316" t="s">
        <v>310</v>
      </c>
      <c r="B138" s="748" t="s">
        <v>597</v>
      </c>
      <c r="C138" s="289"/>
      <c r="D138" s="136"/>
      <c r="E138" s="130"/>
    </row>
    <row r="139" spans="1:6" ht="14.25" customHeight="1" x14ac:dyDescent="0.2">
      <c r="A139" s="316" t="s">
        <v>311</v>
      </c>
      <c r="B139" s="749" t="s">
        <v>1051</v>
      </c>
      <c r="C139" s="289"/>
      <c r="D139" s="136"/>
      <c r="E139" s="130"/>
    </row>
    <row r="140" spans="1:6" ht="14.25" customHeight="1" x14ac:dyDescent="0.2">
      <c r="A140" s="316" t="s">
        <v>312</v>
      </c>
      <c r="B140" s="121" t="s">
        <v>827</v>
      </c>
      <c r="C140" s="289"/>
      <c r="D140" s="136"/>
      <c r="E140" s="130"/>
    </row>
    <row r="141" spans="1:6" ht="13.5" customHeight="1" thickBot="1" x14ac:dyDescent="0.25">
      <c r="A141" s="316" t="s">
        <v>313</v>
      </c>
      <c r="B141" s="202" t="s">
        <v>602</v>
      </c>
      <c r="C141" s="287"/>
      <c r="D141" s="140"/>
      <c r="E141" s="130"/>
    </row>
    <row r="142" spans="1:6" s="15" customFormat="1" ht="13.5" thickBot="1" x14ac:dyDescent="0.25">
      <c r="A142" s="554" t="s">
        <v>314</v>
      </c>
      <c r="B142" s="555" t="s">
        <v>6</v>
      </c>
      <c r="C142" s="568">
        <f>C128+C129+C130+C131+C133+C141</f>
        <v>89454</v>
      </c>
      <c r="D142" s="568">
        <f>D128+D129+D130+D131+D133+D141</f>
        <v>0</v>
      </c>
      <c r="E142" s="569">
        <f>E128+E129+E130+E131+E133+E141</f>
        <v>90000</v>
      </c>
      <c r="F142"/>
    </row>
    <row r="143" spans="1:6" s="15" customFormat="1" ht="13.5" thickTop="1" x14ac:dyDescent="0.2">
      <c r="A143" s="544"/>
      <c r="B143" s="324"/>
      <c r="C143" s="229"/>
      <c r="D143" s="229"/>
      <c r="E143" s="143"/>
      <c r="F143"/>
    </row>
    <row r="144" spans="1:6" ht="14.25" customHeight="1" x14ac:dyDescent="0.2">
      <c r="A144" s="317" t="s">
        <v>315</v>
      </c>
      <c r="B144" s="326" t="s">
        <v>245</v>
      </c>
      <c r="C144" s="288"/>
      <c r="D144" s="288"/>
      <c r="E144" s="138"/>
    </row>
    <row r="145" spans="1:6" x14ac:dyDescent="0.2">
      <c r="A145" s="316" t="s">
        <v>316</v>
      </c>
      <c r="B145" s="200" t="s">
        <v>603</v>
      </c>
      <c r="C145" s="286">
        <f>'33_sz_ melléklet'!C136</f>
        <v>1989</v>
      </c>
      <c r="D145" s="286"/>
      <c r="E145" s="135">
        <f>'33_sz_ melléklet'!C154</f>
        <v>0</v>
      </c>
    </row>
    <row r="146" spans="1:6" ht="14.25" customHeight="1" x14ac:dyDescent="0.2">
      <c r="A146" s="316" t="s">
        <v>317</v>
      </c>
      <c r="B146" s="200" t="s">
        <v>604</v>
      </c>
      <c r="C146" s="286"/>
      <c r="D146" s="286">
        <f>'32_sz_ melléklet'!C31</f>
        <v>35000</v>
      </c>
      <c r="E146" s="135"/>
    </row>
    <row r="147" spans="1:6" s="15" customFormat="1" ht="14.25" customHeight="1" x14ac:dyDescent="0.2">
      <c r="A147" s="316" t="s">
        <v>319</v>
      </c>
      <c r="B147" s="200" t="s">
        <v>605</v>
      </c>
      <c r="C147" s="230">
        <f>C148+C149+C150+C151+C152+C153+C154</f>
        <v>0</v>
      </c>
      <c r="D147" s="230">
        <f>D148+D149+D150+D151+D152+D153+D154</f>
        <v>0</v>
      </c>
      <c r="E147" s="139">
        <f>E148+E149+E150+E151+E152+E153+E154</f>
        <v>0</v>
      </c>
      <c r="F147"/>
    </row>
    <row r="148" spans="1:6" x14ac:dyDescent="0.2">
      <c r="A148" s="316" t="s">
        <v>320</v>
      </c>
      <c r="B148" s="325" t="s">
        <v>606</v>
      </c>
      <c r="C148" s="286"/>
      <c r="D148" s="286"/>
      <c r="E148" s="135"/>
    </row>
    <row r="149" spans="1:6" x14ac:dyDescent="0.2">
      <c r="A149" s="316" t="s">
        <v>321</v>
      </c>
      <c r="B149" s="325" t="s">
        <v>607</v>
      </c>
      <c r="C149" s="286"/>
      <c r="D149" s="286"/>
      <c r="E149" s="135"/>
    </row>
    <row r="150" spans="1:6" ht="12.75" customHeight="1" x14ac:dyDescent="0.2">
      <c r="A150" s="316" t="s">
        <v>322</v>
      </c>
      <c r="B150" s="325" t="s">
        <v>608</v>
      </c>
      <c r="C150" s="286"/>
      <c r="D150" s="286"/>
      <c r="E150" s="135"/>
    </row>
    <row r="151" spans="1:6" ht="12.75" customHeight="1" x14ac:dyDescent="0.2">
      <c r="A151" s="316" t="s">
        <v>323</v>
      </c>
      <c r="B151" s="325" t="s">
        <v>1056</v>
      </c>
      <c r="C151" s="286"/>
      <c r="D151" s="286"/>
      <c r="E151" s="135"/>
    </row>
    <row r="152" spans="1:6" ht="12.75" customHeight="1" x14ac:dyDescent="0.2">
      <c r="A152" s="316" t="s">
        <v>324</v>
      </c>
      <c r="B152" s="748" t="s">
        <v>610</v>
      </c>
      <c r="C152" s="286"/>
      <c r="D152" s="286"/>
      <c r="E152" s="135"/>
    </row>
    <row r="153" spans="1:6" ht="12.75" customHeight="1" x14ac:dyDescent="0.2">
      <c r="A153" s="316" t="s">
        <v>325</v>
      </c>
      <c r="B153" s="270" t="s">
        <v>611</v>
      </c>
      <c r="C153" s="286"/>
      <c r="D153" s="286"/>
      <c r="E153" s="135"/>
    </row>
    <row r="154" spans="1:6" ht="12.75" customHeight="1" x14ac:dyDescent="0.2">
      <c r="A154" s="316" t="s">
        <v>326</v>
      </c>
      <c r="B154" s="970" t="s">
        <v>612</v>
      </c>
      <c r="C154" s="286"/>
      <c r="D154" s="286"/>
      <c r="E154" s="135"/>
    </row>
    <row r="155" spans="1:6" x14ac:dyDescent="0.2">
      <c r="A155" s="316" t="s">
        <v>327</v>
      </c>
      <c r="B155" s="200"/>
      <c r="C155" s="286"/>
      <c r="D155" s="286"/>
      <c r="E155" s="135"/>
    </row>
    <row r="156" spans="1:6" ht="13.5" thickBot="1" x14ac:dyDescent="0.25">
      <c r="A156" s="316" t="s">
        <v>328</v>
      </c>
      <c r="B156" s="202"/>
      <c r="C156" s="289">
        <f>-C131</f>
        <v>0</v>
      </c>
      <c r="D156" s="289">
        <f>-D131</f>
        <v>0</v>
      </c>
      <c r="E156" s="581">
        <f>-E131</f>
        <v>0</v>
      </c>
    </row>
    <row r="157" spans="1:6" ht="13.5" thickBot="1" x14ac:dyDescent="0.25">
      <c r="A157" s="554" t="s">
        <v>828</v>
      </c>
      <c r="B157" s="555" t="s">
        <v>7</v>
      </c>
      <c r="C157" s="568">
        <f>C145+C146+C147+C155+C156</f>
        <v>1989</v>
      </c>
      <c r="D157" s="568">
        <f>D145+D146+D147+D155+D156</f>
        <v>35000</v>
      </c>
      <c r="E157" s="569">
        <f>E145+E146+E147+E155+E156</f>
        <v>0</v>
      </c>
    </row>
    <row r="158" spans="1:6" ht="27" thickTop="1" thickBot="1" x14ac:dyDescent="0.25">
      <c r="A158" s="554" t="s">
        <v>330</v>
      </c>
      <c r="B158" s="559" t="s">
        <v>448</v>
      </c>
      <c r="C158" s="796">
        <f>C142+C157</f>
        <v>91443</v>
      </c>
      <c r="D158" s="796">
        <f>D142+D157</f>
        <v>35000</v>
      </c>
      <c r="E158" s="882">
        <f>E142+E157</f>
        <v>90000</v>
      </c>
    </row>
    <row r="159" spans="1:6" ht="13.5" thickTop="1" x14ac:dyDescent="0.2">
      <c r="A159" s="544"/>
      <c r="B159" s="762"/>
      <c r="C159" s="782"/>
      <c r="D159" s="782"/>
      <c r="E159" s="782"/>
    </row>
    <row r="160" spans="1:6" x14ac:dyDescent="0.2">
      <c r="A160" s="317" t="s">
        <v>331</v>
      </c>
      <c r="B160" s="433" t="s">
        <v>449</v>
      </c>
      <c r="C160" s="290"/>
      <c r="D160" s="141"/>
      <c r="E160" s="131"/>
    </row>
    <row r="161" spans="1:5" x14ac:dyDescent="0.2">
      <c r="A161" s="316" t="s">
        <v>332</v>
      </c>
      <c r="B161" s="866" t="s">
        <v>1045</v>
      </c>
      <c r="C161" s="286"/>
      <c r="D161" s="135"/>
      <c r="E161" s="130"/>
    </row>
    <row r="162" spans="1:5" x14ac:dyDescent="0.2">
      <c r="A162" s="316" t="s">
        <v>333</v>
      </c>
      <c r="B162" s="866" t="s">
        <v>1044</v>
      </c>
      <c r="C162" s="286"/>
      <c r="D162" s="286"/>
      <c r="E162" s="135"/>
    </row>
    <row r="163" spans="1:5" x14ac:dyDescent="0.2">
      <c r="A163" s="316" t="s">
        <v>334</v>
      </c>
      <c r="B163" s="633" t="s">
        <v>626</v>
      </c>
      <c r="C163" s="288"/>
      <c r="D163" s="138"/>
      <c r="E163" s="131"/>
    </row>
    <row r="164" spans="1:5" x14ac:dyDescent="0.2">
      <c r="A164" s="316" t="s">
        <v>335</v>
      </c>
      <c r="B164" s="633" t="s">
        <v>628</v>
      </c>
      <c r="C164" s="230"/>
      <c r="D164" s="139"/>
      <c r="E164" s="132"/>
    </row>
    <row r="165" spans="1:5" x14ac:dyDescent="0.2">
      <c r="A165" s="316" t="s">
        <v>336</v>
      </c>
      <c r="B165" s="750" t="s">
        <v>629</v>
      </c>
      <c r="C165" s="286"/>
      <c r="D165" s="135"/>
      <c r="E165" s="132"/>
    </row>
    <row r="166" spans="1:5" x14ac:dyDescent="0.2">
      <c r="A166" s="316" t="s">
        <v>337</v>
      </c>
      <c r="B166" s="751" t="s">
        <v>632</v>
      </c>
      <c r="C166" s="286"/>
      <c r="D166" s="135"/>
      <c r="E166" s="132"/>
    </row>
    <row r="167" spans="1:5" x14ac:dyDescent="0.2">
      <c r="A167" s="316" t="s">
        <v>338</v>
      </c>
      <c r="B167" s="752" t="s">
        <v>631</v>
      </c>
      <c r="C167" s="220"/>
      <c r="D167" s="135"/>
      <c r="E167" s="132"/>
    </row>
    <row r="168" spans="1:5" ht="13.5" thickBot="1" x14ac:dyDescent="0.25">
      <c r="A168" s="316" t="s">
        <v>339</v>
      </c>
      <c r="B168" s="327" t="s">
        <v>630</v>
      </c>
      <c r="C168" s="229"/>
      <c r="D168" s="229"/>
      <c r="E168" s="143"/>
    </row>
    <row r="169" spans="1:5" ht="13.5" thickBot="1" x14ac:dyDescent="0.25">
      <c r="A169" s="340" t="s">
        <v>340</v>
      </c>
      <c r="B169" s="274" t="s">
        <v>633</v>
      </c>
      <c r="C169" s="231">
        <f>SUM(C161:C168)</f>
        <v>0</v>
      </c>
      <c r="D169" s="231">
        <f>SUM(D161:D168)</f>
        <v>0</v>
      </c>
      <c r="E169" s="142">
        <f>SUM(E161:E168)</f>
        <v>0</v>
      </c>
    </row>
    <row r="170" spans="1:5" x14ac:dyDescent="0.2">
      <c r="A170" s="544"/>
      <c r="B170" s="36"/>
      <c r="C170" s="768"/>
      <c r="D170" s="735"/>
      <c r="E170" s="735"/>
    </row>
    <row r="171" spans="1:5" ht="13.5" thickBot="1" x14ac:dyDescent="0.25">
      <c r="A171" s="403" t="s">
        <v>341</v>
      </c>
      <c r="B171" s="1195" t="s">
        <v>451</v>
      </c>
      <c r="C171" s="888">
        <f>C158+C169</f>
        <v>91443</v>
      </c>
      <c r="D171" s="888">
        <f>D158+D169</f>
        <v>35000</v>
      </c>
      <c r="E171" s="888">
        <f>E158+E169</f>
        <v>90000</v>
      </c>
    </row>
    <row r="172" spans="1:5" x14ac:dyDescent="0.2">
      <c r="A172" s="338"/>
      <c r="B172" s="745"/>
      <c r="C172" s="257"/>
      <c r="D172" s="27"/>
      <c r="E172" s="27"/>
    </row>
    <row r="173" spans="1:5" x14ac:dyDescent="0.2">
      <c r="A173" s="338"/>
      <c r="B173" s="745"/>
      <c r="C173" s="257"/>
      <c r="D173" s="27"/>
      <c r="E173" s="27"/>
    </row>
    <row r="174" spans="1:5" x14ac:dyDescent="0.2">
      <c r="A174" s="338"/>
      <c r="B174" s="745"/>
      <c r="C174" s="257"/>
      <c r="D174" s="27"/>
      <c r="E174" s="27"/>
    </row>
    <row r="175" spans="1:5" x14ac:dyDescent="0.2">
      <c r="A175" s="338"/>
      <c r="B175" s="745"/>
      <c r="C175" s="257"/>
      <c r="D175" s="27"/>
      <c r="E175" s="27"/>
    </row>
    <row r="176" spans="1:5" x14ac:dyDescent="0.2">
      <c r="A176" s="338"/>
      <c r="B176" s="745"/>
      <c r="C176" s="257"/>
      <c r="D176" s="27"/>
      <c r="E176" s="27"/>
    </row>
    <row r="178" spans="1:5" x14ac:dyDescent="0.2">
      <c r="A178" s="1484">
        <v>4</v>
      </c>
      <c r="B178" s="1484"/>
      <c r="C178" s="1484"/>
      <c r="D178" s="1484"/>
      <c r="E178" s="1484"/>
    </row>
    <row r="179" spans="1:5" x14ac:dyDescent="0.2">
      <c r="A179" s="1463" t="s">
        <v>1332</v>
      </c>
      <c r="B179" s="1463"/>
      <c r="C179" s="1463"/>
      <c r="D179" s="1463"/>
      <c r="E179" s="1463"/>
    </row>
    <row r="180" spans="1:5" x14ac:dyDescent="0.2">
      <c r="A180" s="329"/>
      <c r="B180" s="329"/>
      <c r="C180" s="329"/>
      <c r="D180" s="329"/>
      <c r="E180" s="329"/>
    </row>
    <row r="181" spans="1:5" ht="15.75" x14ac:dyDescent="0.25">
      <c r="B181" s="1483" t="s">
        <v>1207</v>
      </c>
      <c r="C181" s="1483"/>
      <c r="D181" s="1483"/>
      <c r="E181" s="1483"/>
    </row>
    <row r="182" spans="1:5" ht="15.75" x14ac:dyDescent="0.25">
      <c r="B182" s="18"/>
      <c r="C182" s="18"/>
      <c r="D182" s="18"/>
      <c r="E182" s="18"/>
    </row>
    <row r="183" spans="1:5" ht="13.5" thickBot="1" x14ac:dyDescent="0.25">
      <c r="B183" s="1"/>
      <c r="C183" s="1"/>
      <c r="D183" s="1"/>
      <c r="E183" s="19" t="s">
        <v>8</v>
      </c>
    </row>
    <row r="184" spans="1:5" ht="27" thickBot="1" x14ac:dyDescent="0.3">
      <c r="A184" s="344" t="s">
        <v>294</v>
      </c>
      <c r="B184" s="549" t="s">
        <v>13</v>
      </c>
      <c r="C184" s="339" t="s">
        <v>18</v>
      </c>
      <c r="D184" s="334" t="s">
        <v>247</v>
      </c>
      <c r="E184" s="313" t="s">
        <v>445</v>
      </c>
    </row>
    <row r="185" spans="1:5" x14ac:dyDescent="0.2">
      <c r="A185" s="550" t="s">
        <v>295</v>
      </c>
      <c r="B185" s="551" t="s">
        <v>296</v>
      </c>
      <c r="C185" s="575" t="s">
        <v>297</v>
      </c>
      <c r="D185" s="561" t="s">
        <v>298</v>
      </c>
      <c r="E185" s="562" t="s">
        <v>318</v>
      </c>
    </row>
    <row r="186" spans="1:5" x14ac:dyDescent="0.2">
      <c r="A186" s="317" t="s">
        <v>299</v>
      </c>
      <c r="B186" s="324" t="s">
        <v>244</v>
      </c>
      <c r="C186" s="286"/>
      <c r="D186" s="135"/>
      <c r="E186" s="130"/>
    </row>
    <row r="187" spans="1:5" x14ac:dyDescent="0.2">
      <c r="A187" s="316" t="s">
        <v>300</v>
      </c>
      <c r="B187" s="181" t="s">
        <v>589</v>
      </c>
      <c r="C187" s="286"/>
      <c r="D187" s="135"/>
      <c r="E187" s="130"/>
    </row>
    <row r="188" spans="1:5" x14ac:dyDescent="0.2">
      <c r="A188" s="316" t="s">
        <v>301</v>
      </c>
      <c r="B188" s="200" t="s">
        <v>591</v>
      </c>
      <c r="C188" s="286"/>
      <c r="D188" s="135"/>
      <c r="E188" s="130"/>
    </row>
    <row r="189" spans="1:5" x14ac:dyDescent="0.2">
      <c r="A189" s="316" t="s">
        <v>302</v>
      </c>
      <c r="B189" s="200" t="s">
        <v>590</v>
      </c>
      <c r="C189" s="286"/>
      <c r="D189" s="135"/>
      <c r="E189" s="130">
        <v>38600</v>
      </c>
    </row>
    <row r="190" spans="1:5" x14ac:dyDescent="0.2">
      <c r="A190" s="316" t="s">
        <v>303</v>
      </c>
      <c r="B190" s="200" t="s">
        <v>592</v>
      </c>
      <c r="C190" s="286"/>
      <c r="D190" s="135"/>
      <c r="E190" s="130"/>
    </row>
    <row r="191" spans="1:5" x14ac:dyDescent="0.2">
      <c r="A191" s="316" t="s">
        <v>304</v>
      </c>
      <c r="B191" s="200" t="s">
        <v>593</v>
      </c>
      <c r="C191" s="286"/>
      <c r="D191" s="135"/>
      <c r="E191" s="130"/>
    </row>
    <row r="192" spans="1:5" x14ac:dyDescent="0.2">
      <c r="A192" s="316" t="s">
        <v>305</v>
      </c>
      <c r="B192" s="200" t="s">
        <v>594</v>
      </c>
      <c r="C192" s="286">
        <f>C193+C194+C195+C196+C197+C198+C199</f>
        <v>16906</v>
      </c>
      <c r="D192" s="286">
        <f>D193+D194+D195+D196+D197+D198+D199</f>
        <v>0</v>
      </c>
      <c r="E192" s="135">
        <f>E193+E194+E195+E196+E197+E198+E199</f>
        <v>0</v>
      </c>
    </row>
    <row r="193" spans="1:5" x14ac:dyDescent="0.2">
      <c r="A193" s="316" t="s">
        <v>306</v>
      </c>
      <c r="B193" s="200" t="s">
        <v>598</v>
      </c>
      <c r="C193" s="286"/>
      <c r="D193" s="135"/>
      <c r="E193" s="130"/>
    </row>
    <row r="194" spans="1:5" x14ac:dyDescent="0.2">
      <c r="A194" s="316" t="s">
        <v>307</v>
      </c>
      <c r="B194" s="200" t="s">
        <v>599</v>
      </c>
      <c r="C194" s="286"/>
      <c r="D194" s="135"/>
      <c r="E194" s="130"/>
    </row>
    <row r="195" spans="1:5" x14ac:dyDescent="0.2">
      <c r="A195" s="316" t="s">
        <v>308</v>
      </c>
      <c r="B195" s="200" t="s">
        <v>600</v>
      </c>
      <c r="C195" s="286"/>
      <c r="D195" s="135"/>
      <c r="E195" s="130"/>
    </row>
    <row r="196" spans="1:5" x14ac:dyDescent="0.2">
      <c r="A196" s="316" t="s">
        <v>309</v>
      </c>
      <c r="B196" s="325" t="s">
        <v>1050</v>
      </c>
      <c r="C196" s="286">
        <f>'6 7_sz_melléklet'!F51</f>
        <v>16906</v>
      </c>
      <c r="D196" s="139"/>
      <c r="E196" s="130"/>
    </row>
    <row r="197" spans="1:5" x14ac:dyDescent="0.2">
      <c r="A197" s="316" t="s">
        <v>310</v>
      </c>
      <c r="B197" s="748" t="s">
        <v>597</v>
      </c>
      <c r="C197" s="289"/>
      <c r="D197" s="136"/>
      <c r="E197" s="130"/>
    </row>
    <row r="198" spans="1:5" x14ac:dyDescent="0.2">
      <c r="A198" s="316" t="s">
        <v>311</v>
      </c>
      <c r="B198" s="749" t="s">
        <v>1051</v>
      </c>
      <c r="C198" s="289"/>
      <c r="D198" s="136"/>
      <c r="E198" s="130"/>
    </row>
    <row r="199" spans="1:5" x14ac:dyDescent="0.2">
      <c r="A199" s="316" t="s">
        <v>312</v>
      </c>
      <c r="B199" s="121" t="s">
        <v>827</v>
      </c>
      <c r="C199" s="289"/>
      <c r="D199" s="136"/>
      <c r="E199" s="130"/>
    </row>
    <row r="200" spans="1:5" ht="13.5" thickBot="1" x14ac:dyDescent="0.25">
      <c r="A200" s="316" t="s">
        <v>313</v>
      </c>
      <c r="B200" s="202" t="s">
        <v>602</v>
      </c>
      <c r="C200" s="287"/>
      <c r="D200" s="140"/>
      <c r="E200" s="130"/>
    </row>
    <row r="201" spans="1:5" ht="18.75" customHeight="1" thickBot="1" x14ac:dyDescent="0.25">
      <c r="A201" s="554" t="s">
        <v>314</v>
      </c>
      <c r="B201" s="555" t="s">
        <v>6</v>
      </c>
      <c r="C201" s="568">
        <f>C187+C188+C189+C190+C192+C200</f>
        <v>16906</v>
      </c>
      <c r="D201" s="568">
        <f>D187+D188+D189+D190+D192+D200</f>
        <v>0</v>
      </c>
      <c r="E201" s="569">
        <f>E187+E188+E189+E190+E192+E200</f>
        <v>38600</v>
      </c>
    </row>
    <row r="202" spans="1:5" ht="13.5" thickTop="1" x14ac:dyDescent="0.2">
      <c r="A202" s="544"/>
      <c r="B202" s="324"/>
      <c r="C202" s="780"/>
      <c r="D202" s="780"/>
      <c r="E202" s="781"/>
    </row>
    <row r="203" spans="1:5" x14ac:dyDescent="0.2">
      <c r="A203" s="317" t="s">
        <v>315</v>
      </c>
      <c r="B203" s="326" t="s">
        <v>245</v>
      </c>
      <c r="C203" s="288"/>
      <c r="D203" s="138"/>
      <c r="E203" s="131"/>
    </row>
    <row r="204" spans="1:5" x14ac:dyDescent="0.2">
      <c r="A204" s="316" t="s">
        <v>316</v>
      </c>
      <c r="B204" s="200" t="s">
        <v>603</v>
      </c>
      <c r="C204" s="286"/>
      <c r="D204" s="135">
        <f>'33_sz_ melléklet'!C102</f>
        <v>53733</v>
      </c>
      <c r="E204" s="130">
        <f>'33_sz_ melléklet'!C76</f>
        <v>15000</v>
      </c>
    </row>
    <row r="205" spans="1:5" x14ac:dyDescent="0.2">
      <c r="A205" s="316" t="s">
        <v>317</v>
      </c>
      <c r="B205" s="200" t="s">
        <v>604</v>
      </c>
      <c r="C205" s="286">
        <f>'32_sz_ melléklet'!C35</f>
        <v>69850</v>
      </c>
      <c r="D205" s="286">
        <f>'32_sz_ melléklet'!C36</f>
        <v>146050</v>
      </c>
      <c r="E205" s="135"/>
    </row>
    <row r="206" spans="1:5" x14ac:dyDescent="0.2">
      <c r="A206" s="316" t="s">
        <v>319</v>
      </c>
      <c r="B206" s="200" t="s">
        <v>605</v>
      </c>
      <c r="C206" s="135">
        <f>C207+C208+C209+C210+C211+C212+C213</f>
        <v>0</v>
      </c>
      <c r="D206" s="135">
        <f>D207+D208+D209+D210+D211+D212+D213</f>
        <v>0</v>
      </c>
      <c r="E206" s="135">
        <f>E207+E208+E209+E210+E211+E212+E213</f>
        <v>0</v>
      </c>
    </row>
    <row r="207" spans="1:5" x14ac:dyDescent="0.2">
      <c r="A207" s="316" t="s">
        <v>320</v>
      </c>
      <c r="B207" s="325" t="s">
        <v>606</v>
      </c>
      <c r="C207" s="286"/>
      <c r="D207" s="135"/>
      <c r="E207" s="130"/>
    </row>
    <row r="208" spans="1:5" x14ac:dyDescent="0.2">
      <c r="A208" s="316" t="s">
        <v>321</v>
      </c>
      <c r="B208" s="325" t="s">
        <v>607</v>
      </c>
      <c r="C208" s="286"/>
      <c r="D208" s="135"/>
      <c r="E208" s="130"/>
    </row>
    <row r="209" spans="1:5" x14ac:dyDescent="0.2">
      <c r="A209" s="316" t="s">
        <v>322</v>
      </c>
      <c r="B209" s="325" t="s">
        <v>608</v>
      </c>
      <c r="C209" s="286"/>
      <c r="D209" s="135"/>
      <c r="E209" s="130"/>
    </row>
    <row r="210" spans="1:5" x14ac:dyDescent="0.2">
      <c r="A210" s="316" t="s">
        <v>323</v>
      </c>
      <c r="B210" s="325" t="s">
        <v>1056</v>
      </c>
      <c r="C210" s="286"/>
      <c r="D210" s="135">
        <f>' 8 10 sz. melléklet'!E46</f>
        <v>0</v>
      </c>
      <c r="E210" s="130"/>
    </row>
    <row r="211" spans="1:5" x14ac:dyDescent="0.2">
      <c r="A211" s="316" t="s">
        <v>324</v>
      </c>
      <c r="B211" s="748" t="s">
        <v>610</v>
      </c>
      <c r="C211" s="286"/>
      <c r="D211" s="135"/>
      <c r="E211" s="130"/>
    </row>
    <row r="212" spans="1:5" x14ac:dyDescent="0.2">
      <c r="A212" s="316" t="s">
        <v>325</v>
      </c>
      <c r="B212" s="270" t="s">
        <v>611</v>
      </c>
      <c r="C212" s="286"/>
      <c r="D212" s="135"/>
      <c r="E212" s="130"/>
    </row>
    <row r="213" spans="1:5" x14ac:dyDescent="0.2">
      <c r="A213" s="316" t="s">
        <v>326</v>
      </c>
      <c r="B213" s="970" t="s">
        <v>612</v>
      </c>
      <c r="C213" s="286"/>
      <c r="D213" s="135"/>
      <c r="E213" s="130"/>
    </row>
    <row r="214" spans="1:5" x14ac:dyDescent="0.2">
      <c r="A214" s="316" t="s">
        <v>327</v>
      </c>
      <c r="B214" s="200"/>
      <c r="C214" s="219"/>
      <c r="D214" s="286"/>
      <c r="E214" s="139"/>
    </row>
    <row r="215" spans="1:5" ht="13.5" thickBot="1" x14ac:dyDescent="0.25">
      <c r="A215" s="316" t="s">
        <v>328</v>
      </c>
      <c r="B215" s="202"/>
      <c r="C215" s="229">
        <f>-C190</f>
        <v>0</v>
      </c>
      <c r="D215" s="229">
        <f>-D190</f>
        <v>0</v>
      </c>
      <c r="E215" s="143">
        <f>-E190</f>
        <v>0</v>
      </c>
    </row>
    <row r="216" spans="1:5" ht="13.5" thickBot="1" x14ac:dyDescent="0.25">
      <c r="A216" s="554" t="s">
        <v>828</v>
      </c>
      <c r="B216" s="555" t="s">
        <v>7</v>
      </c>
      <c r="C216" s="776">
        <f>C204+C205+C206+C214+C215</f>
        <v>69850</v>
      </c>
      <c r="D216" s="776">
        <f>D204+D205+D206+D214+D215</f>
        <v>199783</v>
      </c>
      <c r="E216" s="806">
        <f>E204+E205+E206+E214+E215</f>
        <v>15000</v>
      </c>
    </row>
    <row r="217" spans="1:5" ht="27" thickTop="1" thickBot="1" x14ac:dyDescent="0.25">
      <c r="A217" s="554" t="s">
        <v>330</v>
      </c>
      <c r="B217" s="559" t="s">
        <v>448</v>
      </c>
      <c r="C217" s="235">
        <f>C216+C201</f>
        <v>86756</v>
      </c>
      <c r="D217" s="235">
        <f>D216+D201</f>
        <v>199783</v>
      </c>
      <c r="E217" s="240">
        <f>E216+E201</f>
        <v>53600</v>
      </c>
    </row>
    <row r="218" spans="1:5" ht="13.5" thickTop="1" x14ac:dyDescent="0.2">
      <c r="A218" s="544"/>
      <c r="B218" s="762"/>
      <c r="C218" s="772"/>
      <c r="D218" s="772"/>
      <c r="E218" s="777"/>
    </row>
    <row r="219" spans="1:5" x14ac:dyDescent="0.2">
      <c r="A219" s="317" t="s">
        <v>331</v>
      </c>
      <c r="B219" s="433" t="s">
        <v>449</v>
      </c>
      <c r="C219" s="288"/>
      <c r="D219" s="138"/>
      <c r="E219" s="131"/>
    </row>
    <row r="220" spans="1:5" x14ac:dyDescent="0.2">
      <c r="A220" s="316" t="s">
        <v>332</v>
      </c>
      <c r="B220" s="866" t="s">
        <v>1045</v>
      </c>
      <c r="C220" s="286"/>
      <c r="D220" s="286"/>
      <c r="E220" s="135"/>
    </row>
    <row r="221" spans="1:5" x14ac:dyDescent="0.2">
      <c r="A221" s="316" t="s">
        <v>333</v>
      </c>
      <c r="B221" s="866" t="s">
        <v>1044</v>
      </c>
      <c r="C221" s="288"/>
      <c r="D221" s="138"/>
      <c r="E221" s="131"/>
    </row>
    <row r="222" spans="1:5" x14ac:dyDescent="0.2">
      <c r="A222" s="316" t="s">
        <v>334</v>
      </c>
      <c r="B222" s="633" t="s">
        <v>626</v>
      </c>
      <c r="C222" s="230"/>
      <c r="D222" s="139"/>
      <c r="E222" s="132"/>
    </row>
    <row r="223" spans="1:5" x14ac:dyDescent="0.2">
      <c r="A223" s="316" t="s">
        <v>335</v>
      </c>
      <c r="B223" s="633" t="s">
        <v>628</v>
      </c>
      <c r="C223" s="286"/>
      <c r="D223" s="135"/>
      <c r="E223" s="132"/>
    </row>
    <row r="224" spans="1:5" x14ac:dyDescent="0.2">
      <c r="A224" s="316" t="s">
        <v>336</v>
      </c>
      <c r="B224" s="750" t="s">
        <v>629</v>
      </c>
      <c r="C224" s="220"/>
      <c r="D224" s="135"/>
      <c r="E224" s="132"/>
    </row>
    <row r="225" spans="1:5" x14ac:dyDescent="0.2">
      <c r="A225" s="316" t="s">
        <v>337</v>
      </c>
      <c r="B225" s="751" t="s">
        <v>632</v>
      </c>
      <c r="C225" s="220"/>
      <c r="D225" s="135"/>
      <c r="E225" s="132"/>
    </row>
    <row r="226" spans="1:5" x14ac:dyDescent="0.2">
      <c r="A226" s="316" t="s">
        <v>338</v>
      </c>
      <c r="B226" s="752" t="s">
        <v>631</v>
      </c>
      <c r="C226" s="220"/>
      <c r="D226" s="286"/>
      <c r="E226" s="135"/>
    </row>
    <row r="227" spans="1:5" ht="13.5" thickBot="1" x14ac:dyDescent="0.25">
      <c r="A227" s="316" t="s">
        <v>339</v>
      </c>
      <c r="B227" s="327" t="s">
        <v>630</v>
      </c>
      <c r="C227" s="235"/>
      <c r="D227" s="235"/>
      <c r="E227" s="240"/>
    </row>
    <row r="228" spans="1:5" ht="13.5" thickBot="1" x14ac:dyDescent="0.25">
      <c r="A228" s="340" t="s">
        <v>340</v>
      </c>
      <c r="B228" s="274" t="s">
        <v>633</v>
      </c>
      <c r="C228" s="756">
        <f>SUM(C220:C227)</f>
        <v>0</v>
      </c>
      <c r="D228" s="756">
        <f>SUM(D220:D227)</f>
        <v>0</v>
      </c>
      <c r="E228" s="846">
        <f>SUM(E220:E227)</f>
        <v>0</v>
      </c>
    </row>
    <row r="229" spans="1:5" x14ac:dyDescent="0.2">
      <c r="A229" s="544"/>
      <c r="B229" s="36"/>
      <c r="C229" s="768"/>
      <c r="D229" s="735"/>
      <c r="E229" s="735"/>
    </row>
    <row r="230" spans="1:5" ht="13.5" thickBot="1" x14ac:dyDescent="0.25">
      <c r="A230" s="403" t="s">
        <v>341</v>
      </c>
      <c r="B230" s="1195" t="s">
        <v>451</v>
      </c>
      <c r="C230" s="1173">
        <f>C217+C228</f>
        <v>86756</v>
      </c>
      <c r="D230" s="1173">
        <f>D217+D228</f>
        <v>199783</v>
      </c>
      <c r="E230" s="293">
        <f>E217+E228</f>
        <v>53600</v>
      </c>
    </row>
    <row r="231" spans="1:5" x14ac:dyDescent="0.2">
      <c r="A231" s="338"/>
      <c r="B231" s="745"/>
      <c r="C231" s="27"/>
      <c r="D231" s="27"/>
      <c r="E231" s="27"/>
    </row>
    <row r="232" spans="1:5" x14ac:dyDescent="0.2">
      <c r="A232" s="338"/>
      <c r="B232" s="745"/>
      <c r="C232" s="27"/>
      <c r="D232" s="27"/>
      <c r="E232" s="27"/>
    </row>
    <row r="233" spans="1:5" x14ac:dyDescent="0.2">
      <c r="A233" s="338"/>
      <c r="B233" s="745"/>
      <c r="C233" s="27"/>
      <c r="D233" s="27"/>
      <c r="E233" s="27"/>
    </row>
    <row r="234" spans="1:5" x14ac:dyDescent="0.2">
      <c r="A234" s="338"/>
      <c r="B234" s="745"/>
      <c r="C234" s="27"/>
      <c r="D234" s="27"/>
      <c r="E234" s="27"/>
    </row>
    <row r="235" spans="1:5" x14ac:dyDescent="0.2">
      <c r="A235" s="338"/>
      <c r="B235" s="745"/>
      <c r="C235" s="27"/>
      <c r="D235" s="27"/>
      <c r="E235" s="27"/>
    </row>
    <row r="236" spans="1:5" ht="12.75" customHeight="1" x14ac:dyDescent="0.2"/>
    <row r="237" spans="1:5" x14ac:dyDescent="0.2">
      <c r="A237" s="1484">
        <v>5</v>
      </c>
      <c r="B237" s="1484"/>
      <c r="C237" s="1484"/>
      <c r="D237" s="1484"/>
      <c r="E237" s="1484"/>
    </row>
    <row r="238" spans="1:5" x14ac:dyDescent="0.2">
      <c r="A238" s="1463" t="s">
        <v>1332</v>
      </c>
      <c r="B238" s="1463"/>
      <c r="C238" s="1463"/>
      <c r="D238" s="1463"/>
      <c r="E238" s="1463"/>
    </row>
    <row r="239" spans="1:5" x14ac:dyDescent="0.2">
      <c r="A239" s="329"/>
      <c r="B239" s="329"/>
      <c r="C239" s="329"/>
      <c r="D239" s="329"/>
      <c r="E239" s="329"/>
    </row>
    <row r="240" spans="1:5" ht="15.75" x14ac:dyDescent="0.25">
      <c r="B240" s="1483" t="s">
        <v>1207</v>
      </c>
      <c r="C240" s="1483"/>
      <c r="D240" s="1483"/>
      <c r="E240" s="1483"/>
    </row>
    <row r="241" spans="1:5" ht="15.75" x14ac:dyDescent="0.25">
      <c r="B241" s="18"/>
      <c r="C241" s="18"/>
      <c r="D241" s="18"/>
      <c r="E241" s="18"/>
    </row>
    <row r="242" spans="1:5" ht="13.5" thickBot="1" x14ac:dyDescent="0.25">
      <c r="B242" s="1"/>
      <c r="C242" s="1"/>
      <c r="D242" s="1"/>
      <c r="E242" s="19" t="s">
        <v>8</v>
      </c>
    </row>
    <row r="243" spans="1:5" ht="27" thickBot="1" x14ac:dyDescent="0.3">
      <c r="A243" s="344" t="s">
        <v>294</v>
      </c>
      <c r="B243" s="549" t="s">
        <v>13</v>
      </c>
      <c r="C243" s="1200" t="s">
        <v>444</v>
      </c>
      <c r="D243" s="1202" t="s">
        <v>246</v>
      </c>
      <c r="E243" s="334" t="s">
        <v>20</v>
      </c>
    </row>
    <row r="244" spans="1:5" x14ac:dyDescent="0.2">
      <c r="A244" s="550" t="s">
        <v>295</v>
      </c>
      <c r="B244" s="551" t="s">
        <v>296</v>
      </c>
      <c r="C244" s="560" t="s">
        <v>297</v>
      </c>
      <c r="D244" s="578" t="s">
        <v>298</v>
      </c>
      <c r="E244" s="562" t="s">
        <v>318</v>
      </c>
    </row>
    <row r="245" spans="1:5" x14ac:dyDescent="0.2">
      <c r="A245" s="317" t="s">
        <v>299</v>
      </c>
      <c r="B245" s="324" t="s">
        <v>244</v>
      </c>
      <c r="C245" s="286"/>
      <c r="D245" s="135"/>
      <c r="E245" s="130"/>
    </row>
    <row r="246" spans="1:5" x14ac:dyDescent="0.2">
      <c r="A246" s="316" t="s">
        <v>300</v>
      </c>
      <c r="B246" s="181" t="s">
        <v>589</v>
      </c>
      <c r="C246" s="286"/>
      <c r="D246" s="135"/>
      <c r="E246" s="130"/>
    </row>
    <row r="247" spans="1:5" x14ac:dyDescent="0.2">
      <c r="A247" s="316" t="s">
        <v>301</v>
      </c>
      <c r="B247" s="200" t="s">
        <v>591</v>
      </c>
      <c r="C247" s="286"/>
      <c r="D247" s="135"/>
      <c r="E247" s="130"/>
    </row>
    <row r="248" spans="1:5" x14ac:dyDescent="0.2">
      <c r="A248" s="316" t="s">
        <v>302</v>
      </c>
      <c r="B248" s="200" t="s">
        <v>590</v>
      </c>
      <c r="C248" s="286">
        <v>140792</v>
      </c>
      <c r="D248" s="135">
        <v>2273</v>
      </c>
      <c r="E248" s="130"/>
    </row>
    <row r="249" spans="1:5" x14ac:dyDescent="0.2">
      <c r="A249" s="316" t="s">
        <v>303</v>
      </c>
      <c r="B249" s="200" t="s">
        <v>592</v>
      </c>
      <c r="C249" s="286"/>
      <c r="D249" s="135"/>
      <c r="E249" s="130"/>
    </row>
    <row r="250" spans="1:5" x14ac:dyDescent="0.2">
      <c r="A250" s="316" t="s">
        <v>304</v>
      </c>
      <c r="B250" s="200" t="s">
        <v>593</v>
      </c>
      <c r="C250" s="286"/>
      <c r="D250" s="135"/>
      <c r="E250" s="130"/>
    </row>
    <row r="251" spans="1:5" x14ac:dyDescent="0.2">
      <c r="A251" s="316" t="s">
        <v>305</v>
      </c>
      <c r="B251" s="200" t="s">
        <v>594</v>
      </c>
      <c r="C251" s="286">
        <f>C252+C253+C254+C255+C256+C257+C258</f>
        <v>0</v>
      </c>
      <c r="D251" s="135">
        <f>D252+D253+D254+D255+D256+D257+D258</f>
        <v>0</v>
      </c>
      <c r="E251" s="130">
        <f>E252+E253+E254+E255+E256+E257+E258</f>
        <v>130398</v>
      </c>
    </row>
    <row r="252" spans="1:5" x14ac:dyDescent="0.2">
      <c r="A252" s="316" t="s">
        <v>306</v>
      </c>
      <c r="B252" s="200" t="s">
        <v>598</v>
      </c>
      <c r="C252" s="286"/>
      <c r="D252" s="135"/>
      <c r="E252" s="130"/>
    </row>
    <row r="253" spans="1:5" x14ac:dyDescent="0.2">
      <c r="A253" s="316" t="s">
        <v>307</v>
      </c>
      <c r="B253" s="200" t="s">
        <v>599</v>
      </c>
      <c r="C253" s="286"/>
      <c r="D253" s="135"/>
      <c r="E253" s="130"/>
    </row>
    <row r="254" spans="1:5" x14ac:dyDescent="0.2">
      <c r="A254" s="316" t="s">
        <v>308</v>
      </c>
      <c r="B254" s="200" t="s">
        <v>600</v>
      </c>
      <c r="C254" s="286"/>
      <c r="D254" s="135"/>
      <c r="E254" s="130"/>
    </row>
    <row r="255" spans="1:5" x14ac:dyDescent="0.2">
      <c r="A255" s="316" t="s">
        <v>309</v>
      </c>
      <c r="B255" s="325" t="s">
        <v>1050</v>
      </c>
      <c r="C255" s="230"/>
      <c r="D255" s="139"/>
      <c r="E255" s="130">
        <f>'6 7_sz_melléklet'!E36+'6 7_sz_melléklet'!E33</f>
        <v>130398</v>
      </c>
    </row>
    <row r="256" spans="1:5" x14ac:dyDescent="0.2">
      <c r="A256" s="316" t="s">
        <v>310</v>
      </c>
      <c r="B256" s="748" t="s">
        <v>597</v>
      </c>
      <c r="C256" s="220"/>
      <c r="D256" s="135"/>
      <c r="E256" s="130"/>
    </row>
    <row r="257" spans="1:5" x14ac:dyDescent="0.2">
      <c r="A257" s="316" t="s">
        <v>311</v>
      </c>
      <c r="B257" s="749" t="s">
        <v>1051</v>
      </c>
      <c r="C257" s="220"/>
      <c r="D257" s="135"/>
      <c r="E257" s="130"/>
    </row>
    <row r="258" spans="1:5" x14ac:dyDescent="0.2">
      <c r="A258" s="316" t="s">
        <v>312</v>
      </c>
      <c r="B258" s="121" t="s">
        <v>827</v>
      </c>
      <c r="C258" s="286"/>
      <c r="D258" s="135"/>
      <c r="E258" s="130"/>
    </row>
    <row r="259" spans="1:5" ht="13.5" thickBot="1" x14ac:dyDescent="0.25">
      <c r="A259" s="316" t="s">
        <v>313</v>
      </c>
      <c r="B259" s="202" t="s">
        <v>602</v>
      </c>
      <c r="C259" s="229"/>
      <c r="D259" s="432"/>
      <c r="E259" s="134"/>
    </row>
    <row r="260" spans="1:5" ht="18.75" customHeight="1" thickBot="1" x14ac:dyDescent="0.25">
      <c r="A260" s="554" t="s">
        <v>314</v>
      </c>
      <c r="B260" s="555" t="s">
        <v>6</v>
      </c>
      <c r="C260" s="797">
        <f>C246+C247+C248+C249+C251+C259</f>
        <v>140792</v>
      </c>
      <c r="D260" s="1201">
        <f>D246+D247+D248+D249+D251+D259</f>
        <v>2273</v>
      </c>
      <c r="E260" s="806">
        <f>E246+E247+E248+E249+E251+E259</f>
        <v>130398</v>
      </c>
    </row>
    <row r="261" spans="1:5" ht="13.5" thickTop="1" x14ac:dyDescent="0.2">
      <c r="A261" s="544"/>
      <c r="B261" s="324"/>
      <c r="C261" s="774"/>
      <c r="D261" s="774"/>
      <c r="E261" s="775"/>
    </row>
    <row r="262" spans="1:5" x14ac:dyDescent="0.2">
      <c r="A262" s="317" t="s">
        <v>315</v>
      </c>
      <c r="B262" s="326" t="s">
        <v>245</v>
      </c>
      <c r="C262" s="290"/>
      <c r="D262" s="290"/>
      <c r="E262" s="141"/>
    </row>
    <row r="263" spans="1:5" x14ac:dyDescent="0.2">
      <c r="A263" s="316" t="s">
        <v>316</v>
      </c>
      <c r="B263" s="200" t="s">
        <v>603</v>
      </c>
      <c r="C263" s="286">
        <f>'33_sz_ melléklet'!C97</f>
        <v>0</v>
      </c>
      <c r="D263" s="135"/>
      <c r="E263" s="130">
        <f>'33_sz_ melléklet'!C169</f>
        <v>0</v>
      </c>
    </row>
    <row r="264" spans="1:5" x14ac:dyDescent="0.2">
      <c r="A264" s="316" t="s">
        <v>317</v>
      </c>
      <c r="B264" s="200" t="s">
        <v>604</v>
      </c>
      <c r="C264" s="286">
        <f>'32_sz_ melléklet'!C27</f>
        <v>10000</v>
      </c>
      <c r="D264" s="135"/>
      <c r="E264" s="130"/>
    </row>
    <row r="265" spans="1:5" x14ac:dyDescent="0.2">
      <c r="A265" s="316" t="s">
        <v>319</v>
      </c>
      <c r="B265" s="200" t="s">
        <v>605</v>
      </c>
      <c r="C265" s="286">
        <f>C266+C267+C268+C269+C270+C271+C272</f>
        <v>0</v>
      </c>
      <c r="D265" s="286">
        <f>D266+D267+D268+D269+D270+D271+D272</f>
        <v>0</v>
      </c>
      <c r="E265" s="135">
        <f>E266+E267+E268+E269+E270+E271+E272</f>
        <v>0</v>
      </c>
    </row>
    <row r="266" spans="1:5" x14ac:dyDescent="0.2">
      <c r="A266" s="316" t="s">
        <v>320</v>
      </c>
      <c r="B266" s="325" t="s">
        <v>606</v>
      </c>
      <c r="C266" s="286"/>
      <c r="D266" s="135"/>
      <c r="E266" s="130"/>
    </row>
    <row r="267" spans="1:5" x14ac:dyDescent="0.2">
      <c r="A267" s="316" t="s">
        <v>321</v>
      </c>
      <c r="B267" s="325" t="s">
        <v>607</v>
      </c>
      <c r="C267" s="286"/>
      <c r="D267" s="135"/>
      <c r="E267" s="130"/>
    </row>
    <row r="268" spans="1:5" x14ac:dyDescent="0.2">
      <c r="A268" s="316" t="s">
        <v>322</v>
      </c>
      <c r="B268" s="325" t="s">
        <v>608</v>
      </c>
      <c r="C268" s="286"/>
      <c r="D268" s="135"/>
      <c r="E268" s="130"/>
    </row>
    <row r="269" spans="1:5" x14ac:dyDescent="0.2">
      <c r="A269" s="316" t="s">
        <v>323</v>
      </c>
      <c r="B269" s="325" t="s">
        <v>1056</v>
      </c>
      <c r="C269" s="286"/>
      <c r="D269" s="135"/>
      <c r="E269" s="130"/>
    </row>
    <row r="270" spans="1:5" x14ac:dyDescent="0.2">
      <c r="A270" s="316" t="s">
        <v>324</v>
      </c>
      <c r="B270" s="748" t="s">
        <v>610</v>
      </c>
      <c r="C270" s="286"/>
      <c r="D270" s="135"/>
      <c r="E270" s="130"/>
    </row>
    <row r="271" spans="1:5" x14ac:dyDescent="0.2">
      <c r="A271" s="316" t="s">
        <v>325</v>
      </c>
      <c r="B271" s="270" t="s">
        <v>611</v>
      </c>
      <c r="C271" s="219"/>
      <c r="D271" s="230"/>
      <c r="E271" s="139"/>
    </row>
    <row r="272" spans="1:5" x14ac:dyDescent="0.2">
      <c r="A272" s="316" t="s">
        <v>326</v>
      </c>
      <c r="B272" s="970" t="s">
        <v>612</v>
      </c>
      <c r="C272" s="220"/>
      <c r="D272" s="286"/>
      <c r="E272" s="135"/>
    </row>
    <row r="273" spans="1:5" x14ac:dyDescent="0.2">
      <c r="A273" s="316" t="s">
        <v>327</v>
      </c>
      <c r="B273" s="200"/>
      <c r="C273" s="288"/>
      <c r="D273" s="138"/>
      <c r="E273" s="131"/>
    </row>
    <row r="274" spans="1:5" ht="13.5" thickBot="1" x14ac:dyDescent="0.25">
      <c r="A274" s="316" t="s">
        <v>328</v>
      </c>
      <c r="B274" s="202"/>
      <c r="C274" s="287"/>
      <c r="D274" s="140"/>
      <c r="E274" s="133"/>
    </row>
    <row r="275" spans="1:5" ht="13.5" thickBot="1" x14ac:dyDescent="0.25">
      <c r="A275" s="554" t="s">
        <v>828</v>
      </c>
      <c r="B275" s="555" t="s">
        <v>7</v>
      </c>
      <c r="C275" s="776">
        <f>C263+C264+C265+C273+C274</f>
        <v>10000</v>
      </c>
      <c r="D275" s="776">
        <f>D263+D264+D265+D273+D274</f>
        <v>0</v>
      </c>
      <c r="E275" s="806">
        <f>E263+E264+E265+E273+E274</f>
        <v>0</v>
      </c>
    </row>
    <row r="276" spans="1:5" ht="27" thickTop="1" thickBot="1" x14ac:dyDescent="0.25">
      <c r="A276" s="554" t="s">
        <v>330</v>
      </c>
      <c r="B276" s="559" t="s">
        <v>448</v>
      </c>
      <c r="C276" s="235">
        <f>C260+C275</f>
        <v>150792</v>
      </c>
      <c r="D276" s="235">
        <f>D260+D275</f>
        <v>2273</v>
      </c>
      <c r="E276" s="240">
        <f>E260+E275</f>
        <v>130398</v>
      </c>
    </row>
    <row r="277" spans="1:5" ht="13.5" thickTop="1" x14ac:dyDescent="0.2">
      <c r="A277" s="544"/>
      <c r="B277" s="762"/>
      <c r="C277" s="777"/>
      <c r="D277" s="777"/>
      <c r="E277" s="777"/>
    </row>
    <row r="278" spans="1:5" x14ac:dyDescent="0.2">
      <c r="A278" s="317" t="s">
        <v>331</v>
      </c>
      <c r="B278" s="433" t="s">
        <v>449</v>
      </c>
      <c r="C278" s="288"/>
      <c r="D278" s="138"/>
      <c r="E278" s="131"/>
    </row>
    <row r="279" spans="1:5" x14ac:dyDescent="0.2">
      <c r="A279" s="316" t="s">
        <v>332</v>
      </c>
      <c r="B279" s="866" t="s">
        <v>1045</v>
      </c>
      <c r="C279" s="230"/>
      <c r="D279" s="139"/>
      <c r="E279" s="132"/>
    </row>
    <row r="280" spans="1:5" x14ac:dyDescent="0.2">
      <c r="A280" s="316" t="s">
        <v>333</v>
      </c>
      <c r="B280" s="866" t="s">
        <v>1044</v>
      </c>
      <c r="C280" s="286"/>
      <c r="D280" s="135"/>
      <c r="E280" s="132"/>
    </row>
    <row r="281" spans="1:5" x14ac:dyDescent="0.2">
      <c r="A281" s="316" t="s">
        <v>334</v>
      </c>
      <c r="B281" s="633" t="s">
        <v>626</v>
      </c>
      <c r="C281" s="286"/>
      <c r="D281" s="135"/>
      <c r="E281" s="132"/>
    </row>
    <row r="282" spans="1:5" x14ac:dyDescent="0.2">
      <c r="A282" s="316" t="s">
        <v>335</v>
      </c>
      <c r="B282" s="633" t="s">
        <v>628</v>
      </c>
      <c r="C282" s="286"/>
      <c r="D282" s="135"/>
      <c r="E282" s="132"/>
    </row>
    <row r="283" spans="1:5" x14ac:dyDescent="0.2">
      <c r="A283" s="316" t="s">
        <v>336</v>
      </c>
      <c r="B283" s="750" t="s">
        <v>629</v>
      </c>
      <c r="C283" s="220"/>
      <c r="D283" s="286"/>
      <c r="E283" s="135"/>
    </row>
    <row r="284" spans="1:5" x14ac:dyDescent="0.2">
      <c r="A284" s="316" t="s">
        <v>337</v>
      </c>
      <c r="B284" s="751" t="s">
        <v>632</v>
      </c>
      <c r="C284" s="219"/>
      <c r="D284" s="230"/>
      <c r="E284" s="139"/>
    </row>
    <row r="285" spans="1:5" x14ac:dyDescent="0.2">
      <c r="A285" s="316" t="s">
        <v>338</v>
      </c>
      <c r="B285" s="752" t="s">
        <v>631</v>
      </c>
      <c r="C285" s="798"/>
      <c r="D285" s="135"/>
      <c r="E285" s="130"/>
    </row>
    <row r="286" spans="1:5" ht="13.5" thickBot="1" x14ac:dyDescent="0.25">
      <c r="A286" s="316" t="s">
        <v>339</v>
      </c>
      <c r="B286" s="327" t="s">
        <v>630</v>
      </c>
      <c r="C286" s="225"/>
      <c r="D286" s="143"/>
      <c r="E286" s="134"/>
    </row>
    <row r="287" spans="1:5" ht="13.5" thickBot="1" x14ac:dyDescent="0.25">
      <c r="A287" s="340" t="s">
        <v>340</v>
      </c>
      <c r="B287" s="274" t="s">
        <v>633</v>
      </c>
      <c r="C287" s="231">
        <f>C279+C280+C281+C282+C283+C284+C285+C286</f>
        <v>0</v>
      </c>
      <c r="D287" s="231">
        <f>D279+D280+D281+D282+D283+D284+D285+D286</f>
        <v>0</v>
      </c>
      <c r="E287" s="142">
        <f>E279+E280+E281+E282+E283+E284+E285+E286</f>
        <v>0</v>
      </c>
    </row>
    <row r="288" spans="1:5" x14ac:dyDescent="0.2">
      <c r="A288" s="544"/>
      <c r="B288" s="36"/>
      <c r="C288" s="735"/>
      <c r="D288" s="735"/>
      <c r="E288" s="735"/>
    </row>
    <row r="289" spans="1:5" ht="13.5" thickBot="1" x14ac:dyDescent="0.25">
      <c r="A289" s="403" t="s">
        <v>341</v>
      </c>
      <c r="B289" s="1195" t="s">
        <v>451</v>
      </c>
      <c r="C289" s="1173">
        <f>C276+C287</f>
        <v>150792</v>
      </c>
      <c r="D289" s="1173">
        <f>D276+D287</f>
        <v>2273</v>
      </c>
      <c r="E289" s="293">
        <f>E276+E287</f>
        <v>130398</v>
      </c>
    </row>
    <row r="290" spans="1:5" x14ac:dyDescent="0.2">
      <c r="A290" s="338"/>
      <c r="B290" s="745"/>
      <c r="C290" s="717"/>
      <c r="D290" s="717"/>
      <c r="E290" s="717"/>
    </row>
    <row r="291" spans="1:5" x14ac:dyDescent="0.2">
      <c r="A291" s="338"/>
      <c r="B291" s="745"/>
      <c r="C291" s="717"/>
      <c r="D291" s="717"/>
      <c r="E291" s="717"/>
    </row>
    <row r="292" spans="1:5" x14ac:dyDescent="0.2">
      <c r="A292" s="338"/>
      <c r="B292" s="745"/>
      <c r="C292" s="717"/>
      <c r="D292" s="717"/>
      <c r="E292" s="717"/>
    </row>
    <row r="293" spans="1:5" x14ac:dyDescent="0.2">
      <c r="A293" s="338"/>
      <c r="B293" s="745"/>
      <c r="C293" s="717"/>
      <c r="D293" s="717"/>
      <c r="E293" s="717"/>
    </row>
    <row r="294" spans="1:5" x14ac:dyDescent="0.2">
      <c r="A294" s="338"/>
      <c r="B294" s="745"/>
      <c r="C294" s="717"/>
      <c r="D294" s="717"/>
      <c r="E294" s="717"/>
    </row>
    <row r="295" spans="1:5" x14ac:dyDescent="0.2">
      <c r="A295" s="338"/>
      <c r="B295" s="692"/>
      <c r="C295" s="27"/>
      <c r="D295" s="27"/>
      <c r="E295" s="27"/>
    </row>
    <row r="296" spans="1:5" x14ac:dyDescent="0.2">
      <c r="A296" s="1484">
        <v>6</v>
      </c>
      <c r="B296" s="1484"/>
      <c r="C296" s="1484"/>
      <c r="D296" s="1484"/>
      <c r="E296" s="1484"/>
    </row>
    <row r="297" spans="1:5" x14ac:dyDescent="0.2">
      <c r="A297" s="13"/>
      <c r="B297" s="13"/>
      <c r="C297" s="13"/>
      <c r="D297" s="13"/>
      <c r="E297" s="13"/>
    </row>
    <row r="298" spans="1:5" x14ac:dyDescent="0.2">
      <c r="A298" s="1463" t="s">
        <v>1332</v>
      </c>
      <c r="B298" s="1463"/>
      <c r="C298" s="1463"/>
      <c r="D298" s="1463"/>
      <c r="E298" s="1463"/>
    </row>
    <row r="299" spans="1:5" x14ac:dyDescent="0.2">
      <c r="A299" s="329"/>
      <c r="B299" s="329"/>
      <c r="C299" s="329"/>
      <c r="D299" s="329"/>
      <c r="E299" s="329"/>
    </row>
    <row r="300" spans="1:5" ht="15.75" x14ac:dyDescent="0.25">
      <c r="B300" s="1483" t="s">
        <v>1207</v>
      </c>
      <c r="C300" s="1483"/>
      <c r="D300" s="1483"/>
      <c r="E300" s="1483"/>
    </row>
    <row r="301" spans="1:5" ht="13.5" thickBot="1" x14ac:dyDescent="0.25">
      <c r="B301" s="1"/>
      <c r="C301" s="1"/>
      <c r="D301" s="1"/>
      <c r="E301" s="19" t="s">
        <v>8</v>
      </c>
    </row>
    <row r="302" spans="1:5" ht="39" thickBot="1" x14ac:dyDescent="0.3">
      <c r="A302" s="335" t="s">
        <v>294</v>
      </c>
      <c r="B302" s="549" t="s">
        <v>13</v>
      </c>
      <c r="C302" s="336" t="s">
        <v>19</v>
      </c>
      <c r="D302" s="577" t="s">
        <v>1277</v>
      </c>
      <c r="E302" s="147" t="s">
        <v>925</v>
      </c>
    </row>
    <row r="303" spans="1:5" x14ac:dyDescent="0.2">
      <c r="A303" s="550" t="s">
        <v>295</v>
      </c>
      <c r="B303" s="551" t="s">
        <v>296</v>
      </c>
      <c r="C303" s="575" t="s">
        <v>297</v>
      </c>
      <c r="D303" s="576" t="s">
        <v>298</v>
      </c>
      <c r="E303" s="578" t="s">
        <v>318</v>
      </c>
    </row>
    <row r="304" spans="1:5" x14ac:dyDescent="0.2">
      <c r="A304" s="317" t="s">
        <v>299</v>
      </c>
      <c r="B304" s="324" t="s">
        <v>244</v>
      </c>
      <c r="C304" s="286"/>
      <c r="D304" s="135"/>
      <c r="E304" s="135"/>
    </row>
    <row r="305" spans="1:5" x14ac:dyDescent="0.2">
      <c r="A305" s="316" t="s">
        <v>300</v>
      </c>
      <c r="B305" s="181" t="s">
        <v>589</v>
      </c>
      <c r="C305" s="286"/>
      <c r="D305" s="135"/>
      <c r="E305" s="135"/>
    </row>
    <row r="306" spans="1:5" x14ac:dyDescent="0.2">
      <c r="A306" s="316" t="s">
        <v>301</v>
      </c>
      <c r="B306" s="200" t="s">
        <v>591</v>
      </c>
      <c r="C306" s="286"/>
      <c r="D306" s="135"/>
      <c r="E306" s="135"/>
    </row>
    <row r="307" spans="1:5" x14ac:dyDescent="0.2">
      <c r="A307" s="316" t="s">
        <v>302</v>
      </c>
      <c r="B307" s="200" t="s">
        <v>590</v>
      </c>
      <c r="C307" s="286">
        <v>5500</v>
      </c>
      <c r="D307" s="135">
        <v>2600</v>
      </c>
      <c r="E307" s="135"/>
    </row>
    <row r="308" spans="1:5" x14ac:dyDescent="0.2">
      <c r="A308" s="316" t="s">
        <v>303</v>
      </c>
      <c r="B308" s="200" t="s">
        <v>592</v>
      </c>
      <c r="C308" s="286"/>
      <c r="D308" s="135"/>
      <c r="E308" s="135"/>
    </row>
    <row r="309" spans="1:5" x14ac:dyDescent="0.2">
      <c r="A309" s="316" t="s">
        <v>304</v>
      </c>
      <c r="B309" s="200" t="s">
        <v>593</v>
      </c>
      <c r="C309" s="286"/>
      <c r="D309" s="135"/>
      <c r="E309" s="135"/>
    </row>
    <row r="310" spans="1:5" x14ac:dyDescent="0.2">
      <c r="A310" s="316" t="s">
        <v>305</v>
      </c>
      <c r="B310" s="200" t="s">
        <v>594</v>
      </c>
      <c r="C310" s="286">
        <f>C311+C312+C313+C314+C315+C316+C317</f>
        <v>5000</v>
      </c>
      <c r="D310" s="286">
        <f>D311+D312+D313+D314+D315+D316+D317</f>
        <v>58000</v>
      </c>
      <c r="E310" s="135">
        <f>E311+E312+E313+E314+E315+E316+E317</f>
        <v>25575</v>
      </c>
    </row>
    <row r="311" spans="1:5" x14ac:dyDescent="0.2">
      <c r="A311" s="316" t="s">
        <v>306</v>
      </c>
      <c r="B311" s="200" t="s">
        <v>598</v>
      </c>
      <c r="C311" s="286">
        <f>'6 7_sz_melléklet'!E11</f>
        <v>5000</v>
      </c>
      <c r="D311" s="135"/>
      <c r="E311" s="135"/>
    </row>
    <row r="312" spans="1:5" x14ac:dyDescent="0.2">
      <c r="A312" s="316" t="s">
        <v>307</v>
      </c>
      <c r="B312" s="200" t="s">
        <v>599</v>
      </c>
      <c r="C312" s="286"/>
      <c r="D312" s="135"/>
      <c r="E312" s="135"/>
    </row>
    <row r="313" spans="1:5" x14ac:dyDescent="0.2">
      <c r="A313" s="316" t="s">
        <v>308</v>
      </c>
      <c r="B313" s="200" t="s">
        <v>600</v>
      </c>
      <c r="C313" s="286"/>
      <c r="D313" s="135"/>
      <c r="E313" s="135"/>
    </row>
    <row r="314" spans="1:5" x14ac:dyDescent="0.2">
      <c r="A314" s="316" t="s">
        <v>309</v>
      </c>
      <c r="B314" s="325" t="s">
        <v>1050</v>
      </c>
      <c r="C314" s="230"/>
      <c r="D314" s="135">
        <f>'6 7_sz_melléklet'!E49+'6 7_sz_melléklet'!E37</f>
        <v>58000</v>
      </c>
      <c r="E314" s="135">
        <f>'6 7_sz_melléklet'!E38</f>
        <v>25575</v>
      </c>
    </row>
    <row r="315" spans="1:5" x14ac:dyDescent="0.2">
      <c r="A315" s="316" t="s">
        <v>310</v>
      </c>
      <c r="B315" s="748" t="s">
        <v>597</v>
      </c>
      <c r="C315" s="289"/>
      <c r="D315" s="136"/>
      <c r="E315" s="135"/>
    </row>
    <row r="316" spans="1:5" x14ac:dyDescent="0.2">
      <c r="A316" s="316" t="s">
        <v>311</v>
      </c>
      <c r="B316" s="749" t="s">
        <v>1051</v>
      </c>
      <c r="C316" s="289"/>
      <c r="D316" s="136"/>
      <c r="E316" s="135"/>
    </row>
    <row r="317" spans="1:5" x14ac:dyDescent="0.2">
      <c r="A317" s="316" t="s">
        <v>312</v>
      </c>
      <c r="B317" s="121" t="s">
        <v>827</v>
      </c>
      <c r="C317" s="289"/>
      <c r="D317" s="136"/>
      <c r="E317" s="135"/>
    </row>
    <row r="318" spans="1:5" ht="13.5" thickBot="1" x14ac:dyDescent="0.25">
      <c r="A318" s="316" t="s">
        <v>313</v>
      </c>
      <c r="B318" s="202" t="s">
        <v>602</v>
      </c>
      <c r="C318" s="287">
        <f>' 8 10 sz. melléklet'!E25</f>
        <v>80620</v>
      </c>
      <c r="D318" s="140"/>
      <c r="E318" s="284"/>
    </row>
    <row r="319" spans="1:5" ht="13.5" thickBot="1" x14ac:dyDescent="0.25">
      <c r="A319" s="554" t="s">
        <v>314</v>
      </c>
      <c r="B319" s="555" t="s">
        <v>6</v>
      </c>
      <c r="C319" s="799">
        <f>C305+C306+C307+C308+C310+C318</f>
        <v>91120</v>
      </c>
      <c r="D319" s="799">
        <f>D305+D306+D307+D308+D310+D318</f>
        <v>60600</v>
      </c>
      <c r="E319" s="665">
        <f>E305+E306+E307+E308+E310+E318</f>
        <v>25575</v>
      </c>
    </row>
    <row r="320" spans="1:5" ht="13.5" thickTop="1" x14ac:dyDescent="0.2">
      <c r="A320" s="544"/>
      <c r="B320" s="324"/>
      <c r="C320" s="774"/>
      <c r="D320" s="774"/>
      <c r="E320" s="775"/>
    </row>
    <row r="321" spans="1:5" x14ac:dyDescent="0.2">
      <c r="A321" s="317" t="s">
        <v>315</v>
      </c>
      <c r="B321" s="326" t="s">
        <v>245</v>
      </c>
      <c r="C321" s="288"/>
      <c r="D321" s="138"/>
      <c r="E321" s="131"/>
    </row>
    <row r="322" spans="1:5" x14ac:dyDescent="0.2">
      <c r="A322" s="316" t="s">
        <v>316</v>
      </c>
      <c r="B322" s="200" t="s">
        <v>603</v>
      </c>
      <c r="C322" s="286"/>
      <c r="D322" s="135"/>
      <c r="E322" s="130"/>
    </row>
    <row r="323" spans="1:5" x14ac:dyDescent="0.2">
      <c r="A323" s="316" t="s">
        <v>317</v>
      </c>
      <c r="B323" s="200" t="s">
        <v>604</v>
      </c>
      <c r="C323" s="230"/>
      <c r="D323" s="286">
        <f>'32_sz_ melléklet'!C51</f>
        <v>0</v>
      </c>
      <c r="E323" s="139"/>
    </row>
    <row r="324" spans="1:5" x14ac:dyDescent="0.2">
      <c r="A324" s="316" t="s">
        <v>319</v>
      </c>
      <c r="B324" s="200" t="s">
        <v>605</v>
      </c>
      <c r="C324" s="286">
        <f>C325+C326+C327+C328+C329+C330+C331</f>
        <v>0</v>
      </c>
      <c r="D324" s="286">
        <f>D325+D326+D327+D328+D329+D330+D331</f>
        <v>0</v>
      </c>
      <c r="E324" s="135">
        <f>E325+E326+E327+E328+E329+E330+E331</f>
        <v>0</v>
      </c>
    </row>
    <row r="325" spans="1:5" x14ac:dyDescent="0.2">
      <c r="A325" s="316" t="s">
        <v>320</v>
      </c>
      <c r="B325" s="325" t="s">
        <v>606</v>
      </c>
      <c r="C325" s="286"/>
      <c r="D325" s="135"/>
      <c r="E325" s="130"/>
    </row>
    <row r="326" spans="1:5" x14ac:dyDescent="0.2">
      <c r="A326" s="316" t="s">
        <v>321</v>
      </c>
      <c r="B326" s="325" t="s">
        <v>607</v>
      </c>
      <c r="C326" s="286"/>
      <c r="D326" s="135"/>
      <c r="E326" s="130"/>
    </row>
    <row r="327" spans="1:5" x14ac:dyDescent="0.2">
      <c r="A327" s="316" t="s">
        <v>322</v>
      </c>
      <c r="B327" s="325" t="s">
        <v>608</v>
      </c>
      <c r="C327" s="286"/>
      <c r="D327" s="135"/>
      <c r="E327" s="130"/>
    </row>
    <row r="328" spans="1:5" x14ac:dyDescent="0.2">
      <c r="A328" s="316" t="s">
        <v>323</v>
      </c>
      <c r="B328" s="325" t="s">
        <v>1056</v>
      </c>
      <c r="C328" s="286"/>
      <c r="D328" s="135"/>
      <c r="E328" s="130"/>
    </row>
    <row r="329" spans="1:5" x14ac:dyDescent="0.2">
      <c r="A329" s="316" t="s">
        <v>324</v>
      </c>
      <c r="B329" s="748" t="s">
        <v>610</v>
      </c>
      <c r="C329" s="286"/>
      <c r="D329" s="135">
        <f>'11 12 sz_melléklet'!C44</f>
        <v>0</v>
      </c>
      <c r="E329" s="130"/>
    </row>
    <row r="330" spans="1:5" x14ac:dyDescent="0.2">
      <c r="A330" s="316" t="s">
        <v>325</v>
      </c>
      <c r="B330" s="270" t="s">
        <v>611</v>
      </c>
      <c r="C330" s="286"/>
      <c r="D330" s="135"/>
      <c r="E330" s="130"/>
    </row>
    <row r="331" spans="1:5" x14ac:dyDescent="0.2">
      <c r="A331" s="316" t="s">
        <v>326</v>
      </c>
      <c r="B331" s="970" t="s">
        <v>612</v>
      </c>
      <c r="C331" s="286"/>
      <c r="D331" s="135"/>
      <c r="E331" s="130"/>
    </row>
    <row r="332" spans="1:5" x14ac:dyDescent="0.2">
      <c r="A332" s="316" t="s">
        <v>327</v>
      </c>
      <c r="B332" s="200"/>
      <c r="C332" s="219"/>
      <c r="D332" s="286"/>
      <c r="E332" s="139"/>
    </row>
    <row r="333" spans="1:5" ht="13.5" thickBot="1" x14ac:dyDescent="0.25">
      <c r="A333" s="316" t="s">
        <v>328</v>
      </c>
      <c r="B333" s="202"/>
      <c r="C333" s="229">
        <f>-C308</f>
        <v>0</v>
      </c>
      <c r="D333" s="229">
        <f>-D308</f>
        <v>0</v>
      </c>
      <c r="E333" s="143">
        <f>-E308</f>
        <v>0</v>
      </c>
    </row>
    <row r="334" spans="1:5" ht="13.5" thickBot="1" x14ac:dyDescent="0.25">
      <c r="A334" s="554" t="s">
        <v>828</v>
      </c>
      <c r="B334" s="555" t="s">
        <v>7</v>
      </c>
      <c r="C334" s="799">
        <f>C322+C323+C324+C332+C333</f>
        <v>0</v>
      </c>
      <c r="D334" s="799">
        <f>D322+D323+D324+D332+D333</f>
        <v>0</v>
      </c>
      <c r="E334" s="665">
        <f>E322+E323+E324+E332+E333</f>
        <v>0</v>
      </c>
    </row>
    <row r="335" spans="1:5" ht="27" thickTop="1" thickBot="1" x14ac:dyDescent="0.25">
      <c r="A335" s="554" t="s">
        <v>330</v>
      </c>
      <c r="B335" s="559" t="s">
        <v>448</v>
      </c>
      <c r="C335" s="800">
        <f>C319+C334</f>
        <v>91120</v>
      </c>
      <c r="D335" s="800">
        <f>D319+D334</f>
        <v>60600</v>
      </c>
      <c r="E335" s="881">
        <f>E319+E334</f>
        <v>25575</v>
      </c>
    </row>
    <row r="336" spans="1:5" ht="13.5" thickTop="1" x14ac:dyDescent="0.2">
      <c r="A336" s="544"/>
      <c r="B336" s="762"/>
      <c r="C336" s="772"/>
      <c r="D336" s="772"/>
      <c r="E336" s="777"/>
    </row>
    <row r="337" spans="1:5" x14ac:dyDescent="0.2">
      <c r="A337" s="317" t="s">
        <v>331</v>
      </c>
      <c r="B337" s="433" t="s">
        <v>449</v>
      </c>
      <c r="C337" s="288"/>
      <c r="D337" s="138"/>
      <c r="E337" s="131"/>
    </row>
    <row r="338" spans="1:5" x14ac:dyDescent="0.2">
      <c r="A338" s="316" t="s">
        <v>332</v>
      </c>
      <c r="B338" s="866" t="s">
        <v>1045</v>
      </c>
      <c r="C338" s="286"/>
      <c r="D338" s="286"/>
      <c r="E338" s="135"/>
    </row>
    <row r="339" spans="1:5" x14ac:dyDescent="0.2">
      <c r="A339" s="316" t="s">
        <v>333</v>
      </c>
      <c r="B339" s="866" t="s">
        <v>1044</v>
      </c>
      <c r="C339" s="288"/>
      <c r="D339" s="138"/>
      <c r="E339" s="131"/>
    </row>
    <row r="340" spans="1:5" x14ac:dyDescent="0.2">
      <c r="A340" s="316" t="s">
        <v>334</v>
      </c>
      <c r="B340" s="633" t="s">
        <v>626</v>
      </c>
      <c r="C340" s="230"/>
      <c r="D340" s="139"/>
      <c r="E340" s="132"/>
    </row>
    <row r="341" spans="1:5" x14ac:dyDescent="0.2">
      <c r="A341" s="316" t="s">
        <v>335</v>
      </c>
      <c r="B341" s="633" t="s">
        <v>628</v>
      </c>
      <c r="C341" s="286"/>
      <c r="D341" s="135"/>
      <c r="E341" s="132"/>
    </row>
    <row r="342" spans="1:5" x14ac:dyDescent="0.2">
      <c r="A342" s="316" t="s">
        <v>336</v>
      </c>
      <c r="B342" s="750" t="s">
        <v>629</v>
      </c>
      <c r="C342" s="286"/>
      <c r="D342" s="135"/>
      <c r="E342" s="132"/>
    </row>
    <row r="343" spans="1:5" x14ac:dyDescent="0.2">
      <c r="A343" s="316" t="s">
        <v>337</v>
      </c>
      <c r="B343" s="751" t="s">
        <v>632</v>
      </c>
      <c r="C343" s="220"/>
      <c r="D343" s="135"/>
      <c r="E343" s="132"/>
    </row>
    <row r="344" spans="1:5" x14ac:dyDescent="0.2">
      <c r="A344" s="316" t="s">
        <v>338</v>
      </c>
      <c r="B344" s="752" t="s">
        <v>631</v>
      </c>
      <c r="C344" s="222"/>
      <c r="D344" s="288"/>
      <c r="E344" s="138"/>
    </row>
    <row r="345" spans="1:5" ht="13.5" thickBot="1" x14ac:dyDescent="0.25">
      <c r="A345" s="316" t="s">
        <v>339</v>
      </c>
      <c r="B345" s="327" t="s">
        <v>630</v>
      </c>
      <c r="C345" s="235"/>
      <c r="D345" s="235"/>
      <c r="E345" s="240"/>
    </row>
    <row r="346" spans="1:5" ht="13.5" thickBot="1" x14ac:dyDescent="0.25">
      <c r="A346" s="340" t="s">
        <v>340</v>
      </c>
      <c r="B346" s="274" t="s">
        <v>633</v>
      </c>
      <c r="C346" s="801">
        <f>SUM(C338:C345)</f>
        <v>0</v>
      </c>
      <c r="D346" s="801">
        <f>SUM(D338:D345)</f>
        <v>0</v>
      </c>
      <c r="E346" s="628">
        <f>SUM(E338:E345)</f>
        <v>0</v>
      </c>
    </row>
    <row r="347" spans="1:5" x14ac:dyDescent="0.2">
      <c r="A347" s="544"/>
      <c r="B347" s="36"/>
      <c r="C347" s="768"/>
      <c r="D347" s="735"/>
      <c r="E347" s="735"/>
    </row>
    <row r="348" spans="1:5" ht="13.5" thickBot="1" x14ac:dyDescent="0.25">
      <c r="A348" s="570" t="s">
        <v>341</v>
      </c>
      <c r="B348" s="760" t="s">
        <v>451</v>
      </c>
      <c r="C348" s="778">
        <f>C346+C335</f>
        <v>91120</v>
      </c>
      <c r="D348" s="778">
        <f>D346+D335</f>
        <v>60600</v>
      </c>
      <c r="E348" s="779">
        <f>E346+E335</f>
        <v>25575</v>
      </c>
    </row>
    <row r="349" spans="1:5" ht="13.5" thickTop="1" x14ac:dyDescent="0.2">
      <c r="A349" s="338"/>
      <c r="B349" s="745"/>
      <c r="C349" s="27"/>
      <c r="D349" s="27"/>
      <c r="E349" s="27"/>
    </row>
    <row r="350" spans="1:5" x14ac:dyDescent="0.2">
      <c r="A350" s="338"/>
      <c r="B350" s="745"/>
      <c r="C350" s="27"/>
      <c r="D350" s="27"/>
      <c r="E350" s="27"/>
    </row>
    <row r="351" spans="1:5" x14ac:dyDescent="0.2">
      <c r="A351" s="338"/>
      <c r="B351" s="745"/>
      <c r="C351" s="27"/>
      <c r="D351" s="27"/>
      <c r="E351" s="27"/>
    </row>
    <row r="352" spans="1:5" x14ac:dyDescent="0.2">
      <c r="A352" s="338"/>
      <c r="B352" s="745"/>
      <c r="C352" s="27"/>
      <c r="D352" s="27"/>
      <c r="E352" s="27"/>
    </row>
    <row r="353" spans="1:5" x14ac:dyDescent="0.2">
      <c r="A353" s="338"/>
      <c r="B353" s="745"/>
      <c r="C353" s="27"/>
      <c r="D353" s="27"/>
      <c r="E353" s="27"/>
    </row>
    <row r="354" spans="1:5" x14ac:dyDescent="0.2">
      <c r="A354" s="338"/>
      <c r="B354" s="745"/>
      <c r="C354" s="27"/>
      <c r="D354" s="27"/>
      <c r="E354" s="27"/>
    </row>
    <row r="356" spans="1:5" x14ac:dyDescent="0.2">
      <c r="A356" s="1484">
        <v>7</v>
      </c>
      <c r="B356" s="1484"/>
      <c r="C356" s="1484"/>
      <c r="D356" s="1484"/>
      <c r="E356" s="1484"/>
    </row>
    <row r="357" spans="1:5" x14ac:dyDescent="0.2">
      <c r="A357" s="13"/>
      <c r="B357" s="13"/>
      <c r="C357" s="13"/>
      <c r="D357" s="13"/>
      <c r="E357" s="13"/>
    </row>
    <row r="358" spans="1:5" x14ac:dyDescent="0.2">
      <c r="A358" s="1463" t="s">
        <v>1332</v>
      </c>
      <c r="B358" s="1463"/>
      <c r="C358" s="1463"/>
      <c r="D358" s="1463"/>
      <c r="E358" s="1463"/>
    </row>
    <row r="359" spans="1:5" x14ac:dyDescent="0.2">
      <c r="A359" s="329"/>
      <c r="B359" s="329"/>
      <c r="C359" s="329"/>
      <c r="D359" s="329"/>
      <c r="E359" s="329"/>
    </row>
    <row r="360" spans="1:5" ht="15.75" x14ac:dyDescent="0.25">
      <c r="B360" s="1483" t="s">
        <v>1207</v>
      </c>
      <c r="C360" s="1483"/>
      <c r="D360" s="1483"/>
      <c r="E360" s="1483"/>
    </row>
    <row r="361" spans="1:5" ht="13.5" thickBot="1" x14ac:dyDescent="0.25">
      <c r="B361" s="1"/>
      <c r="C361" s="1"/>
      <c r="D361" s="1"/>
      <c r="E361" s="19" t="s">
        <v>8</v>
      </c>
    </row>
    <row r="362" spans="1:5" ht="27" thickBot="1" x14ac:dyDescent="0.3">
      <c r="A362" s="344" t="s">
        <v>294</v>
      </c>
      <c r="B362" s="549" t="s">
        <v>13</v>
      </c>
      <c r="C362" s="312" t="s">
        <v>924</v>
      </c>
      <c r="D362" s="313" t="s">
        <v>1276</v>
      </c>
      <c r="E362" s="336" t="s">
        <v>422</v>
      </c>
    </row>
    <row r="363" spans="1:5" x14ac:dyDescent="0.2">
      <c r="A363" s="550" t="s">
        <v>295</v>
      </c>
      <c r="B363" s="551" t="s">
        <v>296</v>
      </c>
      <c r="C363" s="575" t="s">
        <v>297</v>
      </c>
      <c r="D363" s="575" t="s">
        <v>298</v>
      </c>
      <c r="E363" s="578" t="s">
        <v>298</v>
      </c>
    </row>
    <row r="364" spans="1:5" x14ac:dyDescent="0.2">
      <c r="A364" s="317" t="s">
        <v>299</v>
      </c>
      <c r="B364" s="324" t="s">
        <v>244</v>
      </c>
      <c r="C364" s="286"/>
      <c r="D364" s="286"/>
      <c r="E364" s="135"/>
    </row>
    <row r="365" spans="1:5" x14ac:dyDescent="0.2">
      <c r="A365" s="316" t="s">
        <v>300</v>
      </c>
      <c r="B365" s="181" t="s">
        <v>589</v>
      </c>
      <c r="C365" s="286">
        <f>1286+'38_sz_ melléklet'!C379</f>
        <v>4886</v>
      </c>
      <c r="D365" s="286"/>
      <c r="E365" s="135">
        <v>1560</v>
      </c>
    </row>
    <row r="366" spans="1:5" x14ac:dyDescent="0.2">
      <c r="A366" s="316" t="s">
        <v>301</v>
      </c>
      <c r="B366" s="200" t="s">
        <v>591</v>
      </c>
      <c r="C366" s="286">
        <f>150+'38_sz_ melléklet'!C380</f>
        <v>618</v>
      </c>
      <c r="D366" s="286"/>
      <c r="E366" s="135">
        <v>203</v>
      </c>
    </row>
    <row r="367" spans="1:5" x14ac:dyDescent="0.2">
      <c r="A367" s="316" t="s">
        <v>302</v>
      </c>
      <c r="B367" s="200" t="s">
        <v>590</v>
      </c>
      <c r="C367" s="286">
        <f>10305+'38_sz_ melléklet'!C381</f>
        <v>14850</v>
      </c>
      <c r="D367" s="286"/>
      <c r="E367" s="135">
        <v>11505</v>
      </c>
    </row>
    <row r="368" spans="1:5" x14ac:dyDescent="0.2">
      <c r="A368" s="316" t="s">
        <v>303</v>
      </c>
      <c r="B368" s="200" t="s">
        <v>592</v>
      </c>
      <c r="C368" s="286"/>
      <c r="D368" s="286"/>
      <c r="E368" s="135"/>
    </row>
    <row r="369" spans="1:5" x14ac:dyDescent="0.2">
      <c r="A369" s="316" t="s">
        <v>304</v>
      </c>
      <c r="B369" s="200" t="s">
        <v>593</v>
      </c>
      <c r="C369" s="286"/>
      <c r="D369" s="286"/>
      <c r="E369" s="135"/>
    </row>
    <row r="370" spans="1:5" x14ac:dyDescent="0.2">
      <c r="A370" s="316" t="s">
        <v>305</v>
      </c>
      <c r="B370" s="200" t="s">
        <v>594</v>
      </c>
      <c r="C370" s="286">
        <f>C371+C372+C373+C374+C375+C376+C377</f>
        <v>1000</v>
      </c>
      <c r="D370" s="286">
        <f>D371+D372+D373+D374+D375+D376+D377</f>
        <v>208000</v>
      </c>
      <c r="E370" s="135">
        <f>E371+E372+E373+E374+E375+E376+E377</f>
        <v>1440</v>
      </c>
    </row>
    <row r="371" spans="1:5" x14ac:dyDescent="0.2">
      <c r="A371" s="316" t="s">
        <v>306</v>
      </c>
      <c r="B371" s="200" t="s">
        <v>598</v>
      </c>
      <c r="C371" s="286"/>
      <c r="D371" s="286"/>
      <c r="E371" s="135"/>
    </row>
    <row r="372" spans="1:5" x14ac:dyDescent="0.2">
      <c r="A372" s="316" t="s">
        <v>307</v>
      </c>
      <c r="B372" s="200" t="s">
        <v>599</v>
      </c>
      <c r="C372" s="286"/>
      <c r="D372" s="286"/>
      <c r="E372" s="135"/>
    </row>
    <row r="373" spans="1:5" x14ac:dyDescent="0.2">
      <c r="A373" s="316" t="s">
        <v>308</v>
      </c>
      <c r="B373" s="200" t="s">
        <v>600</v>
      </c>
      <c r="C373" s="286"/>
      <c r="D373" s="286"/>
      <c r="E373" s="135"/>
    </row>
    <row r="374" spans="1:5" x14ac:dyDescent="0.2">
      <c r="A374" s="316" t="s">
        <v>309</v>
      </c>
      <c r="B374" s="325" t="s">
        <v>1050</v>
      </c>
      <c r="C374" s="286">
        <f>'6 7_sz_melléklet'!E46</f>
        <v>1000</v>
      </c>
      <c r="D374" s="286">
        <f>'6 7_sz_melléklet'!E42+'6 7_sz_melléklet'!E43+'6 7_sz_melléklet'!E44</f>
        <v>208000</v>
      </c>
      <c r="E374" s="135">
        <f>'6 7_sz_melléklet'!E47</f>
        <v>1440</v>
      </c>
    </row>
    <row r="375" spans="1:5" x14ac:dyDescent="0.2">
      <c r="A375" s="316" t="s">
        <v>310</v>
      </c>
      <c r="B375" s="748" t="s">
        <v>597</v>
      </c>
      <c r="C375" s="289"/>
      <c r="D375" s="289"/>
      <c r="E375" s="140"/>
    </row>
    <row r="376" spans="1:5" x14ac:dyDescent="0.2">
      <c r="A376" s="316" t="s">
        <v>311</v>
      </c>
      <c r="B376" s="749" t="s">
        <v>1051</v>
      </c>
      <c r="C376" s="289"/>
      <c r="D376" s="289"/>
      <c r="E376" s="140"/>
    </row>
    <row r="377" spans="1:5" x14ac:dyDescent="0.2">
      <c r="A377" s="316" t="s">
        <v>312</v>
      </c>
      <c r="B377" s="121" t="s">
        <v>827</v>
      </c>
      <c r="C377" s="289"/>
      <c r="D377" s="289"/>
      <c r="E377" s="140"/>
    </row>
    <row r="378" spans="1:5" ht="13.5" thickBot="1" x14ac:dyDescent="0.25">
      <c r="A378" s="316" t="s">
        <v>313</v>
      </c>
      <c r="B378" s="202" t="s">
        <v>602</v>
      </c>
      <c r="C378" s="287"/>
      <c r="D378" s="287"/>
      <c r="E378" s="284"/>
    </row>
    <row r="379" spans="1:5" ht="13.5" thickBot="1" x14ac:dyDescent="0.25">
      <c r="A379" s="554" t="s">
        <v>314</v>
      </c>
      <c r="B379" s="555" t="s">
        <v>6</v>
      </c>
      <c r="C379" s="799">
        <f>C365+C366+C367+C368+C370+C378</f>
        <v>21354</v>
      </c>
      <c r="D379" s="799">
        <f>D365+D366+D367+D368+D370+D378</f>
        <v>208000</v>
      </c>
      <c r="E379" s="665">
        <f>E365+E366+E367+E368+E370+E378</f>
        <v>14708</v>
      </c>
    </row>
    <row r="380" spans="1:5" ht="13.5" thickTop="1" x14ac:dyDescent="0.2">
      <c r="A380" s="544"/>
      <c r="B380" s="324"/>
      <c r="C380" s="774"/>
      <c r="D380" s="774"/>
      <c r="E380" s="775"/>
    </row>
    <row r="381" spans="1:5" x14ac:dyDescent="0.2">
      <c r="A381" s="317" t="s">
        <v>315</v>
      </c>
      <c r="B381" s="326" t="s">
        <v>245</v>
      </c>
      <c r="C381" s="288"/>
      <c r="D381" s="138"/>
      <c r="E381" s="138"/>
    </row>
    <row r="382" spans="1:5" x14ac:dyDescent="0.2">
      <c r="A382" s="316" t="s">
        <v>316</v>
      </c>
      <c r="B382" s="200" t="s">
        <v>603</v>
      </c>
      <c r="C382" s="286">
        <f>'33_sz_ melléklet'!C113</f>
        <v>524676</v>
      </c>
      <c r="D382" s="135">
        <f>'33_sz_ melléklet'!C132</f>
        <v>0</v>
      </c>
      <c r="E382" s="135">
        <f>'33_sz_ melléklet'!C145</f>
        <v>0</v>
      </c>
    </row>
    <row r="383" spans="1:5" x14ac:dyDescent="0.2">
      <c r="A383" s="316" t="s">
        <v>317</v>
      </c>
      <c r="B383" s="200" t="s">
        <v>604</v>
      </c>
      <c r="C383" s="230"/>
      <c r="D383" s="286">
        <f>'32_sz_ melléklet'!C47</f>
        <v>0</v>
      </c>
      <c r="E383" s="135"/>
    </row>
    <row r="384" spans="1:5" x14ac:dyDescent="0.2">
      <c r="A384" s="316" t="s">
        <v>319</v>
      </c>
      <c r="B384" s="200" t="s">
        <v>605</v>
      </c>
      <c r="C384" s="286">
        <f>C385+C386+C387+C388+C389+C390+C391</f>
        <v>1000</v>
      </c>
      <c r="D384" s="286">
        <f>D385+D386+D387+D388+D389+D390+D391</f>
        <v>14000</v>
      </c>
      <c r="E384" s="135">
        <f>E385+E386+E387+E388+E389+E390+E391</f>
        <v>2400</v>
      </c>
    </row>
    <row r="385" spans="1:5" x14ac:dyDescent="0.2">
      <c r="A385" s="316" t="s">
        <v>320</v>
      </c>
      <c r="B385" s="325" t="s">
        <v>606</v>
      </c>
      <c r="C385" s="286"/>
      <c r="D385" s="135"/>
      <c r="E385" s="135"/>
    </row>
    <row r="386" spans="1:5" x14ac:dyDescent="0.2">
      <c r="A386" s="316" t="s">
        <v>321</v>
      </c>
      <c r="B386" s="325" t="s">
        <v>607</v>
      </c>
      <c r="C386" s="286"/>
      <c r="D386" s="135"/>
      <c r="E386" s="135"/>
    </row>
    <row r="387" spans="1:5" x14ac:dyDescent="0.2">
      <c r="A387" s="316" t="s">
        <v>322</v>
      </c>
      <c r="B387" s="325" t="s">
        <v>608</v>
      </c>
      <c r="C387" s="286"/>
      <c r="D387" s="135"/>
      <c r="E387" s="135"/>
    </row>
    <row r="388" spans="1:5" x14ac:dyDescent="0.2">
      <c r="A388" s="316" t="s">
        <v>323</v>
      </c>
      <c r="B388" s="325" t="s">
        <v>1056</v>
      </c>
      <c r="C388" s="286">
        <f>' 8 10 sz. melléklet'!E48+' 8 10 sz. melléklet'!E49</f>
        <v>1000</v>
      </c>
      <c r="D388" s="135">
        <f>' 8 10 sz. melléklet'!E47</f>
        <v>14000</v>
      </c>
      <c r="E388" s="135"/>
    </row>
    <row r="389" spans="1:5" x14ac:dyDescent="0.2">
      <c r="A389" s="316" t="s">
        <v>324</v>
      </c>
      <c r="B389" s="748" t="s">
        <v>610</v>
      </c>
      <c r="C389" s="286"/>
      <c r="D389" s="135"/>
      <c r="E389" s="135">
        <f>'11 12 sz_melléklet'!C43</f>
        <v>2400</v>
      </c>
    </row>
    <row r="390" spans="1:5" x14ac:dyDescent="0.2">
      <c r="A390" s="316" t="s">
        <v>325</v>
      </c>
      <c r="B390" s="270" t="s">
        <v>611</v>
      </c>
      <c r="C390" s="286"/>
      <c r="D390" s="135"/>
      <c r="E390" s="135"/>
    </row>
    <row r="391" spans="1:5" x14ac:dyDescent="0.2">
      <c r="A391" s="316" t="s">
        <v>326</v>
      </c>
      <c r="B391" s="970" t="s">
        <v>612</v>
      </c>
      <c r="C391" s="286"/>
      <c r="D391" s="135"/>
      <c r="E391" s="135"/>
    </row>
    <row r="392" spans="1:5" x14ac:dyDescent="0.2">
      <c r="A392" s="316" t="s">
        <v>327</v>
      </c>
      <c r="B392" s="200"/>
      <c r="C392" s="219"/>
      <c r="D392" s="230"/>
      <c r="E392" s="139"/>
    </row>
    <row r="393" spans="1:5" ht="13.5" thickBot="1" x14ac:dyDescent="0.25">
      <c r="A393" s="316" t="s">
        <v>328</v>
      </c>
      <c r="B393" s="202"/>
      <c r="C393" s="773"/>
      <c r="D393" s="773"/>
      <c r="E393" s="771"/>
    </row>
    <row r="394" spans="1:5" ht="14.25" thickTop="1" thickBot="1" x14ac:dyDescent="0.25">
      <c r="A394" s="554" t="s">
        <v>828</v>
      </c>
      <c r="B394" s="555" t="s">
        <v>7</v>
      </c>
      <c r="C394" s="235">
        <f>C382+C383+C384+C392+C393</f>
        <v>525676</v>
      </c>
      <c r="D394" s="235">
        <f>D382+D383+D384+D392+D393</f>
        <v>14000</v>
      </c>
      <c r="E394" s="240">
        <f>E382+E383+E384+E392+E393</f>
        <v>2400</v>
      </c>
    </row>
    <row r="395" spans="1:5" ht="27" thickTop="1" thickBot="1" x14ac:dyDescent="0.25">
      <c r="A395" s="554" t="s">
        <v>330</v>
      </c>
      <c r="B395" s="559" t="s">
        <v>448</v>
      </c>
      <c r="C395" s="802">
        <f>C379+C394</f>
        <v>547030</v>
      </c>
      <c r="D395" s="802">
        <f>D379+D394</f>
        <v>222000</v>
      </c>
      <c r="E395" s="803">
        <f>E379+E394</f>
        <v>17108</v>
      </c>
    </row>
    <row r="396" spans="1:5" ht="13.5" thickTop="1" x14ac:dyDescent="0.2">
      <c r="A396" s="544"/>
      <c r="B396" s="762"/>
      <c r="C396" s="772"/>
      <c r="D396" s="772"/>
      <c r="E396" s="777"/>
    </row>
    <row r="397" spans="1:5" x14ac:dyDescent="0.2">
      <c r="A397" s="317" t="s">
        <v>331</v>
      </c>
      <c r="B397" s="433" t="s">
        <v>449</v>
      </c>
      <c r="C397" s="288"/>
      <c r="D397" s="138"/>
      <c r="E397" s="138"/>
    </row>
    <row r="398" spans="1:5" x14ac:dyDescent="0.2">
      <c r="A398" s="316" t="s">
        <v>332</v>
      </c>
      <c r="B398" s="866" t="s">
        <v>1045</v>
      </c>
      <c r="C398" s="288"/>
      <c r="D398" s="288"/>
      <c r="E398" s="138"/>
    </row>
    <row r="399" spans="1:5" x14ac:dyDescent="0.2">
      <c r="A399" s="316" t="s">
        <v>333</v>
      </c>
      <c r="B399" s="866" t="s">
        <v>1044</v>
      </c>
      <c r="C399" s="288"/>
      <c r="D399" s="138"/>
      <c r="E399" s="131"/>
    </row>
    <row r="400" spans="1:5" x14ac:dyDescent="0.2">
      <c r="A400" s="316" t="s">
        <v>334</v>
      </c>
      <c r="B400" s="633" t="s">
        <v>626</v>
      </c>
      <c r="C400" s="230"/>
      <c r="D400" s="139"/>
      <c r="E400" s="135"/>
    </row>
    <row r="401" spans="1:5" x14ac:dyDescent="0.2">
      <c r="A401" s="316" t="s">
        <v>335</v>
      </c>
      <c r="B401" s="633" t="s">
        <v>628</v>
      </c>
      <c r="C401" s="286"/>
      <c r="D401" s="135"/>
      <c r="E401" s="135"/>
    </row>
    <row r="402" spans="1:5" x14ac:dyDescent="0.2">
      <c r="A402" s="316" t="s">
        <v>336</v>
      </c>
      <c r="B402" s="750" t="s">
        <v>629</v>
      </c>
      <c r="C402" s="286"/>
      <c r="D402" s="135"/>
      <c r="E402" s="135"/>
    </row>
    <row r="403" spans="1:5" x14ac:dyDescent="0.2">
      <c r="A403" s="316" t="s">
        <v>337</v>
      </c>
      <c r="B403" s="751" t="s">
        <v>632</v>
      </c>
      <c r="C403" s="220"/>
      <c r="D403" s="135"/>
      <c r="E403" s="135"/>
    </row>
    <row r="404" spans="1:5" x14ac:dyDescent="0.2">
      <c r="A404" s="316" t="s">
        <v>338</v>
      </c>
      <c r="B404" s="752" t="s">
        <v>631</v>
      </c>
      <c r="C404" s="222"/>
      <c r="D404" s="288"/>
      <c r="E404" s="138"/>
    </row>
    <row r="405" spans="1:5" ht="13.5" thickBot="1" x14ac:dyDescent="0.25">
      <c r="A405" s="316" t="s">
        <v>339</v>
      </c>
      <c r="B405" s="327" t="s">
        <v>630</v>
      </c>
      <c r="C405" s="235"/>
      <c r="D405" s="235"/>
      <c r="E405" s="240"/>
    </row>
    <row r="406" spans="1:5" ht="13.5" thickBot="1" x14ac:dyDescent="0.25">
      <c r="A406" s="340" t="s">
        <v>340</v>
      </c>
      <c r="B406" s="274" t="s">
        <v>633</v>
      </c>
      <c r="C406" s="801">
        <f>SUM(C398:C405)</f>
        <v>0</v>
      </c>
      <c r="D406" s="801">
        <f>SUM(D398:D405)</f>
        <v>0</v>
      </c>
      <c r="E406" s="628">
        <f>SUM(E398:E405)</f>
        <v>0</v>
      </c>
    </row>
    <row r="407" spans="1:5" x14ac:dyDescent="0.2">
      <c r="A407" s="544"/>
      <c r="B407" s="36"/>
      <c r="C407" s="768"/>
      <c r="D407" s="735"/>
      <c r="E407" s="735"/>
    </row>
    <row r="408" spans="1:5" ht="13.5" thickBot="1" x14ac:dyDescent="0.25">
      <c r="A408" s="570" t="s">
        <v>341</v>
      </c>
      <c r="B408" s="760" t="s">
        <v>451</v>
      </c>
      <c r="C408" s="779">
        <f>C395+C406</f>
        <v>547030</v>
      </c>
      <c r="D408" s="779">
        <f>D395+D406</f>
        <v>222000</v>
      </c>
      <c r="E408" s="779">
        <f>E395+E406</f>
        <v>17108</v>
      </c>
    </row>
    <row r="409" spans="1:5" ht="13.5" thickTop="1" x14ac:dyDescent="0.2">
      <c r="A409" s="338"/>
      <c r="B409" s="745"/>
      <c r="C409" s="27"/>
      <c r="D409" s="27"/>
      <c r="E409" s="27"/>
    </row>
    <row r="410" spans="1:5" x14ac:dyDescent="0.2">
      <c r="A410" s="338"/>
      <c r="B410" s="745"/>
      <c r="C410" s="27"/>
      <c r="D410" s="27"/>
      <c r="E410" s="27"/>
    </row>
    <row r="411" spans="1:5" x14ac:dyDescent="0.2">
      <c r="A411" s="338"/>
      <c r="B411" s="745"/>
      <c r="C411" s="27"/>
      <c r="D411" s="27"/>
      <c r="E411" s="27"/>
    </row>
    <row r="412" spans="1:5" x14ac:dyDescent="0.2">
      <c r="A412" s="338"/>
      <c r="B412" s="745"/>
      <c r="C412" s="27"/>
      <c r="D412" s="27"/>
      <c r="E412" s="27"/>
    </row>
    <row r="413" spans="1:5" x14ac:dyDescent="0.2">
      <c r="A413" s="338"/>
      <c r="B413" s="745"/>
      <c r="C413" s="27"/>
      <c r="D413" s="27"/>
      <c r="E413" s="27"/>
    </row>
    <row r="414" spans="1:5" x14ac:dyDescent="0.2">
      <c r="A414" s="338"/>
      <c r="B414" s="692"/>
      <c r="C414" s="27"/>
      <c r="D414" s="27"/>
      <c r="E414" s="27"/>
    </row>
    <row r="415" spans="1:5" x14ac:dyDescent="0.2">
      <c r="A415" s="1484">
        <v>8</v>
      </c>
      <c r="B415" s="1484"/>
      <c r="C415" s="1484"/>
      <c r="D415" s="1484"/>
      <c r="E415" s="1484"/>
    </row>
    <row r="416" spans="1:5" x14ac:dyDescent="0.2">
      <c r="A416" s="13"/>
      <c r="B416" s="13"/>
      <c r="C416" s="13"/>
      <c r="D416" s="13"/>
      <c r="E416" s="13"/>
    </row>
    <row r="417" spans="1:5" x14ac:dyDescent="0.2">
      <c r="A417" s="1463" t="s">
        <v>1332</v>
      </c>
      <c r="B417" s="1463"/>
      <c r="C417" s="1463"/>
      <c r="D417" s="1463"/>
      <c r="E417" s="1463"/>
    </row>
    <row r="418" spans="1:5" x14ac:dyDescent="0.2">
      <c r="A418" s="329"/>
      <c r="B418" s="329"/>
      <c r="C418" s="329"/>
      <c r="D418" s="329"/>
      <c r="E418" s="329"/>
    </row>
    <row r="419" spans="1:5" ht="15.75" x14ac:dyDescent="0.25">
      <c r="B419" s="1483" t="s">
        <v>1207</v>
      </c>
      <c r="C419" s="1483"/>
      <c r="D419" s="1483"/>
      <c r="E419" s="1483"/>
    </row>
    <row r="420" spans="1:5" ht="13.5" thickBot="1" x14ac:dyDescent="0.25">
      <c r="B420" s="1"/>
      <c r="C420" s="1"/>
      <c r="D420" s="1"/>
      <c r="E420" s="19" t="s">
        <v>8</v>
      </c>
    </row>
    <row r="421" spans="1:5" ht="27" thickBot="1" x14ac:dyDescent="0.3">
      <c r="A421" s="344" t="s">
        <v>294</v>
      </c>
      <c r="B421" s="549" t="s">
        <v>13</v>
      </c>
      <c r="C421" s="312" t="s">
        <v>423</v>
      </c>
      <c r="D421" s="313" t="s">
        <v>926</v>
      </c>
      <c r="E421" s="313" t="s">
        <v>1272</v>
      </c>
    </row>
    <row r="422" spans="1:5" x14ac:dyDescent="0.2">
      <c r="A422" s="550" t="s">
        <v>295</v>
      </c>
      <c r="B422" s="1188" t="s">
        <v>296</v>
      </c>
      <c r="C422" s="725" t="s">
        <v>297</v>
      </c>
      <c r="D422" s="725" t="s">
        <v>298</v>
      </c>
      <c r="E422" s="578" t="s">
        <v>298</v>
      </c>
    </row>
    <row r="423" spans="1:5" x14ac:dyDescent="0.2">
      <c r="A423" s="317" t="s">
        <v>299</v>
      </c>
      <c r="B423" s="324" t="s">
        <v>244</v>
      </c>
      <c r="C423" s="288"/>
      <c r="D423" s="288"/>
      <c r="E423" s="138"/>
    </row>
    <row r="424" spans="1:5" x14ac:dyDescent="0.2">
      <c r="A424" s="316" t="s">
        <v>300</v>
      </c>
      <c r="B424" s="181" t="s">
        <v>589</v>
      </c>
      <c r="C424" s="286"/>
      <c r="D424" s="286">
        <v>24559</v>
      </c>
      <c r="E424" s="135"/>
    </row>
    <row r="425" spans="1:5" x14ac:dyDescent="0.2">
      <c r="A425" s="316" t="s">
        <v>301</v>
      </c>
      <c r="B425" s="200" t="s">
        <v>591</v>
      </c>
      <c r="C425" s="286"/>
      <c r="D425" s="286">
        <v>3191</v>
      </c>
      <c r="E425" s="135"/>
    </row>
    <row r="426" spans="1:5" x14ac:dyDescent="0.2">
      <c r="A426" s="316" t="s">
        <v>302</v>
      </c>
      <c r="B426" s="200" t="s">
        <v>590</v>
      </c>
      <c r="C426" s="286"/>
      <c r="D426" s="286">
        <v>9185</v>
      </c>
      <c r="E426" s="135"/>
    </row>
    <row r="427" spans="1:5" x14ac:dyDescent="0.2">
      <c r="A427" s="316" t="s">
        <v>303</v>
      </c>
      <c r="B427" s="200" t="s">
        <v>592</v>
      </c>
      <c r="C427" s="286"/>
      <c r="D427" s="286"/>
      <c r="E427" s="135"/>
    </row>
    <row r="428" spans="1:5" x14ac:dyDescent="0.2">
      <c r="A428" s="316" t="s">
        <v>304</v>
      </c>
      <c r="B428" s="200" t="s">
        <v>593</v>
      </c>
      <c r="C428" s="286"/>
      <c r="D428" s="286"/>
      <c r="E428" s="135"/>
    </row>
    <row r="429" spans="1:5" x14ac:dyDescent="0.2">
      <c r="A429" s="316" t="s">
        <v>305</v>
      </c>
      <c r="B429" s="200" t="s">
        <v>594</v>
      </c>
      <c r="C429" s="286">
        <f>C430+C431+C432+C433+C434+C435+C436</f>
        <v>51320</v>
      </c>
      <c r="D429" s="286">
        <f>D430+D431+D432+D433+D434+D435+D436</f>
        <v>0</v>
      </c>
      <c r="E429" s="135">
        <f>E430+E431+E432+E433+E434+E435+E436</f>
        <v>433557.56</v>
      </c>
    </row>
    <row r="430" spans="1:5" x14ac:dyDescent="0.2">
      <c r="A430" s="316" t="s">
        <v>306</v>
      </c>
      <c r="B430" s="200" t="s">
        <v>598</v>
      </c>
      <c r="C430" s="286"/>
      <c r="D430" s="286"/>
      <c r="E430" s="135">
        <f>'6 7_sz_melléklet'!E7+'6 7_sz_melléklet'!F9+'6 7_sz_melléklet'!F10</f>
        <v>433557.56</v>
      </c>
    </row>
    <row r="431" spans="1:5" x14ac:dyDescent="0.2">
      <c r="A431" s="316" t="s">
        <v>307</v>
      </c>
      <c r="B431" s="200" t="s">
        <v>599</v>
      </c>
      <c r="C431" s="286"/>
      <c r="D431" s="286"/>
      <c r="E431" s="135"/>
    </row>
    <row r="432" spans="1:5" x14ac:dyDescent="0.2">
      <c r="A432" s="316" t="s">
        <v>308</v>
      </c>
      <c r="B432" s="200" t="s">
        <v>600</v>
      </c>
      <c r="C432" s="286"/>
      <c r="D432" s="286"/>
      <c r="E432" s="135"/>
    </row>
    <row r="433" spans="1:5" x14ac:dyDescent="0.2">
      <c r="A433" s="316" t="s">
        <v>309</v>
      </c>
      <c r="B433" s="325" t="s">
        <v>1050</v>
      </c>
      <c r="C433" s="286">
        <f>'6 7_sz_melléklet'!E35</f>
        <v>51320</v>
      </c>
      <c r="D433" s="286"/>
      <c r="E433" s="135"/>
    </row>
    <row r="434" spans="1:5" x14ac:dyDescent="0.2">
      <c r="A434" s="316" t="s">
        <v>310</v>
      </c>
      <c r="B434" s="748" t="s">
        <v>597</v>
      </c>
      <c r="C434" s="289"/>
      <c r="D434" s="289"/>
      <c r="E434" s="140"/>
    </row>
    <row r="435" spans="1:5" x14ac:dyDescent="0.2">
      <c r="A435" s="316" t="s">
        <v>311</v>
      </c>
      <c r="B435" s="749" t="s">
        <v>1051</v>
      </c>
      <c r="C435" s="289"/>
      <c r="D435" s="287"/>
      <c r="E435" s="140"/>
    </row>
    <row r="436" spans="1:5" x14ac:dyDescent="0.2">
      <c r="A436" s="316" t="s">
        <v>312</v>
      </c>
      <c r="B436" s="121" t="s">
        <v>827</v>
      </c>
      <c r="C436" s="289"/>
      <c r="D436" s="287"/>
      <c r="E436" s="140"/>
    </row>
    <row r="437" spans="1:5" ht="13.5" thickBot="1" x14ac:dyDescent="0.25">
      <c r="A437" s="316" t="s">
        <v>313</v>
      </c>
      <c r="B437" s="202" t="s">
        <v>602</v>
      </c>
      <c r="C437" s="287"/>
      <c r="D437" s="287"/>
      <c r="E437" s="284"/>
    </row>
    <row r="438" spans="1:5" ht="20.25" customHeight="1" thickBot="1" x14ac:dyDescent="0.25">
      <c r="A438" s="554" t="s">
        <v>314</v>
      </c>
      <c r="B438" s="555" t="s">
        <v>6</v>
      </c>
      <c r="C438" s="568">
        <f>C424+C425+C426+C427+C429+C437</f>
        <v>51320</v>
      </c>
      <c r="D438" s="568">
        <f>D424+D425+D426+D427+D429+D437</f>
        <v>36935</v>
      </c>
      <c r="E438" s="569">
        <f>E424+E425+E426+E427+E429+E437</f>
        <v>433557.56</v>
      </c>
    </row>
    <row r="439" spans="1:5" ht="13.5" thickTop="1" x14ac:dyDescent="0.2">
      <c r="A439" s="544"/>
      <c r="B439" s="324"/>
      <c r="C439" s="780"/>
      <c r="D439" s="780"/>
      <c r="E439" s="781"/>
    </row>
    <row r="440" spans="1:5" x14ac:dyDescent="0.2">
      <c r="A440" s="317" t="s">
        <v>315</v>
      </c>
      <c r="B440" s="326" t="s">
        <v>245</v>
      </c>
      <c r="C440" s="288"/>
      <c r="D440" s="138"/>
      <c r="E440" s="138"/>
    </row>
    <row r="441" spans="1:5" x14ac:dyDescent="0.2">
      <c r="A441" s="316" t="s">
        <v>316</v>
      </c>
      <c r="B441" s="200" t="s">
        <v>603</v>
      </c>
      <c r="C441" s="286">
        <f>'33_sz_ melléklet'!C158</f>
        <v>0</v>
      </c>
      <c r="D441" s="135">
        <f>'33_sz_ melléklet'!C163</f>
        <v>0</v>
      </c>
      <c r="E441" s="135"/>
    </row>
    <row r="442" spans="1:5" x14ac:dyDescent="0.2">
      <c r="A442" s="316" t="s">
        <v>317</v>
      </c>
      <c r="B442" s="200" t="s">
        <v>604</v>
      </c>
      <c r="C442" s="230"/>
      <c r="D442" s="230"/>
      <c r="E442" s="135">
        <f>'32_sz_ melléklet'!C43</f>
        <v>0</v>
      </c>
    </row>
    <row r="443" spans="1:5" x14ac:dyDescent="0.2">
      <c r="A443" s="316" t="s">
        <v>319</v>
      </c>
      <c r="B443" s="200" t="s">
        <v>605</v>
      </c>
      <c r="C443" s="286">
        <f>C444+C445+C446+C447+C448+C449+C450</f>
        <v>0</v>
      </c>
      <c r="D443" s="286">
        <f>D444+D445+D446+D447+D448+D449+D450</f>
        <v>0</v>
      </c>
      <c r="E443" s="135">
        <f>E444+E445+E446+E447+E448+E449+E450</f>
        <v>0</v>
      </c>
    </row>
    <row r="444" spans="1:5" x14ac:dyDescent="0.2">
      <c r="A444" s="316" t="s">
        <v>320</v>
      </c>
      <c r="B444" s="325" t="s">
        <v>606</v>
      </c>
      <c r="C444" s="286"/>
      <c r="D444" s="135"/>
      <c r="E444" s="135"/>
    </row>
    <row r="445" spans="1:5" x14ac:dyDescent="0.2">
      <c r="A445" s="316" t="s">
        <v>321</v>
      </c>
      <c r="B445" s="325" t="s">
        <v>607</v>
      </c>
      <c r="C445" s="286"/>
      <c r="D445" s="135"/>
      <c r="E445" s="135"/>
    </row>
    <row r="446" spans="1:5" x14ac:dyDescent="0.2">
      <c r="A446" s="316" t="s">
        <v>322</v>
      </c>
      <c r="B446" s="325" t="s">
        <v>608</v>
      </c>
      <c r="C446" s="286"/>
      <c r="D446" s="135"/>
      <c r="E446" s="135"/>
    </row>
    <row r="447" spans="1:5" x14ac:dyDescent="0.2">
      <c r="A447" s="316" t="s">
        <v>323</v>
      </c>
      <c r="B447" s="325" t="s">
        <v>1056</v>
      </c>
      <c r="C447" s="286"/>
      <c r="D447" s="135"/>
      <c r="E447" s="135"/>
    </row>
    <row r="448" spans="1:5" x14ac:dyDescent="0.2">
      <c r="A448" s="316" t="s">
        <v>324</v>
      </c>
      <c r="B448" s="748" t="s">
        <v>610</v>
      </c>
      <c r="C448" s="286"/>
      <c r="D448" s="135"/>
      <c r="E448" s="135"/>
    </row>
    <row r="449" spans="1:5" x14ac:dyDescent="0.2">
      <c r="A449" s="316" t="s">
        <v>325</v>
      </c>
      <c r="B449" s="270" t="s">
        <v>611</v>
      </c>
      <c r="C449" s="286"/>
      <c r="D449" s="135"/>
      <c r="E449" s="135"/>
    </row>
    <row r="450" spans="1:5" x14ac:dyDescent="0.2">
      <c r="A450" s="316" t="s">
        <v>326</v>
      </c>
      <c r="B450" s="970" t="s">
        <v>612</v>
      </c>
      <c r="C450" s="286"/>
      <c r="D450" s="135"/>
      <c r="E450" s="135"/>
    </row>
    <row r="451" spans="1:5" x14ac:dyDescent="0.2">
      <c r="A451" s="316" t="s">
        <v>327</v>
      </c>
      <c r="B451" s="200"/>
      <c r="C451" s="219"/>
      <c r="D451" s="230"/>
      <c r="E451" s="139"/>
    </row>
    <row r="452" spans="1:5" ht="13.5" thickBot="1" x14ac:dyDescent="0.25">
      <c r="A452" s="316" t="s">
        <v>328</v>
      </c>
      <c r="B452" s="202"/>
      <c r="C452" s="229"/>
      <c r="D452" s="229"/>
      <c r="E452" s="143"/>
    </row>
    <row r="453" spans="1:5" ht="13.5" thickBot="1" x14ac:dyDescent="0.25">
      <c r="A453" s="554" t="s">
        <v>828</v>
      </c>
      <c r="B453" s="555" t="s">
        <v>7</v>
      </c>
      <c r="C453" s="569">
        <f>C441+C442+C443+C451+C452</f>
        <v>0</v>
      </c>
      <c r="D453" s="569">
        <f>D441+D442+D443+D451+D452</f>
        <v>0</v>
      </c>
      <c r="E453" s="569">
        <f>E441+E442+E443+E451+E452</f>
        <v>0</v>
      </c>
    </row>
    <row r="454" spans="1:5" ht="27" thickTop="1" thickBot="1" x14ac:dyDescent="0.25">
      <c r="A454" s="554" t="s">
        <v>330</v>
      </c>
      <c r="B454" s="559" t="s">
        <v>448</v>
      </c>
      <c r="C454" s="235">
        <f>C438+C453</f>
        <v>51320</v>
      </c>
      <c r="D454" s="235">
        <f>D438+D453</f>
        <v>36935</v>
      </c>
      <c r="E454" s="240">
        <f>E438+E453</f>
        <v>433557.56</v>
      </c>
    </row>
    <row r="455" spans="1:5" ht="13.5" thickTop="1" x14ac:dyDescent="0.2">
      <c r="A455" s="544"/>
      <c r="B455" s="762"/>
      <c r="C455" s="772"/>
      <c r="D455" s="772"/>
      <c r="E455" s="777"/>
    </row>
    <row r="456" spans="1:5" x14ac:dyDescent="0.2">
      <c r="A456" s="317" t="s">
        <v>331</v>
      </c>
      <c r="B456" s="433" t="s">
        <v>449</v>
      </c>
      <c r="C456" s="288"/>
      <c r="D456" s="138"/>
      <c r="E456" s="138"/>
    </row>
    <row r="457" spans="1:5" x14ac:dyDescent="0.2">
      <c r="A457" s="316" t="s">
        <v>332</v>
      </c>
      <c r="B457" s="866" t="s">
        <v>1045</v>
      </c>
      <c r="C457" s="286"/>
      <c r="D457" s="286"/>
      <c r="E457" s="135"/>
    </row>
    <row r="458" spans="1:5" x14ac:dyDescent="0.2">
      <c r="A458" s="316" t="s">
        <v>333</v>
      </c>
      <c r="B458" s="866" t="s">
        <v>1044</v>
      </c>
      <c r="C458" s="288"/>
      <c r="D458" s="138"/>
      <c r="E458" s="131"/>
    </row>
    <row r="459" spans="1:5" x14ac:dyDescent="0.2">
      <c r="A459" s="316" t="s">
        <v>334</v>
      </c>
      <c r="B459" s="633" t="s">
        <v>626</v>
      </c>
      <c r="C459" s="230"/>
      <c r="D459" s="139"/>
      <c r="E459" s="135"/>
    </row>
    <row r="460" spans="1:5" x14ac:dyDescent="0.2">
      <c r="A460" s="316" t="s">
        <v>335</v>
      </c>
      <c r="B460" s="633" t="s">
        <v>628</v>
      </c>
      <c r="C460" s="286"/>
      <c r="D460" s="135"/>
      <c r="E460" s="135"/>
    </row>
    <row r="461" spans="1:5" x14ac:dyDescent="0.2">
      <c r="A461" s="316" t="s">
        <v>336</v>
      </c>
      <c r="B461" s="750" t="s">
        <v>629</v>
      </c>
      <c r="C461" s="286"/>
      <c r="D461" s="135"/>
      <c r="E461" s="135"/>
    </row>
    <row r="462" spans="1:5" x14ac:dyDescent="0.2">
      <c r="A462" s="316" t="s">
        <v>337</v>
      </c>
      <c r="B462" s="751" t="s">
        <v>632</v>
      </c>
      <c r="C462" s="220"/>
      <c r="D462" s="135"/>
      <c r="E462" s="135"/>
    </row>
    <row r="463" spans="1:5" x14ac:dyDescent="0.2">
      <c r="A463" s="316" t="s">
        <v>338</v>
      </c>
      <c r="B463" s="752" t="s">
        <v>631</v>
      </c>
      <c r="C463" s="222"/>
      <c r="D463" s="288"/>
      <c r="E463" s="138"/>
    </row>
    <row r="464" spans="1:5" ht="13.5" thickBot="1" x14ac:dyDescent="0.25">
      <c r="A464" s="316" t="s">
        <v>339</v>
      </c>
      <c r="B464" s="327" t="s">
        <v>630</v>
      </c>
      <c r="C464" s="235"/>
      <c r="D464" s="235"/>
      <c r="E464" s="240"/>
    </row>
    <row r="465" spans="1:5" ht="13.5" thickBot="1" x14ac:dyDescent="0.25">
      <c r="A465" s="340" t="s">
        <v>340</v>
      </c>
      <c r="B465" s="274" t="s">
        <v>633</v>
      </c>
      <c r="C465" s="801">
        <f>SUM(C457:C464)</f>
        <v>0</v>
      </c>
      <c r="D465" s="801">
        <f>SUM(D457:D464)</f>
        <v>0</v>
      </c>
      <c r="E465" s="628">
        <f>SUM(E457:E464)</f>
        <v>0</v>
      </c>
    </row>
    <row r="466" spans="1:5" x14ac:dyDescent="0.2">
      <c r="A466" s="544"/>
      <c r="B466" s="36"/>
      <c r="C466" s="768"/>
      <c r="D466" s="735"/>
      <c r="E466" s="735"/>
    </row>
    <row r="467" spans="1:5" ht="13.5" thickBot="1" x14ac:dyDescent="0.25">
      <c r="A467" s="570" t="s">
        <v>341</v>
      </c>
      <c r="B467" s="760" t="s">
        <v>451</v>
      </c>
      <c r="C467" s="779">
        <f>C454+C465</f>
        <v>51320</v>
      </c>
      <c r="D467" s="779">
        <f>D454+D465</f>
        <v>36935</v>
      </c>
      <c r="E467" s="293">
        <f>E454+E465</f>
        <v>433557.56</v>
      </c>
    </row>
    <row r="468" spans="1:5" ht="13.5" thickTop="1" x14ac:dyDescent="0.2">
      <c r="A468" s="338"/>
      <c r="B468" s="745"/>
      <c r="C468" s="27"/>
      <c r="D468" s="27"/>
      <c r="E468" s="27"/>
    </row>
    <row r="469" spans="1:5" x14ac:dyDescent="0.2">
      <c r="A469" s="338"/>
      <c r="B469" s="745"/>
      <c r="C469" s="27"/>
      <c r="D469" s="27"/>
      <c r="E469" s="27"/>
    </row>
    <row r="470" spans="1:5" x14ac:dyDescent="0.2">
      <c r="A470" s="338"/>
      <c r="B470" s="745"/>
      <c r="C470" s="27"/>
      <c r="D470" s="27"/>
      <c r="E470" s="27"/>
    </row>
    <row r="471" spans="1:5" x14ac:dyDescent="0.2">
      <c r="A471" s="338"/>
      <c r="B471" s="745"/>
      <c r="C471" s="27"/>
      <c r="D471" s="27"/>
      <c r="E471" s="27"/>
    </row>
    <row r="472" spans="1:5" x14ac:dyDescent="0.2">
      <c r="A472" s="338"/>
      <c r="B472" s="745"/>
      <c r="C472" s="27"/>
      <c r="D472" s="27"/>
      <c r="E472" s="27"/>
    </row>
    <row r="473" spans="1:5" x14ac:dyDescent="0.2">
      <c r="A473" s="338"/>
      <c r="B473" s="745"/>
      <c r="C473" s="27"/>
      <c r="D473" s="27"/>
      <c r="E473" s="27"/>
    </row>
    <row r="474" spans="1:5" x14ac:dyDescent="0.2">
      <c r="A474" s="1484">
        <v>9</v>
      </c>
      <c r="B474" s="1484"/>
      <c r="C474" s="1484"/>
      <c r="D474" s="1484"/>
      <c r="E474" s="1484"/>
    </row>
    <row r="475" spans="1:5" x14ac:dyDescent="0.2">
      <c r="A475" s="13"/>
      <c r="B475" s="13"/>
      <c r="C475" s="13"/>
      <c r="D475" s="13"/>
      <c r="E475" s="13"/>
    </row>
    <row r="476" spans="1:5" x14ac:dyDescent="0.2">
      <c r="A476" s="1463" t="s">
        <v>1332</v>
      </c>
      <c r="B476" s="1463"/>
      <c r="C476" s="1463"/>
      <c r="D476" s="1463"/>
      <c r="E476" s="1463"/>
    </row>
    <row r="477" spans="1:5" x14ac:dyDescent="0.2">
      <c r="A477" s="329"/>
      <c r="B477" s="329"/>
      <c r="C477" s="329"/>
      <c r="D477" s="329"/>
      <c r="E477" s="329"/>
    </row>
    <row r="478" spans="1:5" ht="15.75" x14ac:dyDescent="0.25">
      <c r="B478" s="1483" t="s">
        <v>1207</v>
      </c>
      <c r="C478" s="1483"/>
      <c r="D478" s="1483"/>
      <c r="E478" s="1483"/>
    </row>
    <row r="479" spans="1:5" ht="13.5" thickBot="1" x14ac:dyDescent="0.25">
      <c r="B479" s="1"/>
      <c r="C479" s="1"/>
      <c r="D479" s="1"/>
      <c r="E479" s="19" t="s">
        <v>8</v>
      </c>
    </row>
    <row r="480" spans="1:5" ht="27" thickBot="1" x14ac:dyDescent="0.3">
      <c r="A480" s="344" t="s">
        <v>294</v>
      </c>
      <c r="B480" s="549" t="s">
        <v>13</v>
      </c>
      <c r="C480" s="312" t="s">
        <v>446</v>
      </c>
      <c r="D480" s="313" t="s">
        <v>429</v>
      </c>
      <c r="E480" s="336" t="s">
        <v>843</v>
      </c>
    </row>
    <row r="481" spans="1:5" x14ac:dyDescent="0.2">
      <c r="A481" s="550" t="s">
        <v>295</v>
      </c>
      <c r="B481" s="551" t="s">
        <v>296</v>
      </c>
      <c r="C481" s="575" t="s">
        <v>297</v>
      </c>
      <c r="D481" s="575" t="s">
        <v>298</v>
      </c>
      <c r="E481" s="578" t="s">
        <v>318</v>
      </c>
    </row>
    <row r="482" spans="1:5" x14ac:dyDescent="0.2">
      <c r="A482" s="317" t="s">
        <v>299</v>
      </c>
      <c r="B482" s="324" t="s">
        <v>244</v>
      </c>
      <c r="C482" s="286"/>
      <c r="D482" s="286"/>
      <c r="E482" s="138"/>
    </row>
    <row r="483" spans="1:5" x14ac:dyDescent="0.2">
      <c r="A483" s="316" t="s">
        <v>300</v>
      </c>
      <c r="B483" s="181" t="s">
        <v>589</v>
      </c>
      <c r="C483" s="286"/>
      <c r="D483" s="286"/>
      <c r="E483" s="135"/>
    </row>
    <row r="484" spans="1:5" x14ac:dyDescent="0.2">
      <c r="A484" s="316" t="s">
        <v>301</v>
      </c>
      <c r="B484" s="200" t="s">
        <v>591</v>
      </c>
      <c r="C484" s="286"/>
      <c r="D484" s="286"/>
      <c r="E484" s="135"/>
    </row>
    <row r="485" spans="1:5" x14ac:dyDescent="0.2">
      <c r="A485" s="316" t="s">
        <v>302</v>
      </c>
      <c r="B485" s="200" t="s">
        <v>590</v>
      </c>
      <c r="C485" s="286">
        <v>1875</v>
      </c>
      <c r="D485" s="286">
        <v>1000</v>
      </c>
      <c r="E485" s="135"/>
    </row>
    <row r="486" spans="1:5" x14ac:dyDescent="0.2">
      <c r="A486" s="316" t="s">
        <v>303</v>
      </c>
      <c r="B486" s="200" t="s">
        <v>592</v>
      </c>
      <c r="C486" s="286"/>
      <c r="D486" s="286"/>
      <c r="E486" s="135"/>
    </row>
    <row r="487" spans="1:5" x14ac:dyDescent="0.2">
      <c r="A487" s="316" t="s">
        <v>304</v>
      </c>
      <c r="B487" s="200" t="s">
        <v>593</v>
      </c>
      <c r="C487" s="286"/>
      <c r="D487" s="286">
        <v>1000</v>
      </c>
      <c r="E487" s="135"/>
    </row>
    <row r="488" spans="1:5" x14ac:dyDescent="0.2">
      <c r="A488" s="316" t="s">
        <v>305</v>
      </c>
      <c r="B488" s="200" t="s">
        <v>594</v>
      </c>
      <c r="C488" s="286">
        <f>C489+C490+C491+C492+C493+C494+C495</f>
        <v>63301</v>
      </c>
      <c r="D488" s="286">
        <f>D489+D490+D491+D492+D493+D494+D495</f>
        <v>135304</v>
      </c>
      <c r="E488" s="135">
        <f>E489+E490+E491+E492+E493+E494+E495</f>
        <v>5000</v>
      </c>
    </row>
    <row r="489" spans="1:5" x14ac:dyDescent="0.2">
      <c r="A489" s="316" t="s">
        <v>306</v>
      </c>
      <c r="B489" s="200" t="s">
        <v>598</v>
      </c>
      <c r="C489" s="286"/>
      <c r="D489" s="286"/>
      <c r="E489" s="135"/>
    </row>
    <row r="490" spans="1:5" x14ac:dyDescent="0.2">
      <c r="A490" s="316" t="s">
        <v>307</v>
      </c>
      <c r="B490" s="200" t="s">
        <v>599</v>
      </c>
      <c r="C490" s="286"/>
      <c r="D490" s="286"/>
      <c r="E490" s="135"/>
    </row>
    <row r="491" spans="1:5" x14ac:dyDescent="0.2">
      <c r="A491" s="316" t="s">
        <v>308</v>
      </c>
      <c r="B491" s="200" t="s">
        <v>600</v>
      </c>
      <c r="C491" s="286"/>
      <c r="D491" s="286"/>
      <c r="E491" s="135"/>
    </row>
    <row r="492" spans="1:5" x14ac:dyDescent="0.2">
      <c r="A492" s="316" t="s">
        <v>309</v>
      </c>
      <c r="B492" s="325" t="s">
        <v>1050</v>
      </c>
      <c r="C492" s="286">
        <f>'6 7_sz_melléklet'!E34</f>
        <v>63301</v>
      </c>
      <c r="D492" s="286"/>
      <c r="E492" s="135">
        <f>'6 7_sz_melléklet'!F48</f>
        <v>5000</v>
      </c>
    </row>
    <row r="493" spans="1:5" x14ac:dyDescent="0.2">
      <c r="A493" s="316" t="s">
        <v>310</v>
      </c>
      <c r="B493" s="748" t="s">
        <v>597</v>
      </c>
      <c r="C493" s="289"/>
      <c r="D493" s="289"/>
      <c r="E493" s="135"/>
    </row>
    <row r="494" spans="1:5" x14ac:dyDescent="0.2">
      <c r="A494" s="316" t="s">
        <v>311</v>
      </c>
      <c r="B494" s="749" t="s">
        <v>1051</v>
      </c>
      <c r="C494" s="289"/>
      <c r="D494" s="289"/>
      <c r="E494" s="135"/>
    </row>
    <row r="495" spans="1:5" x14ac:dyDescent="0.2">
      <c r="A495" s="316" t="s">
        <v>312</v>
      </c>
      <c r="B495" s="121" t="s">
        <v>827</v>
      </c>
      <c r="C495" s="289"/>
      <c r="D495" s="287">
        <f>'6 7_sz_melléklet'!E22</f>
        <v>135304</v>
      </c>
      <c r="E495" s="135"/>
    </row>
    <row r="496" spans="1:5" ht="13.5" thickBot="1" x14ac:dyDescent="0.25">
      <c r="A496" s="316" t="s">
        <v>313</v>
      </c>
      <c r="B496" s="202" t="s">
        <v>602</v>
      </c>
      <c r="C496" s="287"/>
      <c r="D496" s="287"/>
      <c r="E496" s="284"/>
    </row>
    <row r="497" spans="1:5" ht="20.25" customHeight="1" thickBot="1" x14ac:dyDescent="0.25">
      <c r="A497" s="554" t="s">
        <v>314</v>
      </c>
      <c r="B497" s="555" t="s">
        <v>6</v>
      </c>
      <c r="C497" s="799">
        <f>C483+C484+C485+C486+C488+C496</f>
        <v>65176</v>
      </c>
      <c r="D497" s="799">
        <f>D483+D484+D485+D486+D488+D496</f>
        <v>136304</v>
      </c>
      <c r="E497" s="665">
        <f>E483+E484+E485+E486+E488+E496</f>
        <v>5000</v>
      </c>
    </row>
    <row r="498" spans="1:5" ht="13.5" thickTop="1" x14ac:dyDescent="0.2">
      <c r="A498" s="544"/>
      <c r="B498" s="324"/>
      <c r="C498" s="774"/>
      <c r="D498" s="774"/>
      <c r="E498" s="775"/>
    </row>
    <row r="499" spans="1:5" x14ac:dyDescent="0.2">
      <c r="A499" s="317" t="s">
        <v>315</v>
      </c>
      <c r="B499" s="326" t="s">
        <v>245</v>
      </c>
      <c r="C499" s="288"/>
      <c r="D499" s="138"/>
      <c r="E499" s="138"/>
    </row>
    <row r="500" spans="1:5" x14ac:dyDescent="0.2">
      <c r="A500" s="316" t="s">
        <v>316</v>
      </c>
      <c r="B500" s="200" t="s">
        <v>603</v>
      </c>
      <c r="C500" s="286">
        <f>'33_sz_ melléklet'!C140</f>
        <v>0</v>
      </c>
      <c r="D500" s="135"/>
      <c r="E500" s="135"/>
    </row>
    <row r="501" spans="1:5" x14ac:dyDescent="0.2">
      <c r="A501" s="316" t="s">
        <v>317</v>
      </c>
      <c r="B501" s="200" t="s">
        <v>604</v>
      </c>
      <c r="C501" s="230"/>
      <c r="D501" s="230"/>
      <c r="E501" s="139"/>
    </row>
    <row r="502" spans="1:5" x14ac:dyDescent="0.2">
      <c r="A502" s="316" t="s">
        <v>319</v>
      </c>
      <c r="B502" s="200" t="s">
        <v>605</v>
      </c>
      <c r="C502" s="286">
        <f>C503+C504+C506+C507+C508+C509</f>
        <v>0</v>
      </c>
      <c r="D502" s="286">
        <f>D503+D504+D506+D507+D508+D509</f>
        <v>392</v>
      </c>
      <c r="E502" s="135">
        <f>E503+E504+E506+E507+E508+E509</f>
        <v>0</v>
      </c>
    </row>
    <row r="503" spans="1:5" x14ac:dyDescent="0.2">
      <c r="A503" s="316" t="s">
        <v>320</v>
      </c>
      <c r="B503" s="325" t="s">
        <v>606</v>
      </c>
      <c r="C503" s="286"/>
      <c r="D503" s="135">
        <f>' 8 10 sz. melléklet'!F33</f>
        <v>392</v>
      </c>
      <c r="E503" s="135"/>
    </row>
    <row r="504" spans="1:5" x14ac:dyDescent="0.2">
      <c r="A504" s="316" t="s">
        <v>321</v>
      </c>
      <c r="B504" s="325" t="s">
        <v>607</v>
      </c>
      <c r="C504" s="286"/>
      <c r="D504" s="135"/>
      <c r="E504" s="135"/>
    </row>
    <row r="505" spans="1:5" x14ac:dyDescent="0.2">
      <c r="A505" s="316" t="s">
        <v>322</v>
      </c>
      <c r="B505" s="325" t="s">
        <v>608</v>
      </c>
      <c r="C505" s="286"/>
      <c r="D505" s="135"/>
      <c r="E505" s="135"/>
    </row>
    <row r="506" spans="1:5" x14ac:dyDescent="0.2">
      <c r="A506" s="316" t="s">
        <v>323</v>
      </c>
      <c r="B506" s="325" t="s">
        <v>1056</v>
      </c>
      <c r="C506" s="286"/>
      <c r="D506" s="135"/>
      <c r="E506" s="135"/>
    </row>
    <row r="507" spans="1:5" x14ac:dyDescent="0.2">
      <c r="A507" s="316" t="s">
        <v>324</v>
      </c>
      <c r="B507" s="748" t="s">
        <v>610</v>
      </c>
      <c r="C507" s="286"/>
      <c r="D507" s="135"/>
      <c r="E507" s="135"/>
    </row>
    <row r="508" spans="1:5" x14ac:dyDescent="0.2">
      <c r="A508" s="316" t="s">
        <v>325</v>
      </c>
      <c r="B508" s="270" t="s">
        <v>611</v>
      </c>
      <c r="C508" s="286"/>
      <c r="D508" s="135"/>
      <c r="E508" s="135"/>
    </row>
    <row r="509" spans="1:5" x14ac:dyDescent="0.2">
      <c r="A509" s="316" t="s">
        <v>326</v>
      </c>
      <c r="B509" s="970" t="s">
        <v>612</v>
      </c>
      <c r="C509" s="286"/>
      <c r="D509" s="135"/>
      <c r="E509" s="135"/>
    </row>
    <row r="510" spans="1:5" x14ac:dyDescent="0.2">
      <c r="A510" s="316" t="s">
        <v>327</v>
      </c>
      <c r="B510" s="200"/>
      <c r="C510" s="289"/>
      <c r="D510" s="289"/>
      <c r="E510" s="136"/>
    </row>
    <row r="511" spans="1:5" ht="13.5" thickBot="1" x14ac:dyDescent="0.25">
      <c r="A511" s="316" t="s">
        <v>328</v>
      </c>
      <c r="B511" s="202"/>
      <c r="C511" s="284">
        <f>-C486</f>
        <v>0</v>
      </c>
      <c r="D511" s="284">
        <f>-D486</f>
        <v>0</v>
      </c>
      <c r="E511" s="284">
        <f>-E486</f>
        <v>0</v>
      </c>
    </row>
    <row r="512" spans="1:5" ht="13.5" thickBot="1" x14ac:dyDescent="0.25">
      <c r="A512" s="554" t="s">
        <v>828</v>
      </c>
      <c r="B512" s="555" t="s">
        <v>7</v>
      </c>
      <c r="C512" s="569">
        <f>C500+C501+C502+C510+C511</f>
        <v>0</v>
      </c>
      <c r="D512" s="569">
        <f>D500+D501+D502+D510+D511</f>
        <v>392</v>
      </c>
      <c r="E512" s="569">
        <f>E500+E501+E502+E510+E511</f>
        <v>0</v>
      </c>
    </row>
    <row r="513" spans="1:5" ht="27" thickTop="1" thickBot="1" x14ac:dyDescent="0.25">
      <c r="A513" s="554" t="s">
        <v>330</v>
      </c>
      <c r="B513" s="559" t="s">
        <v>448</v>
      </c>
      <c r="C513" s="235">
        <f>C512+C497</f>
        <v>65176</v>
      </c>
      <c r="D513" s="235">
        <f>D512+D497</f>
        <v>136696</v>
      </c>
      <c r="E513" s="240">
        <f>E512+E497</f>
        <v>5000</v>
      </c>
    </row>
    <row r="514" spans="1:5" ht="13.5" thickTop="1" x14ac:dyDescent="0.2">
      <c r="A514" s="544"/>
      <c r="B514" s="762"/>
      <c r="C514" s="772"/>
      <c r="D514" s="772"/>
      <c r="E514" s="777"/>
    </row>
    <row r="515" spans="1:5" x14ac:dyDescent="0.2">
      <c r="A515" s="317" t="s">
        <v>331</v>
      </c>
      <c r="B515" s="433" t="s">
        <v>449</v>
      </c>
      <c r="C515" s="138"/>
      <c r="D515" s="138"/>
      <c r="E515" s="138"/>
    </row>
    <row r="516" spans="1:5" x14ac:dyDescent="0.2">
      <c r="A516" s="316" t="s">
        <v>332</v>
      </c>
      <c r="B516" s="866" t="s">
        <v>1045</v>
      </c>
      <c r="C516" s="286"/>
      <c r="D516" s="286">
        <f>55418+1894</f>
        <v>57312</v>
      </c>
      <c r="E516" s="135"/>
    </row>
    <row r="517" spans="1:5" x14ac:dyDescent="0.2">
      <c r="A517" s="316" t="s">
        <v>333</v>
      </c>
      <c r="B517" s="866" t="s">
        <v>1044</v>
      </c>
      <c r="C517" s="288"/>
      <c r="D517" s="138">
        <f>5000000+2500000</f>
        <v>7500000</v>
      </c>
      <c r="E517" s="131"/>
    </row>
    <row r="518" spans="1:5" x14ac:dyDescent="0.2">
      <c r="A518" s="316" t="s">
        <v>334</v>
      </c>
      <c r="B518" s="633" t="s">
        <v>626</v>
      </c>
      <c r="C518" s="230"/>
      <c r="D518" s="135">
        <f>'30_ sz_ melléklet'!E55+'31_sz_ melléklet'!E54</f>
        <v>1472325</v>
      </c>
      <c r="E518" s="135"/>
    </row>
    <row r="519" spans="1:5" x14ac:dyDescent="0.2">
      <c r="A519" s="316" t="s">
        <v>335</v>
      </c>
      <c r="B519" s="633" t="s">
        <v>628</v>
      </c>
      <c r="C519" s="286"/>
      <c r="D519" s="135"/>
      <c r="E519" s="135"/>
    </row>
    <row r="520" spans="1:5" x14ac:dyDescent="0.2">
      <c r="A520" s="316" t="s">
        <v>336</v>
      </c>
      <c r="B520" s="750" t="s">
        <v>629</v>
      </c>
      <c r="C520" s="286"/>
      <c r="D520" s="135"/>
      <c r="E520" s="135"/>
    </row>
    <row r="521" spans="1:5" x14ac:dyDescent="0.2">
      <c r="A521" s="316" t="s">
        <v>337</v>
      </c>
      <c r="B521" s="751" t="s">
        <v>632</v>
      </c>
      <c r="C521" s="220"/>
      <c r="D521" s="135">
        <f>'42_sz_ melléklet'!D12</f>
        <v>900000</v>
      </c>
      <c r="E521" s="135"/>
    </row>
    <row r="522" spans="1:5" x14ac:dyDescent="0.2">
      <c r="A522" s="316" t="s">
        <v>338</v>
      </c>
      <c r="B522" s="752" t="s">
        <v>631</v>
      </c>
      <c r="C522" s="220"/>
      <c r="D522" s="286"/>
      <c r="E522" s="135"/>
    </row>
    <row r="523" spans="1:5" ht="13.5" thickBot="1" x14ac:dyDescent="0.25">
      <c r="A523" s="316" t="s">
        <v>339</v>
      </c>
      <c r="B523" s="327" t="s">
        <v>630</v>
      </c>
      <c r="C523" s="235"/>
      <c r="D523" s="235"/>
      <c r="E523" s="240"/>
    </row>
    <row r="524" spans="1:5" ht="13.5" thickBot="1" x14ac:dyDescent="0.25">
      <c r="A524" s="340" t="s">
        <v>340</v>
      </c>
      <c r="B524" s="274" t="s">
        <v>633</v>
      </c>
      <c r="C524" s="801">
        <f>SUM(C516:C523)</f>
        <v>0</v>
      </c>
      <c r="D524" s="801">
        <f>SUM(D516:D523)</f>
        <v>9929637</v>
      </c>
      <c r="E524" s="628">
        <f>SUM(E516:E523)</f>
        <v>0</v>
      </c>
    </row>
    <row r="525" spans="1:5" x14ac:dyDescent="0.2">
      <c r="A525" s="544"/>
      <c r="B525" s="36"/>
      <c r="C525" s="804"/>
      <c r="D525" s="665"/>
      <c r="E525" s="665"/>
    </row>
    <row r="526" spans="1:5" ht="13.5" thickBot="1" x14ac:dyDescent="0.25">
      <c r="A526" s="570" t="s">
        <v>341</v>
      </c>
      <c r="B526" s="760" t="s">
        <v>451</v>
      </c>
      <c r="C526" s="779">
        <f>C513+C524</f>
        <v>65176</v>
      </c>
      <c r="D526" s="779">
        <f>D513+D524</f>
        <v>10066333</v>
      </c>
      <c r="E526" s="293">
        <f>E513+E524</f>
        <v>5000</v>
      </c>
    </row>
    <row r="527" spans="1:5" ht="13.5" thickTop="1" x14ac:dyDescent="0.2">
      <c r="A527" s="338"/>
      <c r="B527" s="745"/>
      <c r="C527" s="27"/>
      <c r="D527" s="27"/>
      <c r="E527" s="27"/>
    </row>
    <row r="528" spans="1:5" x14ac:dyDescent="0.2">
      <c r="A528" s="338"/>
      <c r="B528" s="745"/>
      <c r="C528" s="27"/>
      <c r="D528" s="27"/>
      <c r="E528" s="27"/>
    </row>
    <row r="529" spans="1:5" x14ac:dyDescent="0.2">
      <c r="A529" s="338"/>
      <c r="B529" s="745"/>
      <c r="C529" s="27"/>
      <c r="D529" s="27"/>
      <c r="E529" s="27"/>
    </row>
    <row r="530" spans="1:5" x14ac:dyDescent="0.2">
      <c r="A530" s="338"/>
      <c r="B530" s="745"/>
      <c r="C530" s="27"/>
      <c r="D530" s="27"/>
      <c r="E530" s="27"/>
    </row>
    <row r="531" spans="1:5" x14ac:dyDescent="0.2">
      <c r="A531" s="338"/>
      <c r="B531" s="745"/>
      <c r="C531" s="27"/>
      <c r="D531" s="27"/>
      <c r="E531" s="27"/>
    </row>
    <row r="532" spans="1:5" x14ac:dyDescent="0.2">
      <c r="A532" s="338"/>
      <c r="B532" s="692"/>
      <c r="C532" s="27"/>
      <c r="D532" s="27"/>
      <c r="E532" s="27"/>
    </row>
    <row r="533" spans="1:5" x14ac:dyDescent="0.2">
      <c r="A533" s="1484">
        <v>10</v>
      </c>
      <c r="B533" s="1484"/>
      <c r="C533" s="1484"/>
      <c r="D533" s="1484"/>
      <c r="E533" s="1484"/>
    </row>
    <row r="534" spans="1:5" x14ac:dyDescent="0.2">
      <c r="A534" s="13"/>
      <c r="B534" s="13"/>
      <c r="C534" s="13"/>
      <c r="D534" s="13"/>
      <c r="E534" s="13"/>
    </row>
    <row r="535" spans="1:5" x14ac:dyDescent="0.2">
      <c r="A535" s="1463" t="s">
        <v>1332</v>
      </c>
      <c r="B535" s="1463"/>
      <c r="C535" s="1463"/>
      <c r="D535" s="1463"/>
      <c r="E535" s="1463"/>
    </row>
    <row r="536" spans="1:5" x14ac:dyDescent="0.2">
      <c r="A536" s="329"/>
      <c r="B536" s="329"/>
      <c r="C536" s="329"/>
      <c r="D536" s="329"/>
      <c r="E536" s="329"/>
    </row>
    <row r="537" spans="1:5" ht="15.75" x14ac:dyDescent="0.25">
      <c r="B537" s="1483" t="s">
        <v>1207</v>
      </c>
      <c r="C537" s="1483"/>
      <c r="D537" s="1483"/>
      <c r="E537" s="1483"/>
    </row>
    <row r="538" spans="1:5" ht="13.5" thickBot="1" x14ac:dyDescent="0.25">
      <c r="B538" s="1"/>
      <c r="C538" s="1"/>
      <c r="D538" s="1"/>
      <c r="E538" s="19" t="s">
        <v>8</v>
      </c>
    </row>
    <row r="539" spans="1:5" ht="27" thickBot="1" x14ac:dyDescent="0.3">
      <c r="A539" s="344" t="s">
        <v>294</v>
      </c>
      <c r="B539" s="549" t="s">
        <v>13</v>
      </c>
      <c r="C539" s="336" t="s">
        <v>21</v>
      </c>
      <c r="D539" s="148" t="s">
        <v>460</v>
      </c>
      <c r="E539" s="34" t="s">
        <v>24</v>
      </c>
    </row>
    <row r="540" spans="1:5" x14ac:dyDescent="0.2">
      <c r="A540" s="550" t="s">
        <v>295</v>
      </c>
      <c r="B540" s="551" t="s">
        <v>296</v>
      </c>
      <c r="C540" s="560" t="s">
        <v>297</v>
      </c>
      <c r="D540" s="561" t="s">
        <v>298</v>
      </c>
      <c r="E540" s="578" t="s">
        <v>318</v>
      </c>
    </row>
    <row r="541" spans="1:5" x14ac:dyDescent="0.2">
      <c r="A541" s="317" t="s">
        <v>299</v>
      </c>
      <c r="B541" s="324" t="s">
        <v>244</v>
      </c>
      <c r="C541" s="286"/>
      <c r="D541" s="135"/>
      <c r="E541" s="135"/>
    </row>
    <row r="542" spans="1:5" x14ac:dyDescent="0.2">
      <c r="A542" s="316" t="s">
        <v>300</v>
      </c>
      <c r="B542" s="181" t="s">
        <v>589</v>
      </c>
      <c r="C542" s="286">
        <f>E483+D483+C483+E424+D424+C424+E365+D365+C365+E305+D305+C305+E246+D246+C246+E187+D187+C187+E128+D128+C128+E69+D69+C69+E9+D9+C9</f>
        <v>201791</v>
      </c>
      <c r="D542" s="135"/>
      <c r="E542" s="135">
        <f>SUM(C542:D542)</f>
        <v>201791</v>
      </c>
    </row>
    <row r="543" spans="1:5" x14ac:dyDescent="0.2">
      <c r="A543" s="316" t="s">
        <v>301</v>
      </c>
      <c r="B543" s="200" t="s">
        <v>591</v>
      </c>
      <c r="C543" s="286">
        <f>E484+D484+C484+E425+D425+C425+E366+D366+C366+E306+D306+C306+E247+D247+C247+E188+D188+C188+E129+D129+C129+E70+D70+C70+E10+D10+C10</f>
        <v>29931</v>
      </c>
      <c r="D543" s="135"/>
      <c r="E543" s="135">
        <f>SUM(C543:D543)</f>
        <v>29931</v>
      </c>
    </row>
    <row r="544" spans="1:5" x14ac:dyDescent="0.2">
      <c r="A544" s="316" t="s">
        <v>302</v>
      </c>
      <c r="B544" s="200" t="s">
        <v>590</v>
      </c>
      <c r="C544" s="286">
        <f>E485+D485+C485+E426+D426+C426+E367+D367+C367+E307+D307+C307+E248+D248+C248+E189+D189+C189+E130+D130+C130+E71+D71+C71+E11+D11+C11</f>
        <v>1038579</v>
      </c>
      <c r="D544" s="135"/>
      <c r="E544" s="135">
        <f>SUM(C544:D544)</f>
        <v>1038579</v>
      </c>
    </row>
    <row r="545" spans="1:5" x14ac:dyDescent="0.2">
      <c r="A545" s="316" t="s">
        <v>303</v>
      </c>
      <c r="B545" s="200" t="s">
        <v>592</v>
      </c>
      <c r="C545" s="286">
        <f>E486+D486+C486+E427+D427+C427+E368+D368+C368+E308+D308+C308+E249+D249+C249+E190+D190+C190+E131+D131+C131+E72+D72+C72+E12+D12+C12</f>
        <v>0</v>
      </c>
      <c r="D545" s="135"/>
      <c r="E545" s="135">
        <f>SUM(C545:D545)</f>
        <v>0</v>
      </c>
    </row>
    <row r="546" spans="1:5" x14ac:dyDescent="0.2">
      <c r="A546" s="316" t="s">
        <v>304</v>
      </c>
      <c r="B546" s="200" t="s">
        <v>593</v>
      </c>
      <c r="C546" s="286">
        <f>E487+D487+C487+E428+D428+C428+E369+D369+C369+E309+D309+C309+E250+D250+C250+E191+D191+C191+E132+D132+C132+E73+D73+C73+E13+D13+C13</f>
        <v>1000</v>
      </c>
      <c r="D546" s="135"/>
      <c r="E546" s="135">
        <f>SUM(C546:D546)</f>
        <v>1000</v>
      </c>
    </row>
    <row r="547" spans="1:5" x14ac:dyDescent="0.2">
      <c r="A547" s="316" t="s">
        <v>305</v>
      </c>
      <c r="B547" s="200" t="s">
        <v>594</v>
      </c>
      <c r="C547" s="286">
        <f>C548+C549+C550+C551+C552+C553+C554</f>
        <v>1194011.56</v>
      </c>
      <c r="D547" s="286">
        <f>D548+D549+D550+D551+D552+D553+D554</f>
        <v>201239</v>
      </c>
      <c r="E547" s="135">
        <f>E548+E549+E550+E551+E552+E553+E554</f>
        <v>1395250.56</v>
      </c>
    </row>
    <row r="548" spans="1:5" x14ac:dyDescent="0.2">
      <c r="A548" s="316" t="s">
        <v>306</v>
      </c>
      <c r="B548" s="200" t="s">
        <v>598</v>
      </c>
      <c r="C548" s="286">
        <f t="shared" ref="C548:C555" si="0">E489+D489+C489+E430+D430+C430+E371+D371+C371+E311+D311+C311+E252+D252+C252+E193+D193+C193+E134+D134+C134+E75+D75+C75+E15+D15+C15</f>
        <v>438557.56</v>
      </c>
      <c r="D548" s="135"/>
      <c r="E548" s="135">
        <f t="shared" ref="E548:E555" si="1">SUM(C548:D548)</f>
        <v>438557.56</v>
      </c>
    </row>
    <row r="549" spans="1:5" x14ac:dyDescent="0.2">
      <c r="A549" s="316" t="s">
        <v>307</v>
      </c>
      <c r="B549" s="200" t="s">
        <v>599</v>
      </c>
      <c r="C549" s="286">
        <f t="shared" si="0"/>
        <v>0</v>
      </c>
      <c r="D549" s="135"/>
      <c r="E549" s="135">
        <f t="shared" si="1"/>
        <v>0</v>
      </c>
    </row>
    <row r="550" spans="1:5" x14ac:dyDescent="0.2">
      <c r="A550" s="316" t="s">
        <v>308</v>
      </c>
      <c r="B550" s="200" t="s">
        <v>600</v>
      </c>
      <c r="C550" s="286">
        <f t="shared" si="0"/>
        <v>0</v>
      </c>
      <c r="D550" s="135"/>
      <c r="E550" s="135">
        <f t="shared" si="1"/>
        <v>0</v>
      </c>
    </row>
    <row r="551" spans="1:5" x14ac:dyDescent="0.2">
      <c r="A551" s="316" t="s">
        <v>309</v>
      </c>
      <c r="B551" s="325" t="s">
        <v>1050</v>
      </c>
      <c r="C551" s="286">
        <f t="shared" si="0"/>
        <v>620150</v>
      </c>
      <c r="D551" s="135"/>
      <c r="E551" s="135">
        <f t="shared" si="1"/>
        <v>620150</v>
      </c>
    </row>
    <row r="552" spans="1:5" x14ac:dyDescent="0.2">
      <c r="A552" s="316" t="s">
        <v>310</v>
      </c>
      <c r="B552" s="748" t="s">
        <v>597</v>
      </c>
      <c r="C552" s="286">
        <f t="shared" si="0"/>
        <v>0</v>
      </c>
      <c r="D552" s="135"/>
      <c r="E552" s="135">
        <f t="shared" si="1"/>
        <v>0</v>
      </c>
    </row>
    <row r="553" spans="1:5" x14ac:dyDescent="0.2">
      <c r="A553" s="316" t="s">
        <v>311</v>
      </c>
      <c r="B553" s="749" t="s">
        <v>1051</v>
      </c>
      <c r="C553" s="286">
        <f t="shared" si="0"/>
        <v>0</v>
      </c>
      <c r="D553" s="135">
        <f>'34 sz melléklet'!C19+'34 sz melléklet'!C33</f>
        <v>201239</v>
      </c>
      <c r="E553" s="135">
        <f t="shared" si="1"/>
        <v>201239</v>
      </c>
    </row>
    <row r="554" spans="1:5" x14ac:dyDescent="0.2">
      <c r="A554" s="316" t="s">
        <v>312</v>
      </c>
      <c r="B554" s="121" t="s">
        <v>827</v>
      </c>
      <c r="C554" s="286">
        <f t="shared" si="0"/>
        <v>135304</v>
      </c>
      <c r="D554" s="135"/>
      <c r="E554" s="135">
        <f t="shared" si="1"/>
        <v>135304</v>
      </c>
    </row>
    <row r="555" spans="1:5" ht="13.5" thickBot="1" x14ac:dyDescent="0.25">
      <c r="A555" s="316" t="s">
        <v>313</v>
      </c>
      <c r="B555" s="202" t="s">
        <v>602</v>
      </c>
      <c r="C555" s="286">
        <f t="shared" si="0"/>
        <v>80620</v>
      </c>
      <c r="D555" s="135"/>
      <c r="E555" s="284">
        <f t="shared" si="1"/>
        <v>80620</v>
      </c>
    </row>
    <row r="556" spans="1:5" ht="22.5" customHeight="1" thickBot="1" x14ac:dyDescent="0.25">
      <c r="A556" s="554" t="s">
        <v>314</v>
      </c>
      <c r="B556" s="555" t="s">
        <v>6</v>
      </c>
      <c r="C556" s="568">
        <f>C542+C543+C544+C545+C547+C555</f>
        <v>2544932.56</v>
      </c>
      <c r="D556" s="569">
        <f>D542+D543+D544+D545+D547+D555</f>
        <v>201239</v>
      </c>
      <c r="E556" s="873">
        <f>E542+E543+E544+E545+E547+E555</f>
        <v>2746171.56</v>
      </c>
    </row>
    <row r="557" spans="1:5" ht="13.5" thickTop="1" x14ac:dyDescent="0.2">
      <c r="A557" s="544"/>
      <c r="B557" s="324"/>
      <c r="C557" s="805"/>
      <c r="D557" s="777"/>
      <c r="E557" s="874"/>
    </row>
    <row r="558" spans="1:5" x14ac:dyDescent="0.2">
      <c r="A558" s="317" t="s">
        <v>315</v>
      </c>
      <c r="B558" s="326" t="s">
        <v>245</v>
      </c>
      <c r="C558" s="288"/>
      <c r="D558" s="138"/>
      <c r="E558" s="875"/>
    </row>
    <row r="559" spans="1:5" x14ac:dyDescent="0.2">
      <c r="A559" s="316" t="s">
        <v>316</v>
      </c>
      <c r="B559" s="200" t="s">
        <v>603</v>
      </c>
      <c r="C559" s="286">
        <f>E500+D500+C500+E441+D441+C441+E382+D382+C382+E322+D322+C322+E263+D263+C263+E204+D204+C204+E145+D145+C145+E86+D86+C86+E26+D26+C26</f>
        <v>2416984</v>
      </c>
      <c r="D559" s="135"/>
      <c r="E559" s="871">
        <f>SUM(C559:D559)</f>
        <v>2416984</v>
      </c>
    </row>
    <row r="560" spans="1:5" x14ac:dyDescent="0.2">
      <c r="A560" s="316" t="s">
        <v>317</v>
      </c>
      <c r="B560" s="200" t="s">
        <v>604</v>
      </c>
      <c r="C560" s="286">
        <f>E501+D501+C501+E442+D442+C442+E383+D383+C383+E323+D323+C323+E264+D264+C264+E205+D205+C205+E146+D146+C146+E87+D87+C87+E27+D27+C27</f>
        <v>260900</v>
      </c>
      <c r="D560" s="135"/>
      <c r="E560" s="871">
        <f>SUM(C560:D560)</f>
        <v>260900</v>
      </c>
    </row>
    <row r="561" spans="1:6" x14ac:dyDescent="0.2">
      <c r="A561" s="316" t="s">
        <v>319</v>
      </c>
      <c r="B561" s="200" t="s">
        <v>605</v>
      </c>
      <c r="C561" s="286">
        <f>C562+C563+C564+C565+C566+C567+C568</f>
        <v>41392</v>
      </c>
      <c r="D561" s="135">
        <f>D562+D563+D564+D565+D566+D567+D568</f>
        <v>0</v>
      </c>
      <c r="E561" s="871">
        <f>E562+E563+E564+E565+E566+E567+E568</f>
        <v>41392</v>
      </c>
    </row>
    <row r="562" spans="1:6" x14ac:dyDescent="0.2">
      <c r="A562" s="316" t="s">
        <v>320</v>
      </c>
      <c r="B562" s="325" t="s">
        <v>606</v>
      </c>
      <c r="C562" s="286">
        <f t="shared" ref="C562:C570" si="2">E503+D503+C503+E444+D444+C444+E385+D385+C385+E325+D325+C325+E266+D266+C266+E207+D207+C207+E148+D148+C148+E89+D89+C89+E29+D29+C29</f>
        <v>392</v>
      </c>
      <c r="D562" s="135"/>
      <c r="E562" s="871">
        <f>SUM(C562:D562)</f>
        <v>392</v>
      </c>
    </row>
    <row r="563" spans="1:6" x14ac:dyDescent="0.2">
      <c r="A563" s="316" t="s">
        <v>321</v>
      </c>
      <c r="B563" s="325" t="s">
        <v>607</v>
      </c>
      <c r="C563" s="286">
        <f t="shared" si="2"/>
        <v>0</v>
      </c>
      <c r="D563" s="135"/>
      <c r="E563" s="871">
        <f t="shared" ref="E563:E570" si="3">SUM(C563:D563)</f>
        <v>0</v>
      </c>
    </row>
    <row r="564" spans="1:6" x14ac:dyDescent="0.2">
      <c r="A564" s="316" t="s">
        <v>322</v>
      </c>
      <c r="B564" s="325" t="s">
        <v>608</v>
      </c>
      <c r="C564" s="286">
        <f t="shared" si="2"/>
        <v>0</v>
      </c>
      <c r="D564" s="135"/>
      <c r="E564" s="871">
        <f t="shared" si="3"/>
        <v>0</v>
      </c>
    </row>
    <row r="565" spans="1:6" x14ac:dyDescent="0.2">
      <c r="A565" s="316" t="s">
        <v>323</v>
      </c>
      <c r="B565" s="325" t="s">
        <v>1056</v>
      </c>
      <c r="C565" s="286">
        <f t="shared" si="2"/>
        <v>15000</v>
      </c>
      <c r="D565" s="135"/>
      <c r="E565" s="871">
        <f t="shared" si="3"/>
        <v>15000</v>
      </c>
    </row>
    <row r="566" spans="1:6" x14ac:dyDescent="0.2">
      <c r="A566" s="316" t="s">
        <v>324</v>
      </c>
      <c r="B566" s="748" t="s">
        <v>610</v>
      </c>
      <c r="C566" s="286">
        <f t="shared" si="2"/>
        <v>17400</v>
      </c>
      <c r="D566" s="135"/>
      <c r="E566" s="871">
        <f t="shared" si="3"/>
        <v>17400</v>
      </c>
    </row>
    <row r="567" spans="1:6" x14ac:dyDescent="0.2">
      <c r="A567" s="316" t="s">
        <v>325</v>
      </c>
      <c r="B567" s="270" t="s">
        <v>611</v>
      </c>
      <c r="C567" s="286">
        <f t="shared" si="2"/>
        <v>8600</v>
      </c>
      <c r="D567" s="135"/>
      <c r="E567" s="871">
        <f t="shared" si="3"/>
        <v>8600</v>
      </c>
    </row>
    <row r="568" spans="1:6" ht="11.25" customHeight="1" x14ac:dyDescent="0.2">
      <c r="A568" s="316" t="s">
        <v>326</v>
      </c>
      <c r="B568" s="970" t="s">
        <v>612</v>
      </c>
      <c r="C568" s="286">
        <f t="shared" si="2"/>
        <v>0</v>
      </c>
      <c r="D568" s="135"/>
      <c r="E568" s="871">
        <f t="shared" si="3"/>
        <v>0</v>
      </c>
    </row>
    <row r="569" spans="1:6" x14ac:dyDescent="0.2">
      <c r="A569" s="316" t="s">
        <v>327</v>
      </c>
      <c r="B569" s="200"/>
      <c r="C569" s="286">
        <f t="shared" si="2"/>
        <v>0</v>
      </c>
      <c r="D569" s="135"/>
      <c r="E569" s="871">
        <f t="shared" si="3"/>
        <v>0</v>
      </c>
    </row>
    <row r="570" spans="1:6" ht="13.5" thickBot="1" x14ac:dyDescent="0.25">
      <c r="A570" s="316" t="s">
        <v>328</v>
      </c>
      <c r="B570" s="202"/>
      <c r="C570" s="286">
        <f t="shared" si="2"/>
        <v>0</v>
      </c>
      <c r="D570" s="432"/>
      <c r="E570" s="871">
        <f t="shared" si="3"/>
        <v>0</v>
      </c>
    </row>
    <row r="571" spans="1:6" ht="13.5" thickBot="1" x14ac:dyDescent="0.25">
      <c r="A571" s="554" t="s">
        <v>828</v>
      </c>
      <c r="B571" s="555" t="s">
        <v>7</v>
      </c>
      <c r="C571" s="799">
        <f>C559+C560+C561+C569+C570</f>
        <v>2719276</v>
      </c>
      <c r="D571" s="799">
        <f>D559+D560+D561+D569+D570</f>
        <v>0</v>
      </c>
      <c r="E571" s="876">
        <f>E559+E560+E561+E569+E570</f>
        <v>2719276</v>
      </c>
      <c r="F571" s="67"/>
    </row>
    <row r="572" spans="1:6" ht="27" thickTop="1" thickBot="1" x14ac:dyDescent="0.25">
      <c r="A572" s="554" t="s">
        <v>330</v>
      </c>
      <c r="B572" s="559" t="s">
        <v>448</v>
      </c>
      <c r="C572" s="783">
        <f>C556+C571</f>
        <v>5264208.5600000005</v>
      </c>
      <c r="D572" s="783">
        <f>D556+D571</f>
        <v>201239</v>
      </c>
      <c r="E572" s="783">
        <f>E556+E571</f>
        <v>5465447.5600000005</v>
      </c>
    </row>
    <row r="573" spans="1:6" ht="13.5" thickTop="1" x14ac:dyDescent="0.2">
      <c r="A573" s="544"/>
      <c r="B573" s="762"/>
      <c r="C573" s="782"/>
      <c r="D573" s="782"/>
      <c r="E573" s="877"/>
    </row>
    <row r="574" spans="1:6" x14ac:dyDescent="0.2">
      <c r="A574" s="317" t="s">
        <v>331</v>
      </c>
      <c r="B574" s="433" t="s">
        <v>449</v>
      </c>
      <c r="C574" s="288"/>
      <c r="D574" s="138"/>
      <c r="E574" s="875"/>
    </row>
    <row r="575" spans="1:6" x14ac:dyDescent="0.2">
      <c r="A575" s="316" t="s">
        <v>332</v>
      </c>
      <c r="B575" s="866" t="s">
        <v>1045</v>
      </c>
      <c r="C575" s="286">
        <f t="shared" ref="C575:C582" si="4">E516+D516+C516+E457+D457+C457+E398+D398+C398+E338+D338+C338+E279+D279+C279+E220+D220+C220+E161+D161+C161+E102+D102+C102+E42+D42+C42</f>
        <v>57312</v>
      </c>
      <c r="D575" s="286"/>
      <c r="E575" s="872">
        <f>SUM(C575:D575)</f>
        <v>57312</v>
      </c>
    </row>
    <row r="576" spans="1:6" x14ac:dyDescent="0.2">
      <c r="A576" s="316" t="s">
        <v>333</v>
      </c>
      <c r="B576" s="866" t="s">
        <v>1044</v>
      </c>
      <c r="C576" s="286">
        <f t="shared" si="4"/>
        <v>7500000</v>
      </c>
      <c r="D576" s="138"/>
      <c r="E576" s="872">
        <f t="shared" ref="E576:E582" si="5">SUM(C576:D576)</f>
        <v>7500000</v>
      </c>
    </row>
    <row r="577" spans="1:5" x14ac:dyDescent="0.2">
      <c r="A577" s="316" t="s">
        <v>334</v>
      </c>
      <c r="B577" s="633" t="s">
        <v>626</v>
      </c>
      <c r="C577" s="286">
        <f t="shared" si="4"/>
        <v>1472325</v>
      </c>
      <c r="D577" s="135"/>
      <c r="E577" s="872">
        <f t="shared" si="5"/>
        <v>1472325</v>
      </c>
    </row>
    <row r="578" spans="1:5" x14ac:dyDescent="0.2">
      <c r="A578" s="316" t="s">
        <v>335</v>
      </c>
      <c r="B578" s="633" t="s">
        <v>628</v>
      </c>
      <c r="C578" s="286">
        <f t="shared" si="4"/>
        <v>0</v>
      </c>
      <c r="D578" s="135"/>
      <c r="E578" s="872">
        <f t="shared" si="5"/>
        <v>0</v>
      </c>
    </row>
    <row r="579" spans="1:5" x14ac:dyDescent="0.2">
      <c r="A579" s="316" t="s">
        <v>336</v>
      </c>
      <c r="B579" s="750" t="s">
        <v>629</v>
      </c>
      <c r="C579" s="286">
        <f t="shared" si="4"/>
        <v>0</v>
      </c>
      <c r="D579" s="135"/>
      <c r="E579" s="872">
        <f t="shared" si="5"/>
        <v>0</v>
      </c>
    </row>
    <row r="580" spans="1:5" x14ac:dyDescent="0.2">
      <c r="A580" s="316" t="s">
        <v>337</v>
      </c>
      <c r="B580" s="751" t="s">
        <v>632</v>
      </c>
      <c r="C580" s="286">
        <f t="shared" si="4"/>
        <v>900000</v>
      </c>
      <c r="D580" s="135"/>
      <c r="E580" s="872">
        <f t="shared" si="5"/>
        <v>900000</v>
      </c>
    </row>
    <row r="581" spans="1:5" x14ac:dyDescent="0.2">
      <c r="A581" s="316" t="s">
        <v>338</v>
      </c>
      <c r="B581" s="752" t="s">
        <v>631</v>
      </c>
      <c r="C581" s="286">
        <f t="shared" si="4"/>
        <v>0</v>
      </c>
      <c r="D581" s="286"/>
      <c r="E581" s="872">
        <f t="shared" si="5"/>
        <v>0</v>
      </c>
    </row>
    <row r="582" spans="1:5" ht="13.5" thickBot="1" x14ac:dyDescent="0.25">
      <c r="A582" s="316" t="s">
        <v>339</v>
      </c>
      <c r="B582" s="327" t="s">
        <v>630</v>
      </c>
      <c r="C582" s="286">
        <f t="shared" si="4"/>
        <v>0</v>
      </c>
      <c r="D582" s="235"/>
      <c r="E582" s="872">
        <f t="shared" si="5"/>
        <v>0</v>
      </c>
    </row>
    <row r="583" spans="1:5" ht="13.5" thickBot="1" x14ac:dyDescent="0.25">
      <c r="A583" s="340" t="s">
        <v>340</v>
      </c>
      <c r="B583" s="274" t="s">
        <v>633</v>
      </c>
      <c r="C583" s="801">
        <f>SUM(C575:C582)</f>
        <v>9929637</v>
      </c>
      <c r="D583" s="801">
        <f>SUM(D575:D582)</f>
        <v>0</v>
      </c>
      <c r="E583" s="878">
        <f>SUM(E575:E582)</f>
        <v>9929637</v>
      </c>
    </row>
    <row r="584" spans="1:5" x14ac:dyDescent="0.2">
      <c r="A584" s="544"/>
      <c r="B584" s="36"/>
      <c r="C584" s="735"/>
      <c r="D584" s="735"/>
      <c r="E584" s="879"/>
    </row>
    <row r="585" spans="1:5" ht="13.5" thickBot="1" x14ac:dyDescent="0.25">
      <c r="A585" s="570" t="s">
        <v>341</v>
      </c>
      <c r="B585" s="760" t="s">
        <v>451</v>
      </c>
      <c r="C585" s="779">
        <f>C583+C572</f>
        <v>15193845.560000001</v>
      </c>
      <c r="D585" s="779">
        <f>D583+D572</f>
        <v>201239</v>
      </c>
      <c r="E585" s="880">
        <f>E583+E572</f>
        <v>15395084.560000001</v>
      </c>
    </row>
    <row r="586" spans="1:5" ht="13.5" thickTop="1" x14ac:dyDescent="0.2"/>
  </sheetData>
  <mergeCells count="29">
    <mergeCell ref="B181:E181"/>
    <mergeCell ref="A356:E356"/>
    <mergeCell ref="A120:E120"/>
    <mergeCell ref="B122:E122"/>
    <mergeCell ref="A178:E178"/>
    <mergeCell ref="A237:E237"/>
    <mergeCell ref="A1:E1"/>
    <mergeCell ref="B3:E3"/>
    <mergeCell ref="A60:E60"/>
    <mergeCell ref="A119:E119"/>
    <mergeCell ref="A179:E179"/>
    <mergeCell ref="A61:E61"/>
    <mergeCell ref="B63:E63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25"/>
  <sheetViews>
    <sheetView workbookViewId="0">
      <selection activeCell="A21" sqref="A1:C2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1463" t="s">
        <v>1385</v>
      </c>
      <c r="B1" s="1486"/>
      <c r="C1" s="329"/>
      <c r="D1" s="329"/>
      <c r="E1" s="329"/>
      <c r="F1" s="329"/>
      <c r="G1" s="329"/>
      <c r="H1" s="329"/>
    </row>
    <row r="3" spans="1:8" ht="15.75" x14ac:dyDescent="0.25">
      <c r="A3" s="1611" t="s">
        <v>223</v>
      </c>
      <c r="B3" s="1611"/>
      <c r="C3" s="1611"/>
    </row>
    <row r="4" spans="1:8" ht="15.75" x14ac:dyDescent="0.25">
      <c r="A4" s="966"/>
      <c r="B4" s="966"/>
      <c r="C4" s="966"/>
    </row>
    <row r="5" spans="1:8" ht="69" customHeight="1" x14ac:dyDescent="0.25">
      <c r="A5" s="1611" t="s">
        <v>586</v>
      </c>
      <c r="B5" s="1611"/>
      <c r="C5" s="1611"/>
    </row>
    <row r="6" spans="1:8" ht="15.75" x14ac:dyDescent="0.25">
      <c r="B6" s="17"/>
      <c r="C6" s="17"/>
    </row>
    <row r="7" spans="1:8" ht="16.5" thickBot="1" x14ac:dyDescent="0.3">
      <c r="B7" s="17"/>
      <c r="C7" s="964" t="s">
        <v>582</v>
      </c>
    </row>
    <row r="8" spans="1:8" ht="30.75" customHeight="1" thickBot="1" x14ac:dyDescent="0.3">
      <c r="A8" s="967" t="s">
        <v>294</v>
      </c>
      <c r="B8" s="681" t="s">
        <v>580</v>
      </c>
      <c r="C8" s="968" t="s">
        <v>581</v>
      </c>
    </row>
    <row r="9" spans="1:8" ht="13.5" thickBot="1" x14ac:dyDescent="0.25">
      <c r="A9" s="184" t="s">
        <v>295</v>
      </c>
      <c r="B9" s="186" t="s">
        <v>296</v>
      </c>
      <c r="C9" s="346" t="s">
        <v>297</v>
      </c>
    </row>
    <row r="10" spans="1:8" ht="47.25" customHeight="1" x14ac:dyDescent="0.25">
      <c r="A10" s="946" t="s">
        <v>299</v>
      </c>
      <c r="B10" s="965" t="s">
        <v>583</v>
      </c>
      <c r="C10" s="1314">
        <v>0</v>
      </c>
    </row>
    <row r="11" spans="1:8" ht="15.75" x14ac:dyDescent="0.25">
      <c r="A11" s="947" t="s">
        <v>300</v>
      </c>
      <c r="B11" s="678"/>
      <c r="C11" s="1315"/>
    </row>
    <row r="12" spans="1:8" ht="15.75" x14ac:dyDescent="0.25">
      <c r="A12" s="947" t="s">
        <v>301</v>
      </c>
      <c r="B12" s="678"/>
      <c r="C12" s="1315"/>
    </row>
    <row r="13" spans="1:8" ht="15.75" x14ac:dyDescent="0.25">
      <c r="A13" s="947" t="s">
        <v>302</v>
      </c>
      <c r="B13" s="678"/>
      <c r="C13" s="1315"/>
    </row>
    <row r="14" spans="1:8" ht="15.75" x14ac:dyDescent="0.25">
      <c r="A14" s="947" t="s">
        <v>303</v>
      </c>
      <c r="B14" s="678" t="s">
        <v>584</v>
      </c>
      <c r="C14" s="1315">
        <f>C15</f>
        <v>0</v>
      </c>
    </row>
    <row r="15" spans="1:8" ht="15.75" x14ac:dyDescent="0.25">
      <c r="A15" s="947" t="s">
        <v>304</v>
      </c>
      <c r="B15" s="678"/>
      <c r="C15" s="1315"/>
    </row>
    <row r="16" spans="1:8" ht="15.75" x14ac:dyDescent="0.25">
      <c r="A16" s="947" t="s">
        <v>305</v>
      </c>
      <c r="B16" s="678"/>
      <c r="C16" s="1315"/>
    </row>
    <row r="17" spans="1:3" ht="15.75" x14ac:dyDescent="0.25">
      <c r="A17" s="947" t="s">
        <v>306</v>
      </c>
      <c r="B17" s="678"/>
      <c r="C17" s="1315"/>
    </row>
    <row r="18" spans="1:3" ht="15.75" x14ac:dyDescent="0.25">
      <c r="A18" s="947" t="s">
        <v>307</v>
      </c>
      <c r="B18" s="678"/>
      <c r="C18" s="1315"/>
    </row>
    <row r="19" spans="1:3" ht="16.5" thickBot="1" x14ac:dyDescent="0.3">
      <c r="A19" s="948" t="s">
        <v>308</v>
      </c>
      <c r="B19" s="1316" t="s">
        <v>585</v>
      </c>
      <c r="C19" s="1317">
        <f>C14+C10</f>
        <v>0</v>
      </c>
    </row>
    <row r="20" spans="1:3" ht="15.75" x14ac:dyDescent="0.25">
      <c r="B20" s="17"/>
      <c r="C20" s="17"/>
    </row>
    <row r="21" spans="1:3" ht="15.75" x14ac:dyDescent="0.25">
      <c r="B21" s="17"/>
      <c r="C21" s="17"/>
    </row>
    <row r="22" spans="1:3" ht="15.75" x14ac:dyDescent="0.25">
      <c r="B22" s="17"/>
      <c r="C22" s="17"/>
    </row>
    <row r="23" spans="1:3" ht="15.75" x14ac:dyDescent="0.25">
      <c r="B23" s="17"/>
      <c r="C23" s="17"/>
    </row>
    <row r="24" spans="1:3" ht="15.75" x14ac:dyDescent="0.25">
      <c r="B24" s="17"/>
      <c r="C24" s="17"/>
    </row>
    <row r="25" spans="1:3" ht="15.75" x14ac:dyDescent="0.25">
      <c r="B25" s="17"/>
      <c r="C25" s="17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27"/>
  <sheetViews>
    <sheetView workbookViewId="0"/>
  </sheetViews>
  <sheetFormatPr defaultRowHeight="12.75" x14ac:dyDescent="0.2"/>
  <cols>
    <col min="1" max="1" width="55.7109375" customWidth="1"/>
    <col min="2" max="2" width="26.28515625" customWidth="1"/>
  </cols>
  <sheetData>
    <row r="1" spans="1:2" x14ac:dyDescent="0.2">
      <c r="A1" s="329" t="s">
        <v>1386</v>
      </c>
    </row>
    <row r="2" spans="1:2" x14ac:dyDescent="0.2">
      <c r="A2" s="1"/>
      <c r="B2" s="1"/>
    </row>
    <row r="3" spans="1:2" x14ac:dyDescent="0.2">
      <c r="A3" s="1"/>
      <c r="B3" s="1"/>
    </row>
    <row r="4" spans="1:2" ht="18.75" x14ac:dyDescent="0.3">
      <c r="A4" s="1588" t="s">
        <v>215</v>
      </c>
      <c r="B4" s="1588"/>
    </row>
    <row r="5" spans="1:2" x14ac:dyDescent="0.2">
      <c r="A5" s="1"/>
      <c r="B5" s="1"/>
    </row>
    <row r="6" spans="1:2" x14ac:dyDescent="0.2">
      <c r="A6" s="1"/>
      <c r="B6" s="1"/>
    </row>
    <row r="7" spans="1:2" ht="16.5" thickBot="1" x14ac:dyDescent="0.3">
      <c r="A7" s="1"/>
      <c r="B7" s="18" t="s">
        <v>216</v>
      </c>
    </row>
    <row r="8" spans="1:2" ht="19.5" thickBot="1" x14ac:dyDescent="0.35">
      <c r="A8" s="1238" t="s">
        <v>3</v>
      </c>
      <c r="B8" s="1239" t="s">
        <v>1203</v>
      </c>
    </row>
    <row r="9" spans="1:2" ht="15.75" x14ac:dyDescent="0.25">
      <c r="A9" s="510"/>
      <c r="B9" s="511"/>
    </row>
    <row r="10" spans="1:2" ht="15.75" x14ac:dyDescent="0.25">
      <c r="A10" s="510" t="s">
        <v>217</v>
      </c>
      <c r="B10" s="511"/>
    </row>
    <row r="11" spans="1:2" ht="15.75" x14ac:dyDescent="0.25">
      <c r="A11" s="1240" t="s">
        <v>470</v>
      </c>
      <c r="B11" s="511">
        <v>55000</v>
      </c>
    </row>
    <row r="12" spans="1:2" ht="15.75" x14ac:dyDescent="0.25">
      <c r="A12" s="1341" t="s">
        <v>1022</v>
      </c>
      <c r="B12" s="511">
        <v>45000</v>
      </c>
    </row>
    <row r="13" spans="1:2" ht="15.75" x14ac:dyDescent="0.25">
      <c r="A13" s="1240" t="s">
        <v>218</v>
      </c>
      <c r="B13" s="511">
        <v>4000</v>
      </c>
    </row>
    <row r="14" spans="1:2" ht="15.75" x14ac:dyDescent="0.25">
      <c r="A14" s="1240" t="s">
        <v>911</v>
      </c>
      <c r="B14" s="511">
        <v>2000</v>
      </c>
    </row>
    <row r="15" spans="1:2" ht="15.75" x14ac:dyDescent="0.25">
      <c r="A15" s="1240" t="s">
        <v>219</v>
      </c>
      <c r="B15" s="511">
        <f>SUM(B11:B14)*0.27</f>
        <v>28620.000000000004</v>
      </c>
    </row>
    <row r="16" spans="1:2" ht="15.75" x14ac:dyDescent="0.25">
      <c r="A16" s="1240" t="s">
        <v>220</v>
      </c>
      <c r="B16" s="1425">
        <v>280</v>
      </c>
    </row>
    <row r="17" spans="1:2" ht="15.75" x14ac:dyDescent="0.25">
      <c r="A17" s="1426"/>
      <c r="B17" s="1427"/>
    </row>
    <row r="18" spans="1:2" ht="31.5" x14ac:dyDescent="0.25">
      <c r="A18" s="1428" t="s">
        <v>1125</v>
      </c>
      <c r="B18" s="1427">
        <f>'38_sz_ melléklet'!C148</f>
        <v>5892</v>
      </c>
    </row>
    <row r="19" spans="1:2" ht="15.75" x14ac:dyDescent="0.25">
      <c r="A19" s="1426"/>
      <c r="B19" s="1427"/>
    </row>
    <row r="20" spans="1:2" ht="16.5" thickBot="1" x14ac:dyDescent="0.3">
      <c r="A20" s="1423"/>
      <c r="B20" s="1424"/>
    </row>
    <row r="21" spans="1:2" ht="16.5" thickBot="1" x14ac:dyDescent="0.3">
      <c r="A21" s="1246" t="s">
        <v>471</v>
      </c>
      <c r="B21" s="1247">
        <f>SUM(B11:B20)</f>
        <v>140792</v>
      </c>
    </row>
    <row r="22" spans="1:2" ht="15.75" x14ac:dyDescent="0.25">
      <c r="A22" s="1251"/>
      <c r="B22" s="1252"/>
    </row>
    <row r="23" spans="1:2" ht="15.75" x14ac:dyDescent="0.25">
      <c r="A23" s="1244" t="s">
        <v>79</v>
      </c>
      <c r="B23" s="1245">
        <f>'33_sz_ melléklet'!C97</f>
        <v>0</v>
      </c>
    </row>
    <row r="24" spans="1:2" ht="16.5" thickBot="1" x14ac:dyDescent="0.3">
      <c r="A24" s="1248" t="s">
        <v>80</v>
      </c>
      <c r="B24" s="1243">
        <f>'32_sz_ melléklet'!C27</f>
        <v>10000</v>
      </c>
    </row>
    <row r="25" spans="1:2" ht="16.5" thickBot="1" x14ac:dyDescent="0.3">
      <c r="A25" s="1246" t="s">
        <v>221</v>
      </c>
      <c r="B25" s="1247">
        <f>SUM(B23:B24)</f>
        <v>10000</v>
      </c>
    </row>
    <row r="26" spans="1:2" ht="16.5" thickBot="1" x14ac:dyDescent="0.3">
      <c r="A26" s="1249"/>
      <c r="B26" s="1250"/>
    </row>
    <row r="27" spans="1:2" ht="16.5" thickBot="1" x14ac:dyDescent="0.25">
      <c r="A27" s="1241" t="s">
        <v>222</v>
      </c>
      <c r="B27" s="1242">
        <f>B21+B25</f>
        <v>150792</v>
      </c>
    </row>
  </sheetData>
  <mergeCells count="1">
    <mergeCell ref="A4:B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32"/>
  <sheetViews>
    <sheetView workbookViewId="0"/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1" spans="1:5" x14ac:dyDescent="0.2">
      <c r="A1" s="329" t="s">
        <v>1387</v>
      </c>
    </row>
    <row r="2" spans="1:5" x14ac:dyDescent="0.2">
      <c r="A2" s="1"/>
      <c r="B2" s="1"/>
      <c r="C2" s="1"/>
      <c r="D2" s="53"/>
      <c r="E2" s="53"/>
    </row>
    <row r="3" spans="1:5" ht="15.75" x14ac:dyDescent="0.25">
      <c r="A3" s="1483" t="s">
        <v>223</v>
      </c>
      <c r="B3" s="1483"/>
      <c r="C3" s="1483"/>
      <c r="D3" s="1483"/>
      <c r="E3" s="1483"/>
    </row>
    <row r="4" spans="1:5" x14ac:dyDescent="0.2">
      <c r="A4" s="1611" t="s">
        <v>224</v>
      </c>
      <c r="B4" s="1611"/>
      <c r="C4" s="1611"/>
      <c r="D4" s="1611"/>
      <c r="E4" s="1611"/>
    </row>
    <row r="5" spans="1:5" ht="22.5" customHeight="1" x14ac:dyDescent="0.2">
      <c r="A5" s="1611"/>
      <c r="B5" s="1611"/>
      <c r="C5" s="1611"/>
      <c r="D5" s="1611"/>
      <c r="E5" s="1611"/>
    </row>
    <row r="6" spans="1:5" ht="15.75" x14ac:dyDescent="0.25">
      <c r="A6" s="17"/>
      <c r="B6" s="17"/>
      <c r="C6" s="17"/>
      <c r="D6" s="17"/>
      <c r="E6" s="17"/>
    </row>
    <row r="7" spans="1:5" ht="15.75" x14ac:dyDescent="0.25">
      <c r="A7" s="92" t="s">
        <v>115</v>
      </c>
      <c r="B7" s="17"/>
      <c r="C7" s="17"/>
      <c r="D7" s="17"/>
      <c r="E7" s="17"/>
    </row>
    <row r="8" spans="1:5" ht="15.75" x14ac:dyDescent="0.25">
      <c r="A8" s="17"/>
      <c r="B8" s="17"/>
      <c r="C8" s="17"/>
      <c r="D8" s="1612" t="s">
        <v>225</v>
      </c>
      <c r="E8" s="1612"/>
    </row>
    <row r="9" spans="1:5" ht="31.5" x14ac:dyDescent="0.25">
      <c r="A9" s="93" t="s">
        <v>3</v>
      </c>
      <c r="B9" s="94" t="s">
        <v>226</v>
      </c>
      <c r="C9" s="94" t="s">
        <v>227</v>
      </c>
      <c r="D9" s="94" t="s">
        <v>228</v>
      </c>
      <c r="E9" s="94" t="s">
        <v>229</v>
      </c>
    </row>
    <row r="10" spans="1:5" ht="30" x14ac:dyDescent="0.25">
      <c r="A10" s="77" t="s">
        <v>230</v>
      </c>
      <c r="B10" s="91">
        <f>'14 16_sz_ melléklet'!C71</f>
        <v>6250</v>
      </c>
      <c r="C10" s="91">
        <v>0</v>
      </c>
      <c r="D10" s="91">
        <v>0</v>
      </c>
      <c r="E10" s="95">
        <v>0</v>
      </c>
    </row>
    <row r="11" spans="1:5" ht="30" x14ac:dyDescent="0.25">
      <c r="A11" s="77" t="s">
        <v>231</v>
      </c>
      <c r="B11" s="91">
        <f>'14 16_sz_ melléklet'!C67</f>
        <v>85</v>
      </c>
      <c r="C11" s="91"/>
      <c r="D11" s="91"/>
      <c r="E11" s="95">
        <v>0</v>
      </c>
    </row>
    <row r="12" spans="1:5" ht="45" x14ac:dyDescent="0.25">
      <c r="A12" s="77" t="s">
        <v>232</v>
      </c>
      <c r="B12" s="91"/>
      <c r="C12" s="91"/>
      <c r="D12" s="91"/>
      <c r="E12" s="95">
        <v>0</v>
      </c>
    </row>
    <row r="13" spans="1:5" ht="15.75" x14ac:dyDescent="0.25">
      <c r="A13" s="96" t="s">
        <v>233</v>
      </c>
      <c r="B13" s="91"/>
      <c r="C13" s="91"/>
      <c r="D13" s="91"/>
      <c r="E13" s="95">
        <v>0</v>
      </c>
    </row>
    <row r="14" spans="1:5" ht="20.25" customHeight="1" x14ac:dyDescent="0.25">
      <c r="A14" s="77" t="s">
        <v>234</v>
      </c>
      <c r="B14" s="91"/>
      <c r="C14" s="91"/>
      <c r="D14" s="91"/>
      <c r="E14" s="95">
        <v>0</v>
      </c>
    </row>
    <row r="15" spans="1:5" ht="15.75" x14ac:dyDescent="0.25">
      <c r="A15" s="90" t="s">
        <v>214</v>
      </c>
      <c r="B15" s="91">
        <f>SUM(B10:B14)</f>
        <v>6335</v>
      </c>
      <c r="C15" s="91">
        <f>SUM(C10:C14)</f>
        <v>0</v>
      </c>
      <c r="D15" s="91">
        <f>SUM(D10:D14)</f>
        <v>0</v>
      </c>
      <c r="E15" s="95">
        <v>0</v>
      </c>
    </row>
    <row r="16" spans="1:5" ht="15.75" x14ac:dyDescent="0.25">
      <c r="A16" s="17"/>
      <c r="B16" s="17"/>
      <c r="C16" s="17"/>
      <c r="D16" s="17"/>
      <c r="E16" s="17"/>
    </row>
    <row r="17" spans="1:5" ht="15.75" x14ac:dyDescent="0.25">
      <c r="A17" s="17"/>
      <c r="B17" s="17"/>
      <c r="C17" s="17"/>
      <c r="D17" s="17"/>
      <c r="E17" s="17"/>
    </row>
    <row r="18" spans="1:5" ht="15.75" x14ac:dyDescent="0.25">
      <c r="A18" s="92" t="s">
        <v>116</v>
      </c>
      <c r="B18" s="17"/>
      <c r="C18" s="17"/>
      <c r="D18" s="17"/>
      <c r="E18" s="17"/>
    </row>
    <row r="19" spans="1:5" ht="15.75" x14ac:dyDescent="0.25">
      <c r="A19" s="17"/>
      <c r="B19" s="17"/>
      <c r="C19" s="17"/>
      <c r="D19" s="1612" t="s">
        <v>225</v>
      </c>
      <c r="E19" s="1612"/>
    </row>
    <row r="20" spans="1:5" ht="31.5" x14ac:dyDescent="0.25">
      <c r="A20" s="93" t="s">
        <v>3</v>
      </c>
      <c r="B20" s="94" t="s">
        <v>226</v>
      </c>
      <c r="C20" s="94" t="s">
        <v>227</v>
      </c>
      <c r="D20" s="94" t="s">
        <v>228</v>
      </c>
      <c r="E20" s="94" t="s">
        <v>229</v>
      </c>
    </row>
    <row r="21" spans="1:5" ht="30" x14ac:dyDescent="0.25">
      <c r="A21" s="77" t="s">
        <v>235</v>
      </c>
      <c r="B21" s="91"/>
      <c r="C21" s="91">
        <v>0</v>
      </c>
      <c r="D21" s="91">
        <v>0</v>
      </c>
      <c r="E21" s="95">
        <v>0</v>
      </c>
    </row>
    <row r="22" spans="1:5" ht="15.75" x14ac:dyDescent="0.25">
      <c r="A22" s="96" t="s">
        <v>236</v>
      </c>
      <c r="B22" s="91"/>
      <c r="C22" s="91"/>
      <c r="D22" s="91"/>
      <c r="E22" s="95">
        <v>0</v>
      </c>
    </row>
    <row r="23" spans="1:5" ht="49.5" customHeight="1" x14ac:dyDescent="0.25">
      <c r="A23" s="77" t="s">
        <v>237</v>
      </c>
      <c r="B23" s="91"/>
      <c r="C23" s="91"/>
      <c r="D23" s="91"/>
      <c r="E23" s="95">
        <v>0</v>
      </c>
    </row>
    <row r="24" spans="1:5" ht="60" x14ac:dyDescent="0.25">
      <c r="A24" s="77" t="s">
        <v>238</v>
      </c>
      <c r="B24" s="91">
        <f>B15</f>
        <v>6335</v>
      </c>
      <c r="C24" s="91"/>
      <c r="D24" s="91"/>
      <c r="E24" s="95">
        <v>0</v>
      </c>
    </row>
    <row r="25" spans="1:5" ht="15.75" x14ac:dyDescent="0.25">
      <c r="A25" s="96" t="s">
        <v>239</v>
      </c>
      <c r="B25" s="91"/>
      <c r="C25" s="91"/>
      <c r="D25" s="91"/>
      <c r="E25" s="95">
        <v>0</v>
      </c>
    </row>
    <row r="26" spans="1:5" ht="15.75" x14ac:dyDescent="0.25">
      <c r="A26" s="97" t="s">
        <v>240</v>
      </c>
      <c r="B26" s="91"/>
      <c r="C26" s="91"/>
      <c r="D26" s="91"/>
      <c r="E26" s="95">
        <v>0</v>
      </c>
    </row>
    <row r="27" spans="1:5" ht="75" x14ac:dyDescent="0.25">
      <c r="A27" s="97" t="s">
        <v>241</v>
      </c>
      <c r="B27" s="98"/>
      <c r="C27" s="91"/>
      <c r="D27" s="91"/>
      <c r="E27" s="95">
        <v>0</v>
      </c>
    </row>
    <row r="28" spans="1:5" ht="45" x14ac:dyDescent="0.25">
      <c r="A28" s="77" t="s">
        <v>242</v>
      </c>
      <c r="B28" s="91"/>
      <c r="C28" s="91"/>
      <c r="D28" s="91"/>
      <c r="E28" s="95">
        <v>0</v>
      </c>
    </row>
    <row r="29" spans="1:5" ht="15.75" x14ac:dyDescent="0.25">
      <c r="A29" s="90" t="s">
        <v>243</v>
      </c>
      <c r="B29" s="91">
        <f>SUM(B21:B28)</f>
        <v>6335</v>
      </c>
      <c r="C29" s="91">
        <f>SUM(C21:C28)</f>
        <v>0</v>
      </c>
      <c r="D29" s="91">
        <f>SUM(D21:D28)</f>
        <v>0</v>
      </c>
      <c r="E29" s="95">
        <v>0</v>
      </c>
    </row>
    <row r="30" spans="1:5" ht="15.75" x14ac:dyDescent="0.25">
      <c r="A30" s="17"/>
      <c r="B30" s="17"/>
      <c r="C30" s="17"/>
      <c r="D30" s="17"/>
      <c r="E30" s="17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3:E3"/>
    <mergeCell ref="A4:E5"/>
    <mergeCell ref="D8:E8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5:B26"/>
  <sheetViews>
    <sheetView tabSelected="1" workbookViewId="0">
      <selection activeCell="F13" sqref="F13"/>
    </sheetView>
  </sheetViews>
  <sheetFormatPr defaultRowHeight="12.75" x14ac:dyDescent="0.2"/>
  <cols>
    <col min="1" max="1" width="48.7109375" customWidth="1"/>
    <col min="2" max="2" width="15.5703125" customWidth="1"/>
  </cols>
  <sheetData>
    <row r="5" spans="1:2" x14ac:dyDescent="0.2">
      <c r="A5" s="1254" t="s">
        <v>3</v>
      </c>
      <c r="B5" s="1254" t="s">
        <v>861</v>
      </c>
    </row>
    <row r="6" spans="1:2" x14ac:dyDescent="0.2">
      <c r="A6" s="1255" t="s">
        <v>872</v>
      </c>
      <c r="B6" s="1254"/>
    </row>
    <row r="7" spans="1:2" x14ac:dyDescent="0.2">
      <c r="A7" s="1254" t="s">
        <v>864</v>
      </c>
      <c r="B7" s="1256" t="s">
        <v>867</v>
      </c>
    </row>
    <row r="8" spans="1:2" x14ac:dyDescent="0.2">
      <c r="A8" s="1254" t="s">
        <v>862</v>
      </c>
      <c r="B8" s="1256" t="s">
        <v>863</v>
      </c>
    </row>
    <row r="9" spans="1:2" x14ac:dyDescent="0.2">
      <c r="A9" s="1254" t="s">
        <v>865</v>
      </c>
      <c r="B9" s="1256" t="s">
        <v>866</v>
      </c>
    </row>
    <row r="10" spans="1:2" x14ac:dyDescent="0.2">
      <c r="A10" s="1254" t="s">
        <v>868</v>
      </c>
      <c r="B10" s="1256" t="s">
        <v>869</v>
      </c>
    </row>
    <row r="11" spans="1:2" x14ac:dyDescent="0.2">
      <c r="A11" s="1254" t="s">
        <v>870</v>
      </c>
      <c r="B11" s="1256" t="s">
        <v>871</v>
      </c>
    </row>
    <row r="12" spans="1:2" x14ac:dyDescent="0.2">
      <c r="A12" s="1254" t="s">
        <v>873</v>
      </c>
      <c r="B12" s="1256" t="s">
        <v>874</v>
      </c>
    </row>
    <row r="13" spans="1:2" x14ac:dyDescent="0.2">
      <c r="A13" s="1254" t="s">
        <v>79</v>
      </c>
      <c r="B13" s="1256" t="s">
        <v>875</v>
      </c>
    </row>
    <row r="14" spans="1:2" x14ac:dyDescent="0.2">
      <c r="A14" s="1254" t="s">
        <v>876</v>
      </c>
      <c r="B14" s="1256" t="s">
        <v>877</v>
      </c>
    </row>
    <row r="15" spans="1:2" x14ac:dyDescent="0.2">
      <c r="A15" s="1254"/>
      <c r="B15" s="1256"/>
    </row>
    <row r="16" spans="1:2" x14ac:dyDescent="0.2">
      <c r="A16" s="1254"/>
      <c r="B16" s="1256"/>
    </row>
    <row r="17" spans="1:2" x14ac:dyDescent="0.2">
      <c r="A17" s="1255" t="s">
        <v>878</v>
      </c>
      <c r="B17" s="1256"/>
    </row>
    <row r="18" spans="1:2" x14ac:dyDescent="0.2">
      <c r="A18" s="1254" t="s">
        <v>879</v>
      </c>
      <c r="B18" s="1256" t="s">
        <v>883</v>
      </c>
    </row>
    <row r="19" spans="1:2" x14ac:dyDescent="0.2">
      <c r="A19" s="1254" t="s">
        <v>387</v>
      </c>
      <c r="B19" s="1256" t="s">
        <v>880</v>
      </c>
    </row>
    <row r="20" spans="1:2" x14ac:dyDescent="0.2">
      <c r="A20" s="1254" t="s">
        <v>881</v>
      </c>
      <c r="B20" s="1256" t="s">
        <v>882</v>
      </c>
    </row>
    <row r="21" spans="1:2" x14ac:dyDescent="0.2">
      <c r="A21" s="1254" t="s">
        <v>884</v>
      </c>
      <c r="B21" s="1256" t="s">
        <v>915</v>
      </c>
    </row>
    <row r="22" spans="1:2" x14ac:dyDescent="0.2">
      <c r="A22" s="1254" t="s">
        <v>885</v>
      </c>
      <c r="B22" s="1256" t="s">
        <v>886</v>
      </c>
    </row>
    <row r="23" spans="1:2" x14ac:dyDescent="0.2">
      <c r="A23" s="1254" t="s">
        <v>887</v>
      </c>
      <c r="B23" s="1256" t="s">
        <v>888</v>
      </c>
    </row>
    <row r="24" spans="1:2" x14ac:dyDescent="0.2">
      <c r="A24" s="1254" t="s">
        <v>889</v>
      </c>
      <c r="B24" s="1256" t="s">
        <v>890</v>
      </c>
    </row>
    <row r="25" spans="1:2" x14ac:dyDescent="0.2">
      <c r="A25" s="1254" t="s">
        <v>891</v>
      </c>
      <c r="B25" s="1256" t="s">
        <v>892</v>
      </c>
    </row>
    <row r="26" spans="1:2" x14ac:dyDescent="0.2">
      <c r="B26" s="1253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6"/>
  <sheetViews>
    <sheetView workbookViewId="0">
      <selection activeCell="D9" sqref="D9"/>
    </sheetView>
  </sheetViews>
  <sheetFormatPr defaultRowHeight="12.75" x14ac:dyDescent="0.2"/>
  <cols>
    <col min="1" max="1" width="4.7109375" customWidth="1"/>
    <col min="2" max="2" width="41.140625" customWidth="1"/>
    <col min="3" max="3" width="16" customWidth="1"/>
    <col min="4" max="4" width="16.7109375" customWidth="1"/>
    <col min="5" max="5" width="14.5703125" customWidth="1"/>
    <col min="6" max="6" width="11.140625" customWidth="1"/>
    <col min="7" max="7" width="11" customWidth="1"/>
  </cols>
  <sheetData>
    <row r="1" spans="1:7" x14ac:dyDescent="0.2">
      <c r="A1" s="1463" t="s">
        <v>1333</v>
      </c>
      <c r="B1" s="1463"/>
      <c r="C1" s="1463"/>
      <c r="D1" s="1463"/>
      <c r="E1" s="1463"/>
    </row>
    <row r="2" spans="1:7" x14ac:dyDescent="0.2">
      <c r="A2" s="1485" t="s">
        <v>1208</v>
      </c>
      <c r="B2" s="1484"/>
      <c r="C2" s="1484"/>
      <c r="D2" s="1484"/>
      <c r="E2" s="1484"/>
      <c r="F2" s="33"/>
      <c r="G2" s="33"/>
    </row>
    <row r="3" spans="1:7" x14ac:dyDescent="0.2">
      <c r="A3" s="1485" t="s">
        <v>12</v>
      </c>
      <c r="B3" s="1486"/>
      <c r="C3" s="1486"/>
      <c r="D3" s="1486"/>
      <c r="E3" s="1486"/>
      <c r="F3" s="33"/>
      <c r="G3" s="33"/>
    </row>
    <row r="4" spans="1:7" ht="13.5" thickBot="1" x14ac:dyDescent="0.25">
      <c r="B4" s="1"/>
      <c r="C4" s="1"/>
      <c r="D4" s="1"/>
      <c r="E4" s="19" t="s">
        <v>8</v>
      </c>
      <c r="F4" s="19"/>
      <c r="G4" s="1"/>
    </row>
    <row r="5" spans="1:7" ht="36.75" customHeight="1" thickBot="1" x14ac:dyDescent="0.3">
      <c r="A5" s="344" t="s">
        <v>294</v>
      </c>
      <c r="B5" s="549" t="s">
        <v>13</v>
      </c>
      <c r="C5" s="147" t="s">
        <v>1293</v>
      </c>
      <c r="D5" s="147" t="s">
        <v>822</v>
      </c>
      <c r="E5" s="147" t="s">
        <v>346</v>
      </c>
    </row>
    <row r="6" spans="1:7" ht="12" customHeight="1" x14ac:dyDescent="0.2">
      <c r="A6" s="765" t="s">
        <v>295</v>
      </c>
      <c r="B6" s="551" t="s">
        <v>296</v>
      </c>
      <c r="C6" s="1451" t="s">
        <v>297</v>
      </c>
      <c r="D6" s="1452" t="s">
        <v>298</v>
      </c>
      <c r="E6" s="1453" t="s">
        <v>318</v>
      </c>
    </row>
    <row r="7" spans="1:7" x14ac:dyDescent="0.2">
      <c r="A7" s="317" t="s">
        <v>299</v>
      </c>
      <c r="B7" s="324" t="s">
        <v>244</v>
      </c>
      <c r="C7" s="286"/>
      <c r="D7" s="135"/>
      <c r="E7" s="135"/>
    </row>
    <row r="8" spans="1:7" x14ac:dyDescent="0.2">
      <c r="A8" s="316" t="s">
        <v>300</v>
      </c>
      <c r="B8" s="181" t="s">
        <v>589</v>
      </c>
      <c r="C8" s="286">
        <v>12538</v>
      </c>
      <c r="D8" s="135">
        <f>308096+1422</f>
        <v>309518</v>
      </c>
      <c r="E8" s="135">
        <v>30113</v>
      </c>
    </row>
    <row r="9" spans="1:7" x14ac:dyDescent="0.2">
      <c r="A9" s="316" t="s">
        <v>301</v>
      </c>
      <c r="B9" s="200" t="s">
        <v>591</v>
      </c>
      <c r="C9" s="286">
        <v>1630</v>
      </c>
      <c r="D9" s="135">
        <f>51530+173</f>
        <v>51703</v>
      </c>
      <c r="E9" s="135">
        <v>4882</v>
      </c>
    </row>
    <row r="10" spans="1:7" x14ac:dyDescent="0.2">
      <c r="A10" s="316" t="s">
        <v>302</v>
      </c>
      <c r="B10" s="200" t="s">
        <v>590</v>
      </c>
      <c r="C10" s="286">
        <v>660</v>
      </c>
      <c r="D10" s="135">
        <v>50991</v>
      </c>
      <c r="E10" s="135">
        <v>245</v>
      </c>
    </row>
    <row r="11" spans="1:7" x14ac:dyDescent="0.2">
      <c r="A11" s="316" t="s">
        <v>303</v>
      </c>
      <c r="B11" s="200" t="s">
        <v>592</v>
      </c>
      <c r="C11" s="286"/>
      <c r="D11" s="135"/>
      <c r="E11" s="135"/>
    </row>
    <row r="12" spans="1:7" x14ac:dyDescent="0.2">
      <c r="A12" s="316" t="s">
        <v>304</v>
      </c>
      <c r="B12" s="200" t="s">
        <v>593</v>
      </c>
      <c r="C12" s="286"/>
      <c r="D12" s="135"/>
      <c r="E12" s="135"/>
    </row>
    <row r="13" spans="1:7" x14ac:dyDescent="0.2">
      <c r="A13" s="316" t="s">
        <v>305</v>
      </c>
      <c r="B13" s="200" t="s">
        <v>594</v>
      </c>
      <c r="C13" s="286">
        <f>C14+C15+C16+C17+C18+C19+C20</f>
        <v>0</v>
      </c>
      <c r="D13" s="286">
        <f>D14+D15+D16+D17+D18+D19+D20</f>
        <v>0</v>
      </c>
      <c r="E13" s="135">
        <f>E14+E15+E16+E17+E18+E19+E20</f>
        <v>0</v>
      </c>
    </row>
    <row r="14" spans="1:7" x14ac:dyDescent="0.2">
      <c r="A14" s="316" t="s">
        <v>306</v>
      </c>
      <c r="B14" s="200" t="s">
        <v>598</v>
      </c>
      <c r="C14" s="286"/>
      <c r="D14" s="135"/>
      <c r="E14" s="135"/>
    </row>
    <row r="15" spans="1:7" s="15" customFormat="1" x14ac:dyDescent="0.2">
      <c r="A15" s="316" t="s">
        <v>307</v>
      </c>
      <c r="B15" s="200" t="s">
        <v>599</v>
      </c>
      <c r="C15" s="286"/>
      <c r="D15" s="135"/>
      <c r="E15" s="135"/>
    </row>
    <row r="16" spans="1:7" ht="12" customHeight="1" x14ac:dyDescent="0.2">
      <c r="A16" s="316" t="s">
        <v>308</v>
      </c>
      <c r="B16" s="200" t="s">
        <v>600</v>
      </c>
      <c r="C16" s="286"/>
      <c r="D16" s="135"/>
      <c r="E16" s="135"/>
    </row>
    <row r="17" spans="1:5" x14ac:dyDescent="0.2">
      <c r="A17" s="316" t="s">
        <v>309</v>
      </c>
      <c r="B17" s="325" t="s">
        <v>1052</v>
      </c>
      <c r="C17" s="230"/>
      <c r="D17" s="139"/>
      <c r="E17" s="135"/>
    </row>
    <row r="18" spans="1:5" x14ac:dyDescent="0.2">
      <c r="A18" s="316" t="s">
        <v>310</v>
      </c>
      <c r="B18" s="748" t="s">
        <v>597</v>
      </c>
      <c r="C18" s="289"/>
      <c r="D18" s="140"/>
      <c r="E18" s="135"/>
    </row>
    <row r="19" spans="1:5" x14ac:dyDescent="0.2">
      <c r="A19" s="316" t="s">
        <v>311</v>
      </c>
      <c r="B19" s="749" t="s">
        <v>595</v>
      </c>
      <c r="C19" s="289"/>
      <c r="D19" s="136"/>
      <c r="E19" s="135"/>
    </row>
    <row r="20" spans="1:5" x14ac:dyDescent="0.2">
      <c r="A20" s="316" t="s">
        <v>312</v>
      </c>
      <c r="B20" s="121" t="s">
        <v>827</v>
      </c>
      <c r="C20" s="289"/>
      <c r="D20" s="136"/>
      <c r="E20" s="135"/>
    </row>
    <row r="21" spans="1:5" ht="13.5" thickBot="1" x14ac:dyDescent="0.25">
      <c r="A21" s="316" t="s">
        <v>313</v>
      </c>
      <c r="B21" s="202" t="s">
        <v>602</v>
      </c>
      <c r="C21" s="287"/>
      <c r="D21" s="140"/>
      <c r="E21" s="284"/>
    </row>
    <row r="22" spans="1:5" ht="15" customHeight="1" thickBot="1" x14ac:dyDescent="0.25">
      <c r="A22" s="554" t="s">
        <v>314</v>
      </c>
      <c r="B22" s="555" t="s">
        <v>6</v>
      </c>
      <c r="C22" s="568">
        <f>C8+C9+C10+C11+C13+C21</f>
        <v>14828</v>
      </c>
      <c r="D22" s="568">
        <f>D8+D9+D10+D11+D13+D21</f>
        <v>412212</v>
      </c>
      <c r="E22" s="569">
        <f>E8+E9+E10+E11+E13+E21</f>
        <v>35240</v>
      </c>
    </row>
    <row r="23" spans="1:5" ht="13.5" thickTop="1" x14ac:dyDescent="0.2">
      <c r="A23" s="544"/>
      <c r="B23" s="324"/>
      <c r="C23" s="780"/>
      <c r="D23" s="780"/>
      <c r="E23" s="781"/>
    </row>
    <row r="24" spans="1:5" s="15" customFormat="1" x14ac:dyDescent="0.2">
      <c r="A24" s="317" t="s">
        <v>315</v>
      </c>
      <c r="B24" s="326" t="s">
        <v>245</v>
      </c>
      <c r="C24" s="288"/>
      <c r="D24" s="138"/>
      <c r="E24" s="138"/>
    </row>
    <row r="25" spans="1:5" x14ac:dyDescent="0.2">
      <c r="A25" s="316" t="s">
        <v>316</v>
      </c>
      <c r="B25" s="200" t="s">
        <v>603</v>
      </c>
      <c r="C25" s="286"/>
      <c r="D25" s="135"/>
      <c r="E25" s="135"/>
    </row>
    <row r="26" spans="1:5" x14ac:dyDescent="0.2">
      <c r="A26" s="316" t="s">
        <v>317</v>
      </c>
      <c r="B26" s="200" t="s">
        <v>604</v>
      </c>
      <c r="C26" s="230"/>
      <c r="D26" s="230"/>
      <c r="E26" s="139"/>
    </row>
    <row r="27" spans="1:5" x14ac:dyDescent="0.2">
      <c r="A27" s="316" t="s">
        <v>319</v>
      </c>
      <c r="B27" s="200" t="s">
        <v>605</v>
      </c>
      <c r="C27" s="286">
        <f>C28+C29+C30+C31+C32+C33+C34</f>
        <v>0</v>
      </c>
      <c r="D27" s="286">
        <f>D28+D29+D30+D31+D32+D33+D34</f>
        <v>0</v>
      </c>
      <c r="E27" s="135">
        <f>E28+E29+E30+E31+E32+E33+E34</f>
        <v>0</v>
      </c>
    </row>
    <row r="28" spans="1:5" x14ac:dyDescent="0.2">
      <c r="A28" s="316" t="s">
        <v>320</v>
      </c>
      <c r="B28" s="325" t="s">
        <v>606</v>
      </c>
      <c r="C28" s="286"/>
      <c r="D28" s="135"/>
      <c r="E28" s="135"/>
    </row>
    <row r="29" spans="1:5" x14ac:dyDescent="0.2">
      <c r="A29" s="316" t="s">
        <v>321</v>
      </c>
      <c r="B29" s="325" t="s">
        <v>607</v>
      </c>
      <c r="C29" s="286"/>
      <c r="D29" s="135"/>
      <c r="E29" s="135"/>
    </row>
    <row r="30" spans="1:5" x14ac:dyDescent="0.2">
      <c r="A30" s="316" t="s">
        <v>322</v>
      </c>
      <c r="B30" s="325" t="s">
        <v>608</v>
      </c>
      <c r="C30" s="286"/>
      <c r="D30" s="135"/>
      <c r="E30" s="135"/>
    </row>
    <row r="31" spans="1:5" x14ac:dyDescent="0.2">
      <c r="A31" s="316" t="s">
        <v>323</v>
      </c>
      <c r="B31" s="325" t="s">
        <v>1056</v>
      </c>
      <c r="C31" s="286"/>
      <c r="D31" s="135"/>
      <c r="E31" s="135"/>
    </row>
    <row r="32" spans="1:5" x14ac:dyDescent="0.2">
      <c r="A32" s="316" t="s">
        <v>324</v>
      </c>
      <c r="B32" s="748" t="s">
        <v>610</v>
      </c>
      <c r="C32" s="286"/>
      <c r="D32" s="135">
        <f>'11 12 sz_melléklet'!C42</f>
        <v>0</v>
      </c>
      <c r="E32" s="135"/>
    </row>
    <row r="33" spans="1:5" x14ac:dyDescent="0.2">
      <c r="A33" s="316" t="s">
        <v>325</v>
      </c>
      <c r="B33" s="270" t="s">
        <v>611</v>
      </c>
      <c r="C33" s="286"/>
      <c r="D33" s="135"/>
      <c r="E33" s="135"/>
    </row>
    <row r="34" spans="1:5" x14ac:dyDescent="0.2">
      <c r="A34" s="316" t="s">
        <v>326</v>
      </c>
      <c r="B34" s="970" t="s">
        <v>612</v>
      </c>
      <c r="C34" s="286"/>
      <c r="D34" s="135"/>
      <c r="E34" s="135"/>
    </row>
    <row r="35" spans="1:5" x14ac:dyDescent="0.2">
      <c r="A35" s="316" t="s">
        <v>327</v>
      </c>
      <c r="B35" s="200"/>
      <c r="C35" s="219"/>
      <c r="D35" s="139"/>
      <c r="E35" s="139"/>
    </row>
    <row r="36" spans="1:5" ht="13.5" thickBot="1" x14ac:dyDescent="0.25">
      <c r="A36" s="316" t="s">
        <v>328</v>
      </c>
      <c r="B36" s="202"/>
      <c r="C36" s="229"/>
      <c r="D36" s="229"/>
      <c r="E36" s="143"/>
    </row>
    <row r="37" spans="1:5" ht="16.5" customHeight="1" thickBot="1" x14ac:dyDescent="0.25">
      <c r="A37" s="554" t="s">
        <v>828</v>
      </c>
      <c r="B37" s="555" t="s">
        <v>7</v>
      </c>
      <c r="C37" s="776">
        <f>C25+C26+C27+C35+C36</f>
        <v>0</v>
      </c>
      <c r="D37" s="776">
        <f>D25+D26+D27+D35+D36</f>
        <v>0</v>
      </c>
      <c r="E37" s="806">
        <f>E25+E26+E27+E35+E36</f>
        <v>0</v>
      </c>
    </row>
    <row r="38" spans="1:5" ht="27" thickTop="1" thickBot="1" x14ac:dyDescent="0.25">
      <c r="A38" s="554" t="s">
        <v>330</v>
      </c>
      <c r="B38" s="559" t="s">
        <v>448</v>
      </c>
      <c r="C38" s="235">
        <f>C37+C22</f>
        <v>14828</v>
      </c>
      <c r="D38" s="235">
        <f>D37+D22</f>
        <v>412212</v>
      </c>
      <c r="E38" s="240">
        <f>E37+E22</f>
        <v>35240</v>
      </c>
    </row>
    <row r="39" spans="1:5" ht="15" customHeight="1" thickTop="1" x14ac:dyDescent="0.2">
      <c r="A39" s="544"/>
      <c r="B39" s="762"/>
      <c r="C39" s="772"/>
      <c r="D39" s="772"/>
      <c r="E39" s="777"/>
    </row>
    <row r="40" spans="1:5" x14ac:dyDescent="0.2">
      <c r="A40" s="317" t="s">
        <v>331</v>
      </c>
      <c r="B40" s="433" t="s">
        <v>449</v>
      </c>
      <c r="C40" s="288"/>
      <c r="D40" s="138"/>
      <c r="E40" s="138"/>
    </row>
    <row r="41" spans="1:5" ht="16.5" customHeight="1" x14ac:dyDescent="0.2">
      <c r="A41" s="316" t="s">
        <v>332</v>
      </c>
      <c r="B41" s="866" t="s">
        <v>1045</v>
      </c>
      <c r="C41" s="288"/>
      <c r="D41" s="288"/>
      <c r="E41" s="138"/>
    </row>
    <row r="42" spans="1:5" ht="15" customHeight="1" x14ac:dyDescent="0.2">
      <c r="A42" s="316" t="s">
        <v>333</v>
      </c>
      <c r="B42" s="866" t="s">
        <v>1044</v>
      </c>
      <c r="C42" s="288"/>
      <c r="D42" s="138"/>
      <c r="E42" s="138"/>
    </row>
    <row r="43" spans="1:5" ht="15" customHeight="1" x14ac:dyDescent="0.2">
      <c r="A43" s="316" t="s">
        <v>334</v>
      </c>
      <c r="B43" s="633" t="s">
        <v>626</v>
      </c>
      <c r="C43" s="230"/>
      <c r="D43" s="139"/>
      <c r="E43" s="139"/>
    </row>
    <row r="44" spans="1:5" x14ac:dyDescent="0.2">
      <c r="A44" s="316" t="s">
        <v>335</v>
      </c>
      <c r="B44" s="633" t="s">
        <v>628</v>
      </c>
      <c r="C44" s="286"/>
      <c r="D44" s="135"/>
      <c r="E44" s="139"/>
    </row>
    <row r="45" spans="1:5" x14ac:dyDescent="0.2">
      <c r="A45" s="316" t="s">
        <v>336</v>
      </c>
      <c r="B45" s="750" t="s">
        <v>629</v>
      </c>
      <c r="C45" s="286"/>
      <c r="D45" s="135"/>
      <c r="E45" s="139"/>
    </row>
    <row r="46" spans="1:5" x14ac:dyDescent="0.2">
      <c r="A46" s="316" t="s">
        <v>337</v>
      </c>
      <c r="B46" s="751" t="s">
        <v>632</v>
      </c>
      <c r="C46" s="220"/>
      <c r="D46" s="135"/>
      <c r="E46" s="139"/>
    </row>
    <row r="47" spans="1:5" x14ac:dyDescent="0.2">
      <c r="A47" s="316" t="s">
        <v>338</v>
      </c>
      <c r="B47" s="752" t="s">
        <v>631</v>
      </c>
      <c r="C47" s="220"/>
      <c r="D47" s="286"/>
      <c r="E47" s="135"/>
    </row>
    <row r="48" spans="1:5" ht="13.5" thickBot="1" x14ac:dyDescent="0.25">
      <c r="A48" s="316" t="s">
        <v>339</v>
      </c>
      <c r="B48" s="327" t="s">
        <v>630</v>
      </c>
      <c r="C48" s="235"/>
      <c r="D48" s="235"/>
      <c r="E48" s="240"/>
    </row>
    <row r="49" spans="1:5" s="15" customFormat="1" ht="13.5" thickBot="1" x14ac:dyDescent="0.25">
      <c r="A49" s="340" t="s">
        <v>340</v>
      </c>
      <c r="B49" s="274" t="s">
        <v>633</v>
      </c>
      <c r="C49" s="801">
        <f>SUM(C41:C48)</f>
        <v>0</v>
      </c>
      <c r="D49" s="801">
        <f>SUM(D41:D48)</f>
        <v>0</v>
      </c>
      <c r="E49" s="628">
        <f>SUM(E41:E48)</f>
        <v>0</v>
      </c>
    </row>
    <row r="50" spans="1:5" ht="13.5" customHeight="1" x14ac:dyDescent="0.2">
      <c r="A50" s="544"/>
      <c r="B50" s="36"/>
      <c r="C50" s="768"/>
      <c r="D50" s="735"/>
      <c r="E50" s="735"/>
    </row>
    <row r="51" spans="1:5" ht="27" customHeight="1" thickBot="1" x14ac:dyDescent="0.25">
      <c r="A51" s="570" t="s">
        <v>341</v>
      </c>
      <c r="B51" s="760" t="s">
        <v>451</v>
      </c>
      <c r="C51" s="779">
        <f>C38+C49</f>
        <v>14828</v>
      </c>
      <c r="D51" s="779">
        <f>D38+D49</f>
        <v>412212</v>
      </c>
      <c r="E51" s="779">
        <f>E38+E49</f>
        <v>35240</v>
      </c>
    </row>
    <row r="52" spans="1:5" ht="13.5" thickTop="1" x14ac:dyDescent="0.2">
      <c r="A52" s="338"/>
      <c r="B52" s="745"/>
      <c r="C52" s="27"/>
      <c r="D52" s="27"/>
      <c r="E52" s="27"/>
    </row>
    <row r="53" spans="1:5" x14ac:dyDescent="0.2">
      <c r="A53" s="338"/>
      <c r="B53" s="745"/>
      <c r="C53" s="27"/>
      <c r="D53" s="27"/>
      <c r="E53" s="27"/>
    </row>
    <row r="54" spans="1:5" x14ac:dyDescent="0.2">
      <c r="A54" s="338"/>
      <c r="B54" s="745"/>
      <c r="C54" s="27"/>
      <c r="D54" s="27"/>
      <c r="E54" s="27"/>
    </row>
    <row r="55" spans="1:5" x14ac:dyDescent="0.2">
      <c r="A55" s="338"/>
      <c r="B55" s="745"/>
      <c r="C55" s="27"/>
      <c r="D55" s="27"/>
      <c r="E55" s="27"/>
    </row>
    <row r="56" spans="1:5" x14ac:dyDescent="0.2">
      <c r="A56" s="338"/>
      <c r="B56" s="745"/>
      <c r="C56" s="27"/>
      <c r="D56" s="27"/>
      <c r="E56" s="27"/>
    </row>
    <row r="57" spans="1:5" x14ac:dyDescent="0.2">
      <c r="A57" s="338"/>
      <c r="B57" s="745"/>
      <c r="C57" s="27"/>
      <c r="D57" s="27"/>
      <c r="E57" s="27"/>
    </row>
    <row r="58" spans="1:5" ht="12.75" customHeight="1" x14ac:dyDescent="0.2">
      <c r="A58" s="338"/>
      <c r="B58" s="745"/>
      <c r="C58" s="717"/>
      <c r="D58" s="717"/>
      <c r="E58" s="717"/>
    </row>
    <row r="59" spans="1:5" ht="12.75" customHeight="1" x14ac:dyDescent="0.2">
      <c r="A59" s="338"/>
      <c r="B59" s="745"/>
      <c r="C59" s="717"/>
      <c r="D59" s="717"/>
      <c r="E59" s="717"/>
    </row>
    <row r="60" spans="1:5" x14ac:dyDescent="0.2">
      <c r="A60" s="1487">
        <v>2</v>
      </c>
      <c r="B60" s="1487"/>
      <c r="C60" s="1487"/>
      <c r="D60" s="1487"/>
      <c r="E60" s="1487"/>
    </row>
    <row r="61" spans="1:5" x14ac:dyDescent="0.2">
      <c r="A61" s="1463"/>
      <c r="B61" s="1463"/>
      <c r="C61" s="1463"/>
      <c r="D61" s="1463"/>
      <c r="E61" s="1463"/>
    </row>
    <row r="62" spans="1:5" x14ac:dyDescent="0.2">
      <c r="A62" s="1463" t="s">
        <v>1333</v>
      </c>
      <c r="B62" s="1463"/>
      <c r="C62" s="1463"/>
      <c r="D62" s="1463"/>
      <c r="E62" s="1463"/>
    </row>
    <row r="63" spans="1:5" x14ac:dyDescent="0.2">
      <c r="A63" s="1485" t="s">
        <v>1208</v>
      </c>
      <c r="B63" s="1484"/>
      <c r="C63" s="1484"/>
      <c r="D63" s="1484"/>
      <c r="E63" s="1484"/>
    </row>
    <row r="64" spans="1:5" x14ac:dyDescent="0.2">
      <c r="A64" s="1485" t="s">
        <v>12</v>
      </c>
      <c r="B64" s="1485"/>
      <c r="C64" s="1485"/>
      <c r="D64" s="1485"/>
      <c r="E64" s="1485"/>
    </row>
    <row r="65" spans="1:5" ht="27" customHeight="1" thickBot="1" x14ac:dyDescent="0.25">
      <c r="B65" s="1"/>
      <c r="C65" s="1"/>
      <c r="D65" s="1"/>
      <c r="E65" s="19" t="s">
        <v>8</v>
      </c>
    </row>
    <row r="66" spans="1:5" ht="39.75" thickBot="1" x14ac:dyDescent="0.3">
      <c r="A66" s="344" t="s">
        <v>294</v>
      </c>
      <c r="B66" s="549" t="s">
        <v>13</v>
      </c>
      <c r="C66" s="580" t="s">
        <v>832</v>
      </c>
      <c r="D66" s="336" t="s">
        <v>1295</v>
      </c>
      <c r="E66" s="407" t="s">
        <v>1298</v>
      </c>
    </row>
    <row r="67" spans="1:5" x14ac:dyDescent="0.2">
      <c r="A67" s="550" t="s">
        <v>295</v>
      </c>
      <c r="B67" s="551" t="s">
        <v>296</v>
      </c>
      <c r="C67" s="560" t="s">
        <v>297</v>
      </c>
      <c r="D67" s="576" t="s">
        <v>298</v>
      </c>
      <c r="E67" s="578" t="s">
        <v>318</v>
      </c>
    </row>
    <row r="68" spans="1:5" ht="15.75" customHeight="1" x14ac:dyDescent="0.2">
      <c r="A68" s="317" t="s">
        <v>299</v>
      </c>
      <c r="B68" s="324" t="s">
        <v>244</v>
      </c>
      <c r="C68" s="286"/>
      <c r="D68" s="135"/>
      <c r="E68" s="135"/>
    </row>
    <row r="69" spans="1:5" ht="13.5" customHeight="1" x14ac:dyDescent="0.2">
      <c r="A69" s="316" t="s">
        <v>300</v>
      </c>
      <c r="B69" s="181" t="s">
        <v>589</v>
      </c>
      <c r="C69" s="286">
        <v>24419</v>
      </c>
      <c r="D69" s="135">
        <v>4266</v>
      </c>
      <c r="E69" s="135">
        <v>10260</v>
      </c>
    </row>
    <row r="70" spans="1:5" ht="12" customHeight="1" x14ac:dyDescent="0.2">
      <c r="A70" s="316" t="s">
        <v>301</v>
      </c>
      <c r="B70" s="200" t="s">
        <v>591</v>
      </c>
      <c r="C70" s="286">
        <v>3368</v>
      </c>
      <c r="D70" s="135">
        <v>277</v>
      </c>
      <c r="E70" s="135">
        <v>1343</v>
      </c>
    </row>
    <row r="71" spans="1:5" ht="11.25" customHeight="1" x14ac:dyDescent="0.2">
      <c r="A71" s="316" t="s">
        <v>302</v>
      </c>
      <c r="B71" s="200" t="s">
        <v>590</v>
      </c>
      <c r="C71" s="286">
        <v>555</v>
      </c>
      <c r="D71" s="135"/>
      <c r="E71" s="135">
        <v>4191</v>
      </c>
    </row>
    <row r="72" spans="1:5" x14ac:dyDescent="0.2">
      <c r="A72" s="316" t="s">
        <v>303</v>
      </c>
      <c r="B72" s="200" t="s">
        <v>592</v>
      </c>
      <c r="C72" s="286"/>
      <c r="D72" s="135"/>
      <c r="E72" s="135"/>
    </row>
    <row r="73" spans="1:5" x14ac:dyDescent="0.2">
      <c r="A73" s="316" t="s">
        <v>304</v>
      </c>
      <c r="B73" s="200" t="s">
        <v>593</v>
      </c>
      <c r="C73" s="286"/>
      <c r="D73" s="135"/>
      <c r="E73" s="135"/>
    </row>
    <row r="74" spans="1:5" x14ac:dyDescent="0.2">
      <c r="A74" s="316" t="s">
        <v>305</v>
      </c>
      <c r="B74" s="200" t="s">
        <v>594</v>
      </c>
      <c r="C74" s="286">
        <f>C75+C76+C77+C78+C79+C80+C81</f>
        <v>0</v>
      </c>
      <c r="D74" s="286">
        <f>D75+D76+D77+D78+D79+D80+D81</f>
        <v>0</v>
      </c>
      <c r="E74" s="135">
        <f>E75+E76+E77+E78+E79+E80+E81</f>
        <v>272</v>
      </c>
    </row>
    <row r="75" spans="1:5" x14ac:dyDescent="0.2">
      <c r="A75" s="316" t="s">
        <v>306</v>
      </c>
      <c r="B75" s="200" t="s">
        <v>598</v>
      </c>
      <c r="C75" s="286"/>
      <c r="D75" s="135"/>
      <c r="E75" s="135"/>
    </row>
    <row r="76" spans="1:5" x14ac:dyDescent="0.2">
      <c r="A76" s="316" t="s">
        <v>307</v>
      </c>
      <c r="B76" s="200" t="s">
        <v>599</v>
      </c>
      <c r="C76" s="286"/>
      <c r="D76" s="135"/>
      <c r="E76" s="135"/>
    </row>
    <row r="77" spans="1:5" x14ac:dyDescent="0.2">
      <c r="A77" s="316" t="s">
        <v>308</v>
      </c>
      <c r="B77" s="200" t="s">
        <v>600</v>
      </c>
      <c r="C77" s="286"/>
      <c r="D77" s="135"/>
      <c r="E77" s="135"/>
    </row>
    <row r="78" spans="1:5" ht="14.25" customHeight="1" x14ac:dyDescent="0.2">
      <c r="A78" s="316" t="s">
        <v>309</v>
      </c>
      <c r="B78" s="325" t="s">
        <v>1050</v>
      </c>
      <c r="C78" s="230"/>
      <c r="D78" s="135"/>
      <c r="E78" s="135">
        <f>'6 7_sz_melléklet'!D57</f>
        <v>272</v>
      </c>
    </row>
    <row r="79" spans="1:5" ht="14.25" customHeight="1" x14ac:dyDescent="0.2">
      <c r="A79" s="316" t="s">
        <v>310</v>
      </c>
      <c r="B79" s="748" t="s">
        <v>597</v>
      </c>
      <c r="C79" s="289"/>
      <c r="D79" s="135"/>
      <c r="E79" s="135"/>
    </row>
    <row r="80" spans="1:5" ht="14.25" customHeight="1" x14ac:dyDescent="0.2">
      <c r="A80" s="316" t="s">
        <v>311</v>
      </c>
      <c r="B80" s="749" t="s">
        <v>1051</v>
      </c>
      <c r="C80" s="289"/>
      <c r="D80" s="135"/>
      <c r="E80" s="135"/>
    </row>
    <row r="81" spans="1:5" ht="14.25" customHeight="1" x14ac:dyDescent="0.2">
      <c r="A81" s="316" t="s">
        <v>312</v>
      </c>
      <c r="B81" s="121" t="s">
        <v>827</v>
      </c>
      <c r="C81" s="289"/>
      <c r="D81" s="135"/>
      <c r="E81" s="135"/>
    </row>
    <row r="82" spans="1:5" ht="12" customHeight="1" thickBot="1" x14ac:dyDescent="0.25">
      <c r="A82" s="316" t="s">
        <v>313</v>
      </c>
      <c r="B82" s="202" t="s">
        <v>602</v>
      </c>
      <c r="C82" s="287"/>
      <c r="D82" s="135"/>
      <c r="E82" s="284">
        <f>' 8 10 sz. melléklet'!D25</f>
        <v>0</v>
      </c>
    </row>
    <row r="83" spans="1:5" ht="13.5" thickBot="1" x14ac:dyDescent="0.25">
      <c r="A83" s="554" t="s">
        <v>314</v>
      </c>
      <c r="B83" s="555" t="s">
        <v>6</v>
      </c>
      <c r="C83" s="568">
        <f>C69+C70+C71+C72+C82</f>
        <v>28342</v>
      </c>
      <c r="D83" s="568">
        <f>D69+D70+D71+D72+D82</f>
        <v>4543</v>
      </c>
      <c r="E83" s="569">
        <f>E69+E70+E71+E72+E74+E82</f>
        <v>16066</v>
      </c>
    </row>
    <row r="84" spans="1:5" ht="13.5" thickTop="1" x14ac:dyDescent="0.2">
      <c r="A84" s="544"/>
      <c r="B84" s="324"/>
      <c r="C84" s="780"/>
      <c r="D84" s="780"/>
      <c r="E84" s="781"/>
    </row>
    <row r="85" spans="1:5" x14ac:dyDescent="0.2">
      <c r="A85" s="317" t="s">
        <v>315</v>
      </c>
      <c r="B85" s="326" t="s">
        <v>245</v>
      </c>
      <c r="C85" s="288"/>
      <c r="D85" s="138"/>
      <c r="E85" s="138"/>
    </row>
    <row r="86" spans="1:5" x14ac:dyDescent="0.2">
      <c r="A86" s="316" t="s">
        <v>316</v>
      </c>
      <c r="B86" s="200" t="s">
        <v>603</v>
      </c>
      <c r="C86" s="286"/>
      <c r="D86" s="135"/>
      <c r="E86" s="135">
        <f>'33_sz_ melléklet'!C72</f>
        <v>1920</v>
      </c>
    </row>
    <row r="87" spans="1:5" x14ac:dyDescent="0.2">
      <c r="A87" s="316" t="s">
        <v>317</v>
      </c>
      <c r="B87" s="200" t="s">
        <v>604</v>
      </c>
      <c r="C87" s="230"/>
      <c r="D87" s="135"/>
      <c r="E87" s="139"/>
    </row>
    <row r="88" spans="1:5" x14ac:dyDescent="0.2">
      <c r="A88" s="316" t="s">
        <v>319</v>
      </c>
      <c r="B88" s="200" t="s">
        <v>605</v>
      </c>
      <c r="C88" s="286">
        <f>C89+C90+C91+C92+C93+C94+C95</f>
        <v>0</v>
      </c>
      <c r="D88" s="286">
        <f>D89+D90+D91+D92+D93+D94+D95</f>
        <v>0</v>
      </c>
      <c r="E88" s="135">
        <f>E89+E90+E91+E92+E93+E94+E95</f>
        <v>0</v>
      </c>
    </row>
    <row r="89" spans="1:5" x14ac:dyDescent="0.2">
      <c r="A89" s="316" t="s">
        <v>320</v>
      </c>
      <c r="B89" s="325" t="s">
        <v>606</v>
      </c>
      <c r="C89" s="286"/>
      <c r="D89" s="135"/>
      <c r="E89" s="135"/>
    </row>
    <row r="90" spans="1:5" x14ac:dyDescent="0.2">
      <c r="A90" s="316" t="s">
        <v>321</v>
      </c>
      <c r="B90" s="325" t="s">
        <v>607</v>
      </c>
      <c r="C90" s="286"/>
      <c r="D90" s="135"/>
      <c r="E90" s="135"/>
    </row>
    <row r="91" spans="1:5" x14ac:dyDescent="0.2">
      <c r="A91" s="316" t="s">
        <v>322</v>
      </c>
      <c r="B91" s="325" t="s">
        <v>608</v>
      </c>
      <c r="C91" s="286"/>
      <c r="D91" s="135"/>
      <c r="E91" s="135"/>
    </row>
    <row r="92" spans="1:5" x14ac:dyDescent="0.2">
      <c r="A92" s="316" t="s">
        <v>323</v>
      </c>
      <c r="B92" s="325" t="s">
        <v>1056</v>
      </c>
      <c r="C92" s="286"/>
      <c r="D92" s="135"/>
      <c r="E92" s="135"/>
    </row>
    <row r="93" spans="1:5" x14ac:dyDescent="0.2">
      <c r="A93" s="316" t="s">
        <v>324</v>
      </c>
      <c r="B93" s="748" t="s">
        <v>610</v>
      </c>
      <c r="C93" s="286"/>
      <c r="D93" s="135"/>
      <c r="E93" s="135"/>
    </row>
    <row r="94" spans="1:5" x14ac:dyDescent="0.2">
      <c r="A94" s="316" t="s">
        <v>325</v>
      </c>
      <c r="B94" s="270" t="s">
        <v>611</v>
      </c>
      <c r="C94" s="286"/>
      <c r="D94" s="135"/>
      <c r="E94" s="135"/>
    </row>
    <row r="95" spans="1:5" s="15" customFormat="1" x14ac:dyDescent="0.2">
      <c r="A95" s="316" t="s">
        <v>326</v>
      </c>
      <c r="B95" s="970" t="s">
        <v>612</v>
      </c>
      <c r="C95" s="220"/>
      <c r="D95" s="135"/>
      <c r="E95" s="135"/>
    </row>
    <row r="96" spans="1:5" x14ac:dyDescent="0.2">
      <c r="A96" s="316" t="s">
        <v>327</v>
      </c>
      <c r="B96" s="200"/>
      <c r="C96" s="219"/>
      <c r="D96" s="135"/>
      <c r="E96" s="139"/>
    </row>
    <row r="97" spans="1:5" ht="13.5" thickBot="1" x14ac:dyDescent="0.25">
      <c r="A97" s="316" t="s">
        <v>328</v>
      </c>
      <c r="B97" s="202"/>
      <c r="C97" s="632"/>
      <c r="D97" s="135"/>
      <c r="E97" s="140"/>
    </row>
    <row r="98" spans="1:5" ht="13.5" thickBot="1" x14ac:dyDescent="0.25">
      <c r="A98" s="554" t="s">
        <v>828</v>
      </c>
      <c r="B98" s="555" t="s">
        <v>7</v>
      </c>
      <c r="C98" s="776">
        <f>C86+C87+C88+C96+C97</f>
        <v>0</v>
      </c>
      <c r="D98" s="776">
        <f>D86+D87+D88+D96+D97</f>
        <v>0</v>
      </c>
      <c r="E98" s="806">
        <f>E86+E87+E88+E96+E97</f>
        <v>1920</v>
      </c>
    </row>
    <row r="99" spans="1:5" ht="28.5" customHeight="1" thickTop="1" thickBot="1" x14ac:dyDescent="0.25">
      <c r="A99" s="554" t="s">
        <v>330</v>
      </c>
      <c r="B99" s="559" t="s">
        <v>448</v>
      </c>
      <c r="C99" s="235">
        <f>C98+C83</f>
        <v>28342</v>
      </c>
      <c r="D99" s="235">
        <f>D98+D83</f>
        <v>4543</v>
      </c>
      <c r="E99" s="240">
        <f>E98+E83</f>
        <v>17986</v>
      </c>
    </row>
    <row r="100" spans="1:5" ht="13.5" thickTop="1" x14ac:dyDescent="0.2">
      <c r="A100" s="544"/>
      <c r="B100" s="762"/>
      <c r="C100" s="772"/>
      <c r="D100" s="772"/>
      <c r="E100" s="777"/>
    </row>
    <row r="101" spans="1:5" x14ac:dyDescent="0.2">
      <c r="A101" s="317" t="s">
        <v>331</v>
      </c>
      <c r="B101" s="433" t="s">
        <v>449</v>
      </c>
      <c r="C101" s="288"/>
      <c r="D101" s="138"/>
      <c r="E101" s="138"/>
    </row>
    <row r="102" spans="1:5" x14ac:dyDescent="0.2">
      <c r="A102" s="316" t="s">
        <v>332</v>
      </c>
      <c r="B102" s="866" t="s">
        <v>1045</v>
      </c>
      <c r="C102" s="286"/>
      <c r="D102" s="135"/>
      <c r="E102" s="135"/>
    </row>
    <row r="103" spans="1:5" s="15" customFormat="1" x14ac:dyDescent="0.2">
      <c r="A103" s="316" t="s">
        <v>333</v>
      </c>
      <c r="B103" s="866" t="s">
        <v>1044</v>
      </c>
      <c r="C103" s="288"/>
      <c r="D103" s="135"/>
      <c r="E103" s="138"/>
    </row>
    <row r="104" spans="1:5" ht="11.25" customHeight="1" x14ac:dyDescent="0.2">
      <c r="A104" s="316" t="s">
        <v>334</v>
      </c>
      <c r="B104" s="633" t="s">
        <v>626</v>
      </c>
      <c r="C104" s="230"/>
      <c r="D104" s="135"/>
      <c r="E104" s="135"/>
    </row>
    <row r="105" spans="1:5" x14ac:dyDescent="0.2">
      <c r="A105" s="316" t="s">
        <v>335</v>
      </c>
      <c r="B105" s="633" t="s">
        <v>628</v>
      </c>
      <c r="C105" s="286"/>
      <c r="D105" s="135"/>
      <c r="E105" s="135"/>
    </row>
    <row r="106" spans="1:5" x14ac:dyDescent="0.2">
      <c r="A106" s="316" t="s">
        <v>336</v>
      </c>
      <c r="B106" s="750" t="s">
        <v>629</v>
      </c>
      <c r="C106" s="286"/>
      <c r="D106" s="135"/>
      <c r="E106" s="135"/>
    </row>
    <row r="107" spans="1:5" x14ac:dyDescent="0.2">
      <c r="A107" s="316" t="s">
        <v>337</v>
      </c>
      <c r="B107" s="751" t="s">
        <v>632</v>
      </c>
      <c r="C107" s="220"/>
      <c r="D107" s="135"/>
      <c r="E107" s="135"/>
    </row>
    <row r="108" spans="1:5" s="15" customFormat="1" x14ac:dyDescent="0.2">
      <c r="A108" s="316" t="s">
        <v>338</v>
      </c>
      <c r="B108" s="752" t="s">
        <v>631</v>
      </c>
      <c r="C108" s="220"/>
      <c r="D108" s="135"/>
      <c r="E108" s="135"/>
    </row>
    <row r="109" spans="1:5" ht="13.5" thickBot="1" x14ac:dyDescent="0.25">
      <c r="A109" s="316" t="s">
        <v>339</v>
      </c>
      <c r="B109" s="327" t="s">
        <v>630</v>
      </c>
      <c r="C109" s="235"/>
      <c r="D109" s="135"/>
      <c r="E109" s="240"/>
    </row>
    <row r="110" spans="1:5" ht="13.5" customHeight="1" thickBot="1" x14ac:dyDescent="0.25">
      <c r="A110" s="340" t="s">
        <v>340</v>
      </c>
      <c r="B110" s="274" t="s">
        <v>633</v>
      </c>
      <c r="C110" s="801">
        <f>SUM(C102:C109)</f>
        <v>0</v>
      </c>
      <c r="D110" s="801">
        <f>SUM(D102:D109)</f>
        <v>0</v>
      </c>
      <c r="E110" s="628">
        <f>SUM(E102:E109)</f>
        <v>0</v>
      </c>
    </row>
    <row r="111" spans="1:5" x14ac:dyDescent="0.2">
      <c r="A111" s="544"/>
      <c r="B111" s="36"/>
      <c r="C111" s="804"/>
      <c r="D111" s="665"/>
      <c r="E111" s="665"/>
    </row>
    <row r="112" spans="1:5" ht="24.75" customHeight="1" thickBot="1" x14ac:dyDescent="0.25">
      <c r="A112" s="570" t="s">
        <v>341</v>
      </c>
      <c r="B112" s="760" t="s">
        <v>451</v>
      </c>
      <c r="C112" s="779">
        <f>C99+C110</f>
        <v>28342</v>
      </c>
      <c r="D112" s="779">
        <f>D99+D110</f>
        <v>4543</v>
      </c>
      <c r="E112" s="779">
        <f>E99+E110</f>
        <v>17986</v>
      </c>
    </row>
    <row r="113" spans="1:5" ht="24.75" customHeight="1" thickTop="1" x14ac:dyDescent="0.2">
      <c r="A113" s="338"/>
      <c r="B113" s="745"/>
      <c r="C113" s="27"/>
      <c r="D113" s="27"/>
      <c r="E113" s="27"/>
    </row>
    <row r="114" spans="1:5" ht="24.75" customHeight="1" x14ac:dyDescent="0.2">
      <c r="A114" s="338"/>
      <c r="B114" s="745"/>
      <c r="C114" s="27"/>
      <c r="D114" s="27"/>
      <c r="E114" s="27"/>
    </row>
    <row r="115" spans="1:5" s="15" customFormat="1" x14ac:dyDescent="0.2">
      <c r="A115" s="338"/>
      <c r="B115" s="745"/>
      <c r="C115" s="717"/>
      <c r="D115" s="717"/>
      <c r="E115" s="717"/>
    </row>
    <row r="116" spans="1:5" ht="13.5" customHeight="1" x14ac:dyDescent="0.2">
      <c r="A116" s="1484">
        <v>3</v>
      </c>
      <c r="B116" s="1484"/>
      <c r="C116" s="1484"/>
      <c r="D116" s="1484"/>
      <c r="E116" s="1484"/>
    </row>
    <row r="117" spans="1:5" ht="15" customHeight="1" x14ac:dyDescent="0.2">
      <c r="A117" s="1463"/>
      <c r="B117" s="1463"/>
      <c r="C117" s="1463"/>
      <c r="D117" s="1463"/>
      <c r="E117" s="1463"/>
    </row>
    <row r="118" spans="1:5" ht="15" customHeight="1" x14ac:dyDescent="0.2">
      <c r="A118" s="1463" t="s">
        <v>1333</v>
      </c>
      <c r="B118" s="1463"/>
      <c r="C118" s="1463"/>
      <c r="D118" s="1463"/>
      <c r="E118" s="1463"/>
    </row>
    <row r="119" spans="1:5" ht="15" customHeight="1" x14ac:dyDescent="0.2">
      <c r="A119" s="1485" t="s">
        <v>1208</v>
      </c>
      <c r="B119" s="1484"/>
      <c r="C119" s="1484"/>
      <c r="D119" s="1484"/>
      <c r="E119" s="1484"/>
    </row>
    <row r="120" spans="1:5" s="15" customFormat="1" x14ac:dyDescent="0.2">
      <c r="A120" s="1485" t="s">
        <v>12</v>
      </c>
      <c r="B120" s="1485"/>
      <c r="C120" s="1485"/>
      <c r="D120" s="1485"/>
      <c r="E120" s="1485"/>
    </row>
    <row r="121" spans="1:5" ht="17.25" customHeight="1" thickBot="1" x14ac:dyDescent="0.25">
      <c r="B121" s="1"/>
      <c r="C121" s="1"/>
      <c r="D121" s="1"/>
      <c r="E121" s="19" t="s">
        <v>8</v>
      </c>
    </row>
    <row r="122" spans="1:5" ht="52.5" thickBot="1" x14ac:dyDescent="0.3">
      <c r="A122" s="344" t="s">
        <v>294</v>
      </c>
      <c r="B122" s="549" t="s">
        <v>13</v>
      </c>
      <c r="C122" s="407" t="s">
        <v>1304</v>
      </c>
      <c r="D122" s="407" t="s">
        <v>1089</v>
      </c>
      <c r="E122" s="336" t="s">
        <v>1090</v>
      </c>
    </row>
    <row r="123" spans="1:5" x14ac:dyDescent="0.2">
      <c r="A123" s="550" t="s">
        <v>295</v>
      </c>
      <c r="B123" s="551" t="s">
        <v>296</v>
      </c>
      <c r="C123" s="560" t="s">
        <v>297</v>
      </c>
      <c r="D123" s="560" t="s">
        <v>297</v>
      </c>
      <c r="E123" s="576" t="s">
        <v>298</v>
      </c>
    </row>
    <row r="124" spans="1:5" s="15" customFormat="1" x14ac:dyDescent="0.2">
      <c r="A124" s="317" t="s">
        <v>299</v>
      </c>
      <c r="B124" s="324" t="s">
        <v>244</v>
      </c>
      <c r="C124" s="286"/>
      <c r="D124" s="286"/>
      <c r="E124" s="135"/>
    </row>
    <row r="125" spans="1:5" x14ac:dyDescent="0.2">
      <c r="A125" s="316" t="s">
        <v>300</v>
      </c>
      <c r="B125" s="181" t="s">
        <v>589</v>
      </c>
      <c r="C125" s="286">
        <f>E69+D69+C69+E8+D8+C8</f>
        <v>391114</v>
      </c>
      <c r="D125" s="286">
        <v>37324</v>
      </c>
      <c r="E125" s="135">
        <v>9787</v>
      </c>
    </row>
    <row r="126" spans="1:5" ht="14.25" customHeight="1" x14ac:dyDescent="0.2">
      <c r="A126" s="316" t="s">
        <v>301</v>
      </c>
      <c r="B126" s="200" t="s">
        <v>591</v>
      </c>
      <c r="C126" s="286">
        <f t="shared" ref="C126:C138" si="0">E70+D70+C70+E9+D9+C9</f>
        <v>63203</v>
      </c>
      <c r="D126" s="286">
        <v>5382</v>
      </c>
      <c r="E126" s="135">
        <v>1281</v>
      </c>
    </row>
    <row r="127" spans="1:5" s="15" customFormat="1" x14ac:dyDescent="0.2">
      <c r="A127" s="316" t="s">
        <v>302</v>
      </c>
      <c r="B127" s="200" t="s">
        <v>590</v>
      </c>
      <c r="C127" s="286">
        <f t="shared" si="0"/>
        <v>56642</v>
      </c>
      <c r="D127" s="286">
        <v>157</v>
      </c>
      <c r="E127" s="135">
        <v>10</v>
      </c>
    </row>
    <row r="128" spans="1:5" ht="12" customHeight="1" x14ac:dyDescent="0.2">
      <c r="A128" s="316" t="s">
        <v>303</v>
      </c>
      <c r="B128" s="200" t="s">
        <v>592</v>
      </c>
      <c r="C128" s="286">
        <f t="shared" si="0"/>
        <v>0</v>
      </c>
      <c r="D128" s="135"/>
      <c r="E128" s="135"/>
    </row>
    <row r="129" spans="1:5" x14ac:dyDescent="0.2">
      <c r="A129" s="316" t="s">
        <v>304</v>
      </c>
      <c r="B129" s="200" t="s">
        <v>593</v>
      </c>
      <c r="C129" s="286">
        <f t="shared" si="0"/>
        <v>0</v>
      </c>
      <c r="D129" s="135"/>
      <c r="E129" s="135"/>
    </row>
    <row r="130" spans="1:5" x14ac:dyDescent="0.2">
      <c r="A130" s="316" t="s">
        <v>305</v>
      </c>
      <c r="B130" s="200" t="s">
        <v>594</v>
      </c>
      <c r="C130" s="286">
        <f t="shared" si="0"/>
        <v>272</v>
      </c>
      <c r="D130" s="135"/>
      <c r="E130" s="135"/>
    </row>
    <row r="131" spans="1:5" x14ac:dyDescent="0.2">
      <c r="A131" s="316" t="s">
        <v>306</v>
      </c>
      <c r="B131" s="200" t="s">
        <v>598</v>
      </c>
      <c r="C131" s="286">
        <f t="shared" si="0"/>
        <v>0</v>
      </c>
      <c r="D131" s="135"/>
      <c r="E131" s="135"/>
    </row>
    <row r="132" spans="1:5" x14ac:dyDescent="0.2">
      <c r="A132" s="316" t="s">
        <v>307</v>
      </c>
      <c r="B132" s="200" t="s">
        <v>599</v>
      </c>
      <c r="C132" s="286">
        <f t="shared" si="0"/>
        <v>0</v>
      </c>
      <c r="D132" s="135"/>
      <c r="E132" s="135"/>
    </row>
    <row r="133" spans="1:5" ht="15" customHeight="1" x14ac:dyDescent="0.2">
      <c r="A133" s="316" t="s">
        <v>308</v>
      </c>
      <c r="B133" s="200" t="s">
        <v>600</v>
      </c>
      <c r="C133" s="286">
        <f t="shared" si="0"/>
        <v>0</v>
      </c>
      <c r="D133" s="135"/>
      <c r="E133" s="135"/>
    </row>
    <row r="134" spans="1:5" x14ac:dyDescent="0.2">
      <c r="A134" s="316" t="s">
        <v>309</v>
      </c>
      <c r="B134" s="325" t="s">
        <v>1050</v>
      </c>
      <c r="C134" s="286">
        <f t="shared" si="0"/>
        <v>272</v>
      </c>
      <c r="D134" s="139"/>
      <c r="E134" s="135"/>
    </row>
    <row r="135" spans="1:5" ht="14.25" customHeight="1" x14ac:dyDescent="0.2">
      <c r="A135" s="316" t="s">
        <v>310</v>
      </c>
      <c r="B135" s="748" t="s">
        <v>597</v>
      </c>
      <c r="C135" s="286">
        <f t="shared" si="0"/>
        <v>0</v>
      </c>
      <c r="D135" s="136"/>
      <c r="E135" s="135"/>
    </row>
    <row r="136" spans="1:5" ht="12.75" customHeight="1" x14ac:dyDescent="0.2">
      <c r="A136" s="316" t="s">
        <v>311</v>
      </c>
      <c r="B136" s="749" t="s">
        <v>1051</v>
      </c>
      <c r="C136" s="286">
        <f t="shared" si="0"/>
        <v>0</v>
      </c>
      <c r="D136" s="136"/>
      <c r="E136" s="135"/>
    </row>
    <row r="137" spans="1:5" ht="12.75" customHeight="1" x14ac:dyDescent="0.2">
      <c r="A137" s="316" t="s">
        <v>312</v>
      </c>
      <c r="B137" s="121" t="s">
        <v>827</v>
      </c>
      <c r="C137" s="286">
        <f t="shared" si="0"/>
        <v>0</v>
      </c>
      <c r="D137" s="136"/>
      <c r="E137" s="135"/>
    </row>
    <row r="138" spans="1:5" ht="13.5" thickBot="1" x14ac:dyDescent="0.25">
      <c r="A138" s="316" t="s">
        <v>313</v>
      </c>
      <c r="B138" s="202" t="s">
        <v>602</v>
      </c>
      <c r="C138" s="286">
        <f t="shared" si="0"/>
        <v>0</v>
      </c>
      <c r="D138" s="284"/>
      <c r="E138" s="135"/>
    </row>
    <row r="139" spans="1:5" ht="13.5" thickBot="1" x14ac:dyDescent="0.25">
      <c r="A139" s="554" t="s">
        <v>314</v>
      </c>
      <c r="B139" s="555" t="s">
        <v>6</v>
      </c>
      <c r="C139" s="799">
        <f>C125+C126+C127+C128+C130+C138</f>
        <v>511231</v>
      </c>
      <c r="D139" s="799">
        <f>D125+D126+D127+D128+D138</f>
        <v>42863</v>
      </c>
      <c r="E139" s="665">
        <f>E125+E126+E127+E128+E138</f>
        <v>11078</v>
      </c>
    </row>
    <row r="140" spans="1:5" ht="12" customHeight="1" thickTop="1" x14ac:dyDescent="0.2">
      <c r="A140" s="544"/>
      <c r="B140" s="324"/>
      <c r="C140" s="774"/>
      <c r="D140" s="774"/>
      <c r="E140" s="775"/>
    </row>
    <row r="141" spans="1:5" ht="13.5" customHeight="1" x14ac:dyDescent="0.2">
      <c r="A141" s="317" t="s">
        <v>315</v>
      </c>
      <c r="B141" s="326" t="s">
        <v>245</v>
      </c>
      <c r="C141" s="288"/>
      <c r="D141" s="138"/>
      <c r="E141" s="138"/>
    </row>
    <row r="142" spans="1:5" ht="12" customHeight="1" x14ac:dyDescent="0.2">
      <c r="A142" s="316" t="s">
        <v>316</v>
      </c>
      <c r="B142" s="200" t="s">
        <v>603</v>
      </c>
      <c r="C142" s="286">
        <f>E86+D86+C86+E25+D25+C25</f>
        <v>1920</v>
      </c>
      <c r="D142" s="135"/>
      <c r="E142" s="135"/>
    </row>
    <row r="143" spans="1:5" x14ac:dyDescent="0.2">
      <c r="A143" s="316" t="s">
        <v>317</v>
      </c>
      <c r="B143" s="200" t="s">
        <v>604</v>
      </c>
      <c r="C143" s="286">
        <f t="shared" ref="C143:C150" si="1">E87+D87+C87+E26+D26+C26</f>
        <v>0</v>
      </c>
      <c r="D143" s="230"/>
      <c r="E143" s="135"/>
    </row>
    <row r="144" spans="1:5" x14ac:dyDescent="0.2">
      <c r="A144" s="316" t="s">
        <v>319</v>
      </c>
      <c r="B144" s="200" t="s">
        <v>605</v>
      </c>
      <c r="C144" s="286">
        <f t="shared" si="1"/>
        <v>0</v>
      </c>
      <c r="D144" s="135"/>
      <c r="E144" s="135"/>
    </row>
    <row r="145" spans="1:5" x14ac:dyDescent="0.2">
      <c r="A145" s="316" t="s">
        <v>320</v>
      </c>
      <c r="B145" s="325" t="s">
        <v>606</v>
      </c>
      <c r="C145" s="286">
        <f t="shared" si="1"/>
        <v>0</v>
      </c>
      <c r="D145" s="135"/>
      <c r="E145" s="135"/>
    </row>
    <row r="146" spans="1:5" x14ac:dyDescent="0.2">
      <c r="A146" s="316" t="s">
        <v>321</v>
      </c>
      <c r="B146" s="325" t="s">
        <v>607</v>
      </c>
      <c r="C146" s="286">
        <f t="shared" si="1"/>
        <v>0</v>
      </c>
      <c r="D146" s="135"/>
      <c r="E146" s="135"/>
    </row>
    <row r="147" spans="1:5" ht="12" customHeight="1" x14ac:dyDescent="0.2">
      <c r="A147" s="316" t="s">
        <v>322</v>
      </c>
      <c r="B147" s="325" t="s">
        <v>608</v>
      </c>
      <c r="C147" s="286">
        <f t="shared" si="1"/>
        <v>0</v>
      </c>
      <c r="D147" s="135"/>
      <c r="E147" s="135"/>
    </row>
    <row r="148" spans="1:5" ht="12" customHeight="1" x14ac:dyDescent="0.2">
      <c r="A148" s="316" t="s">
        <v>323</v>
      </c>
      <c r="B148" s="325" t="s">
        <v>1056</v>
      </c>
      <c r="C148" s="286">
        <f t="shared" si="1"/>
        <v>0</v>
      </c>
      <c r="D148" s="135"/>
      <c r="E148" s="135"/>
    </row>
    <row r="149" spans="1:5" x14ac:dyDescent="0.2">
      <c r="A149" s="316" t="s">
        <v>324</v>
      </c>
      <c r="B149" s="748" t="s">
        <v>610</v>
      </c>
      <c r="C149" s="286">
        <f t="shared" si="1"/>
        <v>0</v>
      </c>
      <c r="D149" s="135"/>
      <c r="E149" s="135"/>
    </row>
    <row r="150" spans="1:5" x14ac:dyDescent="0.2">
      <c r="A150" s="316" t="s">
        <v>325</v>
      </c>
      <c r="B150" s="270" t="s">
        <v>611</v>
      </c>
      <c r="C150" s="286">
        <f t="shared" si="1"/>
        <v>0</v>
      </c>
      <c r="D150" s="135"/>
      <c r="E150" s="135"/>
    </row>
    <row r="151" spans="1:5" x14ac:dyDescent="0.2">
      <c r="A151" s="316" t="s">
        <v>326</v>
      </c>
      <c r="B151" s="970" t="s">
        <v>612</v>
      </c>
      <c r="C151" s="286"/>
      <c r="D151" s="230"/>
      <c r="E151" s="135"/>
    </row>
    <row r="152" spans="1:5" x14ac:dyDescent="0.2">
      <c r="A152" s="316" t="s">
        <v>327</v>
      </c>
      <c r="B152" s="200"/>
      <c r="C152" s="286"/>
      <c r="D152" s="286"/>
      <c r="E152" s="135"/>
    </row>
    <row r="153" spans="1:5" ht="13.5" thickBot="1" x14ac:dyDescent="0.25">
      <c r="A153" s="316" t="s">
        <v>328</v>
      </c>
      <c r="B153" s="202"/>
      <c r="C153" s="286"/>
      <c r="D153" s="229"/>
      <c r="E153" s="143"/>
    </row>
    <row r="154" spans="1:5" ht="13.5" thickBot="1" x14ac:dyDescent="0.25">
      <c r="A154" s="554" t="s">
        <v>828</v>
      </c>
      <c r="B154" s="555" t="s">
        <v>7</v>
      </c>
      <c r="C154" s="513">
        <f>C142+C143+C144+C152+C153</f>
        <v>1920</v>
      </c>
      <c r="D154" s="513">
        <f>D142+D143+D144+D152+D153</f>
        <v>0</v>
      </c>
      <c r="E154" s="735">
        <f>E142+E143+E144+E152+E153</f>
        <v>0</v>
      </c>
    </row>
    <row r="155" spans="1:5" ht="27" thickTop="1" thickBot="1" x14ac:dyDescent="0.25">
      <c r="A155" s="554" t="s">
        <v>330</v>
      </c>
      <c r="B155" s="559" t="s">
        <v>448</v>
      </c>
      <c r="C155" s="783">
        <f>C154+C139</f>
        <v>513151</v>
      </c>
      <c r="D155" s="783">
        <f>D154+D139</f>
        <v>42863</v>
      </c>
      <c r="E155" s="783">
        <f>E154+E139</f>
        <v>11078</v>
      </c>
    </row>
    <row r="156" spans="1:5" ht="13.5" thickTop="1" x14ac:dyDescent="0.2">
      <c r="A156" s="544"/>
      <c r="B156" s="762"/>
      <c r="C156" s="782"/>
      <c r="D156" s="1409"/>
      <c r="E156" s="782"/>
    </row>
    <row r="157" spans="1:5" x14ac:dyDescent="0.2">
      <c r="A157" s="317" t="s">
        <v>331</v>
      </c>
      <c r="B157" s="433" t="s">
        <v>449</v>
      </c>
      <c r="C157" s="288"/>
      <c r="D157" s="288"/>
      <c r="E157" s="138"/>
    </row>
    <row r="158" spans="1:5" x14ac:dyDescent="0.2">
      <c r="A158" s="316" t="s">
        <v>332</v>
      </c>
      <c r="B158" s="866" t="s">
        <v>1045</v>
      </c>
      <c r="C158" s="286">
        <f>E102+D102+C102+E41+D41+C41</f>
        <v>0</v>
      </c>
      <c r="D158" s="286"/>
      <c r="E158" s="135"/>
    </row>
    <row r="159" spans="1:5" s="15" customFormat="1" x14ac:dyDescent="0.2">
      <c r="A159" s="316" t="s">
        <v>333</v>
      </c>
      <c r="B159" s="866" t="s">
        <v>1044</v>
      </c>
      <c r="C159" s="286">
        <f t="shared" ref="C159:C165" si="2">E103+D103+C103+E42+D42+C42</f>
        <v>0</v>
      </c>
      <c r="D159" s="286"/>
      <c r="E159" s="135"/>
    </row>
    <row r="160" spans="1:5" x14ac:dyDescent="0.2">
      <c r="A160" s="316" t="s">
        <v>334</v>
      </c>
      <c r="B160" s="633" t="s">
        <v>626</v>
      </c>
      <c r="C160" s="286">
        <f t="shared" si="2"/>
        <v>0</v>
      </c>
      <c r="D160" s="290"/>
      <c r="E160" s="135"/>
    </row>
    <row r="161" spans="1:5" x14ac:dyDescent="0.2">
      <c r="A161" s="316" t="s">
        <v>335</v>
      </c>
      <c r="B161" s="633" t="s">
        <v>628</v>
      </c>
      <c r="C161" s="286">
        <f t="shared" si="2"/>
        <v>0</v>
      </c>
      <c r="D161" s="288"/>
      <c r="E161" s="135"/>
    </row>
    <row r="162" spans="1:5" x14ac:dyDescent="0.2">
      <c r="A162" s="316" t="s">
        <v>336</v>
      </c>
      <c r="B162" s="750" t="s">
        <v>629</v>
      </c>
      <c r="C162" s="286">
        <f t="shared" si="2"/>
        <v>0</v>
      </c>
      <c r="D162" s="286"/>
      <c r="E162" s="135"/>
    </row>
    <row r="163" spans="1:5" ht="12" customHeight="1" x14ac:dyDescent="0.2">
      <c r="A163" s="316" t="s">
        <v>337</v>
      </c>
      <c r="B163" s="751" t="s">
        <v>632</v>
      </c>
      <c r="C163" s="286">
        <f t="shared" si="2"/>
        <v>0</v>
      </c>
      <c r="D163" s="286"/>
      <c r="E163" s="135"/>
    </row>
    <row r="164" spans="1:5" x14ac:dyDescent="0.2">
      <c r="A164" s="316" t="s">
        <v>338</v>
      </c>
      <c r="B164" s="752" t="s">
        <v>631</v>
      </c>
      <c r="C164" s="286">
        <f t="shared" si="2"/>
        <v>0</v>
      </c>
      <c r="D164" s="288"/>
      <c r="E164" s="135"/>
    </row>
    <row r="165" spans="1:5" ht="13.5" thickBot="1" x14ac:dyDescent="0.25">
      <c r="A165" s="316" t="s">
        <v>339</v>
      </c>
      <c r="B165" s="327" t="s">
        <v>630</v>
      </c>
      <c r="C165" s="286">
        <f t="shared" si="2"/>
        <v>0</v>
      </c>
      <c r="D165" s="235"/>
      <c r="E165" s="135"/>
    </row>
    <row r="166" spans="1:5" ht="13.5" thickBot="1" x14ac:dyDescent="0.25">
      <c r="A166" s="340" t="s">
        <v>340</v>
      </c>
      <c r="B166" s="274" t="s">
        <v>633</v>
      </c>
      <c r="C166" s="234">
        <f>SUM(C158:C165)</f>
        <v>0</v>
      </c>
      <c r="D166" s="234">
        <f>SUM(D158:D165)</f>
        <v>0</v>
      </c>
      <c r="E166" s="137">
        <f>SUM(E158:E165)</f>
        <v>0</v>
      </c>
    </row>
    <row r="167" spans="1:5" ht="10.5" customHeight="1" x14ac:dyDescent="0.2">
      <c r="A167" s="544"/>
      <c r="B167" s="36"/>
      <c r="C167" s="735"/>
      <c r="D167" s="513"/>
      <c r="E167" s="735"/>
    </row>
    <row r="168" spans="1:5" ht="13.5" thickBot="1" x14ac:dyDescent="0.25">
      <c r="A168" s="570" t="s">
        <v>341</v>
      </c>
      <c r="B168" s="760" t="s">
        <v>451</v>
      </c>
      <c r="C168" s="778">
        <f>C166+C155</f>
        <v>513151</v>
      </c>
      <c r="D168" s="778">
        <f>D166+D155</f>
        <v>42863</v>
      </c>
      <c r="E168" s="779">
        <f>E166+E155</f>
        <v>11078</v>
      </c>
    </row>
    <row r="169" spans="1:5" ht="13.5" thickTop="1" x14ac:dyDescent="0.2"/>
    <row r="170" spans="1:5" s="15" customFormat="1" x14ac:dyDescent="0.2"/>
    <row r="172" spans="1:5" x14ac:dyDescent="0.2">
      <c r="A172" s="1484">
        <v>4</v>
      </c>
      <c r="B172" s="1484"/>
      <c r="C172" s="1484"/>
      <c r="D172" s="1484"/>
      <c r="E172" s="1484"/>
    </row>
    <row r="173" spans="1:5" x14ac:dyDescent="0.2">
      <c r="A173" s="13"/>
      <c r="B173" s="13"/>
      <c r="C173" s="13"/>
      <c r="D173" s="13"/>
      <c r="E173" s="13"/>
    </row>
    <row r="174" spans="1:5" x14ac:dyDescent="0.2">
      <c r="A174" s="1463" t="s">
        <v>1333</v>
      </c>
      <c r="B174" s="1463"/>
      <c r="C174" s="1463"/>
      <c r="D174" s="1463"/>
      <c r="E174" s="1463"/>
    </row>
    <row r="175" spans="1:5" x14ac:dyDescent="0.2">
      <c r="A175" s="1485" t="s">
        <v>1208</v>
      </c>
      <c r="B175" s="1484"/>
      <c r="C175" s="1484"/>
      <c r="D175" s="1484"/>
      <c r="E175" s="1484"/>
    </row>
    <row r="176" spans="1:5" s="15" customFormat="1" x14ac:dyDescent="0.2">
      <c r="A176" s="1485" t="s">
        <v>12</v>
      </c>
      <c r="B176" s="1485"/>
      <c r="C176" s="1485"/>
      <c r="D176" s="1485"/>
      <c r="E176" s="1485"/>
    </row>
    <row r="177" spans="1:5" ht="12.75" customHeight="1" thickBot="1" x14ac:dyDescent="0.25">
      <c r="B177" s="1"/>
      <c r="C177" s="1"/>
      <c r="D177" s="1"/>
      <c r="E177" s="19" t="s">
        <v>8</v>
      </c>
    </row>
    <row r="178" spans="1:5" ht="39" thickBot="1" x14ac:dyDescent="0.3">
      <c r="A178" s="344" t="s">
        <v>294</v>
      </c>
      <c r="B178" s="549" t="s">
        <v>13</v>
      </c>
      <c r="C178" s="407" t="s">
        <v>1305</v>
      </c>
      <c r="D178" s="336"/>
      <c r="E178" s="407" t="s">
        <v>1306</v>
      </c>
    </row>
    <row r="179" spans="1:5" ht="14.25" customHeight="1" x14ac:dyDescent="0.2">
      <c r="A179" s="550" t="s">
        <v>295</v>
      </c>
      <c r="B179" s="551" t="s">
        <v>296</v>
      </c>
      <c r="C179" s="560" t="s">
        <v>297</v>
      </c>
      <c r="D179" s="576" t="s">
        <v>298</v>
      </c>
      <c r="E179" s="578" t="s">
        <v>318</v>
      </c>
    </row>
    <row r="180" spans="1:5" s="15" customFormat="1" x14ac:dyDescent="0.2">
      <c r="A180" s="317" t="s">
        <v>299</v>
      </c>
      <c r="B180" s="324" t="s">
        <v>244</v>
      </c>
      <c r="C180" s="286"/>
      <c r="D180" s="135"/>
      <c r="E180" s="135"/>
    </row>
    <row r="181" spans="1:5" ht="12" customHeight="1" x14ac:dyDescent="0.2">
      <c r="A181" s="316" t="s">
        <v>300</v>
      </c>
      <c r="B181" s="181" t="s">
        <v>589</v>
      </c>
      <c r="C181" s="286">
        <v>48462</v>
      </c>
      <c r="D181" s="135"/>
      <c r="E181" s="135">
        <f>C125+D125+E125+C181+D181</f>
        <v>486687</v>
      </c>
    </row>
    <row r="182" spans="1:5" x14ac:dyDescent="0.2">
      <c r="A182" s="316" t="s">
        <v>301</v>
      </c>
      <c r="B182" s="200" t="s">
        <v>591</v>
      </c>
      <c r="C182" s="286">
        <v>7538</v>
      </c>
      <c r="D182" s="135"/>
      <c r="E182" s="135">
        <f t="shared" ref="E182:E194" si="3">C126+D126+E126+C182+D182</f>
        <v>77404</v>
      </c>
    </row>
    <row r="183" spans="1:5" x14ac:dyDescent="0.2">
      <c r="A183" s="316" t="s">
        <v>302</v>
      </c>
      <c r="B183" s="200" t="s">
        <v>590</v>
      </c>
      <c r="C183" s="286">
        <v>198</v>
      </c>
      <c r="D183" s="135"/>
      <c r="E183" s="135">
        <f t="shared" si="3"/>
        <v>57007</v>
      </c>
    </row>
    <row r="184" spans="1:5" x14ac:dyDescent="0.2">
      <c r="A184" s="316" t="s">
        <v>303</v>
      </c>
      <c r="B184" s="200" t="s">
        <v>592</v>
      </c>
      <c r="C184" s="286"/>
      <c r="D184" s="135"/>
      <c r="E184" s="135">
        <f t="shared" si="3"/>
        <v>0</v>
      </c>
    </row>
    <row r="185" spans="1:5" x14ac:dyDescent="0.2">
      <c r="A185" s="316" t="s">
        <v>304</v>
      </c>
      <c r="B185" s="200" t="s">
        <v>593</v>
      </c>
      <c r="C185" s="286"/>
      <c r="D185" s="135"/>
      <c r="E185" s="135">
        <f t="shared" si="3"/>
        <v>0</v>
      </c>
    </row>
    <row r="186" spans="1:5" x14ac:dyDescent="0.2">
      <c r="A186" s="316" t="s">
        <v>305</v>
      </c>
      <c r="B186" s="200" t="s">
        <v>594</v>
      </c>
      <c r="C186" s="286"/>
      <c r="D186" s="135"/>
      <c r="E186" s="135">
        <f t="shared" si="3"/>
        <v>272</v>
      </c>
    </row>
    <row r="187" spans="1:5" s="15" customFormat="1" x14ac:dyDescent="0.2">
      <c r="A187" s="316" t="s">
        <v>306</v>
      </c>
      <c r="B187" s="200" t="s">
        <v>598</v>
      </c>
      <c r="C187" s="286"/>
      <c r="D187" s="135"/>
      <c r="E187" s="135">
        <f t="shared" si="3"/>
        <v>0</v>
      </c>
    </row>
    <row r="188" spans="1:5" ht="16.5" customHeight="1" x14ac:dyDescent="0.2">
      <c r="A188" s="316" t="s">
        <v>307</v>
      </c>
      <c r="B188" s="200" t="s">
        <v>599</v>
      </c>
      <c r="C188" s="286"/>
      <c r="D188" s="135"/>
      <c r="E188" s="135">
        <f t="shared" si="3"/>
        <v>0</v>
      </c>
    </row>
    <row r="189" spans="1:5" x14ac:dyDescent="0.2">
      <c r="A189" s="316" t="s">
        <v>308</v>
      </c>
      <c r="B189" s="200" t="s">
        <v>600</v>
      </c>
      <c r="C189" s="286"/>
      <c r="D189" s="135"/>
      <c r="E189" s="135">
        <f t="shared" si="3"/>
        <v>0</v>
      </c>
    </row>
    <row r="190" spans="1:5" x14ac:dyDescent="0.2">
      <c r="A190" s="316" t="s">
        <v>309</v>
      </c>
      <c r="B190" s="325" t="s">
        <v>1050</v>
      </c>
      <c r="C190" s="286"/>
      <c r="D190" s="139"/>
      <c r="E190" s="135">
        <f t="shared" si="3"/>
        <v>272</v>
      </c>
    </row>
    <row r="191" spans="1:5" s="15" customFormat="1" x14ac:dyDescent="0.2">
      <c r="A191" s="316" t="s">
        <v>310</v>
      </c>
      <c r="B191" s="748" t="s">
        <v>597</v>
      </c>
      <c r="C191" s="286"/>
      <c r="D191" s="136"/>
      <c r="E191" s="135">
        <f t="shared" si="3"/>
        <v>0</v>
      </c>
    </row>
    <row r="192" spans="1:5" x14ac:dyDescent="0.2">
      <c r="A192" s="316" t="s">
        <v>311</v>
      </c>
      <c r="B192" s="749" t="s">
        <v>1051</v>
      </c>
      <c r="C192" s="286"/>
      <c r="D192" s="136"/>
      <c r="E192" s="135">
        <f t="shared" si="3"/>
        <v>0</v>
      </c>
    </row>
    <row r="193" spans="1:5" s="15" customFormat="1" ht="13.5" customHeight="1" x14ac:dyDescent="0.2">
      <c r="A193" s="316" t="s">
        <v>312</v>
      </c>
      <c r="B193" s="121" t="s">
        <v>827</v>
      </c>
      <c r="C193" s="286"/>
      <c r="D193" s="136"/>
      <c r="E193" s="135">
        <f t="shared" si="3"/>
        <v>0</v>
      </c>
    </row>
    <row r="194" spans="1:5" s="15" customFormat="1" ht="13.5" thickBot="1" x14ac:dyDescent="0.25">
      <c r="A194" s="316" t="s">
        <v>313</v>
      </c>
      <c r="B194" s="202" t="s">
        <v>602</v>
      </c>
      <c r="C194" s="286"/>
      <c r="D194" s="284"/>
      <c r="E194" s="135">
        <f t="shared" si="3"/>
        <v>0</v>
      </c>
    </row>
    <row r="195" spans="1:5" ht="13.5" thickBot="1" x14ac:dyDescent="0.25">
      <c r="A195" s="554" t="s">
        <v>314</v>
      </c>
      <c r="B195" s="555" t="s">
        <v>6</v>
      </c>
      <c r="C195" s="665">
        <f>C181+C182+C183+C184+C194+C186</f>
        <v>56198</v>
      </c>
      <c r="D195" s="665">
        <f>D181+D182+D183+D184+D194+D186</f>
        <v>0</v>
      </c>
      <c r="E195" s="665">
        <f>E181+E182+E183+E184+E194+E186</f>
        <v>621370</v>
      </c>
    </row>
    <row r="196" spans="1:5" ht="13.5" thickTop="1" x14ac:dyDescent="0.2">
      <c r="A196" s="544"/>
      <c r="B196" s="324"/>
      <c r="C196" s="774"/>
      <c r="D196" s="774"/>
      <c r="E196" s="775"/>
    </row>
    <row r="197" spans="1:5" x14ac:dyDescent="0.2">
      <c r="A197" s="317" t="s">
        <v>315</v>
      </c>
      <c r="B197" s="326" t="s">
        <v>245</v>
      </c>
      <c r="C197" s="288"/>
      <c r="D197" s="138"/>
      <c r="E197" s="138"/>
    </row>
    <row r="198" spans="1:5" ht="12.75" customHeight="1" x14ac:dyDescent="0.2">
      <c r="A198" s="316" t="s">
        <v>316</v>
      </c>
      <c r="B198" s="200" t="s">
        <v>603</v>
      </c>
      <c r="C198" s="286"/>
      <c r="D198" s="135"/>
      <c r="E198" s="135">
        <f>C142+D142+E142+C198+D198</f>
        <v>1920</v>
      </c>
    </row>
    <row r="199" spans="1:5" ht="12.75" customHeight="1" x14ac:dyDescent="0.2">
      <c r="A199" s="316" t="s">
        <v>317</v>
      </c>
      <c r="B199" s="200" t="s">
        <v>604</v>
      </c>
      <c r="C199" s="286"/>
      <c r="D199" s="230"/>
      <c r="E199" s="135">
        <f t="shared" ref="E199:E207" si="4">C143+D143+E143+C199+D199</f>
        <v>0</v>
      </c>
    </row>
    <row r="200" spans="1:5" ht="15" customHeight="1" x14ac:dyDescent="0.2">
      <c r="A200" s="316" t="s">
        <v>319</v>
      </c>
      <c r="B200" s="200" t="s">
        <v>605</v>
      </c>
      <c r="C200" s="286"/>
      <c r="D200" s="135"/>
      <c r="E200" s="135">
        <f t="shared" si="4"/>
        <v>0</v>
      </c>
    </row>
    <row r="201" spans="1:5" x14ac:dyDescent="0.2">
      <c r="A201" s="316" t="s">
        <v>320</v>
      </c>
      <c r="B201" s="325" t="s">
        <v>606</v>
      </c>
      <c r="C201" s="286"/>
      <c r="D201" s="135"/>
      <c r="E201" s="135">
        <f t="shared" si="4"/>
        <v>0</v>
      </c>
    </row>
    <row r="202" spans="1:5" x14ac:dyDescent="0.2">
      <c r="A202" s="316" t="s">
        <v>321</v>
      </c>
      <c r="B202" s="325" t="s">
        <v>607</v>
      </c>
      <c r="C202" s="286"/>
      <c r="D202" s="135"/>
      <c r="E202" s="135">
        <f t="shared" si="4"/>
        <v>0</v>
      </c>
    </row>
    <row r="203" spans="1:5" x14ac:dyDescent="0.2">
      <c r="A203" s="316" t="s">
        <v>322</v>
      </c>
      <c r="B203" s="325" t="s">
        <v>608</v>
      </c>
      <c r="C203" s="286"/>
      <c r="D203" s="135"/>
      <c r="E203" s="135">
        <f t="shared" si="4"/>
        <v>0</v>
      </c>
    </row>
    <row r="204" spans="1:5" x14ac:dyDescent="0.2">
      <c r="A204" s="316" t="s">
        <v>323</v>
      </c>
      <c r="B204" s="325" t="s">
        <v>1056</v>
      </c>
      <c r="C204" s="286"/>
      <c r="D204" s="135"/>
      <c r="E204" s="135">
        <f t="shared" si="4"/>
        <v>0</v>
      </c>
    </row>
    <row r="205" spans="1:5" ht="15.75" customHeight="1" x14ac:dyDescent="0.2">
      <c r="A205" s="316" t="s">
        <v>324</v>
      </c>
      <c r="B205" s="748" t="s">
        <v>610</v>
      </c>
      <c r="C205" s="286"/>
      <c r="D205" s="135"/>
      <c r="E205" s="135">
        <f t="shared" si="4"/>
        <v>0</v>
      </c>
    </row>
    <row r="206" spans="1:5" ht="15" customHeight="1" x14ac:dyDescent="0.2">
      <c r="A206" s="316" t="s">
        <v>325</v>
      </c>
      <c r="B206" s="270" t="s">
        <v>611</v>
      </c>
      <c r="C206" s="286"/>
      <c r="D206" s="135"/>
      <c r="E206" s="135">
        <f t="shared" si="4"/>
        <v>0</v>
      </c>
    </row>
    <row r="207" spans="1:5" ht="15.75" customHeight="1" x14ac:dyDescent="0.2">
      <c r="A207" s="316" t="s">
        <v>326</v>
      </c>
      <c r="B207" s="970" t="s">
        <v>612</v>
      </c>
      <c r="C207" s="286"/>
      <c r="D207" s="230"/>
      <c r="E207" s="135">
        <f t="shared" si="4"/>
        <v>0</v>
      </c>
    </row>
    <row r="208" spans="1:5" ht="12" customHeight="1" x14ac:dyDescent="0.2">
      <c r="A208" s="316" t="s">
        <v>327</v>
      </c>
      <c r="B208" s="200"/>
      <c r="C208" s="286"/>
      <c r="D208" s="286"/>
      <c r="E208" s="135"/>
    </row>
    <row r="209" spans="1:5" ht="13.5" thickBot="1" x14ac:dyDescent="0.25">
      <c r="A209" s="316" t="s">
        <v>328</v>
      </c>
      <c r="B209" s="202"/>
      <c r="C209" s="286"/>
      <c r="D209" s="229"/>
      <c r="E209" s="143"/>
    </row>
    <row r="210" spans="1:5" ht="13.5" thickBot="1" x14ac:dyDescent="0.25">
      <c r="A210" s="554" t="s">
        <v>828</v>
      </c>
      <c r="B210" s="555" t="s">
        <v>7</v>
      </c>
      <c r="C210" s="513">
        <f>C198+C199+C200+C208+C209</f>
        <v>0</v>
      </c>
      <c r="D210" s="513">
        <f>D198+D199+D200+D208+D209</f>
        <v>0</v>
      </c>
      <c r="E210" s="665">
        <f>E198+E199+E200+E208+E209</f>
        <v>1920</v>
      </c>
    </row>
    <row r="211" spans="1:5" ht="27" thickTop="1" thickBot="1" x14ac:dyDescent="0.25">
      <c r="A211" s="554" t="s">
        <v>330</v>
      </c>
      <c r="B211" s="559" t="s">
        <v>448</v>
      </c>
      <c r="C211" s="783">
        <f>C210+C195</f>
        <v>56198</v>
      </c>
      <c r="D211" s="783">
        <f>D210+D195</f>
        <v>0</v>
      </c>
      <c r="E211" s="783">
        <f>E210+E195</f>
        <v>623290</v>
      </c>
    </row>
    <row r="212" spans="1:5" ht="13.5" thickTop="1" x14ac:dyDescent="0.2">
      <c r="A212" s="544"/>
      <c r="B212" s="762"/>
      <c r="C212" s="782"/>
      <c r="D212" s="1409"/>
      <c r="E212" s="782"/>
    </row>
    <row r="213" spans="1:5" x14ac:dyDescent="0.2">
      <c r="A213" s="317" t="s">
        <v>331</v>
      </c>
      <c r="B213" s="433" t="s">
        <v>449</v>
      </c>
      <c r="C213" s="288"/>
      <c r="D213" s="288"/>
      <c r="E213" s="138"/>
    </row>
    <row r="214" spans="1:5" x14ac:dyDescent="0.2">
      <c r="A214" s="316" t="s">
        <v>332</v>
      </c>
      <c r="B214" s="866" t="s">
        <v>1045</v>
      </c>
      <c r="C214" s="286"/>
      <c r="D214" s="286"/>
      <c r="E214" s="135">
        <f>C158+D158+E158+C214+D214</f>
        <v>0</v>
      </c>
    </row>
    <row r="215" spans="1:5" x14ac:dyDescent="0.2">
      <c r="A215" s="316" t="s">
        <v>333</v>
      </c>
      <c r="B215" s="866" t="s">
        <v>1044</v>
      </c>
      <c r="C215" s="286"/>
      <c r="D215" s="286"/>
      <c r="E215" s="135">
        <f t="shared" ref="E215:E221" si="5">C159+D159+E159+C215+D215</f>
        <v>0</v>
      </c>
    </row>
    <row r="216" spans="1:5" s="15" customFormat="1" x14ac:dyDescent="0.2">
      <c r="A216" s="316" t="s">
        <v>334</v>
      </c>
      <c r="B216" s="633" t="s">
        <v>626</v>
      </c>
      <c r="C216" s="286"/>
      <c r="D216" s="290"/>
      <c r="E216" s="135">
        <f t="shared" si="5"/>
        <v>0</v>
      </c>
    </row>
    <row r="217" spans="1:5" ht="15" customHeight="1" x14ac:dyDescent="0.2">
      <c r="A217" s="316" t="s">
        <v>335</v>
      </c>
      <c r="B217" s="633" t="s">
        <v>628</v>
      </c>
      <c r="C217" s="286"/>
      <c r="D217" s="288"/>
      <c r="E217" s="135">
        <f t="shared" si="5"/>
        <v>0</v>
      </c>
    </row>
    <row r="218" spans="1:5" ht="18.75" customHeight="1" x14ac:dyDescent="0.2">
      <c r="A218" s="316" t="s">
        <v>336</v>
      </c>
      <c r="B218" s="750" t="s">
        <v>629</v>
      </c>
      <c r="C218" s="286"/>
      <c r="D218" s="286"/>
      <c r="E218" s="135">
        <f t="shared" si="5"/>
        <v>0</v>
      </c>
    </row>
    <row r="219" spans="1:5" ht="19.5" customHeight="1" x14ac:dyDescent="0.2">
      <c r="A219" s="316" t="s">
        <v>337</v>
      </c>
      <c r="B219" s="751" t="s">
        <v>632</v>
      </c>
      <c r="C219" s="286"/>
      <c r="D219" s="286"/>
      <c r="E219" s="135">
        <f t="shared" si="5"/>
        <v>0</v>
      </c>
    </row>
    <row r="220" spans="1:5" ht="19.5" customHeight="1" x14ac:dyDescent="0.2">
      <c r="A220" s="316" t="s">
        <v>338</v>
      </c>
      <c r="B220" s="752" t="s">
        <v>631</v>
      </c>
      <c r="C220" s="286"/>
      <c r="D220" s="288"/>
      <c r="E220" s="135">
        <f t="shared" si="5"/>
        <v>0</v>
      </c>
    </row>
    <row r="221" spans="1:5" ht="18" customHeight="1" thickBot="1" x14ac:dyDescent="0.25">
      <c r="A221" s="316" t="s">
        <v>339</v>
      </c>
      <c r="B221" s="327" t="s">
        <v>630</v>
      </c>
      <c r="C221" s="286"/>
      <c r="D221" s="235"/>
      <c r="E221" s="135">
        <f t="shared" si="5"/>
        <v>0</v>
      </c>
    </row>
    <row r="222" spans="1:5" ht="13.5" thickBot="1" x14ac:dyDescent="0.25">
      <c r="A222" s="340" t="s">
        <v>340</v>
      </c>
      <c r="B222" s="274" t="s">
        <v>633</v>
      </c>
      <c r="C222" s="234">
        <f>SUM(C214:C221)</f>
        <v>0</v>
      </c>
      <c r="D222" s="234">
        <f>SUM(D214:D221)</f>
        <v>0</v>
      </c>
      <c r="E222" s="137">
        <f>SUM(E214:E221)</f>
        <v>0</v>
      </c>
    </row>
    <row r="223" spans="1:5" ht="14.25" customHeight="1" x14ac:dyDescent="0.2">
      <c r="A223" s="544"/>
      <c r="B223" s="36"/>
      <c r="C223" s="735"/>
      <c r="D223" s="513"/>
      <c r="E223" s="735"/>
    </row>
    <row r="224" spans="1:5" ht="13.5" thickBot="1" x14ac:dyDescent="0.25">
      <c r="A224" s="570" t="s">
        <v>341</v>
      </c>
      <c r="B224" s="760" t="s">
        <v>451</v>
      </c>
      <c r="C224" s="778">
        <f>C222+C211</f>
        <v>56198</v>
      </c>
      <c r="D224" s="778">
        <f>D222+D211</f>
        <v>0</v>
      </c>
      <c r="E224" s="779">
        <f>E222+E211</f>
        <v>623290</v>
      </c>
    </row>
    <row r="225" spans="1:5" ht="11.25" customHeight="1" thickTop="1" x14ac:dyDescent="0.2">
      <c r="A225" s="15"/>
      <c r="B225" s="15"/>
      <c r="C225" s="15"/>
      <c r="D225" s="15"/>
      <c r="E225" s="15"/>
    </row>
    <row r="230" spans="1:5" ht="3.75" customHeight="1" x14ac:dyDescent="0.2"/>
    <row r="232" spans="1:5" x14ac:dyDescent="0.2">
      <c r="A232" s="15"/>
      <c r="B232" s="15"/>
      <c r="C232" s="15"/>
      <c r="D232" s="15"/>
      <c r="E232" s="15"/>
    </row>
    <row r="233" spans="1:5" x14ac:dyDescent="0.2">
      <c r="A233" s="15"/>
      <c r="B233" s="15"/>
      <c r="C233" s="15"/>
      <c r="D233" s="15"/>
      <c r="E233" s="15"/>
    </row>
    <row r="235" spans="1:5" ht="24.75" customHeight="1" x14ac:dyDescent="0.2"/>
    <row r="236" spans="1:5" ht="6" customHeight="1" x14ac:dyDescent="0.2"/>
    <row r="238" spans="1:5" ht="10.5" customHeight="1" x14ac:dyDescent="0.2">
      <c r="A238" s="15"/>
      <c r="B238" s="15"/>
    </row>
    <row r="239" spans="1:5" ht="12.75" customHeight="1" x14ac:dyDescent="0.2">
      <c r="A239" s="15"/>
      <c r="B239" s="15"/>
    </row>
    <row r="240" spans="1:5" x14ac:dyDescent="0.2">
      <c r="A240" s="15"/>
      <c r="B240" s="15"/>
    </row>
    <row r="241" spans="1:5" x14ac:dyDescent="0.2">
      <c r="A241" s="15"/>
      <c r="B241" s="15"/>
    </row>
    <row r="243" spans="1:5" ht="4.5" customHeight="1" x14ac:dyDescent="0.2"/>
    <row r="245" spans="1:5" s="15" customFormat="1" ht="6.75" customHeight="1" x14ac:dyDescent="0.2">
      <c r="A245"/>
      <c r="B245"/>
      <c r="C245"/>
      <c r="D245"/>
      <c r="E245"/>
    </row>
    <row r="250" spans="1:5" ht="7.5" customHeight="1" x14ac:dyDescent="0.2"/>
    <row r="252" spans="1:5" s="15" customFormat="1" x14ac:dyDescent="0.2">
      <c r="A252"/>
      <c r="B252"/>
      <c r="C252"/>
      <c r="D252"/>
      <c r="E252"/>
    </row>
    <row r="253" spans="1:5" s="15" customFormat="1" x14ac:dyDescent="0.2">
      <c r="A253"/>
      <c r="B253"/>
      <c r="C253"/>
      <c r="D253"/>
      <c r="E253"/>
    </row>
    <row r="255" spans="1:5" ht="9" customHeight="1" x14ac:dyDescent="0.2"/>
    <row r="256" spans="1:5" ht="19.5" customHeight="1" x14ac:dyDescent="0.2"/>
    <row r="257" spans="3:5" ht="19.5" customHeight="1" x14ac:dyDescent="0.2"/>
    <row r="258" spans="3:5" ht="12" customHeight="1" x14ac:dyDescent="0.2"/>
    <row r="259" spans="3:5" x14ac:dyDescent="0.2">
      <c r="C259" s="15"/>
      <c r="D259" s="15"/>
      <c r="E259" s="15"/>
    </row>
    <row r="262" spans="3:5" ht="42" customHeight="1" x14ac:dyDescent="0.2"/>
    <row r="263" spans="3:5" ht="9.75" customHeight="1" x14ac:dyDescent="0.2"/>
    <row r="267" spans="3:5" ht="12" customHeight="1" x14ac:dyDescent="0.2">
      <c r="C267" s="15"/>
      <c r="D267" s="15"/>
      <c r="E267" s="15"/>
    </row>
    <row r="272" spans="3:5" x14ac:dyDescent="0.2">
      <c r="C272" s="15"/>
      <c r="D272" s="15"/>
      <c r="E272" s="15"/>
    </row>
    <row r="276" spans="1:5" ht="8.25" customHeight="1" x14ac:dyDescent="0.2"/>
    <row r="277" spans="1:5" x14ac:dyDescent="0.2">
      <c r="C277" s="15"/>
      <c r="D277" s="15"/>
      <c r="E277" s="15"/>
    </row>
    <row r="279" spans="1:5" s="15" customFormat="1" x14ac:dyDescent="0.2">
      <c r="A279"/>
      <c r="B279"/>
      <c r="C279"/>
      <c r="D279"/>
      <c r="E279"/>
    </row>
    <row r="280" spans="1:5" ht="12" customHeight="1" x14ac:dyDescent="0.2"/>
    <row r="281" spans="1:5" x14ac:dyDescent="0.2">
      <c r="C281" s="15"/>
      <c r="D281" s="15"/>
      <c r="E281" s="15"/>
    </row>
    <row r="285" spans="1:5" x14ac:dyDescent="0.2">
      <c r="C285" s="15"/>
      <c r="D285" s="15"/>
      <c r="E285" s="15"/>
    </row>
    <row r="286" spans="1:5" ht="12.75" customHeight="1" x14ac:dyDescent="0.2"/>
    <row r="287" spans="1:5" s="15" customFormat="1" ht="6" customHeight="1" x14ac:dyDescent="0.2">
      <c r="A287"/>
      <c r="B287"/>
    </row>
    <row r="288" spans="1:5" ht="26.25" customHeight="1" x14ac:dyDescent="0.2"/>
    <row r="289" spans="1:5" ht="10.5" customHeight="1" x14ac:dyDescent="0.2"/>
    <row r="292" spans="1:5" s="15" customFormat="1" x14ac:dyDescent="0.2">
      <c r="A292"/>
      <c r="B292"/>
    </row>
    <row r="293" spans="1:5" ht="6" customHeight="1" x14ac:dyDescent="0.2"/>
    <row r="295" spans="1:5" x14ac:dyDescent="0.2">
      <c r="C295" s="15"/>
      <c r="D295" s="15"/>
      <c r="E295" s="15"/>
    </row>
    <row r="296" spans="1:5" x14ac:dyDescent="0.2">
      <c r="C296" s="15"/>
      <c r="D296" s="15"/>
      <c r="E296" s="15"/>
    </row>
    <row r="297" spans="1:5" s="15" customFormat="1" x14ac:dyDescent="0.2">
      <c r="A297"/>
      <c r="B297"/>
    </row>
    <row r="298" spans="1:5" ht="12.75" customHeight="1" x14ac:dyDescent="0.2">
      <c r="C298" s="15"/>
      <c r="D298" s="15"/>
      <c r="E298" s="15"/>
    </row>
    <row r="299" spans="1:5" x14ac:dyDescent="0.2">
      <c r="C299" s="15"/>
      <c r="D299" s="15"/>
      <c r="E299" s="15"/>
    </row>
    <row r="300" spans="1:5" ht="8.25" customHeight="1" x14ac:dyDescent="0.2">
      <c r="C300" s="15"/>
      <c r="D300" s="15"/>
      <c r="E300" s="15"/>
    </row>
    <row r="301" spans="1:5" s="15" customFormat="1" x14ac:dyDescent="0.2">
      <c r="A301"/>
      <c r="B301"/>
    </row>
    <row r="302" spans="1:5" ht="8.25" customHeight="1" x14ac:dyDescent="0.2">
      <c r="C302" s="15"/>
      <c r="D302" s="15"/>
      <c r="E302" s="15"/>
    </row>
    <row r="303" spans="1:5" x14ac:dyDescent="0.2">
      <c r="C303" s="15"/>
      <c r="D303" s="15"/>
      <c r="E303" s="15"/>
    </row>
    <row r="304" spans="1:5" x14ac:dyDescent="0.2">
      <c r="C304" s="15"/>
      <c r="D304" s="15"/>
      <c r="E304" s="15"/>
    </row>
    <row r="305" spans="1:5" s="15" customFormat="1" x14ac:dyDescent="0.2">
      <c r="A305"/>
      <c r="B305"/>
    </row>
    <row r="306" spans="1:5" x14ac:dyDescent="0.2">
      <c r="C306" s="15"/>
      <c r="D306" s="15"/>
      <c r="E306" s="15"/>
    </row>
    <row r="307" spans="1:5" s="15" customFormat="1" ht="4.5" customHeight="1" x14ac:dyDescent="0.2">
      <c r="A307"/>
      <c r="B307"/>
    </row>
    <row r="308" spans="1:5" x14ac:dyDescent="0.2">
      <c r="C308" s="15"/>
      <c r="D308" s="15"/>
      <c r="E308" s="15"/>
    </row>
    <row r="309" spans="1:5" x14ac:dyDescent="0.2">
      <c r="C309" s="15"/>
      <c r="D309" s="15"/>
      <c r="E309" s="15"/>
    </row>
    <row r="310" spans="1:5" x14ac:dyDescent="0.2">
      <c r="C310" s="15"/>
      <c r="D310" s="15"/>
      <c r="E310" s="15"/>
    </row>
    <row r="311" spans="1:5" x14ac:dyDescent="0.2">
      <c r="C311" s="15"/>
      <c r="D311" s="15"/>
      <c r="E311" s="15"/>
    </row>
    <row r="312" spans="1:5" s="15" customFormat="1" ht="6" customHeight="1" x14ac:dyDescent="0.2">
      <c r="A312"/>
      <c r="B312"/>
    </row>
    <row r="313" spans="1:5" ht="18" customHeight="1" x14ac:dyDescent="0.2">
      <c r="C313" s="15"/>
      <c r="D313" s="15"/>
      <c r="E313" s="15"/>
    </row>
    <row r="314" spans="1:5" ht="14.25" customHeight="1" x14ac:dyDescent="0.2">
      <c r="C314" s="15"/>
      <c r="D314" s="15"/>
      <c r="E314" s="15"/>
    </row>
    <row r="315" spans="1:5" s="15" customFormat="1" x14ac:dyDescent="0.2">
      <c r="A315"/>
      <c r="B315"/>
    </row>
    <row r="316" spans="1:5" s="15" customFormat="1" x14ac:dyDescent="0.2">
      <c r="A316"/>
      <c r="B316"/>
    </row>
    <row r="317" spans="1:5" s="15" customFormat="1" x14ac:dyDescent="0.2">
      <c r="A317"/>
      <c r="B317"/>
    </row>
    <row r="318" spans="1:5" s="15" customFormat="1" x14ac:dyDescent="0.2">
      <c r="A318"/>
      <c r="B318"/>
    </row>
    <row r="319" spans="1:5" s="15" customFormat="1" ht="39" customHeight="1" x14ac:dyDescent="0.2">
      <c r="A319"/>
      <c r="B319"/>
    </row>
    <row r="320" spans="1:5" s="15" customFormat="1" x14ac:dyDescent="0.2">
      <c r="A320"/>
      <c r="B320"/>
    </row>
    <row r="321" spans="1:2" s="15" customFormat="1" x14ac:dyDescent="0.2">
      <c r="A321"/>
      <c r="B321"/>
    </row>
    <row r="322" spans="1:2" s="15" customFormat="1" x14ac:dyDescent="0.2">
      <c r="A322"/>
      <c r="B322"/>
    </row>
    <row r="323" spans="1:2" s="15" customFormat="1" x14ac:dyDescent="0.2">
      <c r="A323"/>
      <c r="B323"/>
    </row>
    <row r="324" spans="1:2" s="15" customFormat="1" x14ac:dyDescent="0.2">
      <c r="A324"/>
      <c r="B324"/>
    </row>
    <row r="325" spans="1:2" s="15" customFormat="1" x14ac:dyDescent="0.2">
      <c r="A325"/>
      <c r="B325"/>
    </row>
    <row r="326" spans="1:2" s="15" customFormat="1" x14ac:dyDescent="0.2">
      <c r="A326"/>
      <c r="B326"/>
    </row>
    <row r="327" spans="1:2" s="15" customFormat="1" x14ac:dyDescent="0.2">
      <c r="A327"/>
      <c r="B327"/>
    </row>
    <row r="328" spans="1:2" s="15" customFormat="1" x14ac:dyDescent="0.2">
      <c r="A328"/>
      <c r="B328"/>
    </row>
    <row r="329" spans="1:2" s="15" customFormat="1" x14ac:dyDescent="0.2">
      <c r="A329"/>
      <c r="B329"/>
    </row>
    <row r="330" spans="1:2" s="15" customFormat="1" x14ac:dyDescent="0.2">
      <c r="A330"/>
      <c r="B330"/>
    </row>
    <row r="331" spans="1:2" s="15" customFormat="1" x14ac:dyDescent="0.2">
      <c r="A331"/>
      <c r="B331"/>
    </row>
    <row r="332" spans="1:2" s="15" customFormat="1" ht="15.75" customHeight="1" x14ac:dyDescent="0.2">
      <c r="A332"/>
      <c r="B332"/>
    </row>
    <row r="333" spans="1:2" s="15" customFormat="1" ht="6" customHeight="1" x14ac:dyDescent="0.2">
      <c r="A333"/>
      <c r="B333"/>
    </row>
    <row r="334" spans="1:2" s="15" customFormat="1" x14ac:dyDescent="0.2">
      <c r="A334"/>
      <c r="B334"/>
    </row>
    <row r="335" spans="1:2" s="15" customFormat="1" x14ac:dyDescent="0.2">
      <c r="A335"/>
      <c r="B335"/>
    </row>
    <row r="336" spans="1:2" s="15" customFormat="1" x14ac:dyDescent="0.2">
      <c r="A336"/>
      <c r="B336"/>
    </row>
    <row r="337" spans="1:5" s="15" customFormat="1" x14ac:dyDescent="0.2">
      <c r="A337"/>
      <c r="B337"/>
    </row>
    <row r="338" spans="1:5" s="15" customFormat="1" x14ac:dyDescent="0.2">
      <c r="A338"/>
      <c r="B338"/>
    </row>
    <row r="339" spans="1:5" s="15" customFormat="1" x14ac:dyDescent="0.2">
      <c r="A339"/>
      <c r="B339"/>
    </row>
    <row r="340" spans="1:5" s="15" customFormat="1" x14ac:dyDescent="0.2">
      <c r="A340"/>
      <c r="B340"/>
    </row>
    <row r="341" spans="1:5" s="15" customFormat="1" x14ac:dyDescent="0.2">
      <c r="A341"/>
      <c r="B341"/>
    </row>
    <row r="342" spans="1:5" s="15" customFormat="1" x14ac:dyDescent="0.2">
      <c r="A342"/>
      <c r="B342"/>
      <c r="C342"/>
      <c r="D342"/>
      <c r="E342"/>
    </row>
    <row r="343" spans="1:5" s="15" customFormat="1" ht="13.5" customHeight="1" x14ac:dyDescent="0.2">
      <c r="A343"/>
      <c r="B343"/>
      <c r="C343"/>
      <c r="D343"/>
      <c r="E343"/>
    </row>
    <row r="344" spans="1:5" s="15" customFormat="1" ht="7.5" customHeight="1" x14ac:dyDescent="0.2">
      <c r="A344"/>
      <c r="B344"/>
      <c r="C344"/>
      <c r="D344"/>
      <c r="E344"/>
    </row>
    <row r="345" spans="1:5" s="15" customFormat="1" x14ac:dyDescent="0.2">
      <c r="A345"/>
      <c r="B345"/>
      <c r="C345"/>
      <c r="D345"/>
      <c r="E345"/>
    </row>
    <row r="346" spans="1:5" s="15" customFormat="1" x14ac:dyDescent="0.2">
      <c r="A346"/>
      <c r="B346"/>
      <c r="C346"/>
      <c r="D346"/>
      <c r="E346"/>
    </row>
    <row r="347" spans="1:5" s="15" customFormat="1" x14ac:dyDescent="0.2">
      <c r="A347"/>
      <c r="B347"/>
      <c r="C347"/>
      <c r="D347"/>
      <c r="E347"/>
    </row>
    <row r="348" spans="1:5" s="15" customFormat="1" x14ac:dyDescent="0.2">
      <c r="A348"/>
      <c r="B348"/>
      <c r="C348"/>
      <c r="D348"/>
      <c r="E348"/>
    </row>
    <row r="349" spans="1:5" s="15" customFormat="1" ht="27.75" customHeight="1" x14ac:dyDescent="0.2">
      <c r="A349"/>
      <c r="B349"/>
      <c r="C349"/>
      <c r="D349"/>
      <c r="E349"/>
    </row>
    <row r="350" spans="1:5" s="15" customFormat="1" ht="5.25" customHeight="1" x14ac:dyDescent="0.2">
      <c r="A350"/>
      <c r="B350"/>
      <c r="C350"/>
      <c r="D350"/>
      <c r="E350"/>
    </row>
    <row r="351" spans="1:5" s="15" customFormat="1" x14ac:dyDescent="0.2">
      <c r="A351"/>
      <c r="B351"/>
      <c r="C351"/>
      <c r="D351"/>
      <c r="E351"/>
    </row>
    <row r="352" spans="1:5" s="15" customFormat="1" x14ac:dyDescent="0.2">
      <c r="A352"/>
      <c r="B352"/>
      <c r="C352"/>
      <c r="D352"/>
      <c r="E352"/>
    </row>
    <row r="353" spans="1:7" s="15" customFormat="1" x14ac:dyDescent="0.2">
      <c r="A353"/>
      <c r="B353"/>
      <c r="C353"/>
      <c r="D353"/>
      <c r="E353"/>
    </row>
    <row r="354" spans="1:7" s="15" customFormat="1" x14ac:dyDescent="0.2">
      <c r="A354"/>
      <c r="B354"/>
      <c r="C354"/>
      <c r="D354"/>
      <c r="E354"/>
    </row>
    <row r="355" spans="1:7" s="15" customFormat="1" x14ac:dyDescent="0.2">
      <c r="A355"/>
      <c r="B355"/>
      <c r="C355"/>
      <c r="D355"/>
      <c r="E355"/>
    </row>
    <row r="356" spans="1:7" s="15" customFormat="1" ht="17.25" customHeight="1" x14ac:dyDescent="0.2">
      <c r="A356"/>
      <c r="B356"/>
      <c r="C356"/>
      <c r="D356"/>
      <c r="E356"/>
    </row>
    <row r="357" spans="1:7" s="15" customFormat="1" ht="6" customHeight="1" x14ac:dyDescent="0.2">
      <c r="A357"/>
      <c r="B357"/>
      <c r="C357"/>
      <c r="D357"/>
      <c r="E357"/>
    </row>
    <row r="358" spans="1:7" s="15" customFormat="1" ht="25.5" customHeight="1" x14ac:dyDescent="0.2">
      <c r="A358"/>
      <c r="B358"/>
      <c r="C358"/>
      <c r="D358"/>
      <c r="E358"/>
    </row>
    <row r="359" spans="1:7" s="15" customFormat="1" ht="4.5" customHeight="1" x14ac:dyDescent="0.2">
      <c r="A359"/>
      <c r="B359"/>
      <c r="C359"/>
      <c r="D359"/>
      <c r="E359"/>
    </row>
    <row r="360" spans="1:7" s="15" customFormat="1" x14ac:dyDescent="0.2">
      <c r="A360"/>
      <c r="B360"/>
      <c r="C360"/>
      <c r="D360"/>
      <c r="E360"/>
    </row>
    <row r="361" spans="1:7" s="15" customFormat="1" x14ac:dyDescent="0.2">
      <c r="A361"/>
      <c r="B361"/>
      <c r="C361"/>
      <c r="D361"/>
      <c r="E361"/>
    </row>
    <row r="362" spans="1:7" s="15" customFormat="1" x14ac:dyDescent="0.2">
      <c r="A362"/>
      <c r="B362"/>
      <c r="C362"/>
      <c r="D362"/>
      <c r="E362"/>
      <c r="F362"/>
      <c r="G362"/>
    </row>
    <row r="363" spans="1:7" s="15" customFormat="1" ht="18" customHeight="1" x14ac:dyDescent="0.2">
      <c r="A363"/>
      <c r="B363"/>
      <c r="C363"/>
      <c r="D363"/>
      <c r="E363"/>
      <c r="F363"/>
      <c r="G363"/>
    </row>
    <row r="364" spans="1:7" s="15" customFormat="1" ht="4.5" customHeight="1" x14ac:dyDescent="0.2">
      <c r="A364"/>
      <c r="B364"/>
      <c r="C364"/>
      <c r="D364"/>
      <c r="E364"/>
      <c r="F364"/>
      <c r="G364"/>
    </row>
    <row r="365" spans="1:7" s="15" customFormat="1" x14ac:dyDescent="0.2">
      <c r="A365"/>
      <c r="B365"/>
      <c r="C365"/>
      <c r="D365"/>
      <c r="E365"/>
      <c r="F365"/>
      <c r="G365"/>
    </row>
    <row r="366" spans="1:7" s="15" customFormat="1" x14ac:dyDescent="0.2">
      <c r="A366"/>
      <c r="B366"/>
      <c r="C366"/>
      <c r="D366"/>
      <c r="E366"/>
      <c r="F366"/>
      <c r="G366"/>
    </row>
    <row r="367" spans="1:7" s="15" customFormat="1" x14ac:dyDescent="0.2">
      <c r="A367"/>
      <c r="B367" s="1"/>
      <c r="C367" s="1"/>
      <c r="D367" s="1"/>
      <c r="E367" s="1"/>
      <c r="F367"/>
      <c r="G367"/>
    </row>
    <row r="368" spans="1:7" s="15" customFormat="1" ht="12.75" customHeight="1" x14ac:dyDescent="0.2">
      <c r="A368"/>
      <c r="B368" s="1"/>
      <c r="C368" s="1"/>
      <c r="D368" s="1"/>
      <c r="E368" s="1"/>
      <c r="F368"/>
      <c r="G368"/>
    </row>
    <row r="369" spans="1:7" s="15" customFormat="1" ht="7.5" customHeight="1" x14ac:dyDescent="0.2">
      <c r="A369"/>
      <c r="B369" s="1"/>
      <c r="C369" s="1"/>
      <c r="D369" s="1"/>
      <c r="E369" s="1"/>
      <c r="F369"/>
      <c r="G369"/>
    </row>
    <row r="370" spans="1:7" s="15" customFormat="1" ht="14.25" customHeight="1" x14ac:dyDescent="0.2">
      <c r="A370"/>
      <c r="B370" s="1"/>
      <c r="C370" s="1"/>
      <c r="D370" s="1"/>
      <c r="E370" s="1"/>
      <c r="F370"/>
      <c r="G370"/>
    </row>
    <row r="371" spans="1:7" s="15" customFormat="1" x14ac:dyDescent="0.2">
      <c r="A371"/>
      <c r="B371" s="1"/>
      <c r="C371" s="1"/>
      <c r="D371" s="1"/>
      <c r="E371" s="1"/>
      <c r="F371"/>
      <c r="G371"/>
    </row>
    <row r="372" spans="1:7" x14ac:dyDescent="0.2">
      <c r="B372" s="1"/>
      <c r="C372" s="1"/>
      <c r="D372" s="1"/>
      <c r="E372" s="1"/>
    </row>
    <row r="376" spans="1:7" ht="24.75" customHeight="1" x14ac:dyDescent="0.2"/>
    <row r="387" spans="6:7" x14ac:dyDescent="0.2">
      <c r="F387" s="1"/>
      <c r="G387" s="1"/>
    </row>
    <row r="388" spans="6:7" x14ac:dyDescent="0.2">
      <c r="F388" s="1"/>
      <c r="G388" s="1"/>
    </row>
    <row r="389" spans="6:7" ht="12.75" customHeight="1" x14ac:dyDescent="0.2">
      <c r="F389" s="1"/>
      <c r="G389" s="1"/>
    </row>
    <row r="390" spans="6:7" ht="6" customHeight="1" x14ac:dyDescent="0.2">
      <c r="F390" s="1"/>
      <c r="G390" s="1"/>
    </row>
    <row r="391" spans="6:7" x14ac:dyDescent="0.2">
      <c r="F391" s="1"/>
      <c r="G391" s="1"/>
    </row>
    <row r="392" spans="6:7" x14ac:dyDescent="0.2">
      <c r="F392" s="1"/>
      <c r="G392" s="1"/>
    </row>
    <row r="400" spans="6:7" ht="14.25" customHeight="1" x14ac:dyDescent="0.2"/>
    <row r="401" ht="5.25" customHeight="1" x14ac:dyDescent="0.2"/>
    <row r="406" ht="24" customHeight="1" x14ac:dyDescent="0.2"/>
    <row r="407" ht="5.25" customHeight="1" x14ac:dyDescent="0.2"/>
    <row r="413" ht="12" customHeight="1" x14ac:dyDescent="0.2"/>
    <row r="414" ht="4.5" customHeight="1" x14ac:dyDescent="0.2"/>
    <row r="415" ht="30" customHeight="1" x14ac:dyDescent="0.2"/>
    <row r="416" ht="8.25" customHeight="1" x14ac:dyDescent="0.2"/>
    <row r="420" ht="15" customHeight="1" x14ac:dyDescent="0.2"/>
    <row r="421" ht="7.5" customHeight="1" x14ac:dyDescent="0.2"/>
    <row r="425" ht="12" customHeight="1" x14ac:dyDescent="0.2"/>
    <row r="426" ht="8.25" customHeight="1" x14ac:dyDescent="0.2"/>
  </sheetData>
  <mergeCells count="17">
    <mergeCell ref="A118:E118"/>
    <mergeCell ref="A172:E172"/>
    <mergeCell ref="A174:E174"/>
    <mergeCell ref="A175:E175"/>
    <mergeCell ref="A176:E176"/>
    <mergeCell ref="A1:E1"/>
    <mergeCell ref="A2:E2"/>
    <mergeCell ref="A3:E3"/>
    <mergeCell ref="A61:E61"/>
    <mergeCell ref="A60:E60"/>
    <mergeCell ref="A62:E62"/>
    <mergeCell ref="A120:E120"/>
    <mergeCell ref="A119:E119"/>
    <mergeCell ref="A117:E117"/>
    <mergeCell ref="A116:E116"/>
    <mergeCell ref="A63:E63"/>
    <mergeCell ref="A64:E64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158"/>
  <sheetViews>
    <sheetView topLeftCell="A10" workbookViewId="0">
      <selection activeCell="A24" sqref="A24:F24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463" t="s">
        <v>1334</v>
      </c>
      <c r="B1" s="1463"/>
      <c r="C1" s="1463"/>
      <c r="D1" s="1463"/>
      <c r="E1" s="1463"/>
      <c r="F1" s="1463"/>
    </row>
    <row r="2" spans="1:66" x14ac:dyDescent="0.2">
      <c r="B2" s="19"/>
      <c r="C2" s="19"/>
      <c r="D2" s="19"/>
      <c r="E2" s="19"/>
      <c r="F2" s="19"/>
    </row>
    <row r="3" spans="1:66" ht="15" customHeight="1" x14ac:dyDescent="0.25">
      <c r="A3" s="1483" t="s">
        <v>634</v>
      </c>
      <c r="B3" s="1484"/>
      <c r="C3" s="1484"/>
      <c r="D3" s="1484"/>
      <c r="E3" s="1484"/>
      <c r="F3" s="1484"/>
    </row>
    <row r="4" spans="1:66" ht="13.5" thickBot="1" x14ac:dyDescent="0.25">
      <c r="B4" s="1488" t="s">
        <v>4</v>
      </c>
      <c r="C4" s="1488"/>
      <c r="D4" s="1488"/>
      <c r="E4" s="1488"/>
      <c r="F4" s="1488"/>
    </row>
    <row r="5" spans="1:66" ht="27" customHeight="1" thickBot="1" x14ac:dyDescent="0.25">
      <c r="A5" s="344" t="s">
        <v>294</v>
      </c>
      <c r="B5" s="159" t="s">
        <v>22</v>
      </c>
      <c r="C5" s="357" t="s">
        <v>23</v>
      </c>
      <c r="D5" s="358" t="s">
        <v>823</v>
      </c>
      <c r="E5" s="336" t="s">
        <v>37</v>
      </c>
      <c r="F5" s="334" t="s">
        <v>384</v>
      </c>
    </row>
    <row r="6" spans="1:66" ht="14.25" customHeight="1" thickBot="1" x14ac:dyDescent="0.25">
      <c r="A6" s="330" t="s">
        <v>295</v>
      </c>
      <c r="B6" s="349" t="s">
        <v>296</v>
      </c>
      <c r="C6" s="350" t="s">
        <v>297</v>
      </c>
      <c r="D6" s="351" t="s">
        <v>298</v>
      </c>
      <c r="E6" s="593" t="s">
        <v>318</v>
      </c>
      <c r="F6" s="592" t="s">
        <v>343</v>
      </c>
    </row>
    <row r="7" spans="1:66" s="35" customFormat="1" ht="13.5" thickBot="1" x14ac:dyDescent="0.25">
      <c r="A7" s="377" t="s">
        <v>299</v>
      </c>
      <c r="B7" s="154" t="s">
        <v>1300</v>
      </c>
      <c r="C7" s="378"/>
      <c r="D7" s="591"/>
      <c r="E7" s="1432">
        <f>'17 18 sz_melléklet'!C33+'17 18 sz_melléklet'!C34+'17 18 sz_melléklet'!C35+'17 18 sz_melléklet'!C37+'17 18 sz_melléklet'!C38+'17 18 sz_melléklet'!C39+'17 18 sz_melléklet'!C40+'17 18 sz_melléklet'!C44+'17 18 sz_melléklet'!C45+(16357*300)/1000+(16357*65*12)/1000+7846+26737+17546</f>
        <v>427557.56</v>
      </c>
      <c r="F7" s="533">
        <f t="shared" ref="F7:F13" si="0">SUM(C7:E7)</f>
        <v>427557.56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x14ac:dyDescent="0.2">
      <c r="A8" s="361" t="s">
        <v>300</v>
      </c>
      <c r="B8" s="154" t="s">
        <v>1299</v>
      </c>
      <c r="C8" s="151"/>
      <c r="D8" s="152"/>
      <c r="E8" s="594"/>
      <c r="F8" s="533">
        <f t="shared" si="0"/>
        <v>0</v>
      </c>
    </row>
    <row r="9" spans="1:66" x14ac:dyDescent="0.2">
      <c r="A9" s="361" t="s">
        <v>301</v>
      </c>
      <c r="B9" s="154" t="s">
        <v>1321</v>
      </c>
      <c r="C9" s="151"/>
      <c r="D9" s="152"/>
      <c r="E9" s="594">
        <v>5000</v>
      </c>
      <c r="F9" s="533">
        <f t="shared" si="0"/>
        <v>5000</v>
      </c>
    </row>
    <row r="10" spans="1:66" x14ac:dyDescent="0.2">
      <c r="A10" s="361" t="s">
        <v>302</v>
      </c>
      <c r="B10" s="154" t="s">
        <v>1322</v>
      </c>
      <c r="C10" s="151"/>
      <c r="D10" s="152"/>
      <c r="E10" s="594">
        <v>1000</v>
      </c>
      <c r="F10" s="533">
        <f t="shared" si="0"/>
        <v>1000</v>
      </c>
    </row>
    <row r="11" spans="1:66" x14ac:dyDescent="0.2">
      <c r="A11" s="361" t="s">
        <v>303</v>
      </c>
      <c r="B11" s="154" t="s">
        <v>1001</v>
      </c>
      <c r="C11" s="5"/>
      <c r="D11" s="153"/>
      <c r="E11" s="594">
        <v>5000</v>
      </c>
      <c r="F11" s="533">
        <f t="shared" si="0"/>
        <v>5000</v>
      </c>
    </row>
    <row r="12" spans="1:66" ht="13.5" thickBot="1" x14ac:dyDescent="0.25">
      <c r="A12" s="361" t="s">
        <v>304</v>
      </c>
      <c r="B12" s="590" t="s">
        <v>907</v>
      </c>
      <c r="C12" s="5">
        <v>22700</v>
      </c>
      <c r="D12" s="153"/>
      <c r="E12" s="594"/>
      <c r="F12" s="533">
        <f t="shared" si="0"/>
        <v>22700</v>
      </c>
    </row>
    <row r="13" spans="1:66" s="15" customFormat="1" ht="13.5" thickBot="1" x14ac:dyDescent="0.25">
      <c r="A13" s="353" t="s">
        <v>303</v>
      </c>
      <c r="B13" s="354" t="s">
        <v>1047</v>
      </c>
      <c r="C13" s="355">
        <f>SUM(C7:C12)</f>
        <v>22700</v>
      </c>
      <c r="D13" s="356">
        <f>SUM(D7:D12)</f>
        <v>0</v>
      </c>
      <c r="E13" s="277">
        <f>SUM(E7:E12)</f>
        <v>438557.56</v>
      </c>
      <c r="F13" s="277">
        <f t="shared" si="0"/>
        <v>461257.56</v>
      </c>
    </row>
    <row r="14" spans="1:66" s="15" customFormat="1" x14ac:dyDescent="0.2">
      <c r="A14" s="338"/>
      <c r="B14" s="36"/>
      <c r="C14" s="360"/>
      <c r="D14" s="360"/>
      <c r="E14" s="360"/>
      <c r="F14" s="360"/>
    </row>
    <row r="15" spans="1:66" s="15" customFormat="1" ht="15.75" x14ac:dyDescent="0.25">
      <c r="A15" s="1483" t="s">
        <v>824</v>
      </c>
      <c r="B15" s="1484"/>
      <c r="C15" s="1484"/>
      <c r="D15" s="1484"/>
      <c r="E15" s="1484"/>
      <c r="F15" s="1484"/>
    </row>
    <row r="16" spans="1:66" s="15" customFormat="1" ht="13.5" thickBot="1" x14ac:dyDescent="0.25">
      <c r="A16"/>
      <c r="B16" s="1488" t="s">
        <v>4</v>
      </c>
      <c r="C16" s="1488"/>
      <c r="D16" s="1488"/>
      <c r="E16" s="1488"/>
      <c r="F16" s="1488"/>
    </row>
    <row r="17" spans="1:6" s="15" customFormat="1" ht="28.5" customHeight="1" thickBot="1" x14ac:dyDescent="0.25">
      <c r="A17" s="344" t="s">
        <v>294</v>
      </c>
      <c r="B17" s="159" t="s">
        <v>22</v>
      </c>
      <c r="C17" s="357" t="s">
        <v>23</v>
      </c>
      <c r="D17" s="358" t="s">
        <v>823</v>
      </c>
      <c r="E17" s="336" t="s">
        <v>37</v>
      </c>
      <c r="F17" s="334" t="s">
        <v>384</v>
      </c>
    </row>
    <row r="18" spans="1:6" s="15" customFormat="1" x14ac:dyDescent="0.2">
      <c r="A18" s="784" t="s">
        <v>295</v>
      </c>
      <c r="B18" s="1016" t="s">
        <v>296</v>
      </c>
      <c r="C18" s="593" t="s">
        <v>297</v>
      </c>
      <c r="D18" s="592" t="s">
        <v>298</v>
      </c>
      <c r="E18" s="592" t="s">
        <v>318</v>
      </c>
      <c r="F18" s="592" t="s">
        <v>343</v>
      </c>
    </row>
    <row r="19" spans="1:6" s="15" customFormat="1" x14ac:dyDescent="0.2">
      <c r="A19" s="698" t="s">
        <v>299</v>
      </c>
      <c r="B19" s="542" t="s">
        <v>1320</v>
      </c>
      <c r="C19" s="594"/>
      <c r="D19" s="788"/>
      <c r="E19" s="788">
        <v>1940</v>
      </c>
      <c r="F19" s="788">
        <f>SUM(C19:E19)</f>
        <v>1940</v>
      </c>
    </row>
    <row r="20" spans="1:6" s="15" customFormat="1" x14ac:dyDescent="0.2">
      <c r="A20" s="698" t="s">
        <v>300</v>
      </c>
      <c r="B20" s="145" t="s">
        <v>1286</v>
      </c>
      <c r="C20" s="594"/>
      <c r="D20" s="788"/>
      <c r="E20" s="788">
        <v>133364</v>
      </c>
      <c r="F20" s="788">
        <f>SUM(C20:E20)</f>
        <v>133364</v>
      </c>
    </row>
    <row r="21" spans="1:6" s="15" customFormat="1" ht="13.5" thickBot="1" x14ac:dyDescent="0.25">
      <c r="A21" s="698" t="s">
        <v>301</v>
      </c>
      <c r="B21" s="145" t="s">
        <v>1287</v>
      </c>
      <c r="C21" s="594"/>
      <c r="D21" s="788"/>
      <c r="E21" s="788"/>
      <c r="F21" s="788"/>
    </row>
    <row r="22" spans="1:6" s="15" customFormat="1" ht="13.5" thickBot="1" x14ac:dyDescent="0.25">
      <c r="A22" s="698" t="s">
        <v>302</v>
      </c>
      <c r="B22" s="125" t="s">
        <v>825</v>
      </c>
      <c r="C22" s="277">
        <f>SUM(C19:C21)</f>
        <v>0</v>
      </c>
      <c r="D22" s="791">
        <f>SUM(D19:D21)</f>
        <v>0</v>
      </c>
      <c r="E22" s="791">
        <f>SUM(E19:E21)</f>
        <v>135304</v>
      </c>
      <c r="F22" s="791">
        <f>SUM(F19:F21)</f>
        <v>135304</v>
      </c>
    </row>
    <row r="23" spans="1:6" s="15" customFormat="1" x14ac:dyDescent="0.2">
      <c r="A23" s="338"/>
      <c r="B23" s="36"/>
      <c r="C23" s="360"/>
      <c r="D23" s="360"/>
      <c r="E23" s="360"/>
      <c r="F23" s="360"/>
    </row>
    <row r="24" spans="1:6" x14ac:dyDescent="0.2">
      <c r="A24" s="1463" t="s">
        <v>1335</v>
      </c>
      <c r="B24" s="1463"/>
      <c r="C24" s="1463"/>
      <c r="D24" s="1463"/>
      <c r="E24" s="1463"/>
      <c r="F24" s="1463"/>
    </row>
    <row r="25" spans="1:6" x14ac:dyDescent="0.2">
      <c r="B25" s="19"/>
      <c r="C25" s="19"/>
      <c r="D25" s="19"/>
      <c r="E25" s="19"/>
      <c r="F25" s="19"/>
    </row>
    <row r="26" spans="1:6" ht="15.75" x14ac:dyDescent="0.25">
      <c r="B26" s="1483" t="s">
        <v>1048</v>
      </c>
      <c r="C26" s="1483"/>
      <c r="D26" s="1483"/>
      <c r="E26" s="1483"/>
      <c r="F26" s="1483"/>
    </row>
    <row r="27" spans="1:6" x14ac:dyDescent="0.2">
      <c r="B27" s="1"/>
      <c r="C27" s="1"/>
      <c r="D27" s="1"/>
      <c r="E27" s="1"/>
      <c r="F27" s="1"/>
    </row>
    <row r="28" spans="1:6" ht="13.5" thickBot="1" x14ac:dyDescent="0.25">
      <c r="B28" s="1488" t="s">
        <v>4</v>
      </c>
      <c r="C28" s="1488"/>
      <c r="D28" s="1488"/>
      <c r="E28" s="1488"/>
      <c r="F28" s="1488"/>
    </row>
    <row r="29" spans="1:6" ht="25.5" customHeight="1" thickBot="1" x14ac:dyDescent="0.25">
      <c r="A29" s="344" t="s">
        <v>294</v>
      </c>
      <c r="B29" s="362" t="s">
        <v>22</v>
      </c>
      <c r="C29" s="724" t="s">
        <v>23</v>
      </c>
      <c r="D29" s="358" t="s">
        <v>1301</v>
      </c>
      <c r="E29" s="336" t="s">
        <v>37</v>
      </c>
      <c r="F29" s="334" t="s">
        <v>384</v>
      </c>
    </row>
    <row r="30" spans="1:6" ht="13.5" customHeight="1" x14ac:dyDescent="0.2">
      <c r="A30" s="330" t="s">
        <v>295</v>
      </c>
      <c r="B30" s="602" t="s">
        <v>296</v>
      </c>
      <c r="C30" s="1016" t="s">
        <v>297</v>
      </c>
      <c r="D30" s="593" t="s">
        <v>298</v>
      </c>
      <c r="E30" s="592" t="s">
        <v>318</v>
      </c>
      <c r="F30" s="592" t="s">
        <v>343</v>
      </c>
    </row>
    <row r="31" spans="1:6" x14ac:dyDescent="0.2">
      <c r="A31" s="361" t="s">
        <v>299</v>
      </c>
      <c r="B31" s="1461" t="s">
        <v>37</v>
      </c>
      <c r="C31" s="1017"/>
      <c r="D31" s="238"/>
      <c r="E31" s="226"/>
      <c r="F31" s="226">
        <f>SUM(C31:E31)</f>
        <v>0</v>
      </c>
    </row>
    <row r="32" spans="1:6" ht="15" customHeight="1" x14ac:dyDescent="0.2">
      <c r="A32" s="361" t="s">
        <v>300</v>
      </c>
      <c r="B32" s="685" t="s">
        <v>26</v>
      </c>
      <c r="C32" s="1017"/>
      <c r="D32" s="238"/>
      <c r="E32" s="226">
        <f>25000+9810</f>
        <v>34810</v>
      </c>
      <c r="F32" s="226">
        <f t="shared" ref="F32:F52" si="1">SUM(C32:E32)</f>
        <v>34810</v>
      </c>
    </row>
    <row r="33" spans="1:6" x14ac:dyDescent="0.2">
      <c r="A33" s="361" t="s">
        <v>301</v>
      </c>
      <c r="B33" s="685" t="s">
        <v>27</v>
      </c>
      <c r="C33" s="1017"/>
      <c r="D33" s="238"/>
      <c r="E33" s="226">
        <v>9533</v>
      </c>
      <c r="F33" s="226">
        <f t="shared" si="1"/>
        <v>9533</v>
      </c>
    </row>
    <row r="34" spans="1:6" ht="12.75" customHeight="1" x14ac:dyDescent="0.2">
      <c r="A34" s="361" t="s">
        <v>302</v>
      </c>
      <c r="B34" s="685" t="s">
        <v>438</v>
      </c>
      <c r="C34" s="1017"/>
      <c r="D34" s="238"/>
      <c r="E34" s="226">
        <v>63301</v>
      </c>
      <c r="F34" s="226">
        <f t="shared" si="1"/>
        <v>63301</v>
      </c>
    </row>
    <row r="35" spans="1:6" ht="12.75" customHeight="1" x14ac:dyDescent="0.2">
      <c r="A35" s="361" t="s">
        <v>303</v>
      </c>
      <c r="B35" s="685" t="s">
        <v>439</v>
      </c>
      <c r="C35" s="1017"/>
      <c r="D35" s="238"/>
      <c r="E35" s="226">
        <v>51320</v>
      </c>
      <c r="F35" s="226">
        <f t="shared" si="1"/>
        <v>51320</v>
      </c>
    </row>
    <row r="36" spans="1:6" ht="12" customHeight="1" x14ac:dyDescent="0.2">
      <c r="A36" s="361" t="s">
        <v>304</v>
      </c>
      <c r="B36" s="685" t="s">
        <v>440</v>
      </c>
      <c r="C36" s="1017"/>
      <c r="D36" s="238"/>
      <c r="E36" s="226">
        <f>128431-7566</f>
        <v>120865</v>
      </c>
      <c r="F36" s="226">
        <f t="shared" si="1"/>
        <v>120865</v>
      </c>
    </row>
    <row r="37" spans="1:6" ht="12" customHeight="1" x14ac:dyDescent="0.2">
      <c r="A37" s="361" t="s">
        <v>305</v>
      </c>
      <c r="B37" s="685" t="s">
        <v>908</v>
      </c>
      <c r="C37" s="1017"/>
      <c r="D37" s="238"/>
      <c r="E37" s="226">
        <v>38000</v>
      </c>
      <c r="F37" s="226">
        <f t="shared" si="1"/>
        <v>38000</v>
      </c>
    </row>
    <row r="38" spans="1:6" x14ac:dyDescent="0.2">
      <c r="A38" s="361" t="s">
        <v>306</v>
      </c>
      <c r="B38" s="685" t="s">
        <v>345</v>
      </c>
      <c r="C38" s="1017"/>
      <c r="D38" s="238"/>
      <c r="E38" s="226">
        <v>25575</v>
      </c>
      <c r="F38" s="226">
        <f t="shared" si="1"/>
        <v>25575</v>
      </c>
    </row>
    <row r="39" spans="1:6" x14ac:dyDescent="0.2">
      <c r="A39" s="361" t="s">
        <v>307</v>
      </c>
      <c r="B39" s="685" t="s">
        <v>28</v>
      </c>
      <c r="C39" s="1017"/>
      <c r="D39" s="238"/>
      <c r="E39" s="226">
        <v>3700</v>
      </c>
      <c r="F39" s="226">
        <f t="shared" si="1"/>
        <v>3700</v>
      </c>
    </row>
    <row r="40" spans="1:6" ht="11.25" customHeight="1" x14ac:dyDescent="0.2">
      <c r="A40" s="361" t="s">
        <v>308</v>
      </c>
      <c r="B40" s="685" t="s">
        <v>29</v>
      </c>
      <c r="C40" s="1017"/>
      <c r="D40" s="238"/>
      <c r="E40" s="226">
        <v>14000</v>
      </c>
      <c r="F40" s="226">
        <f t="shared" si="1"/>
        <v>14000</v>
      </c>
    </row>
    <row r="41" spans="1:6" ht="13.5" customHeight="1" x14ac:dyDescent="0.2">
      <c r="A41" s="361" t="s">
        <v>309</v>
      </c>
      <c r="B41" s="685" t="s">
        <v>30</v>
      </c>
      <c r="C41" s="1017"/>
      <c r="D41" s="238"/>
      <c r="E41" s="226">
        <v>5000</v>
      </c>
      <c r="F41" s="226">
        <f t="shared" si="1"/>
        <v>5000</v>
      </c>
    </row>
    <row r="42" spans="1:6" x14ac:dyDescent="0.2">
      <c r="A42" s="361" t="s">
        <v>310</v>
      </c>
      <c r="B42" s="686" t="s">
        <v>31</v>
      </c>
      <c r="C42" s="227"/>
      <c r="D42" s="164"/>
      <c r="E42" s="228">
        <v>36000</v>
      </c>
      <c r="F42" s="226">
        <f t="shared" si="1"/>
        <v>36000</v>
      </c>
    </row>
    <row r="43" spans="1:6" x14ac:dyDescent="0.2">
      <c r="A43" s="361" t="s">
        <v>311</v>
      </c>
      <c r="B43" s="686" t="s">
        <v>912</v>
      </c>
      <c r="C43" s="227"/>
      <c r="D43" s="164"/>
      <c r="E43" s="228">
        <v>80000</v>
      </c>
      <c r="F43" s="226">
        <f t="shared" si="1"/>
        <v>80000</v>
      </c>
    </row>
    <row r="44" spans="1:6" x14ac:dyDescent="0.2">
      <c r="A44" s="361" t="s">
        <v>312</v>
      </c>
      <c r="B44" s="686" t="s">
        <v>32</v>
      </c>
      <c r="C44" s="227"/>
      <c r="D44" s="164"/>
      <c r="E44" s="228">
        <v>92000</v>
      </c>
      <c r="F44" s="226">
        <f t="shared" si="1"/>
        <v>92000</v>
      </c>
    </row>
    <row r="45" spans="1:6" x14ac:dyDescent="0.2">
      <c r="A45" s="361" t="s">
        <v>313</v>
      </c>
      <c r="B45" s="686" t="s">
        <v>33</v>
      </c>
      <c r="C45" s="227"/>
      <c r="D45" s="164"/>
      <c r="E45" s="228"/>
      <c r="F45" s="226">
        <f t="shared" si="1"/>
        <v>0</v>
      </c>
    </row>
    <row r="46" spans="1:6" x14ac:dyDescent="0.2">
      <c r="A46" s="361" t="s">
        <v>314</v>
      </c>
      <c r="B46" s="687" t="s">
        <v>34</v>
      </c>
      <c r="C46" s="1458"/>
      <c r="D46" s="165"/>
      <c r="E46" s="382">
        <v>1000</v>
      </c>
      <c r="F46" s="382">
        <f t="shared" si="1"/>
        <v>1000</v>
      </c>
    </row>
    <row r="47" spans="1:6" ht="11.25" customHeight="1" x14ac:dyDescent="0.2">
      <c r="A47" s="361" t="s">
        <v>315</v>
      </c>
      <c r="B47" s="656" t="s">
        <v>826</v>
      </c>
      <c r="C47" s="286"/>
      <c r="D47" s="135"/>
      <c r="E47" s="130">
        <v>1440</v>
      </c>
      <c r="F47" s="130">
        <f t="shared" si="1"/>
        <v>1440</v>
      </c>
    </row>
    <row r="48" spans="1:6" ht="12" customHeight="1" x14ac:dyDescent="0.2">
      <c r="A48" s="361" t="s">
        <v>316</v>
      </c>
      <c r="B48" s="656" t="s">
        <v>841</v>
      </c>
      <c r="C48" s="286"/>
      <c r="D48" s="135"/>
      <c r="E48" s="130">
        <v>5000</v>
      </c>
      <c r="F48" s="130">
        <f t="shared" si="1"/>
        <v>5000</v>
      </c>
    </row>
    <row r="49" spans="1:6" ht="12" customHeight="1" x14ac:dyDescent="0.2">
      <c r="A49" s="361" t="s">
        <v>317</v>
      </c>
      <c r="B49" s="526" t="s">
        <v>1113</v>
      </c>
      <c r="C49" s="286"/>
      <c r="D49" s="135"/>
      <c r="E49" s="130">
        <v>20000</v>
      </c>
      <c r="F49" s="130">
        <f t="shared" si="1"/>
        <v>20000</v>
      </c>
    </row>
    <row r="50" spans="1:6" ht="12" customHeight="1" x14ac:dyDescent="0.2">
      <c r="A50" s="363" t="s">
        <v>319</v>
      </c>
      <c r="B50" s="656" t="s">
        <v>819</v>
      </c>
      <c r="C50" s="286"/>
      <c r="D50" s="135"/>
      <c r="E50" s="130">
        <v>100</v>
      </c>
      <c r="F50" s="130">
        <f t="shared" si="1"/>
        <v>100</v>
      </c>
    </row>
    <row r="51" spans="1:6" ht="12" customHeight="1" x14ac:dyDescent="0.2">
      <c r="A51" s="363" t="s">
        <v>320</v>
      </c>
      <c r="B51" s="656" t="s">
        <v>1307</v>
      </c>
      <c r="C51" s="286"/>
      <c r="D51" s="135"/>
      <c r="E51" s="130">
        <v>16906</v>
      </c>
      <c r="F51" s="130">
        <f t="shared" si="1"/>
        <v>16906</v>
      </c>
    </row>
    <row r="52" spans="1:6" ht="12" customHeight="1" x14ac:dyDescent="0.2">
      <c r="A52" s="363" t="s">
        <v>321</v>
      </c>
      <c r="B52" s="656" t="s">
        <v>1308</v>
      </c>
      <c r="C52" s="286"/>
      <c r="D52" s="135"/>
      <c r="E52" s="130">
        <v>1000</v>
      </c>
      <c r="F52" s="130">
        <f t="shared" si="1"/>
        <v>1000</v>
      </c>
    </row>
    <row r="53" spans="1:6" ht="12" customHeight="1" x14ac:dyDescent="0.2">
      <c r="A53" s="363" t="s">
        <v>322</v>
      </c>
      <c r="B53" s="656" t="s">
        <v>1309</v>
      </c>
      <c r="C53" s="286"/>
      <c r="D53" s="135"/>
      <c r="E53" s="130">
        <v>600</v>
      </c>
      <c r="F53" s="130">
        <f>SUM(C53:E53)</f>
        <v>600</v>
      </c>
    </row>
    <row r="54" spans="1:6" ht="12" customHeight="1" x14ac:dyDescent="0.2">
      <c r="A54" s="363" t="s">
        <v>323</v>
      </c>
      <c r="B54" s="1460" t="s">
        <v>1301</v>
      </c>
      <c r="C54" s="286"/>
      <c r="D54" s="135"/>
      <c r="E54" s="130"/>
      <c r="F54" s="130"/>
    </row>
    <row r="55" spans="1:6" ht="12" customHeight="1" x14ac:dyDescent="0.2">
      <c r="A55" s="363" t="s">
        <v>324</v>
      </c>
      <c r="B55" s="1456" t="s">
        <v>1302</v>
      </c>
      <c r="C55" s="286"/>
      <c r="D55" s="135">
        <v>272</v>
      </c>
      <c r="E55" s="130"/>
      <c r="F55" s="130">
        <f>SUM(D55:E55)</f>
        <v>272</v>
      </c>
    </row>
    <row r="56" spans="1:6" ht="12" customHeight="1" thickBot="1" x14ac:dyDescent="0.25">
      <c r="A56" s="363" t="s">
        <v>325</v>
      </c>
      <c r="B56" s="1457"/>
      <c r="C56" s="1190"/>
      <c r="D56" s="284"/>
      <c r="E56" s="1459"/>
      <c r="F56" s="130">
        <f>SUM(D56:E56)</f>
        <v>0</v>
      </c>
    </row>
    <row r="57" spans="1:6" ht="23.25" customHeight="1" thickBot="1" x14ac:dyDescent="0.25">
      <c r="A57" s="366" t="s">
        <v>326</v>
      </c>
      <c r="B57" s="274" t="s">
        <v>1049</v>
      </c>
      <c r="C57" s="142">
        <f>SUM(C31:C56)</f>
        <v>0</v>
      </c>
      <c r="D57" s="142">
        <f>SUM(D31:D56)</f>
        <v>272</v>
      </c>
      <c r="E57" s="142">
        <f>SUM(E31:E56)</f>
        <v>620150</v>
      </c>
      <c r="F57" s="142">
        <f>SUM(F31:F56)</f>
        <v>620422</v>
      </c>
    </row>
    <row r="58" spans="1:6" x14ac:dyDescent="0.2">
      <c r="B58" s="1"/>
      <c r="C58" s="1"/>
      <c r="D58" s="1"/>
      <c r="E58" s="1"/>
      <c r="F58" s="1"/>
    </row>
    <row r="59" spans="1:6" x14ac:dyDescent="0.2">
      <c r="B59" s="1"/>
      <c r="C59" s="1"/>
      <c r="D59" s="1"/>
      <c r="E59" s="1"/>
      <c r="F59" s="1"/>
    </row>
    <row r="60" spans="1:6" x14ac:dyDescent="0.2">
      <c r="B60" s="1"/>
      <c r="C60" s="1"/>
      <c r="D60" s="1"/>
      <c r="E60" s="1"/>
      <c r="F60" s="1"/>
    </row>
    <row r="61" spans="1:6" x14ac:dyDescent="0.2">
      <c r="B61" s="1"/>
      <c r="C61" s="1"/>
      <c r="D61" s="1"/>
      <c r="E61" s="1"/>
      <c r="F61" s="1"/>
    </row>
    <row r="62" spans="1:6" x14ac:dyDescent="0.2"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  <row r="64" spans="1:6" x14ac:dyDescent="0.2">
      <c r="B64" s="1"/>
      <c r="C64" s="1"/>
      <c r="D64" s="1"/>
      <c r="E64" s="1"/>
      <c r="F64" s="1"/>
    </row>
    <row r="65" spans="1:6" x14ac:dyDescent="0.2">
      <c r="B65" s="1"/>
      <c r="C65" s="1"/>
      <c r="D65" s="1"/>
      <c r="E65" s="1"/>
      <c r="F65" s="1"/>
    </row>
    <row r="66" spans="1:6" x14ac:dyDescent="0.2">
      <c r="A66" s="15"/>
      <c r="B66" s="1"/>
      <c r="C66" s="1"/>
      <c r="D66" s="1"/>
      <c r="E66" s="1"/>
      <c r="F66" s="1"/>
    </row>
    <row r="67" spans="1:6" s="15" customFormat="1" x14ac:dyDescent="0.2">
      <c r="A67"/>
      <c r="B67" s="1"/>
      <c r="C67" s="1"/>
      <c r="D67" s="1"/>
      <c r="E67" s="1"/>
      <c r="F67" s="1"/>
    </row>
    <row r="68" spans="1:6" x14ac:dyDescent="0.2">
      <c r="B68" s="1"/>
      <c r="C68" s="1"/>
      <c r="D68" s="1"/>
      <c r="E68" s="1"/>
      <c r="F68" s="1"/>
    </row>
    <row r="69" spans="1:6" x14ac:dyDescent="0.2">
      <c r="B69" s="1"/>
      <c r="C69" s="1"/>
      <c r="D69" s="1"/>
      <c r="E69" s="1"/>
      <c r="F69" s="1"/>
    </row>
    <row r="70" spans="1:6" x14ac:dyDescent="0.2">
      <c r="B70" s="1"/>
      <c r="C70" s="1"/>
      <c r="D70" s="1"/>
      <c r="E70" s="1"/>
      <c r="F70" s="1"/>
    </row>
    <row r="71" spans="1:6" x14ac:dyDescent="0.2">
      <c r="B71" s="1"/>
      <c r="C71" s="1"/>
      <c r="D71" s="1"/>
      <c r="E71" s="1"/>
      <c r="F71" s="1"/>
    </row>
    <row r="72" spans="1:6" x14ac:dyDescent="0.2">
      <c r="B72" s="1"/>
      <c r="C72" s="1"/>
      <c r="D72" s="1"/>
      <c r="E72" s="1"/>
      <c r="F72" s="1"/>
    </row>
    <row r="73" spans="1:6" x14ac:dyDescent="0.2">
      <c r="B73" s="1"/>
      <c r="C73" s="1"/>
      <c r="D73" s="1"/>
      <c r="E73" s="1"/>
      <c r="F73" s="1"/>
    </row>
    <row r="74" spans="1:6" x14ac:dyDescent="0.2">
      <c r="B74" s="1"/>
      <c r="C74" s="1"/>
      <c r="D74" s="1"/>
      <c r="E74" s="1"/>
      <c r="F74" s="1"/>
    </row>
    <row r="75" spans="1:6" x14ac:dyDescent="0.2">
      <c r="B75" s="1"/>
      <c r="C75" s="1"/>
      <c r="D75" s="1"/>
      <c r="E75" s="1"/>
      <c r="F75" s="1"/>
    </row>
    <row r="76" spans="1:6" x14ac:dyDescent="0.2">
      <c r="B76" s="1"/>
      <c r="C76" s="1"/>
      <c r="D76" s="1"/>
      <c r="E76" s="1"/>
      <c r="F76" s="1"/>
    </row>
    <row r="77" spans="1:6" x14ac:dyDescent="0.2">
      <c r="B77" s="1"/>
      <c r="C77" s="1"/>
      <c r="D77" s="1"/>
      <c r="E77" s="1"/>
      <c r="F77" s="1"/>
    </row>
    <row r="78" spans="1:6" x14ac:dyDescent="0.2">
      <c r="B78" s="1"/>
      <c r="C78" s="1"/>
      <c r="D78" s="1"/>
      <c r="E78" s="1"/>
      <c r="F78" s="1"/>
    </row>
    <row r="79" spans="1:6" x14ac:dyDescent="0.2">
      <c r="B79" s="1"/>
      <c r="C79" s="1"/>
      <c r="D79" s="1"/>
      <c r="E79" s="1"/>
      <c r="F79" s="1"/>
    </row>
    <row r="80" spans="1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</sheetData>
  <mergeCells count="8">
    <mergeCell ref="B28:F28"/>
    <mergeCell ref="A15:F15"/>
    <mergeCell ref="B16:F16"/>
    <mergeCell ref="A3:F3"/>
    <mergeCell ref="A1:F1"/>
    <mergeCell ref="A24:F24"/>
    <mergeCell ref="B4:F4"/>
    <mergeCell ref="B26:F26"/>
  </mergeCells>
  <phoneticPr fontId="63" type="noConversion"/>
  <pageMargins left="0.55118110236220474" right="0.55118110236220474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"/>
  <sheetViews>
    <sheetView topLeftCell="A10" workbookViewId="0">
      <selection activeCell="A40" sqref="A40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463" t="s">
        <v>1336</v>
      </c>
      <c r="B1" s="1463"/>
      <c r="C1" s="1463"/>
      <c r="D1" s="1463"/>
      <c r="E1" s="1463"/>
      <c r="F1" s="1463"/>
    </row>
    <row r="2" spans="1:6" ht="15.75" x14ac:dyDescent="0.25">
      <c r="B2" s="1483" t="s">
        <v>635</v>
      </c>
      <c r="C2" s="1483"/>
      <c r="D2" s="1483"/>
      <c r="E2" s="1483"/>
      <c r="F2" s="1483"/>
    </row>
    <row r="3" spans="1:6" ht="13.5" thickBot="1" x14ac:dyDescent="0.25">
      <c r="B3" s="1488" t="s">
        <v>4</v>
      </c>
      <c r="C3" s="1488"/>
      <c r="D3" s="1488"/>
      <c r="E3" s="1488"/>
      <c r="F3" s="1488"/>
    </row>
    <row r="4" spans="1:6" ht="39" thickBot="1" x14ac:dyDescent="0.25">
      <c r="A4" s="335" t="s">
        <v>294</v>
      </c>
      <c r="B4" s="125" t="s">
        <v>3</v>
      </c>
      <c r="C4" s="379" t="s">
        <v>23</v>
      </c>
      <c r="D4" s="358" t="s">
        <v>432</v>
      </c>
      <c r="E4" s="336" t="s">
        <v>37</v>
      </c>
      <c r="F4" s="334" t="s">
        <v>384</v>
      </c>
    </row>
    <row r="5" spans="1:6" x14ac:dyDescent="0.2">
      <c r="A5" s="348" t="s">
        <v>295</v>
      </c>
      <c r="B5" s="602" t="s">
        <v>296</v>
      </c>
      <c r="C5" s="593" t="s">
        <v>297</v>
      </c>
      <c r="D5" s="321" t="s">
        <v>298</v>
      </c>
      <c r="E5" s="596" t="s">
        <v>318</v>
      </c>
      <c r="F5" s="595" t="s">
        <v>343</v>
      </c>
    </row>
    <row r="6" spans="1:6" x14ac:dyDescent="0.2">
      <c r="A6" s="361" t="s">
        <v>299</v>
      </c>
      <c r="B6" s="145" t="s">
        <v>835</v>
      </c>
      <c r="C6" s="121" t="s">
        <v>447</v>
      </c>
      <c r="D6" s="121" t="s">
        <v>447</v>
      </c>
      <c r="E6" s="135">
        <v>1500</v>
      </c>
      <c r="F6" s="130">
        <f>SUM(C6:E6)</f>
        <v>1500</v>
      </c>
    </row>
    <row r="7" spans="1:6" x14ac:dyDescent="0.2">
      <c r="A7" s="361" t="s">
        <v>300</v>
      </c>
      <c r="B7" s="145" t="s">
        <v>836</v>
      </c>
      <c r="C7" s="121" t="s">
        <v>447</v>
      </c>
      <c r="D7" s="121" t="s">
        <v>447</v>
      </c>
      <c r="E7" s="135">
        <v>3500</v>
      </c>
      <c r="F7" s="130">
        <f t="shared" ref="F7:F24" si="0">SUM(C7:E7)</f>
        <v>3500</v>
      </c>
    </row>
    <row r="8" spans="1:6" x14ac:dyDescent="0.2">
      <c r="A8" s="361" t="s">
        <v>301</v>
      </c>
      <c r="B8" s="145" t="s">
        <v>1114</v>
      </c>
      <c r="C8" s="121" t="s">
        <v>447</v>
      </c>
      <c r="D8" s="121" t="s">
        <v>447</v>
      </c>
      <c r="E8" s="135">
        <v>2000</v>
      </c>
      <c r="F8" s="130">
        <f t="shared" si="0"/>
        <v>2000</v>
      </c>
    </row>
    <row r="9" spans="1:6" x14ac:dyDescent="0.2">
      <c r="A9" s="361" t="s">
        <v>302</v>
      </c>
      <c r="B9" s="145" t="s">
        <v>905</v>
      </c>
      <c r="C9" s="121" t="s">
        <v>447</v>
      </c>
      <c r="D9" s="121" t="s">
        <v>447</v>
      </c>
      <c r="E9" s="135">
        <v>500</v>
      </c>
      <c r="F9" s="130">
        <f t="shared" si="0"/>
        <v>500</v>
      </c>
    </row>
    <row r="10" spans="1:6" x14ac:dyDescent="0.2">
      <c r="A10" s="361" t="s">
        <v>303</v>
      </c>
      <c r="B10" s="145" t="s">
        <v>906</v>
      </c>
      <c r="C10" s="121" t="s">
        <v>447</v>
      </c>
      <c r="D10" s="121" t="s">
        <v>447</v>
      </c>
      <c r="E10" s="135">
        <v>20000</v>
      </c>
      <c r="F10" s="130">
        <f t="shared" si="0"/>
        <v>20000</v>
      </c>
    </row>
    <row r="11" spans="1:6" x14ac:dyDescent="0.2">
      <c r="A11" s="361" t="s">
        <v>304</v>
      </c>
      <c r="B11" s="145" t="s">
        <v>248</v>
      </c>
      <c r="C11" s="121" t="s">
        <v>447</v>
      </c>
      <c r="D11" s="121" t="s">
        <v>447</v>
      </c>
      <c r="E11" s="135">
        <v>0</v>
      </c>
      <c r="F11" s="130">
        <f t="shared" si="0"/>
        <v>0</v>
      </c>
    </row>
    <row r="12" spans="1:6" x14ac:dyDescent="0.2">
      <c r="A12" s="361" t="s">
        <v>305</v>
      </c>
      <c r="B12" s="145" t="s">
        <v>636</v>
      </c>
      <c r="C12" s="121" t="s">
        <v>447</v>
      </c>
      <c r="D12" s="394" t="s">
        <v>280</v>
      </c>
      <c r="E12" s="135">
        <v>120</v>
      </c>
      <c r="F12" s="130">
        <f t="shared" ref="F12:F19" si="1">SUM(C12:E12)</f>
        <v>120</v>
      </c>
    </row>
    <row r="13" spans="1:6" x14ac:dyDescent="0.2">
      <c r="A13" s="361" t="s">
        <v>306</v>
      </c>
      <c r="B13" s="145" t="s">
        <v>637</v>
      </c>
      <c r="C13" s="121" t="s">
        <v>447</v>
      </c>
      <c r="D13" s="394" t="s">
        <v>280</v>
      </c>
      <c r="E13" s="135">
        <v>15000</v>
      </c>
      <c r="F13" s="130">
        <f t="shared" si="1"/>
        <v>15000</v>
      </c>
    </row>
    <row r="14" spans="1:6" x14ac:dyDescent="0.2">
      <c r="A14" s="361" t="s">
        <v>307</v>
      </c>
      <c r="B14" s="145" t="s">
        <v>638</v>
      </c>
      <c r="C14" s="121" t="s">
        <v>447</v>
      </c>
      <c r="D14" s="394" t="s">
        <v>280</v>
      </c>
      <c r="E14" s="135">
        <v>25000</v>
      </c>
      <c r="F14" s="130">
        <f t="shared" si="1"/>
        <v>25000</v>
      </c>
    </row>
    <row r="15" spans="1:6" x14ac:dyDescent="0.2">
      <c r="A15" s="361" t="s">
        <v>308</v>
      </c>
      <c r="B15" s="145" t="s">
        <v>639</v>
      </c>
      <c r="C15" s="121" t="s">
        <v>447</v>
      </c>
      <c r="D15" s="121" t="s">
        <v>447</v>
      </c>
      <c r="E15" s="135">
        <v>12000</v>
      </c>
      <c r="F15" s="130">
        <f t="shared" si="1"/>
        <v>12000</v>
      </c>
    </row>
    <row r="16" spans="1:6" x14ac:dyDescent="0.2">
      <c r="A16" s="361" t="s">
        <v>309</v>
      </c>
      <c r="B16" s="145" t="s">
        <v>640</v>
      </c>
      <c r="C16" s="121" t="s">
        <v>447</v>
      </c>
      <c r="D16" s="121" t="s">
        <v>447</v>
      </c>
      <c r="E16" s="135">
        <v>1000</v>
      </c>
      <c r="F16" s="130">
        <f t="shared" si="1"/>
        <v>1000</v>
      </c>
    </row>
    <row r="17" spans="1:6" x14ac:dyDescent="0.2">
      <c r="A17" s="361" t="s">
        <v>310</v>
      </c>
      <c r="B17" s="145"/>
      <c r="C17" s="121" t="s">
        <v>447</v>
      </c>
      <c r="D17" s="394" t="s">
        <v>447</v>
      </c>
      <c r="E17" s="135"/>
      <c r="F17" s="130">
        <f t="shared" si="1"/>
        <v>0</v>
      </c>
    </row>
    <row r="18" spans="1:6" x14ac:dyDescent="0.2">
      <c r="A18" s="361" t="s">
        <v>311</v>
      </c>
      <c r="B18" s="145"/>
      <c r="C18" s="121" t="s">
        <v>447</v>
      </c>
      <c r="D18" s="394" t="s">
        <v>447</v>
      </c>
      <c r="E18" s="135"/>
      <c r="F18" s="130">
        <f t="shared" si="1"/>
        <v>0</v>
      </c>
    </row>
    <row r="19" spans="1:6" x14ac:dyDescent="0.2">
      <c r="A19" s="361" t="s">
        <v>312</v>
      </c>
      <c r="B19" s="145"/>
      <c r="C19" s="121" t="s">
        <v>447</v>
      </c>
      <c r="D19" s="394" t="s">
        <v>447</v>
      </c>
      <c r="E19" s="135"/>
      <c r="F19" s="130">
        <f t="shared" si="1"/>
        <v>0</v>
      </c>
    </row>
    <row r="20" spans="1:6" x14ac:dyDescent="0.2">
      <c r="A20" s="361" t="s">
        <v>313</v>
      </c>
      <c r="B20" s="145"/>
      <c r="C20" s="121" t="s">
        <v>447</v>
      </c>
      <c r="D20" s="394" t="s">
        <v>447</v>
      </c>
      <c r="E20" s="135"/>
      <c r="F20" s="130">
        <f t="shared" si="0"/>
        <v>0</v>
      </c>
    </row>
    <row r="21" spans="1:6" x14ac:dyDescent="0.2">
      <c r="A21" s="361" t="s">
        <v>314</v>
      </c>
      <c r="B21" s="145"/>
      <c r="C21" s="121" t="s">
        <v>447</v>
      </c>
      <c r="D21" s="394" t="s">
        <v>447</v>
      </c>
      <c r="E21" s="135"/>
      <c r="F21" s="130">
        <f t="shared" si="0"/>
        <v>0</v>
      </c>
    </row>
    <row r="22" spans="1:6" x14ac:dyDescent="0.2">
      <c r="A22" s="361" t="s">
        <v>315</v>
      </c>
      <c r="B22" s="145"/>
      <c r="C22" s="121" t="s">
        <v>447</v>
      </c>
      <c r="D22" s="394" t="s">
        <v>447</v>
      </c>
      <c r="E22" s="135"/>
      <c r="F22" s="130">
        <f t="shared" si="0"/>
        <v>0</v>
      </c>
    </row>
    <row r="23" spans="1:6" x14ac:dyDescent="0.2">
      <c r="A23" s="361" t="s">
        <v>316</v>
      </c>
      <c r="B23" s="145"/>
      <c r="C23" s="121" t="s">
        <v>447</v>
      </c>
      <c r="D23" s="394" t="s">
        <v>447</v>
      </c>
      <c r="E23" s="135"/>
      <c r="F23" s="130">
        <f t="shared" si="0"/>
        <v>0</v>
      </c>
    </row>
    <row r="24" spans="1:6" ht="13.5" thickBot="1" x14ac:dyDescent="0.25">
      <c r="A24" s="361" t="s">
        <v>317</v>
      </c>
      <c r="B24" s="145"/>
      <c r="C24" s="121" t="s">
        <v>447</v>
      </c>
      <c r="D24" s="394" t="s">
        <v>447</v>
      </c>
      <c r="E24" s="135"/>
      <c r="F24" s="130">
        <f t="shared" si="0"/>
        <v>0</v>
      </c>
    </row>
    <row r="25" spans="1:6" ht="13.5" thickBot="1" x14ac:dyDescent="0.25">
      <c r="A25" s="340" t="s">
        <v>319</v>
      </c>
      <c r="B25" s="605" t="s">
        <v>249</v>
      </c>
      <c r="C25" s="277">
        <f>SUM(C6:C24)</f>
        <v>0</v>
      </c>
      <c r="D25" s="356">
        <f>SUM(D6:D24)</f>
        <v>0</v>
      </c>
      <c r="E25" s="277">
        <f>SUM(E6:E24)</f>
        <v>80620</v>
      </c>
      <c r="F25" s="277">
        <f>SUM(F6:F24)</f>
        <v>80620</v>
      </c>
    </row>
    <row r="26" spans="1:6" ht="15.75" x14ac:dyDescent="0.25">
      <c r="B26" s="156"/>
      <c r="C26" s="18"/>
      <c r="D26" s="18"/>
      <c r="E26" s="18"/>
      <c r="F26" s="18"/>
    </row>
    <row r="27" spans="1:6" ht="15.75" x14ac:dyDescent="0.25">
      <c r="B27" s="156"/>
      <c r="C27" s="18"/>
      <c r="D27" s="18"/>
      <c r="E27" s="18"/>
      <c r="F27" s="18"/>
    </row>
    <row r="28" spans="1:6" ht="11.25" customHeight="1" x14ac:dyDescent="0.2">
      <c r="A28" s="329" t="s">
        <v>1337</v>
      </c>
      <c r="B28" s="329"/>
      <c r="C28" s="329"/>
      <c r="D28" s="329"/>
      <c r="E28" s="329"/>
      <c r="F28" s="329"/>
    </row>
    <row r="29" spans="1:6" ht="13.5" customHeight="1" x14ac:dyDescent="0.25">
      <c r="B29" s="1483" t="s">
        <v>641</v>
      </c>
      <c r="C29" s="1483"/>
      <c r="D29" s="1483"/>
      <c r="E29" s="1483"/>
      <c r="F29" s="1483"/>
    </row>
    <row r="30" spans="1:6" ht="13.5" thickBot="1" x14ac:dyDescent="0.25">
      <c r="B30" s="19"/>
      <c r="C30" s="19"/>
      <c r="D30" s="19"/>
      <c r="E30" s="19"/>
      <c r="F30" s="19" t="s">
        <v>4</v>
      </c>
    </row>
    <row r="31" spans="1:6" ht="39" thickBot="1" x14ac:dyDescent="0.25">
      <c r="A31" s="335" t="s">
        <v>294</v>
      </c>
      <c r="B31" s="125" t="s">
        <v>22</v>
      </c>
      <c r="C31" s="379" t="s">
        <v>23</v>
      </c>
      <c r="D31" s="358" t="s">
        <v>432</v>
      </c>
      <c r="E31" s="336" t="s">
        <v>37</v>
      </c>
      <c r="F31" s="334" t="s">
        <v>384</v>
      </c>
    </row>
    <row r="32" spans="1:6" x14ac:dyDescent="0.2">
      <c r="A32" s="348" t="s">
        <v>295</v>
      </c>
      <c r="B32" s="602" t="s">
        <v>296</v>
      </c>
      <c r="C32" s="593" t="s">
        <v>297</v>
      </c>
      <c r="D32" s="321" t="s">
        <v>298</v>
      </c>
      <c r="E32" s="596" t="s">
        <v>318</v>
      </c>
      <c r="F32" s="595" t="s">
        <v>343</v>
      </c>
    </row>
    <row r="33" spans="1:6" x14ac:dyDescent="0.2">
      <c r="A33" s="361" t="s">
        <v>299</v>
      </c>
      <c r="B33" s="145" t="s">
        <v>1319</v>
      </c>
      <c r="C33" s="135"/>
      <c r="D33" s="105"/>
      <c r="E33" s="135">
        <v>392</v>
      </c>
      <c r="F33" s="130">
        <f>SUM(C33:E33)</f>
        <v>392</v>
      </c>
    </row>
    <row r="34" spans="1:6" x14ac:dyDescent="0.2">
      <c r="A34" s="361" t="s">
        <v>300</v>
      </c>
      <c r="B34" s="145"/>
      <c r="C34" s="121"/>
      <c r="D34" s="149"/>
      <c r="E34" s="121"/>
      <c r="F34" s="130"/>
    </row>
    <row r="35" spans="1:6" x14ac:dyDescent="0.2">
      <c r="A35" s="361" t="s">
        <v>301</v>
      </c>
      <c r="B35" s="145"/>
      <c r="C35" s="121"/>
      <c r="D35" s="149"/>
      <c r="E35" s="121"/>
      <c r="F35" s="130"/>
    </row>
    <row r="36" spans="1:6" ht="13.5" thickBot="1" x14ac:dyDescent="0.25">
      <c r="A36" s="361" t="s">
        <v>302</v>
      </c>
      <c r="B36" s="145"/>
      <c r="C36" s="121"/>
      <c r="D36" s="149"/>
      <c r="E36" s="121"/>
      <c r="F36" s="130"/>
    </row>
    <row r="37" spans="1:6" ht="13.5" thickBot="1" x14ac:dyDescent="0.25">
      <c r="A37" s="340" t="s">
        <v>303</v>
      </c>
      <c r="B37" s="125" t="s">
        <v>250</v>
      </c>
      <c r="C37" s="601">
        <f>SUM(C33:C36)</f>
        <v>0</v>
      </c>
      <c r="D37" s="603">
        <f>SUM(D33:D36)</f>
        <v>0</v>
      </c>
      <c r="E37" s="601">
        <f>SUM(E33:E36)</f>
        <v>392</v>
      </c>
      <c r="F37" s="600">
        <f>SUM(C37:E37)</f>
        <v>392</v>
      </c>
    </row>
    <row r="38" spans="1:6" x14ac:dyDescent="0.2">
      <c r="A38" s="338"/>
      <c r="B38" s="36"/>
      <c r="C38" s="1"/>
      <c r="D38" s="36"/>
      <c r="E38" s="36"/>
      <c r="F38" s="36"/>
    </row>
    <row r="39" spans="1:6" x14ac:dyDescent="0.2">
      <c r="A39" s="338"/>
      <c r="B39" s="36"/>
      <c r="C39" s="1"/>
      <c r="D39" s="36"/>
      <c r="E39" s="36"/>
      <c r="F39" s="36"/>
    </row>
    <row r="40" spans="1:6" x14ac:dyDescent="0.2">
      <c r="A40" s="329" t="s">
        <v>1338</v>
      </c>
      <c r="B40" s="329"/>
      <c r="C40" s="329"/>
      <c r="D40" s="329"/>
      <c r="E40" s="329"/>
      <c r="F40" s="329"/>
    </row>
    <row r="41" spans="1:6" ht="15.75" x14ac:dyDescent="0.25">
      <c r="B41" s="1483" t="s">
        <v>1057</v>
      </c>
      <c r="C41" s="1483"/>
      <c r="D41" s="1483"/>
      <c r="E41" s="1483"/>
      <c r="F41" s="1483"/>
    </row>
    <row r="42" spans="1:6" ht="13.5" thickBot="1" x14ac:dyDescent="0.25">
      <c r="B42" s="19"/>
      <c r="C42" s="19"/>
      <c r="D42" s="19"/>
      <c r="E42" s="19"/>
      <c r="F42" s="19" t="s">
        <v>4</v>
      </c>
    </row>
    <row r="43" spans="1:6" ht="39" thickBot="1" x14ac:dyDescent="0.25">
      <c r="A43" s="335" t="s">
        <v>294</v>
      </c>
      <c r="B43" s="159" t="s">
        <v>22</v>
      </c>
      <c r="C43" s="357" t="s">
        <v>23</v>
      </c>
      <c r="D43" s="358" t="s">
        <v>432</v>
      </c>
      <c r="E43" s="336" t="s">
        <v>37</v>
      </c>
      <c r="F43" s="313" t="s">
        <v>384</v>
      </c>
    </row>
    <row r="44" spans="1:6" ht="13.5" thickBot="1" x14ac:dyDescent="0.25">
      <c r="A44" s="348" t="s">
        <v>295</v>
      </c>
      <c r="B44" s="323" t="s">
        <v>296</v>
      </c>
      <c r="C44" s="320" t="s">
        <v>297</v>
      </c>
      <c r="D44" s="321" t="s">
        <v>298</v>
      </c>
      <c r="E44" s="596" t="s">
        <v>318</v>
      </c>
      <c r="F44" s="322" t="s">
        <v>343</v>
      </c>
    </row>
    <row r="45" spans="1:6" x14ac:dyDescent="0.2">
      <c r="A45" s="361" t="s">
        <v>299</v>
      </c>
      <c r="B45" s="308" t="s">
        <v>839</v>
      </c>
      <c r="C45" s="158"/>
      <c r="D45" s="604"/>
      <c r="E45" s="579"/>
      <c r="F45" s="579">
        <f>SUM(C45:E45)</f>
        <v>0</v>
      </c>
    </row>
    <row r="46" spans="1:6" x14ac:dyDescent="0.2">
      <c r="A46" s="361" t="s">
        <v>300</v>
      </c>
      <c r="B46" s="109" t="s">
        <v>293</v>
      </c>
      <c r="C46" s="306"/>
      <c r="D46" s="598"/>
      <c r="E46" s="138"/>
      <c r="F46" s="135">
        <f>SUM(C46:E46)</f>
        <v>0</v>
      </c>
    </row>
    <row r="47" spans="1:6" x14ac:dyDescent="0.2">
      <c r="A47" s="361" t="s">
        <v>301</v>
      </c>
      <c r="B47" s="241" t="s">
        <v>406</v>
      </c>
      <c r="C47" s="115"/>
      <c r="D47" s="597"/>
      <c r="E47" s="135">
        <v>14000</v>
      </c>
      <c r="F47" s="135">
        <f>SUM(C47:E47)</f>
        <v>14000</v>
      </c>
    </row>
    <row r="48" spans="1:6" x14ac:dyDescent="0.2">
      <c r="A48" s="361" t="s">
        <v>302</v>
      </c>
      <c r="B48" s="1290" t="s">
        <v>642</v>
      </c>
      <c r="C48" s="115"/>
      <c r="D48" s="597"/>
      <c r="E48" s="135"/>
      <c r="F48" s="135">
        <f>SUM(C48:E48)</f>
        <v>0</v>
      </c>
    </row>
    <row r="49" spans="1:6" ht="13.5" thickBot="1" x14ac:dyDescent="0.25">
      <c r="A49" s="361" t="s">
        <v>303</v>
      </c>
      <c r="B49" s="1289" t="s">
        <v>1101</v>
      </c>
      <c r="C49" s="307"/>
      <c r="D49" s="599"/>
      <c r="E49" s="432">
        <v>1000</v>
      </c>
      <c r="F49" s="134">
        <f>SUM(C49:E49)</f>
        <v>1000</v>
      </c>
    </row>
    <row r="50" spans="1:6" ht="13.5" thickBot="1" x14ac:dyDescent="0.25">
      <c r="A50" s="340" t="s">
        <v>304</v>
      </c>
      <c r="B50" s="119" t="s">
        <v>1058</v>
      </c>
      <c r="C50" s="272">
        <f>SUM(C45:C49)</f>
        <v>0</v>
      </c>
      <c r="D50" s="272">
        <f>SUM(D45:D49)</f>
        <v>0</v>
      </c>
      <c r="E50" s="142">
        <f>SUM(E45:E49)</f>
        <v>15000</v>
      </c>
      <c r="F50" s="223">
        <f>SUM(F45:F49)</f>
        <v>15000</v>
      </c>
    </row>
  </sheetData>
  <mergeCells count="5">
    <mergeCell ref="B29:F29"/>
    <mergeCell ref="B41:F41"/>
    <mergeCell ref="A1:F1"/>
    <mergeCell ref="B2:F2"/>
    <mergeCell ref="B3:F3"/>
  </mergeCells>
  <phoneticPr fontId="63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5"/>
  <sheetViews>
    <sheetView workbookViewId="0">
      <selection activeCell="A19" sqref="A19"/>
    </sheetView>
  </sheetViews>
  <sheetFormatPr defaultRowHeight="12.75" x14ac:dyDescent="0.2"/>
  <cols>
    <col min="1" max="1" width="4.7109375" customWidth="1"/>
    <col min="2" max="2" width="69.140625" customWidth="1"/>
    <col min="3" max="3" width="19" customWidth="1"/>
  </cols>
  <sheetData>
    <row r="1" spans="1:5" x14ac:dyDescent="0.2">
      <c r="A1" s="329" t="s">
        <v>1339</v>
      </c>
      <c r="B1" s="329"/>
      <c r="C1" s="329"/>
      <c r="D1" s="329"/>
      <c r="E1" s="329"/>
    </row>
    <row r="2" spans="1:5" x14ac:dyDescent="0.2">
      <c r="B2" s="1"/>
      <c r="C2" s="1"/>
    </row>
    <row r="3" spans="1:5" ht="15.75" x14ac:dyDescent="0.25">
      <c r="B3" s="1483" t="s">
        <v>644</v>
      </c>
      <c r="C3" s="1483"/>
    </row>
    <row r="4" spans="1:5" ht="13.5" thickBot="1" x14ac:dyDescent="0.25">
      <c r="B4" s="1"/>
      <c r="C4" s="1" t="s">
        <v>35</v>
      </c>
    </row>
    <row r="5" spans="1:5" ht="27" thickBot="1" x14ac:dyDescent="0.3">
      <c r="A5" s="335" t="s">
        <v>294</v>
      </c>
      <c r="B5" s="387" t="s">
        <v>36</v>
      </c>
      <c r="C5" s="336" t="s">
        <v>24</v>
      </c>
    </row>
    <row r="6" spans="1:5" x14ac:dyDescent="0.2">
      <c r="A6" s="614" t="s">
        <v>295</v>
      </c>
      <c r="B6" s="388" t="s">
        <v>296</v>
      </c>
      <c r="C6" s="389" t="s">
        <v>297</v>
      </c>
    </row>
    <row r="7" spans="1:5" ht="13.5" thickBot="1" x14ac:dyDescent="0.25">
      <c r="A7" s="613" t="s">
        <v>299</v>
      </c>
      <c r="B7" s="315"/>
      <c r="C7" s="390"/>
    </row>
    <row r="8" spans="1:5" ht="13.5" thickBot="1" x14ac:dyDescent="0.25">
      <c r="A8" s="607" t="s">
        <v>300</v>
      </c>
      <c r="B8" s="609" t="s">
        <v>38</v>
      </c>
      <c r="C8" s="610">
        <v>0</v>
      </c>
    </row>
    <row r="9" spans="1:5" ht="13.5" thickBot="1" x14ac:dyDescent="0.25">
      <c r="A9" s="611" t="s">
        <v>301</v>
      </c>
      <c r="B9" s="419"/>
      <c r="C9" s="423"/>
    </row>
    <row r="10" spans="1:5" ht="13.5" thickBot="1" x14ac:dyDescent="0.25">
      <c r="A10" s="612" t="s">
        <v>302</v>
      </c>
      <c r="B10" s="274" t="s">
        <v>1088</v>
      </c>
      <c r="C10" s="159">
        <v>0</v>
      </c>
    </row>
    <row r="11" spans="1:5" x14ac:dyDescent="0.2">
      <c r="A11" s="608" t="s">
        <v>303</v>
      </c>
      <c r="B11" s="201"/>
      <c r="C11" s="391"/>
    </row>
    <row r="12" spans="1:5" x14ac:dyDescent="0.2">
      <c r="A12" s="606" t="s">
        <v>304</v>
      </c>
      <c r="B12" s="4" t="s">
        <v>407</v>
      </c>
      <c r="C12" s="392"/>
    </row>
    <row r="13" spans="1:5" x14ac:dyDescent="0.2">
      <c r="A13" s="606" t="s">
        <v>305</v>
      </c>
      <c r="B13" s="4" t="s">
        <v>643</v>
      </c>
      <c r="C13" s="164">
        <v>8600</v>
      </c>
    </row>
    <row r="14" spans="1:5" ht="13.5" thickBot="1" x14ac:dyDescent="0.25">
      <c r="A14" s="606" t="s">
        <v>306</v>
      </c>
      <c r="B14" s="315"/>
      <c r="C14" s="239">
        <v>0</v>
      </c>
    </row>
    <row r="15" spans="1:5" ht="13.5" thickBot="1" x14ac:dyDescent="0.25">
      <c r="A15" s="408" t="s">
        <v>307</v>
      </c>
      <c r="B15" s="359" t="s">
        <v>58</v>
      </c>
      <c r="C15" s="237">
        <f>C13+C14</f>
        <v>8600</v>
      </c>
    </row>
    <row r="16" spans="1:5" ht="13.5" thickBot="1" x14ac:dyDescent="0.25">
      <c r="A16" s="408" t="s">
        <v>308</v>
      </c>
      <c r="B16" s="364" t="s">
        <v>408</v>
      </c>
      <c r="C16" s="166">
        <f>C8+C15+C10</f>
        <v>8600</v>
      </c>
    </row>
    <row r="17" spans="1:5" x14ac:dyDescent="0.2">
      <c r="B17" s="1"/>
      <c r="C17" s="1"/>
    </row>
    <row r="18" spans="1:5" x14ac:dyDescent="0.2">
      <c r="B18" s="1"/>
      <c r="C18" s="1"/>
    </row>
    <row r="19" spans="1:5" x14ac:dyDescent="0.2">
      <c r="A19" s="329" t="s">
        <v>1340</v>
      </c>
      <c r="B19" s="329"/>
      <c r="C19" s="329"/>
      <c r="D19" s="329"/>
      <c r="E19" s="329"/>
    </row>
    <row r="20" spans="1:5" x14ac:dyDescent="0.2">
      <c r="A20" s="329"/>
      <c r="B20" s="329"/>
      <c r="C20" s="329"/>
      <c r="D20" s="329"/>
      <c r="E20" s="329"/>
    </row>
    <row r="21" spans="1:5" ht="15.75" x14ac:dyDescent="0.25">
      <c r="B21" s="1483" t="s">
        <v>453</v>
      </c>
      <c r="C21" s="1483"/>
    </row>
    <row r="22" spans="1:5" ht="15.75" x14ac:dyDescent="0.25">
      <c r="B22" s="100"/>
      <c r="C22" s="1"/>
    </row>
    <row r="23" spans="1:5" ht="13.5" thickBot="1" x14ac:dyDescent="0.25">
      <c r="B23" s="1"/>
      <c r="C23" s="19" t="s">
        <v>35</v>
      </c>
    </row>
    <row r="24" spans="1:5" ht="27" thickBot="1" x14ac:dyDescent="0.3">
      <c r="A24" s="335" t="s">
        <v>294</v>
      </c>
      <c r="B24" s="383" t="s">
        <v>36</v>
      </c>
      <c r="C24" s="336" t="s">
        <v>24</v>
      </c>
    </row>
    <row r="25" spans="1:5" x14ac:dyDescent="0.2">
      <c r="A25" s="784" t="s">
        <v>295</v>
      </c>
      <c r="B25" s="785" t="s">
        <v>296</v>
      </c>
      <c r="C25" s="384" t="s">
        <v>297</v>
      </c>
    </row>
    <row r="26" spans="1:5" x14ac:dyDescent="0.2">
      <c r="A26" s="697" t="s">
        <v>299</v>
      </c>
      <c r="B26" s="786" t="s">
        <v>648</v>
      </c>
      <c r="C26" s="789"/>
    </row>
    <row r="27" spans="1:5" x14ac:dyDescent="0.2">
      <c r="A27" s="698" t="s">
        <v>300</v>
      </c>
      <c r="B27" s="162"/>
      <c r="C27" s="790"/>
    </row>
    <row r="28" spans="1:5" ht="15" customHeight="1" x14ac:dyDescent="0.2">
      <c r="A28" s="698" t="s">
        <v>301</v>
      </c>
      <c r="B28" s="834" t="s">
        <v>645</v>
      </c>
      <c r="C28" s="534">
        <v>0</v>
      </c>
    </row>
    <row r="29" spans="1:5" x14ac:dyDescent="0.2">
      <c r="A29" s="698" t="s">
        <v>302</v>
      </c>
      <c r="B29" s="121" t="s">
        <v>646</v>
      </c>
      <c r="C29" s="534">
        <v>0</v>
      </c>
    </row>
    <row r="30" spans="1:5" x14ac:dyDescent="0.2">
      <c r="A30" s="698" t="s">
        <v>303</v>
      </c>
      <c r="B30" s="121" t="s">
        <v>647</v>
      </c>
      <c r="C30" s="534">
        <f>C31+C32</f>
        <v>0</v>
      </c>
    </row>
    <row r="31" spans="1:5" x14ac:dyDescent="0.2">
      <c r="A31" s="698" t="s">
        <v>304</v>
      </c>
      <c r="B31" s="121" t="s">
        <v>454</v>
      </c>
      <c r="C31" s="787">
        <v>0</v>
      </c>
    </row>
    <row r="32" spans="1:5" ht="13.5" thickBot="1" x14ac:dyDescent="0.25">
      <c r="A32" s="699" t="s">
        <v>305</v>
      </c>
      <c r="B32" s="283" t="s">
        <v>455</v>
      </c>
      <c r="C32" s="535">
        <v>0</v>
      </c>
    </row>
    <row r="33" spans="1:3" ht="26.25" thickBot="1" x14ac:dyDescent="0.25">
      <c r="A33" s="353" t="s">
        <v>306</v>
      </c>
      <c r="B33" s="402" t="s">
        <v>459</v>
      </c>
      <c r="C33" s="791">
        <f>C28+C29+C30</f>
        <v>0</v>
      </c>
    </row>
    <row r="34" spans="1:3" x14ac:dyDescent="0.2">
      <c r="A34" s="697" t="s">
        <v>307</v>
      </c>
      <c r="B34" s="187"/>
      <c r="C34" s="533"/>
    </row>
    <row r="35" spans="1:3" x14ac:dyDescent="0.2">
      <c r="A35" s="698" t="s">
        <v>308</v>
      </c>
      <c r="B35" s="121"/>
      <c r="C35" s="534"/>
    </row>
    <row r="36" spans="1:3" x14ac:dyDescent="0.2">
      <c r="A36" s="698" t="s">
        <v>309</v>
      </c>
      <c r="B36" s="163" t="s">
        <v>649</v>
      </c>
      <c r="C36" s="534"/>
    </row>
    <row r="37" spans="1:3" x14ac:dyDescent="0.2">
      <c r="A37" s="698" t="s">
        <v>310</v>
      </c>
      <c r="B37" s="121"/>
      <c r="C37" s="788"/>
    </row>
    <row r="38" spans="1:3" x14ac:dyDescent="0.2">
      <c r="A38" s="698" t="s">
        <v>311</v>
      </c>
      <c r="B38" s="121" t="s">
        <v>650</v>
      </c>
      <c r="C38" s="788">
        <v>0</v>
      </c>
    </row>
    <row r="39" spans="1:3" x14ac:dyDescent="0.2">
      <c r="A39" s="698" t="s">
        <v>312</v>
      </c>
      <c r="B39" s="121" t="s">
        <v>651</v>
      </c>
      <c r="C39" s="788">
        <v>0</v>
      </c>
    </row>
    <row r="40" spans="1:3" x14ac:dyDescent="0.2">
      <c r="A40" s="698" t="s">
        <v>313</v>
      </c>
      <c r="B40" s="121" t="s">
        <v>652</v>
      </c>
      <c r="C40" s="788">
        <f>C41+C43+C44+C42</f>
        <v>17400</v>
      </c>
    </row>
    <row r="41" spans="1:3" x14ac:dyDescent="0.2">
      <c r="A41" s="698" t="s">
        <v>314</v>
      </c>
      <c r="B41" s="121" t="s">
        <v>456</v>
      </c>
      <c r="C41" s="788">
        <v>15000</v>
      </c>
    </row>
    <row r="42" spans="1:3" x14ac:dyDescent="0.2">
      <c r="A42" s="698" t="s">
        <v>315</v>
      </c>
      <c r="B42" s="283" t="s">
        <v>844</v>
      </c>
      <c r="C42" s="792"/>
    </row>
    <row r="43" spans="1:3" x14ac:dyDescent="0.2">
      <c r="A43" s="698" t="s">
        <v>316</v>
      </c>
      <c r="B43" s="283" t="s">
        <v>845</v>
      </c>
      <c r="C43" s="792">
        <v>2400</v>
      </c>
    </row>
    <row r="44" spans="1:3" ht="13.5" thickBot="1" x14ac:dyDescent="0.25">
      <c r="A44" s="698" t="s">
        <v>317</v>
      </c>
      <c r="B44" s="283" t="s">
        <v>846</v>
      </c>
      <c r="C44" s="792"/>
    </row>
    <row r="45" spans="1:3" ht="26.25" thickBot="1" x14ac:dyDescent="0.25">
      <c r="A45" s="353" t="s">
        <v>319</v>
      </c>
      <c r="B45" s="402" t="s">
        <v>458</v>
      </c>
      <c r="C45" s="791">
        <f>C38+C39+C40</f>
        <v>17400</v>
      </c>
    </row>
    <row r="46" spans="1:3" ht="13.5" thickBot="1" x14ac:dyDescent="0.25">
      <c r="A46" s="832" t="s">
        <v>320</v>
      </c>
      <c r="B46" s="187"/>
      <c r="C46" s="793"/>
    </row>
    <row r="47" spans="1:3" ht="13.5" thickBot="1" x14ac:dyDescent="0.25">
      <c r="A47" s="833" t="s">
        <v>321</v>
      </c>
      <c r="B47" s="159" t="s">
        <v>457</v>
      </c>
      <c r="C47" s="791">
        <f>C45+C33</f>
        <v>17400</v>
      </c>
    </row>
    <row r="48" spans="1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5" ht="30.75" customHeight="1" x14ac:dyDescent="0.2"/>
  </sheetData>
  <mergeCells count="2">
    <mergeCell ref="B21:C21"/>
    <mergeCell ref="B3:C3"/>
  </mergeCells>
  <pageMargins left="0.55118110236220474" right="0.55118110236220474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7"/>
  <sheetViews>
    <sheetView workbookViewId="0">
      <selection sqref="A1:E1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8" ht="12.75" customHeight="1" x14ac:dyDescent="0.2">
      <c r="A1" s="1463" t="s">
        <v>1341</v>
      </c>
      <c r="B1" s="1463"/>
      <c r="C1" s="1463"/>
      <c r="D1" s="1463"/>
      <c r="E1" s="1463"/>
    </row>
    <row r="2" spans="1:8" ht="12.75" customHeight="1" x14ac:dyDescent="0.2">
      <c r="A2" s="329"/>
      <c r="B2" s="329"/>
      <c r="C2" s="329"/>
      <c r="D2" s="329"/>
      <c r="E2" s="329"/>
    </row>
    <row r="3" spans="1:8" ht="15.75" x14ac:dyDescent="0.25">
      <c r="B3" s="1483" t="s">
        <v>1209</v>
      </c>
      <c r="C3" s="1483"/>
      <c r="D3" s="1483"/>
      <c r="E3" s="1483"/>
      <c r="F3" s="1486"/>
    </row>
    <row r="4" spans="1:8" ht="12.75" customHeight="1" thickBot="1" x14ac:dyDescent="0.25">
      <c r="B4" s="1"/>
      <c r="C4" s="1"/>
      <c r="D4" s="1"/>
      <c r="E4" s="19"/>
      <c r="F4" s="19" t="s">
        <v>4</v>
      </c>
    </row>
    <row r="5" spans="1:8" ht="15.75" customHeight="1" thickBot="1" x14ac:dyDescent="0.3">
      <c r="A5" s="1489" t="s">
        <v>294</v>
      </c>
      <c r="B5" s="116" t="s">
        <v>39</v>
      </c>
      <c r="C5" s="1476" t="s">
        <v>383</v>
      </c>
      <c r="D5" s="1478" t="s">
        <v>37</v>
      </c>
      <c r="E5" s="1478" t="s">
        <v>432</v>
      </c>
      <c r="F5" s="1472" t="s">
        <v>384</v>
      </c>
    </row>
    <row r="6" spans="1:8" ht="24" customHeight="1" thickBot="1" x14ac:dyDescent="0.25">
      <c r="A6" s="1489"/>
      <c r="B6" s="169"/>
      <c r="C6" s="1477"/>
      <c r="D6" s="1479"/>
      <c r="E6" s="1479"/>
      <c r="F6" s="1473"/>
    </row>
    <row r="7" spans="1:8" ht="13.5" thickBot="1" x14ac:dyDescent="0.25">
      <c r="A7" s="478" t="s">
        <v>295</v>
      </c>
      <c r="B7" s="615" t="s">
        <v>296</v>
      </c>
      <c r="C7" s="616" t="s">
        <v>297</v>
      </c>
      <c r="D7" s="617" t="s">
        <v>298</v>
      </c>
      <c r="E7" s="617" t="s">
        <v>318</v>
      </c>
      <c r="F7" s="618" t="s">
        <v>343</v>
      </c>
    </row>
    <row r="8" spans="1:8" ht="13.5" thickBot="1" x14ac:dyDescent="0.25">
      <c r="A8" s="478" t="s">
        <v>299</v>
      </c>
      <c r="B8" s="246" t="s">
        <v>730</v>
      </c>
      <c r="C8" s="54">
        <f>C9+C10+C15+C24</f>
        <v>857056</v>
      </c>
      <c r="D8" s="54">
        <f>D9+D10+D15+D24</f>
        <v>3856128</v>
      </c>
      <c r="E8" s="54">
        <f>E9+E10+E15+E24</f>
        <v>34478</v>
      </c>
      <c r="F8" s="111">
        <f>F9+F10+F15+F24</f>
        <v>4747662</v>
      </c>
    </row>
    <row r="9" spans="1:8" ht="13.5" thickBot="1" x14ac:dyDescent="0.25">
      <c r="A9" s="478" t="s">
        <v>300</v>
      </c>
      <c r="B9" s="247" t="s">
        <v>743</v>
      </c>
      <c r="C9" s="32">
        <f>'14 16_sz_ melléklet'!C20</f>
        <v>115686</v>
      </c>
      <c r="D9" s="32">
        <f>'14 16_sz_ melléklet'!E20</f>
        <v>653835</v>
      </c>
      <c r="E9" s="32">
        <f>'14 16_sz_ melléklet'!D20</f>
        <v>0</v>
      </c>
      <c r="F9" s="845">
        <f t="shared" ref="F9:F14" si="0">SUM(C9:E9)</f>
        <v>769521</v>
      </c>
    </row>
    <row r="10" spans="1:8" ht="13.5" thickBot="1" x14ac:dyDescent="0.25">
      <c r="A10" s="478" t="s">
        <v>301</v>
      </c>
      <c r="B10" s="248" t="s">
        <v>686</v>
      </c>
      <c r="C10" s="250">
        <v>0</v>
      </c>
      <c r="D10" s="620">
        <f>D11+D12+D13+D14</f>
        <v>1009185</v>
      </c>
      <c r="E10" s="620">
        <f>E11+E12+E13+E14</f>
        <v>0</v>
      </c>
      <c r="F10" s="1107">
        <f>F11+F12+F13+F14</f>
        <v>1009185</v>
      </c>
    </row>
    <row r="11" spans="1:8" x14ac:dyDescent="0.2">
      <c r="A11" s="621" t="s">
        <v>302</v>
      </c>
      <c r="B11" s="808" t="s">
        <v>688</v>
      </c>
      <c r="C11" s="548"/>
      <c r="D11" s="401">
        <f>'14 16_sz_ melléklet'!C30</f>
        <v>350</v>
      </c>
      <c r="E11" s="401"/>
      <c r="F11" s="108">
        <f t="shared" si="0"/>
        <v>350</v>
      </c>
    </row>
    <row r="12" spans="1:8" x14ac:dyDescent="0.2">
      <c r="A12" s="163" t="s">
        <v>303</v>
      </c>
      <c r="B12" s="809" t="s">
        <v>687</v>
      </c>
      <c r="C12" s="807"/>
      <c r="D12" s="798">
        <f>'14 16_sz_ melléklet'!C34</f>
        <v>194000</v>
      </c>
      <c r="E12" s="798"/>
      <c r="F12" s="108">
        <f t="shared" si="0"/>
        <v>194000</v>
      </c>
    </row>
    <row r="13" spans="1:8" x14ac:dyDescent="0.2">
      <c r="A13" s="163" t="s">
        <v>304</v>
      </c>
      <c r="B13" s="249" t="s">
        <v>689</v>
      </c>
      <c r="C13" s="807"/>
      <c r="D13" s="798">
        <f>'14 16_sz_ melléklet'!C40</f>
        <v>805000</v>
      </c>
      <c r="E13" s="798"/>
      <c r="F13" s="108">
        <f t="shared" si="0"/>
        <v>805000</v>
      </c>
    </row>
    <row r="14" spans="1:8" ht="12.75" customHeight="1" thickBot="1" x14ac:dyDescent="0.25">
      <c r="A14" s="162" t="s">
        <v>305</v>
      </c>
      <c r="B14" s="1008" t="s">
        <v>690</v>
      </c>
      <c r="C14" s="25"/>
      <c r="D14" s="214">
        <f>'14 16_sz_ melléklet'!C72</f>
        <v>9835</v>
      </c>
      <c r="E14" s="214"/>
      <c r="F14" s="110">
        <f t="shared" si="0"/>
        <v>9835</v>
      </c>
    </row>
    <row r="15" spans="1:8" ht="13.5" thickBot="1" x14ac:dyDescent="0.25">
      <c r="A15" s="478" t="s">
        <v>306</v>
      </c>
      <c r="B15" s="1010" t="s">
        <v>729</v>
      </c>
      <c r="C15" s="102">
        <f>C16+C20+C21+C22+C23</f>
        <v>741141</v>
      </c>
      <c r="D15" s="102">
        <f>D16+D20+D21+D22+D23</f>
        <v>2134108</v>
      </c>
      <c r="E15" s="102">
        <f>E16+E20+E21+E22+E23</f>
        <v>34478</v>
      </c>
      <c r="F15" s="822">
        <f>F16+F20+F21+F22+F23</f>
        <v>2909727</v>
      </c>
    </row>
    <row r="16" spans="1:8" ht="12.75" customHeight="1" x14ac:dyDescent="0.2">
      <c r="A16" s="786" t="s">
        <v>307</v>
      </c>
      <c r="B16" s="1009" t="s">
        <v>677</v>
      </c>
      <c r="C16" s="26">
        <f>C17+C18+C19</f>
        <v>0</v>
      </c>
      <c r="D16" s="238">
        <f>D17+D18+D19</f>
        <v>1943860</v>
      </c>
      <c r="E16" s="983">
        <f>E17+E18+E19</f>
        <v>0</v>
      </c>
      <c r="F16" s="108">
        <f>F17+F18+F19</f>
        <v>1943860</v>
      </c>
      <c r="H16" s="67"/>
    </row>
    <row r="17" spans="1:10" ht="12.75" customHeight="1" x14ac:dyDescent="0.2">
      <c r="A17" s="786" t="s">
        <v>308</v>
      </c>
      <c r="B17" s="985" t="s">
        <v>679</v>
      </c>
      <c r="C17" s="26"/>
      <c r="D17" s="165">
        <f>'17 18 sz_melléklet'!C54</f>
        <v>1585506</v>
      </c>
      <c r="E17" s="984"/>
      <c r="F17" s="108">
        <f t="shared" ref="F17:F26" si="1">SUM(C17:E17)</f>
        <v>1585506</v>
      </c>
      <c r="H17" s="67"/>
    </row>
    <row r="18" spans="1:10" ht="12.75" customHeight="1" x14ac:dyDescent="0.2">
      <c r="A18" s="786" t="s">
        <v>309</v>
      </c>
      <c r="B18" s="986" t="s">
        <v>1059</v>
      </c>
      <c r="C18" s="26"/>
      <c r="D18" s="135">
        <f>'19 21_sz_ melléklet'!C12</f>
        <v>351344</v>
      </c>
      <c r="E18" s="871"/>
      <c r="F18" s="108">
        <f t="shared" si="1"/>
        <v>351344</v>
      </c>
      <c r="H18" s="67"/>
    </row>
    <row r="19" spans="1:10" ht="12.75" customHeight="1" x14ac:dyDescent="0.2">
      <c r="A19" s="786" t="s">
        <v>310</v>
      </c>
      <c r="B19" s="986" t="s">
        <v>1060</v>
      </c>
      <c r="C19" s="26"/>
      <c r="D19" s="135">
        <f>'19 21_sz_ melléklet'!C29</f>
        <v>7010</v>
      </c>
      <c r="E19" s="871"/>
      <c r="F19" s="108">
        <f t="shared" si="1"/>
        <v>7010</v>
      </c>
      <c r="H19" s="67"/>
    </row>
    <row r="20" spans="1:10" ht="12.75" customHeight="1" x14ac:dyDescent="0.2">
      <c r="A20" s="786" t="s">
        <v>311</v>
      </c>
      <c r="B20" s="987" t="s">
        <v>681</v>
      </c>
      <c r="C20" s="26"/>
      <c r="D20" s="239"/>
      <c r="E20" s="984"/>
      <c r="F20" s="108">
        <f t="shared" si="1"/>
        <v>0</v>
      </c>
      <c r="H20" s="67"/>
    </row>
    <row r="21" spans="1:10" ht="12.75" customHeight="1" x14ac:dyDescent="0.2">
      <c r="A21" s="786" t="s">
        <v>312</v>
      </c>
      <c r="B21" s="988" t="s">
        <v>682</v>
      </c>
      <c r="C21" s="28"/>
      <c r="D21" s="164"/>
      <c r="E21" s="26"/>
      <c r="F21" s="108">
        <f t="shared" si="1"/>
        <v>0</v>
      </c>
    </row>
    <row r="22" spans="1:10" ht="12.75" customHeight="1" x14ac:dyDescent="0.2">
      <c r="A22" s="786" t="s">
        <v>313</v>
      </c>
      <c r="B22" s="989" t="s">
        <v>683</v>
      </c>
      <c r="C22" s="26">
        <f>'19 21_sz_ melléklet'!C63</f>
        <v>741141</v>
      </c>
      <c r="D22" s="238">
        <f>'19 21_sz_ melléklet'!C74</f>
        <v>190248</v>
      </c>
      <c r="E22" s="26">
        <f>'19 21_sz_ melléklet'!C68</f>
        <v>34478</v>
      </c>
      <c r="F22" s="108">
        <f t="shared" si="1"/>
        <v>965867</v>
      </c>
      <c r="J22" s="863"/>
    </row>
    <row r="23" spans="1:10" ht="13.5" thickBot="1" x14ac:dyDescent="0.25">
      <c r="A23" s="786" t="s">
        <v>314</v>
      </c>
      <c r="B23" s="1006" t="s">
        <v>727</v>
      </c>
      <c r="C23" s="27"/>
      <c r="D23" s="143"/>
      <c r="E23" s="27"/>
      <c r="F23" s="110"/>
    </row>
    <row r="24" spans="1:10" ht="13.5" thickBot="1" x14ac:dyDescent="0.25">
      <c r="A24" s="478" t="s">
        <v>315</v>
      </c>
      <c r="B24" s="1007" t="s">
        <v>728</v>
      </c>
      <c r="C24" s="142">
        <f>C25+C26</f>
        <v>229</v>
      </c>
      <c r="D24" s="142">
        <f>D25+D26</f>
        <v>59000</v>
      </c>
      <c r="E24" s="142">
        <f>E25+E26</f>
        <v>0</v>
      </c>
      <c r="F24" s="142">
        <f>F25+F26</f>
        <v>59229</v>
      </c>
    </row>
    <row r="25" spans="1:10" x14ac:dyDescent="0.2">
      <c r="A25" s="621" t="s">
        <v>316</v>
      </c>
      <c r="B25" s="1011" t="s">
        <v>1072</v>
      </c>
      <c r="C25" s="1012"/>
      <c r="D25" s="623">
        <f>'29 sz. mell'!C12</f>
        <v>59000</v>
      </c>
      <c r="E25" s="1012"/>
      <c r="F25" s="1013">
        <f>SUM(C25:E25)</f>
        <v>59000</v>
      </c>
    </row>
    <row r="26" spans="1:10" ht="13.5" thickBot="1" x14ac:dyDescent="0.25">
      <c r="A26" s="662" t="s">
        <v>317</v>
      </c>
      <c r="B26" s="1014" t="s">
        <v>1073</v>
      </c>
      <c r="C26" s="1023">
        <f>'19 21_sz_ melléklet'!C91</f>
        <v>229</v>
      </c>
      <c r="D26" s="990">
        <f>'19 21_sz_ melléklet'!C100</f>
        <v>0</v>
      </c>
      <c r="E26" s="1024">
        <f>'19 21_sz_ melléklet'!C95</f>
        <v>0</v>
      </c>
      <c r="F26" s="890">
        <f t="shared" si="1"/>
        <v>229</v>
      </c>
    </row>
    <row r="27" spans="1:10" ht="5.25" customHeight="1" thickBot="1" x14ac:dyDescent="0.25">
      <c r="A27" s="662"/>
      <c r="B27" s="981"/>
      <c r="C27" s="25"/>
      <c r="D27" s="214"/>
      <c r="E27" s="214"/>
      <c r="F27" s="110"/>
    </row>
    <row r="28" spans="1:10" ht="15" customHeight="1" thickBot="1" x14ac:dyDescent="0.25">
      <c r="A28" s="478" t="s">
        <v>319</v>
      </c>
      <c r="B28" s="224" t="s">
        <v>742</v>
      </c>
      <c r="C28" s="142">
        <f>C29+C35+C38</f>
        <v>57524</v>
      </c>
      <c r="D28" s="842">
        <f>D29+D35+D40</f>
        <v>748438</v>
      </c>
      <c r="E28" s="842">
        <f>E29+E35+E40</f>
        <v>1920</v>
      </c>
      <c r="F28" s="223">
        <f>F29+F35+F40</f>
        <v>807882</v>
      </c>
    </row>
    <row r="29" spans="1:10" ht="12.75" customHeight="1" x14ac:dyDescent="0.2">
      <c r="A29" s="621" t="s">
        <v>320</v>
      </c>
      <c r="B29" s="126" t="s">
        <v>715</v>
      </c>
      <c r="C29" s="623">
        <f>C30+C32+C34+C31</f>
        <v>0</v>
      </c>
      <c r="D29" s="624">
        <f>D30+D32+D34+D31+D33</f>
        <v>150000</v>
      </c>
      <c r="E29" s="624">
        <f>E30+E32+E34+E31+E33</f>
        <v>0</v>
      </c>
      <c r="F29" s="624">
        <f>F30+F32+F34+F31+F33</f>
        <v>150000</v>
      </c>
    </row>
    <row r="30" spans="1:10" ht="12.75" customHeight="1" x14ac:dyDescent="0.2">
      <c r="A30" s="163" t="s">
        <v>321</v>
      </c>
      <c r="B30" s="123" t="s">
        <v>716</v>
      </c>
      <c r="C30" s="165">
        <f>'22 24  sz. melléklet'!C8</f>
        <v>0</v>
      </c>
      <c r="D30" s="382">
        <f>'22 24  sz. melléklet'!E8</f>
        <v>0</v>
      </c>
      <c r="E30" s="165">
        <f>'22 24  sz. melléklet'!D8</f>
        <v>0</v>
      </c>
      <c r="F30" s="382">
        <f>SUM(C30:E30)</f>
        <v>0</v>
      </c>
    </row>
    <row r="31" spans="1:10" ht="12.75" customHeight="1" x14ac:dyDescent="0.2">
      <c r="A31" s="163" t="s">
        <v>322</v>
      </c>
      <c r="B31" s="241" t="s">
        <v>717</v>
      </c>
      <c r="C31" s="165">
        <f>'22 24  sz. melléklet'!C9</f>
        <v>0</v>
      </c>
      <c r="D31" s="382">
        <f>'22 24  sz. melléklet'!E9</f>
        <v>150000</v>
      </c>
      <c r="E31" s="165">
        <f>'22 24  sz. melléklet'!D9</f>
        <v>0</v>
      </c>
      <c r="F31" s="382">
        <f t="shared" ref="F31:F41" si="2">SUM(C31:E31)</f>
        <v>150000</v>
      </c>
    </row>
    <row r="32" spans="1:10" ht="11.25" customHeight="1" x14ac:dyDescent="0.2">
      <c r="A32" s="163" t="s">
        <v>323</v>
      </c>
      <c r="B32" s="626" t="s">
        <v>718</v>
      </c>
      <c r="C32" s="165">
        <f>'22 24  sz. melléklet'!C10</f>
        <v>0</v>
      </c>
      <c r="D32" s="382">
        <f>'22 24  sz. melléklet'!E10</f>
        <v>0</v>
      </c>
      <c r="E32" s="165">
        <f>'22 24  sz. melléklet'!D10</f>
        <v>0</v>
      </c>
      <c r="F32" s="382">
        <f t="shared" si="2"/>
        <v>0</v>
      </c>
    </row>
    <row r="33" spans="1:6" ht="11.25" customHeight="1" x14ac:dyDescent="0.2">
      <c r="A33" s="163" t="s">
        <v>324</v>
      </c>
      <c r="B33" s="626" t="s">
        <v>719</v>
      </c>
      <c r="C33" s="165">
        <f>'22 24  sz. melléklet'!C11</f>
        <v>0</v>
      </c>
      <c r="D33" s="382">
        <f>'22 24  sz. melléklet'!E11</f>
        <v>0</v>
      </c>
      <c r="E33" s="165">
        <f>'22 24  sz. melléklet'!D11</f>
        <v>0</v>
      </c>
      <c r="F33" s="382">
        <f t="shared" si="2"/>
        <v>0</v>
      </c>
    </row>
    <row r="34" spans="1:6" ht="12.75" customHeight="1" x14ac:dyDescent="0.2">
      <c r="A34" s="163" t="s">
        <v>325</v>
      </c>
      <c r="B34" s="243" t="s">
        <v>720</v>
      </c>
      <c r="C34" s="165">
        <f>'22 24  sz. melléklet'!C12</f>
        <v>0</v>
      </c>
      <c r="D34" s="382">
        <f>'22 24  sz. melléklet'!E12</f>
        <v>0</v>
      </c>
      <c r="E34" s="165">
        <f>'22 24  sz. melléklet'!D12</f>
        <v>0</v>
      </c>
      <c r="F34" s="382">
        <f t="shared" si="2"/>
        <v>0</v>
      </c>
    </row>
    <row r="35" spans="1:6" s="15" customFormat="1" ht="12.75" customHeight="1" x14ac:dyDescent="0.2">
      <c r="A35" s="163" t="s">
        <v>326</v>
      </c>
      <c r="B35" s="815" t="s">
        <v>721</v>
      </c>
      <c r="C35" s="146">
        <f>C36+C37+C38+C39+C41+C42</f>
        <v>57524</v>
      </c>
      <c r="D35" s="843">
        <f>D36+D37+D38+D39</f>
        <v>589603</v>
      </c>
      <c r="E35" s="843">
        <f>E36+E37+E38+E39</f>
        <v>1920</v>
      </c>
      <c r="F35" s="843">
        <f>F36+F37+F38+F39</f>
        <v>649047</v>
      </c>
    </row>
    <row r="36" spans="1:6" ht="12.75" customHeight="1" x14ac:dyDescent="0.2">
      <c r="A36" s="163" t="s">
        <v>327</v>
      </c>
      <c r="B36" s="627" t="s">
        <v>722</v>
      </c>
      <c r="C36" s="143"/>
      <c r="D36" s="134">
        <f>'25 26 sz. melléklet'!C17</f>
        <v>0</v>
      </c>
      <c r="E36" s="143"/>
      <c r="F36" s="382">
        <f t="shared" si="2"/>
        <v>0</v>
      </c>
    </row>
    <row r="37" spans="1:6" ht="12.75" customHeight="1" x14ac:dyDescent="0.2">
      <c r="A37" s="163" t="s">
        <v>328</v>
      </c>
      <c r="B37" s="814" t="s">
        <v>724</v>
      </c>
      <c r="C37" s="165"/>
      <c r="D37" s="382"/>
      <c r="E37" s="165"/>
      <c r="F37" s="382">
        <f t="shared" si="2"/>
        <v>0</v>
      </c>
    </row>
    <row r="38" spans="1:6" ht="12.75" customHeight="1" x14ac:dyDescent="0.2">
      <c r="A38" s="163" t="s">
        <v>329</v>
      </c>
      <c r="B38" s="816" t="s">
        <v>723</v>
      </c>
      <c r="C38" s="238"/>
      <c r="D38" s="226"/>
      <c r="E38" s="238"/>
      <c r="F38" s="382">
        <f t="shared" si="2"/>
        <v>0</v>
      </c>
    </row>
    <row r="39" spans="1:6" ht="12.75" customHeight="1" x14ac:dyDescent="0.2">
      <c r="A39" s="163" t="s">
        <v>330</v>
      </c>
      <c r="B39" s="123" t="s">
        <v>725</v>
      </c>
      <c r="C39" s="165">
        <f>' 27 28 sz. melléklet'!C13</f>
        <v>57524</v>
      </c>
      <c r="D39" s="228">
        <f>' 27 28 sz. melléklet'!E31</f>
        <v>589603</v>
      </c>
      <c r="E39" s="164">
        <f>'31_sz_ melléklet'!E41</f>
        <v>1920</v>
      </c>
      <c r="F39" s="382">
        <f t="shared" si="2"/>
        <v>649047</v>
      </c>
    </row>
    <row r="40" spans="1:6" ht="12.75" customHeight="1" x14ac:dyDescent="0.2">
      <c r="A40" s="163" t="s">
        <v>331</v>
      </c>
      <c r="B40" s="126" t="s">
        <v>726</v>
      </c>
      <c r="C40" s="239">
        <f>C41+C42</f>
        <v>0</v>
      </c>
      <c r="D40" s="233">
        <f>D41+D42</f>
        <v>8835</v>
      </c>
      <c r="E40" s="233">
        <f>E41+E42</f>
        <v>0</v>
      </c>
      <c r="F40" s="233">
        <f>F41+F42</f>
        <v>8835</v>
      </c>
    </row>
    <row r="41" spans="1:6" ht="12.75" customHeight="1" x14ac:dyDescent="0.2">
      <c r="A41" s="163" t="s">
        <v>332</v>
      </c>
      <c r="B41" s="816" t="s">
        <v>1067</v>
      </c>
      <c r="C41" s="165"/>
      <c r="D41" s="233">
        <f>'29 sz. mell'!C21-'29 sz. mell'!C26</f>
        <v>7901</v>
      </c>
      <c r="E41" s="239">
        <f>'29 sz. mell'!C26</f>
        <v>0</v>
      </c>
      <c r="F41" s="382">
        <f t="shared" si="2"/>
        <v>7901</v>
      </c>
    </row>
    <row r="42" spans="1:6" ht="12.75" customHeight="1" thickBot="1" x14ac:dyDescent="0.25">
      <c r="A42" s="163" t="s">
        <v>333</v>
      </c>
      <c r="B42" s="123" t="s">
        <v>1066</v>
      </c>
      <c r="C42" s="666"/>
      <c r="D42" s="844">
        <f>' 27 28 sz. melléklet'!E46</f>
        <v>934</v>
      </c>
      <c r="E42" s="666"/>
      <c r="F42" s="382">
        <f>SUM(C42:E42)</f>
        <v>934</v>
      </c>
    </row>
    <row r="43" spans="1:6" s="15" customFormat="1" ht="26.25" customHeight="1" thickBot="1" x14ac:dyDescent="0.25">
      <c r="A43" s="478" t="s">
        <v>334</v>
      </c>
      <c r="B43" s="127" t="s">
        <v>465</v>
      </c>
      <c r="C43" s="628">
        <f>C8+C28</f>
        <v>914580</v>
      </c>
      <c r="D43" s="628">
        <f>D8+D28</f>
        <v>4604566</v>
      </c>
      <c r="E43" s="628">
        <f>E8+E28</f>
        <v>36398</v>
      </c>
      <c r="F43" s="628">
        <f>F8+F28</f>
        <v>5555544</v>
      </c>
    </row>
    <row r="44" spans="1:6" ht="6" customHeight="1" thickBot="1" x14ac:dyDescent="0.25">
      <c r="A44" s="478"/>
      <c r="B44" s="124"/>
      <c r="C44" s="25"/>
      <c r="D44" s="253"/>
      <c r="E44" s="253"/>
      <c r="F44" s="110"/>
    </row>
    <row r="45" spans="1:6" ht="13.5" thickBot="1" x14ac:dyDescent="0.25">
      <c r="A45" s="478" t="s">
        <v>335</v>
      </c>
      <c r="B45" s="125" t="s">
        <v>741</v>
      </c>
      <c r="C45" s="255"/>
      <c r="D45" s="255"/>
      <c r="E45" s="255"/>
      <c r="F45" s="137"/>
    </row>
    <row r="46" spans="1:6" ht="12.75" customHeight="1" x14ac:dyDescent="0.2">
      <c r="A46" s="621" t="s">
        <v>336</v>
      </c>
      <c r="B46" s="242" t="s">
        <v>732</v>
      </c>
      <c r="C46" s="254"/>
      <c r="D46" s="222"/>
      <c r="E46" s="222"/>
      <c r="F46" s="817">
        <f>C46+D46+E46</f>
        <v>0</v>
      </c>
    </row>
    <row r="47" spans="1:6" ht="12.75" customHeight="1" x14ac:dyDescent="0.2">
      <c r="A47" s="163" t="s">
        <v>337</v>
      </c>
      <c r="B47" s="542" t="s">
        <v>731</v>
      </c>
      <c r="C47" s="104"/>
      <c r="D47" s="220">
        <f>'42_sz_ melléklet'!D10</f>
        <v>900000</v>
      </c>
      <c r="E47" s="220"/>
      <c r="F47" s="817">
        <f>C47+D47+E47</f>
        <v>900000</v>
      </c>
    </row>
    <row r="48" spans="1:6" ht="12.75" customHeight="1" x14ac:dyDescent="0.2">
      <c r="A48" s="163" t="s">
        <v>338</v>
      </c>
      <c r="B48" s="542" t="s">
        <v>733</v>
      </c>
      <c r="C48" s="104"/>
      <c r="D48" s="220"/>
      <c r="E48" s="220"/>
      <c r="F48" s="817">
        <f>C48+D48+E48</f>
        <v>0</v>
      </c>
    </row>
    <row r="49" spans="1:6" ht="12.75" customHeight="1" x14ac:dyDescent="0.2">
      <c r="A49" s="163" t="s">
        <v>339</v>
      </c>
      <c r="B49" s="542" t="s">
        <v>734</v>
      </c>
      <c r="C49" s="104"/>
      <c r="D49" s="220">
        <v>120000</v>
      </c>
      <c r="E49" s="220"/>
      <c r="F49" s="817">
        <f t="shared" ref="F49:F55" si="3">SUM(C49:E49)</f>
        <v>120000</v>
      </c>
    </row>
    <row r="50" spans="1:6" ht="12.75" customHeight="1" x14ac:dyDescent="0.2">
      <c r="A50" s="163" t="s">
        <v>340</v>
      </c>
      <c r="B50" s="750" t="s">
        <v>735</v>
      </c>
      <c r="C50" s="104">
        <f>'30_ sz_ melléklet'!E52</f>
        <v>32535</v>
      </c>
      <c r="D50" s="220">
        <f>'38_sz_ melléklet'!C18+'38_sz_ melléklet'!C40+'38_sz_ melléklet'!C65+'38_sz_ melléklet'!C89+'38_sz_ melléklet'!C118+'38_sz_ melléklet'!C142+'38_sz_ melléklet'!C170+'38_sz_ melléklet'!C194+'38_sz_ melléklet'!C222+'38_sz_ melléklet'!C246+'38_sz_ melléklet'!C273+'38_sz_ melléklet'!C297+'38_sz_ melléklet'!C325+'38_sz_ melléklet'!C348+'38_sz_ melléklet'!C375+'38_sz_ melléklet'!C399+'38_sz_ melléklet'!C426+'38_sz_ melléklet'!C450+'38_sz_ melléklet'!C478+'38_sz_ melléklet'!C502+110000+160000+55418+200000+15057+1957+405175+20000+25000</f>
        <v>2268625</v>
      </c>
      <c r="E50" s="220">
        <f>'31_sz_ melléklet'!E51</f>
        <v>9066</v>
      </c>
      <c r="F50" s="817">
        <f t="shared" si="3"/>
        <v>2310226</v>
      </c>
    </row>
    <row r="51" spans="1:6" ht="12.75" customHeight="1" x14ac:dyDescent="0.2">
      <c r="A51" s="163" t="s">
        <v>341</v>
      </c>
      <c r="B51" s="751" t="s">
        <v>736</v>
      </c>
      <c r="C51" s="104"/>
      <c r="D51" s="220">
        <v>1894</v>
      </c>
      <c r="E51" s="220"/>
      <c r="F51" s="817">
        <f t="shared" si="3"/>
        <v>1894</v>
      </c>
    </row>
    <row r="52" spans="1:6" ht="12.75" customHeight="1" x14ac:dyDescent="0.2">
      <c r="A52" s="163" t="s">
        <v>342</v>
      </c>
      <c r="B52" s="752" t="s">
        <v>737</v>
      </c>
      <c r="C52" s="104"/>
      <c r="D52" s="220"/>
      <c r="E52" s="220"/>
      <c r="F52" s="817">
        <f t="shared" si="3"/>
        <v>0</v>
      </c>
    </row>
    <row r="53" spans="1:6" ht="12.75" customHeight="1" x14ac:dyDescent="0.2">
      <c r="A53" s="163" t="s">
        <v>349</v>
      </c>
      <c r="B53" s="752" t="s">
        <v>738</v>
      </c>
      <c r="C53" s="104">
        <f>'30_ sz_ melléklet'!E55</f>
        <v>894499</v>
      </c>
      <c r="D53" s="220"/>
      <c r="E53" s="220">
        <f>'31_sz_ melléklet'!E54</f>
        <v>577826</v>
      </c>
      <c r="F53" s="817">
        <f t="shared" si="3"/>
        <v>1472325</v>
      </c>
    </row>
    <row r="54" spans="1:6" ht="12.75" customHeight="1" x14ac:dyDescent="0.2">
      <c r="A54" s="163" t="s">
        <v>350</v>
      </c>
      <c r="B54" s="752" t="s">
        <v>739</v>
      </c>
      <c r="C54" s="104"/>
      <c r="D54" s="220">
        <f>5000000+2500000</f>
        <v>7500000</v>
      </c>
      <c r="E54" s="220"/>
      <c r="F54" s="817">
        <f t="shared" si="3"/>
        <v>7500000</v>
      </c>
    </row>
    <row r="55" spans="1:6" ht="12.75" customHeight="1" thickBot="1" x14ac:dyDescent="0.25">
      <c r="A55" s="163" t="s">
        <v>351</v>
      </c>
      <c r="B55" s="327" t="s">
        <v>740</v>
      </c>
      <c r="C55" s="25"/>
      <c r="D55" s="214"/>
      <c r="E55" s="214"/>
      <c r="F55" s="817">
        <f t="shared" si="3"/>
        <v>0</v>
      </c>
    </row>
    <row r="56" spans="1:6" ht="12.75" customHeight="1" thickBot="1" x14ac:dyDescent="0.25">
      <c r="A56" s="163" t="s">
        <v>352</v>
      </c>
      <c r="B56" s="813" t="s">
        <v>468</v>
      </c>
      <c r="C56" s="102">
        <f>SUM(C46:C55)</f>
        <v>927034</v>
      </c>
      <c r="D56" s="102">
        <f>SUM(D46:D55)</f>
        <v>10790519</v>
      </c>
      <c r="E56" s="102">
        <f>SUM(E46:E55)</f>
        <v>586892</v>
      </c>
      <c r="F56" s="822">
        <f>SUM(F46:F55)</f>
        <v>12304445</v>
      </c>
    </row>
    <row r="57" spans="1:6" ht="21.75" customHeight="1" thickBot="1" x14ac:dyDescent="0.25">
      <c r="A57" s="478" t="s">
        <v>353</v>
      </c>
      <c r="B57" s="818" t="s">
        <v>467</v>
      </c>
      <c r="C57" s="819">
        <f>C43+C56</f>
        <v>1841614</v>
      </c>
      <c r="D57" s="819">
        <f>D43+D56</f>
        <v>15395085</v>
      </c>
      <c r="E57" s="819">
        <f>E43+E56</f>
        <v>623290</v>
      </c>
      <c r="F57" s="820">
        <f>F43+F56</f>
        <v>17859989</v>
      </c>
    </row>
    <row r="58" spans="1:6" ht="27" customHeight="1" x14ac:dyDescent="0.2"/>
    <row r="59" spans="1:6" ht="38.25" customHeight="1" x14ac:dyDescent="0.2">
      <c r="A59" s="33"/>
      <c r="B59" s="314"/>
      <c r="C59" s="27"/>
      <c r="D59" s="27"/>
      <c r="E59" s="27"/>
      <c r="F59" s="27"/>
    </row>
    <row r="60" spans="1:6" ht="17.25" customHeight="1" x14ac:dyDescent="0.2"/>
    <row r="61" spans="1:6" ht="18.75" customHeight="1" x14ac:dyDescent="0.2"/>
    <row r="65" ht="16.5" customHeight="1" x14ac:dyDescent="0.2"/>
    <row r="66" ht="22.5" customHeight="1" x14ac:dyDescent="0.2"/>
    <row r="67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44</vt:i4>
      </vt:variant>
    </vt:vector>
  </HeadingPairs>
  <TitlesOfParts>
    <vt:vector size="44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 sz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1_ sz_függelék</vt:lpstr>
      <vt:lpstr>2_ sz_függelék</vt:lpstr>
      <vt:lpstr>Főbb mellékletek 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PC045-tmp</cp:lastModifiedBy>
  <cp:lastPrinted>2022-09-19T06:47:35Z</cp:lastPrinted>
  <dcterms:created xsi:type="dcterms:W3CDTF">2011-01-18T10:18:13Z</dcterms:created>
  <dcterms:modified xsi:type="dcterms:W3CDTF">2022-10-11T11:05:38Z</dcterms:modified>
</cp:coreProperties>
</file>